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300" windowWidth="20490" windowHeight="7350" tabRatio="599"/>
  </bookViews>
  <sheets>
    <sheet name="Introduction" sheetId="10" r:id="rId1"/>
    <sheet name="Description" sheetId="11" r:id="rId2"/>
    <sheet name="Summary Results" sheetId="7" r:id="rId3"/>
    <sheet name="Population" sheetId="20" r:id="rId4"/>
    <sheet name="State population" sheetId="92" r:id="rId5"/>
    <sheet name="Rural population" sheetId="19" r:id="rId6"/>
    <sheet name="Protein intake" sheetId="18" r:id="rId7"/>
    <sheet name="BOD" sheetId="16" r:id="rId8"/>
    <sheet name="Rural_Degree of Utilization" sheetId="21" r:id="rId9"/>
    <sheet name="Andaman - N2ORural (1))" sheetId="23" r:id="rId10"/>
    <sheet name="Andaman - CH4 (Rural (1))" sheetId="22" r:id="rId11"/>
    <sheet name="Andhra Pradesh - N2O (Rural (2)" sheetId="14" r:id="rId12"/>
    <sheet name="Andhra Pradesh - CH4 (Rural (2)" sheetId="13" r:id="rId13"/>
    <sheet name="Arunachal - N2O (Rural (3))" sheetId="25" r:id="rId14"/>
    <sheet name="Arunachal - CH4 (Rural (3))" sheetId="24" r:id="rId15"/>
    <sheet name="Assam - N2O (Rural (4))" sheetId="27" r:id="rId16"/>
    <sheet name="Assam - CH4 (Rural (4))" sheetId="26" r:id="rId17"/>
    <sheet name="Bihar - N2O (Rural (5))" sheetId="29" r:id="rId18"/>
    <sheet name="Bihar - CH4 (Rural (5))" sheetId="28" r:id="rId19"/>
    <sheet name="Chandigarh - N2O (Rural (6))" sheetId="31" r:id="rId20"/>
    <sheet name="Chandigarh - CH4 (Rural (6))" sheetId="30" r:id="rId21"/>
    <sheet name="Chhatisgarh - N2O (Rural (7))" sheetId="33" r:id="rId22"/>
    <sheet name="Chhatisgarh - CH4 (Rural (7))" sheetId="32" r:id="rId23"/>
    <sheet name="Dadra and nagr - N2O (Rural (8)" sheetId="35" r:id="rId24"/>
    <sheet name="Dadra and Nagr - CH4 (Rural (8)" sheetId="34" r:id="rId25"/>
    <sheet name="Daman &amp; Diu - N2O (Rural (9))" sheetId="37" r:id="rId26"/>
    <sheet name="Daman &amp; Diu - CH4 (Rural (9))" sheetId="36" r:id="rId27"/>
    <sheet name="Delhi - N2O (Rural (10))" sheetId="39" r:id="rId28"/>
    <sheet name="Delhi - CH4 (Rural (10))" sheetId="38" r:id="rId29"/>
    <sheet name="Goa - N2O (Rural (11))" sheetId="41" r:id="rId30"/>
    <sheet name="Goa - CH4 (Rural (11))" sheetId="40" r:id="rId31"/>
    <sheet name="Gujarat - N2O (Rural (12))" sheetId="43" r:id="rId32"/>
    <sheet name="Gujarat - CH4 (Rural (12))" sheetId="42" r:id="rId33"/>
    <sheet name="Haryana - N2O (Rural (13))" sheetId="45" r:id="rId34"/>
    <sheet name="Haryana - CH4 (Rural (13))" sheetId="44" r:id="rId35"/>
    <sheet name="HP - N2O (Rural (14))" sheetId="48" r:id="rId36"/>
    <sheet name="HP - CH4 (Rural (14))" sheetId="46" r:id="rId37"/>
    <sheet name="J&amp;K - N2O (Rural (15))" sheetId="49" r:id="rId38"/>
    <sheet name="J&amp;K - CH4 (Rural (15))" sheetId="47" r:id="rId39"/>
    <sheet name="Jharkhand - N2O (Rural (16))" sheetId="52" r:id="rId40"/>
    <sheet name="Jharkhand - CH4 (Rural (16))" sheetId="50" r:id="rId41"/>
    <sheet name="Karnataka - N2O (Rural (17))" sheetId="53" r:id="rId42"/>
    <sheet name="Karnataka - CH4 (Rural (17))" sheetId="51" r:id="rId43"/>
    <sheet name="Kerala - N2O (Rural (18))" sheetId="59" r:id="rId44"/>
    <sheet name="Kerala - CH4 (Rural (18))" sheetId="54" r:id="rId45"/>
    <sheet name="Lakshadweep - N2O (Rural (19))" sheetId="60" r:id="rId46"/>
    <sheet name="Lakshadweep -- CH4 (Rural (19))" sheetId="55" r:id="rId47"/>
    <sheet name="MP - N2O (Rural (20))" sheetId="61" r:id="rId48"/>
    <sheet name="MP - CH4 (Rural (20))" sheetId="56" r:id="rId49"/>
    <sheet name="Maharashtra - N2O (Rural (21))" sheetId="62" r:id="rId50"/>
    <sheet name="Maharashtra - CH4 (Rural (21))" sheetId="57" r:id="rId51"/>
    <sheet name="Manipur - N2O (Rural (22))" sheetId="63" r:id="rId52"/>
    <sheet name="Manipur - CH4 (Rural (22))" sheetId="58" r:id="rId53"/>
    <sheet name="Meghalaya - N2O (Rural (23))" sheetId="69" r:id="rId54"/>
    <sheet name="Meghalaya - CH4 (Rural (23))" sheetId="64" r:id="rId55"/>
    <sheet name="Mizoram - N2O (Rural (24))" sheetId="70" r:id="rId56"/>
    <sheet name="Mizoram - CH4 (Rural (24))" sheetId="65" r:id="rId57"/>
    <sheet name="Nagaland - N2O (Rural (25))" sheetId="71" r:id="rId58"/>
    <sheet name="Nagaland - CH4 (Rural (25))" sheetId="66" r:id="rId59"/>
    <sheet name="Odisha - N2O (Rural (26))" sheetId="72" r:id="rId60"/>
    <sheet name="Odisha - CH4 (Rural (26))" sheetId="67" r:id="rId61"/>
    <sheet name="Puducherry - N2O (Rural (27))" sheetId="82" r:id="rId62"/>
    <sheet name="Puducherry - CH4 (Rural (27))" sheetId="68" r:id="rId63"/>
    <sheet name="Punjab - N2O (Rural (28))" sheetId="83" r:id="rId64"/>
    <sheet name="Punjab - CH4 (Rural (28))" sheetId="73" r:id="rId65"/>
    <sheet name="Rajasthan - N2O (Rural (29))" sheetId="84" r:id="rId66"/>
    <sheet name="Rajasthan - CH4 (Rural (29))" sheetId="74" r:id="rId67"/>
    <sheet name="Sikkim - N2O (Rural (30))" sheetId="85" r:id="rId68"/>
    <sheet name="Sikkim - CH4 (Rural (30))" sheetId="75" r:id="rId69"/>
    <sheet name="Tamil Nadu - N2O (Rural (31))" sheetId="86" r:id="rId70"/>
    <sheet name="Tamil Nadu - CH4 (Rural (31))" sheetId="76" r:id="rId71"/>
    <sheet name="Telangana - N2O (Rural (32))" sheetId="87" r:id="rId72"/>
    <sheet name="Telangana - CH4 (Rural (32))" sheetId="77" r:id="rId73"/>
    <sheet name="Tripura - N2O (Rural (33))" sheetId="88" r:id="rId74"/>
    <sheet name="Tripura - CH4 (Rural (33))" sheetId="78" r:id="rId75"/>
    <sheet name="UP - N2O (Rural (34))" sheetId="89" r:id="rId76"/>
    <sheet name="UP - CH4 (Rural (34))" sheetId="79" r:id="rId77"/>
    <sheet name="Uttarakhand - N2O (Rural (35))" sheetId="90" r:id="rId78"/>
    <sheet name="Uttarakhand - CH4 (Rural (35))" sheetId="80" r:id="rId79"/>
    <sheet name="West Bengal - N2O (Rural (36))" sheetId="91" r:id="rId80"/>
    <sheet name="West Bengal - CH4 (Rural (36))" sheetId="81" r:id="rId81"/>
    <sheet name="flowsheet for CH4 emissions" sheetId="3" r:id="rId82"/>
    <sheet name="flowsheet for N2O emissions" sheetId="8" r:id="rId83"/>
    <sheet name="IPCC Methodology" sheetId="4" r:id="rId84"/>
  </sheets>
  <externalReferences>
    <externalReference r:id="rId85"/>
    <externalReference r:id="rId86"/>
  </externalReferences>
  <definedNames>
    <definedName name="__123Graph_A" localSheetId="10" hidden="1">[1]EVAREBR!#REF!</definedName>
    <definedName name="__123Graph_A" localSheetId="12" hidden="1">[1]EVAREBR!#REF!</definedName>
    <definedName name="__123Graph_A" localSheetId="14" hidden="1">[1]EVAREBR!#REF!</definedName>
    <definedName name="__123Graph_A" localSheetId="16" hidden="1">[1]EVAREBR!#REF!</definedName>
    <definedName name="__123Graph_A" localSheetId="18" hidden="1">[1]EVAREBR!#REF!</definedName>
    <definedName name="__123Graph_A" localSheetId="20" hidden="1">[1]EVAREBR!#REF!</definedName>
    <definedName name="__123Graph_A" localSheetId="22" hidden="1">[1]EVAREBR!#REF!</definedName>
    <definedName name="__123Graph_A" localSheetId="24" hidden="1">[1]EVAREBR!#REF!</definedName>
    <definedName name="__123Graph_A" localSheetId="26" hidden="1">[1]EVAREBR!#REF!</definedName>
    <definedName name="__123Graph_A" localSheetId="28" hidden="1">[1]EVAREBR!#REF!</definedName>
    <definedName name="__123Graph_A" localSheetId="81" hidden="1">[1]EVAREBR!#REF!</definedName>
    <definedName name="__123Graph_A" localSheetId="82" hidden="1">[1]EVAREBR!#REF!</definedName>
    <definedName name="__123Graph_A" localSheetId="30" hidden="1">[1]EVAREBR!#REF!</definedName>
    <definedName name="__123Graph_A" localSheetId="32" hidden="1">[1]EVAREBR!#REF!</definedName>
    <definedName name="__123Graph_A" localSheetId="34" hidden="1">[1]EVAREBR!#REF!</definedName>
    <definedName name="__123Graph_A" localSheetId="36" hidden="1">[1]EVAREBR!#REF!</definedName>
    <definedName name="__123Graph_A" localSheetId="38" hidden="1">[1]EVAREBR!#REF!</definedName>
    <definedName name="__123Graph_A" localSheetId="40" hidden="1">[1]EVAREBR!#REF!</definedName>
    <definedName name="__123Graph_A" localSheetId="42" hidden="1">[1]EVAREBR!#REF!</definedName>
    <definedName name="__123Graph_A" localSheetId="41" hidden="1">[1]EVAREBR!#REF!</definedName>
    <definedName name="__123Graph_A" localSheetId="44" hidden="1">[1]EVAREBR!#REF!</definedName>
    <definedName name="__123Graph_A" localSheetId="43" hidden="1">[1]EVAREBR!#REF!</definedName>
    <definedName name="__123Graph_A" localSheetId="46" hidden="1">[1]EVAREBR!#REF!</definedName>
    <definedName name="__123Graph_A" localSheetId="45" hidden="1">[1]EVAREBR!#REF!</definedName>
    <definedName name="__123Graph_A" localSheetId="50" hidden="1">[1]EVAREBR!#REF!</definedName>
    <definedName name="__123Graph_A" localSheetId="49" hidden="1">[1]EVAREBR!#REF!</definedName>
    <definedName name="__123Graph_A" localSheetId="52" hidden="1">[1]EVAREBR!#REF!</definedName>
    <definedName name="__123Graph_A" localSheetId="51" hidden="1">[1]EVAREBR!#REF!</definedName>
    <definedName name="__123Graph_A" localSheetId="54" hidden="1">[1]EVAREBR!#REF!</definedName>
    <definedName name="__123Graph_A" localSheetId="53" hidden="1">[1]EVAREBR!#REF!</definedName>
    <definedName name="__123Graph_A" localSheetId="56" hidden="1">[1]EVAREBR!#REF!</definedName>
    <definedName name="__123Graph_A" localSheetId="55" hidden="1">[1]EVAREBR!#REF!</definedName>
    <definedName name="__123Graph_A" localSheetId="48" hidden="1">[1]EVAREBR!#REF!</definedName>
    <definedName name="__123Graph_A" localSheetId="47" hidden="1">[1]EVAREBR!#REF!</definedName>
    <definedName name="__123Graph_A" localSheetId="58" hidden="1">[1]EVAREBR!#REF!</definedName>
    <definedName name="__123Graph_A" localSheetId="57" hidden="1">[1]EVAREBR!#REF!</definedName>
    <definedName name="__123Graph_A" localSheetId="60" hidden="1">[1]EVAREBR!#REF!</definedName>
    <definedName name="__123Graph_A" localSheetId="59" hidden="1">[1]EVAREBR!#REF!</definedName>
    <definedName name="__123Graph_A" localSheetId="3" hidden="1">[1]EVAREBR!#REF!</definedName>
    <definedName name="__123Graph_A" localSheetId="62" hidden="1">[1]EVAREBR!#REF!</definedName>
    <definedName name="__123Graph_A" localSheetId="61" hidden="1">[1]EVAREBR!#REF!</definedName>
    <definedName name="__123Graph_A" localSheetId="64" hidden="1">[1]EVAREBR!#REF!</definedName>
    <definedName name="__123Graph_A" localSheetId="63" hidden="1">[1]EVAREBR!#REF!</definedName>
    <definedName name="__123Graph_A" localSheetId="66" hidden="1">[1]EVAREBR!#REF!</definedName>
    <definedName name="__123Graph_A" localSheetId="65" hidden="1">[1]EVAREBR!#REF!</definedName>
    <definedName name="__123Graph_A" localSheetId="68" hidden="1">[1]EVAREBR!#REF!</definedName>
    <definedName name="__123Graph_A" localSheetId="67" hidden="1">[1]EVAREBR!#REF!</definedName>
    <definedName name="__123Graph_A" localSheetId="70" hidden="1">[1]EVAREBR!#REF!</definedName>
    <definedName name="__123Graph_A" localSheetId="69" hidden="1">[1]EVAREBR!#REF!</definedName>
    <definedName name="__123Graph_A" localSheetId="72" hidden="1">[1]EVAREBR!#REF!</definedName>
    <definedName name="__123Graph_A" localSheetId="71" hidden="1">[1]EVAREBR!#REF!</definedName>
    <definedName name="__123Graph_A" localSheetId="74" hidden="1">[1]EVAREBR!#REF!</definedName>
    <definedName name="__123Graph_A" localSheetId="73" hidden="1">[1]EVAREBR!#REF!</definedName>
    <definedName name="__123Graph_A" localSheetId="76" hidden="1">[1]EVAREBR!#REF!</definedName>
    <definedName name="__123Graph_A" localSheetId="75" hidden="1">[1]EVAREBR!#REF!</definedName>
    <definedName name="__123Graph_A" localSheetId="78" hidden="1">[1]EVAREBR!#REF!</definedName>
    <definedName name="__123Graph_A" localSheetId="77" hidden="1">[1]EVAREBR!#REF!</definedName>
    <definedName name="__123Graph_A" localSheetId="80" hidden="1">[1]EVAREBR!#REF!</definedName>
    <definedName name="__123Graph_A" localSheetId="79" hidden="1">[1]EVAREBR!#REF!</definedName>
    <definedName name="__123Graph_A" hidden="1">[1]EVAREBR!#REF!</definedName>
    <definedName name="__123Graph_ABRA" localSheetId="10" hidden="1">[1]EVAREBR!#REF!</definedName>
    <definedName name="__123Graph_ABRA" localSheetId="12" hidden="1">[1]EVAREBR!#REF!</definedName>
    <definedName name="__123Graph_ABRA" localSheetId="14" hidden="1">[1]EVAREBR!#REF!</definedName>
    <definedName name="__123Graph_ABRA" localSheetId="16" hidden="1">[1]EVAREBR!#REF!</definedName>
    <definedName name="__123Graph_ABRA" localSheetId="18" hidden="1">[1]EVAREBR!#REF!</definedName>
    <definedName name="__123Graph_ABRA" localSheetId="20" hidden="1">[1]EVAREBR!#REF!</definedName>
    <definedName name="__123Graph_ABRA" localSheetId="22" hidden="1">[1]EVAREBR!#REF!</definedName>
    <definedName name="__123Graph_ABRA" localSheetId="24" hidden="1">[1]EVAREBR!#REF!</definedName>
    <definedName name="__123Graph_ABRA" localSheetId="26" hidden="1">[1]EVAREBR!#REF!</definedName>
    <definedName name="__123Graph_ABRA" localSheetId="28" hidden="1">[1]EVAREBR!#REF!</definedName>
    <definedName name="__123Graph_ABRA" localSheetId="82" hidden="1">[1]EVAREBR!#REF!</definedName>
    <definedName name="__123Graph_ABRA" localSheetId="30" hidden="1">[1]EVAREBR!#REF!</definedName>
    <definedName name="__123Graph_ABRA" localSheetId="32" hidden="1">[1]EVAREBR!#REF!</definedName>
    <definedName name="__123Graph_ABRA" localSheetId="34" hidden="1">[1]EVAREBR!#REF!</definedName>
    <definedName name="__123Graph_ABRA" localSheetId="36" hidden="1">[1]EVAREBR!#REF!</definedName>
    <definedName name="__123Graph_ABRA" localSheetId="38" hidden="1">[1]EVAREBR!#REF!</definedName>
    <definedName name="__123Graph_ABRA" localSheetId="40" hidden="1">[1]EVAREBR!#REF!</definedName>
    <definedName name="__123Graph_ABRA" localSheetId="42" hidden="1">[1]EVAREBR!#REF!</definedName>
    <definedName name="__123Graph_ABRA" localSheetId="41" hidden="1">[1]EVAREBR!#REF!</definedName>
    <definedName name="__123Graph_ABRA" localSheetId="44" hidden="1">[1]EVAREBR!#REF!</definedName>
    <definedName name="__123Graph_ABRA" localSheetId="43" hidden="1">[1]EVAREBR!#REF!</definedName>
    <definedName name="__123Graph_ABRA" localSheetId="46" hidden="1">[1]EVAREBR!#REF!</definedName>
    <definedName name="__123Graph_ABRA" localSheetId="45" hidden="1">[1]EVAREBR!#REF!</definedName>
    <definedName name="__123Graph_ABRA" localSheetId="50" hidden="1">[1]EVAREBR!#REF!</definedName>
    <definedName name="__123Graph_ABRA" localSheetId="49" hidden="1">[1]EVAREBR!#REF!</definedName>
    <definedName name="__123Graph_ABRA" localSheetId="52" hidden="1">[1]EVAREBR!#REF!</definedName>
    <definedName name="__123Graph_ABRA" localSheetId="51" hidden="1">[1]EVAREBR!#REF!</definedName>
    <definedName name="__123Graph_ABRA" localSheetId="54" hidden="1">[1]EVAREBR!#REF!</definedName>
    <definedName name="__123Graph_ABRA" localSheetId="53" hidden="1">[1]EVAREBR!#REF!</definedName>
    <definedName name="__123Graph_ABRA" localSheetId="56" hidden="1">[1]EVAREBR!#REF!</definedName>
    <definedName name="__123Graph_ABRA" localSheetId="55" hidden="1">[1]EVAREBR!#REF!</definedName>
    <definedName name="__123Graph_ABRA" localSheetId="48" hidden="1">[1]EVAREBR!#REF!</definedName>
    <definedName name="__123Graph_ABRA" localSheetId="47" hidden="1">[1]EVAREBR!#REF!</definedName>
    <definedName name="__123Graph_ABRA" localSheetId="58" hidden="1">[1]EVAREBR!#REF!</definedName>
    <definedName name="__123Graph_ABRA" localSheetId="57" hidden="1">[1]EVAREBR!#REF!</definedName>
    <definedName name="__123Graph_ABRA" localSheetId="60" hidden="1">[1]EVAREBR!#REF!</definedName>
    <definedName name="__123Graph_ABRA" localSheetId="59" hidden="1">[1]EVAREBR!#REF!</definedName>
    <definedName name="__123Graph_ABRA" localSheetId="3" hidden="1">[1]EVAREBR!#REF!</definedName>
    <definedName name="__123Graph_ABRA" localSheetId="62" hidden="1">[1]EVAREBR!#REF!</definedName>
    <definedName name="__123Graph_ABRA" localSheetId="61" hidden="1">[1]EVAREBR!#REF!</definedName>
    <definedName name="__123Graph_ABRA" localSheetId="64" hidden="1">[1]EVAREBR!#REF!</definedName>
    <definedName name="__123Graph_ABRA" localSheetId="63" hidden="1">[1]EVAREBR!#REF!</definedName>
    <definedName name="__123Graph_ABRA" localSheetId="66" hidden="1">[1]EVAREBR!#REF!</definedName>
    <definedName name="__123Graph_ABRA" localSheetId="65" hidden="1">[1]EVAREBR!#REF!</definedName>
    <definedName name="__123Graph_ABRA" localSheetId="68" hidden="1">[1]EVAREBR!#REF!</definedName>
    <definedName name="__123Graph_ABRA" localSheetId="67" hidden="1">[1]EVAREBR!#REF!</definedName>
    <definedName name="__123Graph_ABRA" localSheetId="70" hidden="1">[1]EVAREBR!#REF!</definedName>
    <definedName name="__123Graph_ABRA" localSheetId="69" hidden="1">[1]EVAREBR!#REF!</definedName>
    <definedName name="__123Graph_ABRA" localSheetId="72" hidden="1">[1]EVAREBR!#REF!</definedName>
    <definedName name="__123Graph_ABRA" localSheetId="71" hidden="1">[1]EVAREBR!#REF!</definedName>
    <definedName name="__123Graph_ABRA" localSheetId="74" hidden="1">[1]EVAREBR!#REF!</definedName>
    <definedName name="__123Graph_ABRA" localSheetId="73" hidden="1">[1]EVAREBR!#REF!</definedName>
    <definedName name="__123Graph_ABRA" localSheetId="76" hidden="1">[1]EVAREBR!#REF!</definedName>
    <definedName name="__123Graph_ABRA" localSheetId="75" hidden="1">[1]EVAREBR!#REF!</definedName>
    <definedName name="__123Graph_ABRA" localSheetId="78" hidden="1">[1]EVAREBR!#REF!</definedName>
    <definedName name="__123Graph_ABRA" localSheetId="77" hidden="1">[1]EVAREBR!#REF!</definedName>
    <definedName name="__123Graph_ABRA" localSheetId="80" hidden="1">[1]EVAREBR!#REF!</definedName>
    <definedName name="__123Graph_ABRA" localSheetId="79" hidden="1">[1]EVAREBR!#REF!</definedName>
    <definedName name="__123Graph_ABRA" hidden="1">[1]EVAREBR!#REF!</definedName>
    <definedName name="__123Graph_X" localSheetId="10" hidden="1">#REF!</definedName>
    <definedName name="__123Graph_X" localSheetId="12" hidden="1">#REF!</definedName>
    <definedName name="__123Graph_X" localSheetId="14" hidden="1">#REF!</definedName>
    <definedName name="__123Graph_X" localSheetId="16" hidden="1">#REF!</definedName>
    <definedName name="__123Graph_X" localSheetId="18" hidden="1">#REF!</definedName>
    <definedName name="__123Graph_X" localSheetId="20" hidden="1">#REF!</definedName>
    <definedName name="__123Graph_X" localSheetId="22" hidden="1">#REF!</definedName>
    <definedName name="__123Graph_X" localSheetId="24" hidden="1">#REF!</definedName>
    <definedName name="__123Graph_X" localSheetId="26" hidden="1">#REF!</definedName>
    <definedName name="__123Graph_X" localSheetId="28" hidden="1">#REF!</definedName>
    <definedName name="__123Graph_X" localSheetId="81" hidden="1">#REF!</definedName>
    <definedName name="__123Graph_X" localSheetId="82" hidden="1">#REF!</definedName>
    <definedName name="__123Graph_X" localSheetId="30" hidden="1">#REF!</definedName>
    <definedName name="__123Graph_X" localSheetId="32" hidden="1">#REF!</definedName>
    <definedName name="__123Graph_X" localSheetId="34" hidden="1">#REF!</definedName>
    <definedName name="__123Graph_X" localSheetId="36" hidden="1">#REF!</definedName>
    <definedName name="__123Graph_X" localSheetId="38" hidden="1">#REF!</definedName>
    <definedName name="__123Graph_X" localSheetId="40" hidden="1">#REF!</definedName>
    <definedName name="__123Graph_X" localSheetId="42" hidden="1">#REF!</definedName>
    <definedName name="__123Graph_X" localSheetId="41" hidden="1">#REF!</definedName>
    <definedName name="__123Graph_X" localSheetId="44" hidden="1">#REF!</definedName>
    <definedName name="__123Graph_X" localSheetId="43" hidden="1">#REF!</definedName>
    <definedName name="__123Graph_X" localSheetId="46" hidden="1">#REF!</definedName>
    <definedName name="__123Graph_X" localSheetId="45" hidden="1">#REF!</definedName>
    <definedName name="__123Graph_X" localSheetId="50" hidden="1">#REF!</definedName>
    <definedName name="__123Graph_X" localSheetId="49" hidden="1">#REF!</definedName>
    <definedName name="__123Graph_X" localSheetId="52" hidden="1">#REF!</definedName>
    <definedName name="__123Graph_X" localSheetId="51" hidden="1">#REF!</definedName>
    <definedName name="__123Graph_X" localSheetId="54" hidden="1">#REF!</definedName>
    <definedName name="__123Graph_X" localSheetId="53" hidden="1">#REF!</definedName>
    <definedName name="__123Graph_X" localSheetId="56" hidden="1">#REF!</definedName>
    <definedName name="__123Graph_X" localSheetId="55" hidden="1">#REF!</definedName>
    <definedName name="__123Graph_X" localSheetId="48" hidden="1">#REF!</definedName>
    <definedName name="__123Graph_X" localSheetId="47" hidden="1">#REF!</definedName>
    <definedName name="__123Graph_X" localSheetId="58" hidden="1">#REF!</definedName>
    <definedName name="__123Graph_X" localSheetId="57" hidden="1">#REF!</definedName>
    <definedName name="__123Graph_X" localSheetId="60" hidden="1">#REF!</definedName>
    <definedName name="__123Graph_X" localSheetId="59" hidden="1">#REF!</definedName>
    <definedName name="__123Graph_X" localSheetId="3" hidden="1">#REF!</definedName>
    <definedName name="__123Graph_X" localSheetId="62" hidden="1">#REF!</definedName>
    <definedName name="__123Graph_X" localSheetId="61" hidden="1">#REF!</definedName>
    <definedName name="__123Graph_X" localSheetId="64" hidden="1">#REF!</definedName>
    <definedName name="__123Graph_X" localSheetId="63" hidden="1">#REF!</definedName>
    <definedName name="__123Graph_X" localSheetId="66" hidden="1">#REF!</definedName>
    <definedName name="__123Graph_X" localSheetId="65" hidden="1">#REF!</definedName>
    <definedName name="__123Graph_X" localSheetId="68" hidden="1">#REF!</definedName>
    <definedName name="__123Graph_X" localSheetId="67" hidden="1">#REF!</definedName>
    <definedName name="__123Graph_X" localSheetId="70" hidden="1">#REF!</definedName>
    <definedName name="__123Graph_X" localSheetId="69" hidden="1">#REF!</definedName>
    <definedName name="__123Graph_X" localSheetId="72" hidden="1">#REF!</definedName>
    <definedName name="__123Graph_X" localSheetId="71" hidden="1">#REF!</definedName>
    <definedName name="__123Graph_X" localSheetId="74" hidden="1">#REF!</definedName>
    <definedName name="__123Graph_X" localSheetId="73" hidden="1">#REF!</definedName>
    <definedName name="__123Graph_X" localSheetId="76" hidden="1">#REF!</definedName>
    <definedName name="__123Graph_X" localSheetId="75" hidden="1">#REF!</definedName>
    <definedName name="__123Graph_X" localSheetId="78" hidden="1">#REF!</definedName>
    <definedName name="__123Graph_X" localSheetId="77" hidden="1">#REF!</definedName>
    <definedName name="__123Graph_X" localSheetId="80" hidden="1">#REF!</definedName>
    <definedName name="__123Graph_X" localSheetId="79" hidden="1">#REF!</definedName>
    <definedName name="__123Graph_X" hidden="1">#REF!</definedName>
    <definedName name="__123Graph_XBRA" localSheetId="10" hidden="1">#REF!</definedName>
    <definedName name="__123Graph_XBRA" localSheetId="12" hidden="1">#REF!</definedName>
    <definedName name="__123Graph_XBRA" localSheetId="14" hidden="1">#REF!</definedName>
    <definedName name="__123Graph_XBRA" localSheetId="16" hidden="1">#REF!</definedName>
    <definedName name="__123Graph_XBRA" localSheetId="18" hidden="1">#REF!</definedName>
    <definedName name="__123Graph_XBRA" localSheetId="20" hidden="1">#REF!</definedName>
    <definedName name="__123Graph_XBRA" localSheetId="22" hidden="1">#REF!</definedName>
    <definedName name="__123Graph_XBRA" localSheetId="24" hidden="1">#REF!</definedName>
    <definedName name="__123Graph_XBRA" localSheetId="26" hidden="1">#REF!</definedName>
    <definedName name="__123Graph_XBRA" localSheetId="28" hidden="1">#REF!</definedName>
    <definedName name="__123Graph_XBRA" localSheetId="81" hidden="1">#REF!</definedName>
    <definedName name="__123Graph_XBRA" localSheetId="82" hidden="1">#REF!</definedName>
    <definedName name="__123Graph_XBRA" localSheetId="30" hidden="1">#REF!</definedName>
    <definedName name="__123Graph_XBRA" localSheetId="32" hidden="1">#REF!</definedName>
    <definedName name="__123Graph_XBRA" localSheetId="34" hidden="1">#REF!</definedName>
    <definedName name="__123Graph_XBRA" localSheetId="36" hidden="1">#REF!</definedName>
    <definedName name="__123Graph_XBRA" localSheetId="38" hidden="1">#REF!</definedName>
    <definedName name="__123Graph_XBRA" localSheetId="40" hidden="1">#REF!</definedName>
    <definedName name="__123Graph_XBRA" localSheetId="42" hidden="1">#REF!</definedName>
    <definedName name="__123Graph_XBRA" localSheetId="41" hidden="1">#REF!</definedName>
    <definedName name="__123Graph_XBRA" localSheetId="44" hidden="1">#REF!</definedName>
    <definedName name="__123Graph_XBRA" localSheetId="43" hidden="1">#REF!</definedName>
    <definedName name="__123Graph_XBRA" localSheetId="46" hidden="1">#REF!</definedName>
    <definedName name="__123Graph_XBRA" localSheetId="45" hidden="1">#REF!</definedName>
    <definedName name="__123Graph_XBRA" localSheetId="50" hidden="1">#REF!</definedName>
    <definedName name="__123Graph_XBRA" localSheetId="49" hidden="1">#REF!</definedName>
    <definedName name="__123Graph_XBRA" localSheetId="52" hidden="1">#REF!</definedName>
    <definedName name="__123Graph_XBRA" localSheetId="51" hidden="1">#REF!</definedName>
    <definedName name="__123Graph_XBRA" localSheetId="54" hidden="1">#REF!</definedName>
    <definedName name="__123Graph_XBRA" localSheetId="53" hidden="1">#REF!</definedName>
    <definedName name="__123Graph_XBRA" localSheetId="56" hidden="1">#REF!</definedName>
    <definedName name="__123Graph_XBRA" localSheetId="55" hidden="1">#REF!</definedName>
    <definedName name="__123Graph_XBRA" localSheetId="48" hidden="1">#REF!</definedName>
    <definedName name="__123Graph_XBRA" localSheetId="47" hidden="1">#REF!</definedName>
    <definedName name="__123Graph_XBRA" localSheetId="58" hidden="1">#REF!</definedName>
    <definedName name="__123Graph_XBRA" localSheetId="57" hidden="1">#REF!</definedName>
    <definedName name="__123Graph_XBRA" localSheetId="60" hidden="1">#REF!</definedName>
    <definedName name="__123Graph_XBRA" localSheetId="59" hidden="1">#REF!</definedName>
    <definedName name="__123Graph_XBRA" localSheetId="3" hidden="1">#REF!</definedName>
    <definedName name="__123Graph_XBRA" localSheetId="62" hidden="1">#REF!</definedName>
    <definedName name="__123Graph_XBRA" localSheetId="61" hidden="1">#REF!</definedName>
    <definedName name="__123Graph_XBRA" localSheetId="64" hidden="1">#REF!</definedName>
    <definedName name="__123Graph_XBRA" localSheetId="63" hidden="1">#REF!</definedName>
    <definedName name="__123Graph_XBRA" localSheetId="66" hidden="1">#REF!</definedName>
    <definedName name="__123Graph_XBRA" localSheetId="65" hidden="1">#REF!</definedName>
    <definedName name="__123Graph_XBRA" localSheetId="68" hidden="1">#REF!</definedName>
    <definedName name="__123Graph_XBRA" localSheetId="67" hidden="1">#REF!</definedName>
    <definedName name="__123Graph_XBRA" localSheetId="70" hidden="1">#REF!</definedName>
    <definedName name="__123Graph_XBRA" localSheetId="69" hidden="1">#REF!</definedName>
    <definedName name="__123Graph_XBRA" localSheetId="72" hidden="1">#REF!</definedName>
    <definedName name="__123Graph_XBRA" localSheetId="71" hidden="1">#REF!</definedName>
    <definedName name="__123Graph_XBRA" localSheetId="74" hidden="1">#REF!</definedName>
    <definedName name="__123Graph_XBRA" localSheetId="73" hidden="1">#REF!</definedName>
    <definedName name="__123Graph_XBRA" localSheetId="76" hidden="1">#REF!</definedName>
    <definedName name="__123Graph_XBRA" localSheetId="75" hidden="1">#REF!</definedName>
    <definedName name="__123Graph_XBRA" localSheetId="78" hidden="1">#REF!</definedName>
    <definedName name="__123Graph_XBRA" localSheetId="77" hidden="1">#REF!</definedName>
    <definedName name="__123Graph_XBRA" localSheetId="80" hidden="1">#REF!</definedName>
    <definedName name="__123Graph_XBRA" localSheetId="79" hidden="1">#REF!</definedName>
    <definedName name="__123Graph_XBRA" hidden="1">#REF!</definedName>
    <definedName name="_TAB1">#N/A</definedName>
    <definedName name="_TAB2" localSheetId="10">#REF!</definedName>
    <definedName name="_TAB2" localSheetId="12">#REF!</definedName>
    <definedName name="_TAB2" localSheetId="14">#REF!</definedName>
    <definedName name="_TAB2" localSheetId="16">#REF!</definedName>
    <definedName name="_TAB2" localSheetId="18">#REF!</definedName>
    <definedName name="_TAB2" localSheetId="20">#REF!</definedName>
    <definedName name="_TAB2" localSheetId="22">#REF!</definedName>
    <definedName name="_TAB2" localSheetId="24">#REF!</definedName>
    <definedName name="_TAB2" localSheetId="26">#REF!</definedName>
    <definedName name="_TAB2" localSheetId="28">#REF!</definedName>
    <definedName name="_TAB2" localSheetId="81">#REF!</definedName>
    <definedName name="_TAB2" localSheetId="82">#REF!</definedName>
    <definedName name="_TAB2" localSheetId="30">#REF!</definedName>
    <definedName name="_TAB2" localSheetId="32">#REF!</definedName>
    <definedName name="_TAB2" localSheetId="34">#REF!</definedName>
    <definedName name="_TAB2" localSheetId="36">#REF!</definedName>
    <definedName name="_TAB2" localSheetId="38">#REF!</definedName>
    <definedName name="_TAB2" localSheetId="40">#REF!</definedName>
    <definedName name="_TAB2" localSheetId="42">#REF!</definedName>
    <definedName name="_TAB2" localSheetId="41">#REF!</definedName>
    <definedName name="_TAB2" localSheetId="44">#REF!</definedName>
    <definedName name="_TAB2" localSheetId="43">#REF!</definedName>
    <definedName name="_TAB2" localSheetId="46">#REF!</definedName>
    <definedName name="_TAB2" localSheetId="45">#REF!</definedName>
    <definedName name="_TAB2" localSheetId="50">#REF!</definedName>
    <definedName name="_TAB2" localSheetId="49">#REF!</definedName>
    <definedName name="_TAB2" localSheetId="52">#REF!</definedName>
    <definedName name="_TAB2" localSheetId="51">#REF!</definedName>
    <definedName name="_TAB2" localSheetId="54">#REF!</definedName>
    <definedName name="_TAB2" localSheetId="53">#REF!</definedName>
    <definedName name="_TAB2" localSheetId="56">#REF!</definedName>
    <definedName name="_TAB2" localSheetId="55">#REF!</definedName>
    <definedName name="_TAB2" localSheetId="48">#REF!</definedName>
    <definedName name="_TAB2" localSheetId="47">#REF!</definedName>
    <definedName name="_TAB2" localSheetId="58">#REF!</definedName>
    <definedName name="_TAB2" localSheetId="57">#REF!</definedName>
    <definedName name="_TAB2" localSheetId="60">#REF!</definedName>
    <definedName name="_TAB2" localSheetId="59">#REF!</definedName>
    <definedName name="_TAB2" localSheetId="3">#REF!</definedName>
    <definedName name="_TAB2" localSheetId="62">#REF!</definedName>
    <definedName name="_TAB2" localSheetId="61">#REF!</definedName>
    <definedName name="_TAB2" localSheetId="64">#REF!</definedName>
    <definedName name="_TAB2" localSheetId="63">#REF!</definedName>
    <definedName name="_TAB2" localSheetId="66">#REF!</definedName>
    <definedName name="_TAB2" localSheetId="65">#REF!</definedName>
    <definedName name="_TAB2" localSheetId="68">#REF!</definedName>
    <definedName name="_TAB2" localSheetId="67">#REF!</definedName>
    <definedName name="_TAB2" localSheetId="70">#REF!</definedName>
    <definedName name="_TAB2" localSheetId="69">#REF!</definedName>
    <definedName name="_TAB2" localSheetId="72">#REF!</definedName>
    <definedName name="_TAB2" localSheetId="71">#REF!</definedName>
    <definedName name="_TAB2" localSheetId="74">#REF!</definedName>
    <definedName name="_TAB2" localSheetId="73">#REF!</definedName>
    <definedName name="_TAB2" localSheetId="76">#REF!</definedName>
    <definedName name="_TAB2" localSheetId="75">#REF!</definedName>
    <definedName name="_TAB2" localSheetId="78">#REF!</definedName>
    <definedName name="_TAB2" localSheetId="77">#REF!</definedName>
    <definedName name="_TAB2" localSheetId="80">#REF!</definedName>
    <definedName name="_TAB2" localSheetId="79">#REF!</definedName>
    <definedName name="_TAB2">#REF!</definedName>
    <definedName name="AAAAA" localSheetId="10" hidden="1">[1]EVAREBR!#REF!</definedName>
    <definedName name="AAAAA" localSheetId="12" hidden="1">[1]EVAREBR!#REF!</definedName>
    <definedName name="AAAAA" localSheetId="14" hidden="1">[1]EVAREBR!#REF!</definedName>
    <definedName name="AAAAA" localSheetId="16" hidden="1">[1]EVAREBR!#REF!</definedName>
    <definedName name="AAAAA" localSheetId="18" hidden="1">[1]EVAREBR!#REF!</definedName>
    <definedName name="AAAAA" localSheetId="20" hidden="1">[1]EVAREBR!#REF!</definedName>
    <definedName name="AAAAA" localSheetId="22" hidden="1">[1]EVAREBR!#REF!</definedName>
    <definedName name="AAAAA" localSheetId="24" hidden="1">[1]EVAREBR!#REF!</definedName>
    <definedName name="AAAAA" localSheetId="26" hidden="1">[1]EVAREBR!#REF!</definedName>
    <definedName name="AAAAA" localSheetId="28" hidden="1">[1]EVAREBR!#REF!</definedName>
    <definedName name="AAAAA" localSheetId="81" hidden="1">[1]EVAREBR!#REF!</definedName>
    <definedName name="AAAAA" localSheetId="82" hidden="1">[1]EVAREBR!#REF!</definedName>
    <definedName name="AAAAA" localSheetId="30" hidden="1">[1]EVAREBR!#REF!</definedName>
    <definedName name="AAAAA" localSheetId="32" hidden="1">[1]EVAREBR!#REF!</definedName>
    <definedName name="AAAAA" localSheetId="34" hidden="1">[1]EVAREBR!#REF!</definedName>
    <definedName name="AAAAA" localSheetId="36" hidden="1">[1]EVAREBR!#REF!</definedName>
    <definedName name="AAAAA" localSheetId="38" hidden="1">[1]EVAREBR!#REF!</definedName>
    <definedName name="AAAAA" localSheetId="40" hidden="1">[1]EVAREBR!#REF!</definedName>
    <definedName name="AAAAA" localSheetId="42" hidden="1">[1]EVAREBR!#REF!</definedName>
    <definedName name="AAAAA" localSheetId="41" hidden="1">[1]EVAREBR!#REF!</definedName>
    <definedName name="AAAAA" localSheetId="44" hidden="1">[1]EVAREBR!#REF!</definedName>
    <definedName name="AAAAA" localSheetId="43" hidden="1">[1]EVAREBR!#REF!</definedName>
    <definedName name="AAAAA" localSheetId="46" hidden="1">[1]EVAREBR!#REF!</definedName>
    <definedName name="AAAAA" localSheetId="45" hidden="1">[1]EVAREBR!#REF!</definedName>
    <definedName name="AAAAA" localSheetId="50" hidden="1">[1]EVAREBR!#REF!</definedName>
    <definedName name="AAAAA" localSheetId="49" hidden="1">[1]EVAREBR!#REF!</definedName>
    <definedName name="AAAAA" localSheetId="52" hidden="1">[1]EVAREBR!#REF!</definedName>
    <definedName name="AAAAA" localSheetId="51" hidden="1">[1]EVAREBR!#REF!</definedName>
    <definedName name="AAAAA" localSheetId="54" hidden="1">[1]EVAREBR!#REF!</definedName>
    <definedName name="AAAAA" localSheetId="53" hidden="1">[1]EVAREBR!#REF!</definedName>
    <definedName name="AAAAA" localSheetId="56" hidden="1">[1]EVAREBR!#REF!</definedName>
    <definedName name="AAAAA" localSheetId="55" hidden="1">[1]EVAREBR!#REF!</definedName>
    <definedName name="AAAAA" localSheetId="48" hidden="1">[1]EVAREBR!#REF!</definedName>
    <definedName name="AAAAA" localSheetId="47" hidden="1">[1]EVAREBR!#REF!</definedName>
    <definedName name="AAAAA" localSheetId="58" hidden="1">[1]EVAREBR!#REF!</definedName>
    <definedName name="AAAAA" localSheetId="57" hidden="1">[1]EVAREBR!#REF!</definedName>
    <definedName name="AAAAA" localSheetId="60" hidden="1">[1]EVAREBR!#REF!</definedName>
    <definedName name="AAAAA" localSheetId="59" hidden="1">[1]EVAREBR!#REF!</definedName>
    <definedName name="AAAAA" localSheetId="3" hidden="1">[1]EVAREBR!#REF!</definedName>
    <definedName name="AAAAA" localSheetId="62" hidden="1">[1]EVAREBR!#REF!</definedName>
    <definedName name="AAAAA" localSheetId="61" hidden="1">[1]EVAREBR!#REF!</definedName>
    <definedName name="AAAAA" localSheetId="64" hidden="1">[1]EVAREBR!#REF!</definedName>
    <definedName name="AAAAA" localSheetId="63" hidden="1">[1]EVAREBR!#REF!</definedName>
    <definedName name="AAAAA" localSheetId="66" hidden="1">[1]EVAREBR!#REF!</definedName>
    <definedName name="AAAAA" localSheetId="65" hidden="1">[1]EVAREBR!#REF!</definedName>
    <definedName name="AAAAA" localSheetId="68" hidden="1">[1]EVAREBR!#REF!</definedName>
    <definedName name="AAAAA" localSheetId="67" hidden="1">[1]EVAREBR!#REF!</definedName>
    <definedName name="AAAAA" localSheetId="70" hidden="1">[1]EVAREBR!#REF!</definedName>
    <definedName name="AAAAA" localSheetId="69" hidden="1">[1]EVAREBR!#REF!</definedName>
    <definedName name="AAAAA" localSheetId="72" hidden="1">[1]EVAREBR!#REF!</definedName>
    <definedName name="AAAAA" localSheetId="71" hidden="1">[1]EVAREBR!#REF!</definedName>
    <definedName name="AAAAA" localSheetId="74" hidden="1">[1]EVAREBR!#REF!</definedName>
    <definedName name="AAAAA" localSheetId="73" hidden="1">[1]EVAREBR!#REF!</definedName>
    <definedName name="AAAAA" localSheetId="76" hidden="1">[1]EVAREBR!#REF!</definedName>
    <definedName name="AAAAA" localSheetId="75" hidden="1">[1]EVAREBR!#REF!</definedName>
    <definedName name="AAAAA" localSheetId="78" hidden="1">[1]EVAREBR!#REF!</definedName>
    <definedName name="AAAAA" localSheetId="77" hidden="1">[1]EVAREBR!#REF!</definedName>
    <definedName name="AAAAA" localSheetId="80" hidden="1">[1]EVAREBR!#REF!</definedName>
    <definedName name="AAAAA" localSheetId="79" hidden="1">[1]EVAREBR!#REF!</definedName>
    <definedName name="AAAAA" hidden="1">[1]EVAREBR!#REF!</definedName>
    <definedName name="BA_SUL">#N/A</definedName>
    <definedName name="DF" localSheetId="10">[2]MILHO1A!#REF!</definedName>
    <definedName name="DF" localSheetId="12">[2]MILHO1A!#REF!</definedName>
    <definedName name="DF" localSheetId="14">[2]MILHO1A!#REF!</definedName>
    <definedName name="DF" localSheetId="16">[2]MILHO1A!#REF!</definedName>
    <definedName name="DF" localSheetId="18">[2]MILHO1A!#REF!</definedName>
    <definedName name="DF" localSheetId="20">[2]MILHO1A!#REF!</definedName>
    <definedName name="DF" localSheetId="22">[2]MILHO1A!#REF!</definedName>
    <definedName name="DF" localSheetId="24">[2]MILHO1A!#REF!</definedName>
    <definedName name="DF" localSheetId="26">[2]MILHO1A!#REF!</definedName>
    <definedName name="DF" localSheetId="28">[2]MILHO1A!#REF!</definedName>
    <definedName name="DF" localSheetId="81">[2]MILHO1A!#REF!</definedName>
    <definedName name="DF" localSheetId="82">[2]MILHO1A!#REF!</definedName>
    <definedName name="DF" localSheetId="30">[2]MILHO1A!#REF!</definedName>
    <definedName name="DF" localSheetId="32">[2]MILHO1A!#REF!</definedName>
    <definedName name="DF" localSheetId="34">[2]MILHO1A!#REF!</definedName>
    <definedName name="DF" localSheetId="36">[2]MILHO1A!#REF!</definedName>
    <definedName name="DF" localSheetId="38">[2]MILHO1A!#REF!</definedName>
    <definedName name="DF" localSheetId="40">[2]MILHO1A!#REF!</definedName>
    <definedName name="DF" localSheetId="42">[2]MILHO1A!#REF!</definedName>
    <definedName name="DF" localSheetId="41">[2]MILHO1A!#REF!</definedName>
    <definedName name="DF" localSheetId="44">[2]MILHO1A!#REF!</definedName>
    <definedName name="DF" localSheetId="43">[2]MILHO1A!#REF!</definedName>
    <definedName name="DF" localSheetId="46">[2]MILHO1A!#REF!</definedName>
    <definedName name="DF" localSheetId="45">[2]MILHO1A!#REF!</definedName>
    <definedName name="DF" localSheetId="50">[2]MILHO1A!#REF!</definedName>
    <definedName name="DF" localSheetId="49">[2]MILHO1A!#REF!</definedName>
    <definedName name="DF" localSheetId="52">[2]MILHO1A!#REF!</definedName>
    <definedName name="DF" localSheetId="51">[2]MILHO1A!#REF!</definedName>
    <definedName name="DF" localSheetId="54">[2]MILHO1A!#REF!</definedName>
    <definedName name="DF" localSheetId="53">[2]MILHO1A!#REF!</definedName>
    <definedName name="DF" localSheetId="56">[2]MILHO1A!#REF!</definedName>
    <definedName name="DF" localSheetId="55">[2]MILHO1A!#REF!</definedName>
    <definedName name="DF" localSheetId="48">[2]MILHO1A!#REF!</definedName>
    <definedName name="DF" localSheetId="47">[2]MILHO1A!#REF!</definedName>
    <definedName name="DF" localSheetId="58">[2]MILHO1A!#REF!</definedName>
    <definedName name="DF" localSheetId="57">[2]MILHO1A!#REF!</definedName>
    <definedName name="DF" localSheetId="60">[2]MILHO1A!#REF!</definedName>
    <definedName name="DF" localSheetId="59">[2]MILHO1A!#REF!</definedName>
    <definedName name="DF" localSheetId="3">[2]MILHO1A!#REF!</definedName>
    <definedName name="DF" localSheetId="62">[2]MILHO1A!#REF!</definedName>
    <definedName name="DF" localSheetId="61">[2]MILHO1A!#REF!</definedName>
    <definedName name="DF" localSheetId="64">[2]MILHO1A!#REF!</definedName>
    <definedName name="DF" localSheetId="63">[2]MILHO1A!#REF!</definedName>
    <definedName name="DF" localSheetId="66">[2]MILHO1A!#REF!</definedName>
    <definedName name="DF" localSheetId="65">[2]MILHO1A!#REF!</definedName>
    <definedName name="DF" localSheetId="68">[2]MILHO1A!#REF!</definedName>
    <definedName name="DF" localSheetId="67">[2]MILHO1A!#REF!</definedName>
    <definedName name="DF" localSheetId="70">[2]MILHO1A!#REF!</definedName>
    <definedName name="DF" localSheetId="69">[2]MILHO1A!#REF!</definedName>
    <definedName name="DF" localSheetId="72">[2]MILHO1A!#REF!</definedName>
    <definedName name="DF" localSheetId="71">[2]MILHO1A!#REF!</definedName>
    <definedName name="DF" localSheetId="74">[2]MILHO1A!#REF!</definedName>
    <definedName name="DF" localSheetId="73">[2]MILHO1A!#REF!</definedName>
    <definedName name="DF" localSheetId="76">[2]MILHO1A!#REF!</definedName>
    <definedName name="DF" localSheetId="75">[2]MILHO1A!#REF!</definedName>
    <definedName name="DF" localSheetId="78">[2]MILHO1A!#REF!</definedName>
    <definedName name="DF" localSheetId="77">[2]MILHO1A!#REF!</definedName>
    <definedName name="DF" localSheetId="80">[2]MILHO1A!#REF!</definedName>
    <definedName name="DF" localSheetId="79">[2]MILHO1A!#REF!</definedName>
    <definedName name="DF">[2]MILHO1A!#REF!</definedName>
    <definedName name="ES" localSheetId="10">[2]MILHO1A!#REF!</definedName>
    <definedName name="ES" localSheetId="12">[2]MILHO1A!#REF!</definedName>
    <definedName name="ES" localSheetId="14">[2]MILHO1A!#REF!</definedName>
    <definedName name="ES" localSheetId="16">[2]MILHO1A!#REF!</definedName>
    <definedName name="ES" localSheetId="18">[2]MILHO1A!#REF!</definedName>
    <definedName name="ES" localSheetId="20">[2]MILHO1A!#REF!</definedName>
    <definedName name="ES" localSheetId="22">[2]MILHO1A!#REF!</definedName>
    <definedName name="ES" localSheetId="24">[2]MILHO1A!#REF!</definedName>
    <definedName name="ES" localSheetId="26">[2]MILHO1A!#REF!</definedName>
    <definedName name="ES" localSheetId="28">[2]MILHO1A!#REF!</definedName>
    <definedName name="ES" localSheetId="82">[2]MILHO1A!#REF!</definedName>
    <definedName name="ES" localSheetId="30">[2]MILHO1A!#REF!</definedName>
    <definedName name="ES" localSheetId="32">[2]MILHO1A!#REF!</definedName>
    <definedName name="ES" localSheetId="34">[2]MILHO1A!#REF!</definedName>
    <definedName name="ES" localSheetId="36">[2]MILHO1A!#REF!</definedName>
    <definedName name="ES" localSheetId="38">[2]MILHO1A!#REF!</definedName>
    <definedName name="ES" localSheetId="40">[2]MILHO1A!#REF!</definedName>
    <definedName name="ES" localSheetId="42">[2]MILHO1A!#REF!</definedName>
    <definedName name="ES" localSheetId="41">[2]MILHO1A!#REF!</definedName>
    <definedName name="ES" localSheetId="44">[2]MILHO1A!#REF!</definedName>
    <definedName name="ES" localSheetId="43">[2]MILHO1A!#REF!</definedName>
    <definedName name="ES" localSheetId="46">[2]MILHO1A!#REF!</definedName>
    <definedName name="ES" localSheetId="45">[2]MILHO1A!#REF!</definedName>
    <definedName name="ES" localSheetId="50">[2]MILHO1A!#REF!</definedName>
    <definedName name="ES" localSheetId="49">[2]MILHO1A!#REF!</definedName>
    <definedName name="ES" localSheetId="52">[2]MILHO1A!#REF!</definedName>
    <definedName name="ES" localSheetId="51">[2]MILHO1A!#REF!</definedName>
    <definedName name="ES" localSheetId="54">[2]MILHO1A!#REF!</definedName>
    <definedName name="ES" localSheetId="53">[2]MILHO1A!#REF!</definedName>
    <definedName name="ES" localSheetId="56">[2]MILHO1A!#REF!</definedName>
    <definedName name="ES" localSheetId="55">[2]MILHO1A!#REF!</definedName>
    <definedName name="ES" localSheetId="48">[2]MILHO1A!#REF!</definedName>
    <definedName name="ES" localSheetId="47">[2]MILHO1A!#REF!</definedName>
    <definedName name="ES" localSheetId="58">[2]MILHO1A!#REF!</definedName>
    <definedName name="ES" localSheetId="57">[2]MILHO1A!#REF!</definedName>
    <definedName name="ES" localSheetId="60">[2]MILHO1A!#REF!</definedName>
    <definedName name="ES" localSheetId="59">[2]MILHO1A!#REF!</definedName>
    <definedName name="ES" localSheetId="3">[2]MILHO1A!#REF!</definedName>
    <definedName name="ES" localSheetId="62">[2]MILHO1A!#REF!</definedName>
    <definedName name="ES" localSheetId="61">[2]MILHO1A!#REF!</definedName>
    <definedName name="ES" localSheetId="64">[2]MILHO1A!#REF!</definedName>
    <definedName name="ES" localSheetId="63">[2]MILHO1A!#REF!</definedName>
    <definedName name="ES" localSheetId="66">[2]MILHO1A!#REF!</definedName>
    <definedName name="ES" localSheetId="65">[2]MILHO1A!#REF!</definedName>
    <definedName name="ES" localSheetId="68">[2]MILHO1A!#REF!</definedName>
    <definedName name="ES" localSheetId="67">[2]MILHO1A!#REF!</definedName>
    <definedName name="ES" localSheetId="70">[2]MILHO1A!#REF!</definedName>
    <definedName name="ES" localSheetId="69">[2]MILHO1A!#REF!</definedName>
    <definedName name="ES" localSheetId="72">[2]MILHO1A!#REF!</definedName>
    <definedName name="ES" localSheetId="71">[2]MILHO1A!#REF!</definedName>
    <definedName name="ES" localSheetId="74">[2]MILHO1A!#REF!</definedName>
    <definedName name="ES" localSheetId="73">[2]MILHO1A!#REF!</definedName>
    <definedName name="ES" localSheetId="76">[2]MILHO1A!#REF!</definedName>
    <definedName name="ES" localSheetId="75">[2]MILHO1A!#REF!</definedName>
    <definedName name="ES" localSheetId="78">[2]MILHO1A!#REF!</definedName>
    <definedName name="ES" localSheetId="77">[2]MILHO1A!#REF!</definedName>
    <definedName name="ES" localSheetId="80">[2]MILHO1A!#REF!</definedName>
    <definedName name="ES" localSheetId="79">[2]MILHO1A!#REF!</definedName>
    <definedName name="ES">[2]MILHO1A!#REF!</definedName>
    <definedName name="GO" localSheetId="10">[2]MILHO1A!#REF!</definedName>
    <definedName name="GO" localSheetId="12">[2]MILHO1A!#REF!</definedName>
    <definedName name="GO" localSheetId="14">[2]MILHO1A!#REF!</definedName>
    <definedName name="GO" localSheetId="16">[2]MILHO1A!#REF!</definedName>
    <definedName name="GO" localSheetId="18">[2]MILHO1A!#REF!</definedName>
    <definedName name="GO" localSheetId="20">[2]MILHO1A!#REF!</definedName>
    <definedName name="GO" localSheetId="22">[2]MILHO1A!#REF!</definedName>
    <definedName name="GO" localSheetId="24">[2]MILHO1A!#REF!</definedName>
    <definedName name="GO" localSheetId="26">[2]MILHO1A!#REF!</definedName>
    <definedName name="GO" localSheetId="28">[2]MILHO1A!#REF!</definedName>
    <definedName name="GO" localSheetId="82">[2]MILHO1A!#REF!</definedName>
    <definedName name="GO" localSheetId="30">[2]MILHO1A!#REF!</definedName>
    <definedName name="GO" localSheetId="32">[2]MILHO1A!#REF!</definedName>
    <definedName name="GO" localSheetId="34">[2]MILHO1A!#REF!</definedName>
    <definedName name="GO" localSheetId="36">[2]MILHO1A!#REF!</definedName>
    <definedName name="GO" localSheetId="38">[2]MILHO1A!#REF!</definedName>
    <definedName name="GO" localSheetId="40">[2]MILHO1A!#REF!</definedName>
    <definedName name="GO" localSheetId="42">[2]MILHO1A!#REF!</definedName>
    <definedName name="GO" localSheetId="41">[2]MILHO1A!#REF!</definedName>
    <definedName name="GO" localSheetId="44">[2]MILHO1A!#REF!</definedName>
    <definedName name="GO" localSheetId="43">[2]MILHO1A!#REF!</definedName>
    <definedName name="GO" localSheetId="46">[2]MILHO1A!#REF!</definedName>
    <definedName name="GO" localSheetId="45">[2]MILHO1A!#REF!</definedName>
    <definedName name="GO" localSheetId="50">[2]MILHO1A!#REF!</definedName>
    <definedName name="GO" localSheetId="49">[2]MILHO1A!#REF!</definedName>
    <definedName name="GO" localSheetId="52">[2]MILHO1A!#REF!</definedName>
    <definedName name="GO" localSheetId="51">[2]MILHO1A!#REF!</definedName>
    <definedName name="GO" localSheetId="54">[2]MILHO1A!#REF!</definedName>
    <definedName name="GO" localSheetId="53">[2]MILHO1A!#REF!</definedName>
    <definedName name="GO" localSheetId="56">[2]MILHO1A!#REF!</definedName>
    <definedName name="GO" localSheetId="55">[2]MILHO1A!#REF!</definedName>
    <definedName name="GO" localSheetId="48">[2]MILHO1A!#REF!</definedName>
    <definedName name="GO" localSheetId="47">[2]MILHO1A!#REF!</definedName>
    <definedName name="GO" localSheetId="58">[2]MILHO1A!#REF!</definedName>
    <definedName name="GO" localSheetId="57">[2]MILHO1A!#REF!</definedName>
    <definedName name="GO" localSheetId="60">[2]MILHO1A!#REF!</definedName>
    <definedName name="GO" localSheetId="59">[2]MILHO1A!#REF!</definedName>
    <definedName name="GO" localSheetId="3">[2]MILHO1A!#REF!</definedName>
    <definedName name="GO" localSheetId="62">[2]MILHO1A!#REF!</definedName>
    <definedName name="GO" localSheetId="61">[2]MILHO1A!#REF!</definedName>
    <definedName name="GO" localSheetId="64">[2]MILHO1A!#REF!</definedName>
    <definedName name="GO" localSheetId="63">[2]MILHO1A!#REF!</definedName>
    <definedName name="GO" localSheetId="66">[2]MILHO1A!#REF!</definedName>
    <definedName name="GO" localSheetId="65">[2]MILHO1A!#REF!</definedName>
    <definedName name="GO" localSheetId="68">[2]MILHO1A!#REF!</definedName>
    <definedName name="GO" localSheetId="67">[2]MILHO1A!#REF!</definedName>
    <definedName name="GO" localSheetId="70">[2]MILHO1A!#REF!</definedName>
    <definedName name="GO" localSheetId="69">[2]MILHO1A!#REF!</definedName>
    <definedName name="GO" localSheetId="72">[2]MILHO1A!#REF!</definedName>
    <definedName name="GO" localSheetId="71">[2]MILHO1A!#REF!</definedName>
    <definedName name="GO" localSheetId="74">[2]MILHO1A!#REF!</definedName>
    <definedName name="GO" localSheetId="73">[2]MILHO1A!#REF!</definedName>
    <definedName name="GO" localSheetId="76">[2]MILHO1A!#REF!</definedName>
    <definedName name="GO" localSheetId="75">[2]MILHO1A!#REF!</definedName>
    <definedName name="GO" localSheetId="78">[2]MILHO1A!#REF!</definedName>
    <definedName name="GO" localSheetId="77">[2]MILHO1A!#REF!</definedName>
    <definedName name="GO" localSheetId="80">[2]MILHO1A!#REF!</definedName>
    <definedName name="GO" localSheetId="79">[2]MILHO1A!#REF!</definedName>
    <definedName name="GO">[2]MILHO1A!#REF!</definedName>
    <definedName name="MG" localSheetId="10">[2]MILHO1A!#REF!</definedName>
    <definedName name="MG" localSheetId="12">[2]MILHO1A!#REF!</definedName>
    <definedName name="MG" localSheetId="14">[2]MILHO1A!#REF!</definedName>
    <definedName name="MG" localSheetId="16">[2]MILHO1A!#REF!</definedName>
    <definedName name="MG" localSheetId="18">[2]MILHO1A!#REF!</definedName>
    <definedName name="MG" localSheetId="20">[2]MILHO1A!#REF!</definedName>
    <definedName name="MG" localSheetId="22">[2]MILHO1A!#REF!</definedName>
    <definedName name="MG" localSheetId="24">[2]MILHO1A!#REF!</definedName>
    <definedName name="MG" localSheetId="26">[2]MILHO1A!#REF!</definedName>
    <definedName name="MG" localSheetId="28">[2]MILHO1A!#REF!</definedName>
    <definedName name="MG" localSheetId="82">[2]MILHO1A!#REF!</definedName>
    <definedName name="MG" localSheetId="30">[2]MILHO1A!#REF!</definedName>
    <definedName name="MG" localSheetId="32">[2]MILHO1A!#REF!</definedName>
    <definedName name="MG" localSheetId="34">[2]MILHO1A!#REF!</definedName>
    <definedName name="MG" localSheetId="36">[2]MILHO1A!#REF!</definedName>
    <definedName name="MG" localSheetId="38">[2]MILHO1A!#REF!</definedName>
    <definedName name="MG" localSheetId="40">[2]MILHO1A!#REF!</definedName>
    <definedName name="MG" localSheetId="42">[2]MILHO1A!#REF!</definedName>
    <definedName name="MG" localSheetId="41">[2]MILHO1A!#REF!</definedName>
    <definedName name="MG" localSheetId="44">[2]MILHO1A!#REF!</definedName>
    <definedName name="MG" localSheetId="43">[2]MILHO1A!#REF!</definedName>
    <definedName name="MG" localSheetId="46">[2]MILHO1A!#REF!</definedName>
    <definedName name="MG" localSheetId="45">[2]MILHO1A!#REF!</definedName>
    <definedName name="MG" localSheetId="50">[2]MILHO1A!#REF!</definedName>
    <definedName name="MG" localSheetId="49">[2]MILHO1A!#REF!</definedName>
    <definedName name="MG" localSheetId="52">[2]MILHO1A!#REF!</definedName>
    <definedName name="MG" localSheetId="51">[2]MILHO1A!#REF!</definedName>
    <definedName name="MG" localSheetId="54">[2]MILHO1A!#REF!</definedName>
    <definedName name="MG" localSheetId="53">[2]MILHO1A!#REF!</definedName>
    <definedName name="MG" localSheetId="56">[2]MILHO1A!#REF!</definedName>
    <definedName name="MG" localSheetId="55">[2]MILHO1A!#REF!</definedName>
    <definedName name="MG" localSheetId="48">[2]MILHO1A!#REF!</definedName>
    <definedName name="MG" localSheetId="47">[2]MILHO1A!#REF!</definedName>
    <definedName name="MG" localSheetId="58">[2]MILHO1A!#REF!</definedName>
    <definedName name="MG" localSheetId="57">[2]MILHO1A!#REF!</definedName>
    <definedName name="MG" localSheetId="60">[2]MILHO1A!#REF!</definedName>
    <definedName name="MG" localSheetId="59">[2]MILHO1A!#REF!</definedName>
    <definedName name="MG" localSheetId="3">[2]MILHO1A!#REF!</definedName>
    <definedName name="MG" localSheetId="62">[2]MILHO1A!#REF!</definedName>
    <definedName name="MG" localSheetId="61">[2]MILHO1A!#REF!</definedName>
    <definedName name="MG" localSheetId="64">[2]MILHO1A!#REF!</definedName>
    <definedName name="MG" localSheetId="63">[2]MILHO1A!#REF!</definedName>
    <definedName name="MG" localSheetId="66">[2]MILHO1A!#REF!</definedName>
    <definedName name="MG" localSheetId="65">[2]MILHO1A!#REF!</definedName>
    <definedName name="MG" localSheetId="68">[2]MILHO1A!#REF!</definedName>
    <definedName name="MG" localSheetId="67">[2]MILHO1A!#REF!</definedName>
    <definedName name="MG" localSheetId="70">[2]MILHO1A!#REF!</definedName>
    <definedName name="MG" localSheetId="69">[2]MILHO1A!#REF!</definedName>
    <definedName name="MG" localSheetId="72">[2]MILHO1A!#REF!</definedName>
    <definedName name="MG" localSheetId="71">[2]MILHO1A!#REF!</definedName>
    <definedName name="MG" localSheetId="74">[2]MILHO1A!#REF!</definedName>
    <definedName name="MG" localSheetId="73">[2]MILHO1A!#REF!</definedName>
    <definedName name="MG" localSheetId="76">[2]MILHO1A!#REF!</definedName>
    <definedName name="MG" localSheetId="75">[2]MILHO1A!#REF!</definedName>
    <definedName name="MG" localSheetId="78">[2]MILHO1A!#REF!</definedName>
    <definedName name="MG" localSheetId="77">[2]MILHO1A!#REF!</definedName>
    <definedName name="MG" localSheetId="80">[2]MILHO1A!#REF!</definedName>
    <definedName name="MG" localSheetId="79">[2]MILHO1A!#REF!</definedName>
    <definedName name="MG">[2]MILHO1A!#REF!</definedName>
    <definedName name="MILHO_2__SAFRA" localSheetId="10">#REF!</definedName>
    <definedName name="MILHO_2__SAFRA" localSheetId="12">#REF!</definedName>
    <definedName name="MILHO_2__SAFRA" localSheetId="14">#REF!</definedName>
    <definedName name="MILHO_2__SAFRA" localSheetId="16">#REF!</definedName>
    <definedName name="MILHO_2__SAFRA" localSheetId="18">#REF!</definedName>
    <definedName name="MILHO_2__SAFRA" localSheetId="20">#REF!</definedName>
    <definedName name="MILHO_2__SAFRA" localSheetId="22">#REF!</definedName>
    <definedName name="MILHO_2__SAFRA" localSheetId="24">#REF!</definedName>
    <definedName name="MILHO_2__SAFRA" localSheetId="26">#REF!</definedName>
    <definedName name="MILHO_2__SAFRA" localSheetId="28">#REF!</definedName>
    <definedName name="MILHO_2__SAFRA" localSheetId="81">#REF!</definedName>
    <definedName name="MILHO_2__SAFRA" localSheetId="82">#REF!</definedName>
    <definedName name="MILHO_2__SAFRA" localSheetId="30">#REF!</definedName>
    <definedName name="MILHO_2__SAFRA" localSheetId="32">#REF!</definedName>
    <definedName name="MILHO_2__SAFRA" localSheetId="34">#REF!</definedName>
    <definedName name="MILHO_2__SAFRA" localSheetId="36">#REF!</definedName>
    <definedName name="MILHO_2__SAFRA" localSheetId="38">#REF!</definedName>
    <definedName name="MILHO_2__SAFRA" localSheetId="40">#REF!</definedName>
    <definedName name="MILHO_2__SAFRA" localSheetId="42">#REF!</definedName>
    <definedName name="MILHO_2__SAFRA" localSheetId="41">#REF!</definedName>
    <definedName name="MILHO_2__SAFRA" localSheetId="44">#REF!</definedName>
    <definedName name="MILHO_2__SAFRA" localSheetId="43">#REF!</definedName>
    <definedName name="MILHO_2__SAFRA" localSheetId="46">#REF!</definedName>
    <definedName name="MILHO_2__SAFRA" localSheetId="45">#REF!</definedName>
    <definedName name="MILHO_2__SAFRA" localSheetId="50">#REF!</definedName>
    <definedName name="MILHO_2__SAFRA" localSheetId="49">#REF!</definedName>
    <definedName name="MILHO_2__SAFRA" localSheetId="52">#REF!</definedName>
    <definedName name="MILHO_2__SAFRA" localSheetId="51">#REF!</definedName>
    <definedName name="MILHO_2__SAFRA" localSheetId="54">#REF!</definedName>
    <definedName name="MILHO_2__SAFRA" localSheetId="53">#REF!</definedName>
    <definedName name="MILHO_2__SAFRA" localSheetId="56">#REF!</definedName>
    <definedName name="MILHO_2__SAFRA" localSheetId="55">#REF!</definedName>
    <definedName name="MILHO_2__SAFRA" localSheetId="48">#REF!</definedName>
    <definedName name="MILHO_2__SAFRA" localSheetId="47">#REF!</definedName>
    <definedName name="MILHO_2__SAFRA" localSheetId="58">#REF!</definedName>
    <definedName name="MILHO_2__SAFRA" localSheetId="57">#REF!</definedName>
    <definedName name="MILHO_2__SAFRA" localSheetId="60">#REF!</definedName>
    <definedName name="MILHO_2__SAFRA" localSheetId="59">#REF!</definedName>
    <definedName name="MILHO_2__SAFRA" localSheetId="3">#REF!</definedName>
    <definedName name="MILHO_2__SAFRA" localSheetId="62">#REF!</definedName>
    <definedName name="MILHO_2__SAFRA" localSheetId="61">#REF!</definedName>
    <definedName name="MILHO_2__SAFRA" localSheetId="64">#REF!</definedName>
    <definedName name="MILHO_2__SAFRA" localSheetId="63">#REF!</definedName>
    <definedName name="MILHO_2__SAFRA" localSheetId="66">#REF!</definedName>
    <definedName name="MILHO_2__SAFRA" localSheetId="65">#REF!</definedName>
    <definedName name="MILHO_2__SAFRA" localSheetId="68">#REF!</definedName>
    <definedName name="MILHO_2__SAFRA" localSheetId="67">#REF!</definedName>
    <definedName name="MILHO_2__SAFRA" localSheetId="70">#REF!</definedName>
    <definedName name="MILHO_2__SAFRA" localSheetId="69">#REF!</definedName>
    <definedName name="MILHO_2__SAFRA" localSheetId="72">#REF!</definedName>
    <definedName name="MILHO_2__SAFRA" localSheetId="71">#REF!</definedName>
    <definedName name="MILHO_2__SAFRA" localSheetId="74">#REF!</definedName>
    <definedName name="MILHO_2__SAFRA" localSheetId="73">#REF!</definedName>
    <definedName name="MILHO_2__SAFRA" localSheetId="76">#REF!</definedName>
    <definedName name="MILHO_2__SAFRA" localSheetId="75">#REF!</definedName>
    <definedName name="MILHO_2__SAFRA" localSheetId="78">#REF!</definedName>
    <definedName name="MILHO_2__SAFRA" localSheetId="77">#REF!</definedName>
    <definedName name="MILHO_2__SAFRA" localSheetId="80">#REF!</definedName>
    <definedName name="MILHO_2__SAFRA" localSheetId="79">#REF!</definedName>
    <definedName name="MILHO_2__SAFRA">#REF!</definedName>
    <definedName name="MS" localSheetId="10">[2]MILHO1A!#REF!</definedName>
    <definedName name="MS" localSheetId="12">[2]MILHO1A!#REF!</definedName>
    <definedName name="MS" localSheetId="14">[2]MILHO1A!#REF!</definedName>
    <definedName name="MS" localSheetId="16">[2]MILHO1A!#REF!</definedName>
    <definedName name="MS" localSheetId="18">[2]MILHO1A!#REF!</definedName>
    <definedName name="MS" localSheetId="20">[2]MILHO1A!#REF!</definedName>
    <definedName name="MS" localSheetId="22">[2]MILHO1A!#REF!</definedName>
    <definedName name="MS" localSheetId="24">[2]MILHO1A!#REF!</definedName>
    <definedName name="MS" localSheetId="26">[2]MILHO1A!#REF!</definedName>
    <definedName name="MS" localSheetId="28">[2]MILHO1A!#REF!</definedName>
    <definedName name="MS" localSheetId="81">[2]MILHO1A!#REF!</definedName>
    <definedName name="MS" localSheetId="82">[2]MILHO1A!#REF!</definedName>
    <definedName name="MS" localSheetId="30">[2]MILHO1A!#REF!</definedName>
    <definedName name="MS" localSheetId="32">[2]MILHO1A!#REF!</definedName>
    <definedName name="MS" localSheetId="34">[2]MILHO1A!#REF!</definedName>
    <definedName name="MS" localSheetId="36">[2]MILHO1A!#REF!</definedName>
    <definedName name="MS" localSheetId="38">[2]MILHO1A!#REF!</definedName>
    <definedName name="MS" localSheetId="40">[2]MILHO1A!#REF!</definedName>
    <definedName name="MS" localSheetId="42">[2]MILHO1A!#REF!</definedName>
    <definedName name="MS" localSheetId="41">[2]MILHO1A!#REF!</definedName>
    <definedName name="MS" localSheetId="44">[2]MILHO1A!#REF!</definedName>
    <definedName name="MS" localSheetId="43">[2]MILHO1A!#REF!</definedName>
    <definedName name="MS" localSheetId="46">[2]MILHO1A!#REF!</definedName>
    <definedName name="MS" localSheetId="45">[2]MILHO1A!#REF!</definedName>
    <definedName name="MS" localSheetId="50">[2]MILHO1A!#REF!</definedName>
    <definedName name="MS" localSheetId="49">[2]MILHO1A!#REF!</definedName>
    <definedName name="MS" localSheetId="52">[2]MILHO1A!#REF!</definedName>
    <definedName name="MS" localSheetId="51">[2]MILHO1A!#REF!</definedName>
    <definedName name="MS" localSheetId="54">[2]MILHO1A!#REF!</definedName>
    <definedName name="MS" localSheetId="53">[2]MILHO1A!#REF!</definedName>
    <definedName name="MS" localSheetId="56">[2]MILHO1A!#REF!</definedName>
    <definedName name="MS" localSheetId="55">[2]MILHO1A!#REF!</definedName>
    <definedName name="MS" localSheetId="48">[2]MILHO1A!#REF!</definedName>
    <definedName name="MS" localSheetId="47">[2]MILHO1A!#REF!</definedName>
    <definedName name="MS" localSheetId="58">[2]MILHO1A!#REF!</definedName>
    <definedName name="MS" localSheetId="57">[2]MILHO1A!#REF!</definedName>
    <definedName name="MS" localSheetId="60">[2]MILHO1A!#REF!</definedName>
    <definedName name="MS" localSheetId="59">[2]MILHO1A!#REF!</definedName>
    <definedName name="MS" localSheetId="3">[2]MILHO1A!#REF!</definedName>
    <definedName name="MS" localSheetId="62">[2]MILHO1A!#REF!</definedName>
    <definedName name="MS" localSheetId="61">[2]MILHO1A!#REF!</definedName>
    <definedName name="MS" localSheetId="64">[2]MILHO1A!#REF!</definedName>
    <definedName name="MS" localSheetId="63">[2]MILHO1A!#REF!</definedName>
    <definedName name="MS" localSheetId="66">[2]MILHO1A!#REF!</definedName>
    <definedName name="MS" localSheetId="65">[2]MILHO1A!#REF!</definedName>
    <definedName name="MS" localSheetId="68">[2]MILHO1A!#REF!</definedName>
    <definedName name="MS" localSheetId="67">[2]MILHO1A!#REF!</definedName>
    <definedName name="MS" localSheetId="70">[2]MILHO1A!#REF!</definedName>
    <definedName name="MS" localSheetId="69">[2]MILHO1A!#REF!</definedName>
    <definedName name="MS" localSheetId="72">[2]MILHO1A!#REF!</definedName>
    <definedName name="MS" localSheetId="71">[2]MILHO1A!#REF!</definedName>
    <definedName name="MS" localSheetId="74">[2]MILHO1A!#REF!</definedName>
    <definedName name="MS" localSheetId="73">[2]MILHO1A!#REF!</definedName>
    <definedName name="MS" localSheetId="76">[2]MILHO1A!#REF!</definedName>
    <definedName name="MS" localSheetId="75">[2]MILHO1A!#REF!</definedName>
    <definedName name="MS" localSheetId="78">[2]MILHO1A!#REF!</definedName>
    <definedName name="MS" localSheetId="77">[2]MILHO1A!#REF!</definedName>
    <definedName name="MS" localSheetId="80">[2]MILHO1A!#REF!</definedName>
    <definedName name="MS" localSheetId="79">[2]MILHO1A!#REF!</definedName>
    <definedName name="MS">[2]MILHO1A!#REF!</definedName>
    <definedName name="MT" localSheetId="10">[2]MILHO1A!#REF!</definedName>
    <definedName name="MT" localSheetId="12">[2]MILHO1A!#REF!</definedName>
    <definedName name="MT" localSheetId="14">[2]MILHO1A!#REF!</definedName>
    <definedName name="MT" localSheetId="16">[2]MILHO1A!#REF!</definedName>
    <definedName name="MT" localSheetId="18">[2]MILHO1A!#REF!</definedName>
    <definedName name="MT" localSheetId="20">[2]MILHO1A!#REF!</definedName>
    <definedName name="MT" localSheetId="22">[2]MILHO1A!#REF!</definedName>
    <definedName name="MT" localSheetId="24">[2]MILHO1A!#REF!</definedName>
    <definedName name="MT" localSheetId="26">[2]MILHO1A!#REF!</definedName>
    <definedName name="MT" localSheetId="28">[2]MILHO1A!#REF!</definedName>
    <definedName name="MT" localSheetId="81">[2]MILHO1A!#REF!</definedName>
    <definedName name="MT" localSheetId="82">[2]MILHO1A!#REF!</definedName>
    <definedName name="MT" localSheetId="30">[2]MILHO1A!#REF!</definedName>
    <definedName name="MT" localSheetId="32">[2]MILHO1A!#REF!</definedName>
    <definedName name="MT" localSheetId="34">[2]MILHO1A!#REF!</definedName>
    <definedName name="MT" localSheetId="36">[2]MILHO1A!#REF!</definedName>
    <definedName name="MT" localSheetId="38">[2]MILHO1A!#REF!</definedName>
    <definedName name="MT" localSheetId="40">[2]MILHO1A!#REF!</definedName>
    <definedName name="MT" localSheetId="42">[2]MILHO1A!#REF!</definedName>
    <definedName name="MT" localSheetId="41">[2]MILHO1A!#REF!</definedName>
    <definedName name="MT" localSheetId="44">[2]MILHO1A!#REF!</definedName>
    <definedName name="MT" localSheetId="43">[2]MILHO1A!#REF!</definedName>
    <definedName name="MT" localSheetId="46">[2]MILHO1A!#REF!</definedName>
    <definedName name="MT" localSheetId="45">[2]MILHO1A!#REF!</definedName>
    <definedName name="MT" localSheetId="50">[2]MILHO1A!#REF!</definedName>
    <definedName name="MT" localSheetId="49">[2]MILHO1A!#REF!</definedName>
    <definedName name="MT" localSheetId="52">[2]MILHO1A!#REF!</definedName>
    <definedName name="MT" localSheetId="51">[2]MILHO1A!#REF!</definedName>
    <definedName name="MT" localSheetId="54">[2]MILHO1A!#REF!</definedName>
    <definedName name="MT" localSheetId="53">[2]MILHO1A!#REF!</definedName>
    <definedName name="MT" localSheetId="56">[2]MILHO1A!#REF!</definedName>
    <definedName name="MT" localSheetId="55">[2]MILHO1A!#REF!</definedName>
    <definedName name="MT" localSheetId="48">[2]MILHO1A!#REF!</definedName>
    <definedName name="MT" localSheetId="47">[2]MILHO1A!#REF!</definedName>
    <definedName name="MT" localSheetId="58">[2]MILHO1A!#REF!</definedName>
    <definedName name="MT" localSheetId="57">[2]MILHO1A!#REF!</definedName>
    <definedName name="MT" localSheetId="60">[2]MILHO1A!#REF!</definedName>
    <definedName name="MT" localSheetId="59">[2]MILHO1A!#REF!</definedName>
    <definedName name="MT" localSheetId="3">[2]MILHO1A!#REF!</definedName>
    <definedName name="MT" localSheetId="62">[2]MILHO1A!#REF!</definedName>
    <definedName name="MT" localSheetId="61">[2]MILHO1A!#REF!</definedName>
    <definedName name="MT" localSheetId="64">[2]MILHO1A!#REF!</definedName>
    <definedName name="MT" localSheetId="63">[2]MILHO1A!#REF!</definedName>
    <definedName name="MT" localSheetId="66">[2]MILHO1A!#REF!</definedName>
    <definedName name="MT" localSheetId="65">[2]MILHO1A!#REF!</definedName>
    <definedName name="MT" localSheetId="68">[2]MILHO1A!#REF!</definedName>
    <definedName name="MT" localSheetId="67">[2]MILHO1A!#REF!</definedName>
    <definedName name="MT" localSheetId="70">[2]MILHO1A!#REF!</definedName>
    <definedName name="MT" localSheetId="69">[2]MILHO1A!#REF!</definedName>
    <definedName name="MT" localSheetId="72">[2]MILHO1A!#REF!</definedName>
    <definedName name="MT" localSheetId="71">[2]MILHO1A!#REF!</definedName>
    <definedName name="MT" localSheetId="74">[2]MILHO1A!#REF!</definedName>
    <definedName name="MT" localSheetId="73">[2]MILHO1A!#REF!</definedName>
    <definedName name="MT" localSheetId="76">[2]MILHO1A!#REF!</definedName>
    <definedName name="MT" localSheetId="75">[2]MILHO1A!#REF!</definedName>
    <definedName name="MT" localSheetId="78">[2]MILHO1A!#REF!</definedName>
    <definedName name="MT" localSheetId="77">[2]MILHO1A!#REF!</definedName>
    <definedName name="MT" localSheetId="80">[2]MILHO1A!#REF!</definedName>
    <definedName name="MT" localSheetId="79">[2]MILHO1A!#REF!</definedName>
    <definedName name="MT">[2]MILHO1A!#REF!</definedName>
    <definedName name="PR" localSheetId="10">[2]MILHO1A!#REF!</definedName>
    <definedName name="PR" localSheetId="12">[2]MILHO1A!#REF!</definedName>
    <definedName name="PR" localSheetId="14">[2]MILHO1A!#REF!</definedName>
    <definedName name="PR" localSheetId="16">[2]MILHO1A!#REF!</definedName>
    <definedName name="PR" localSheetId="18">[2]MILHO1A!#REF!</definedName>
    <definedName name="PR" localSheetId="20">[2]MILHO1A!#REF!</definedName>
    <definedName name="PR" localSheetId="22">[2]MILHO1A!#REF!</definedName>
    <definedName name="PR" localSheetId="24">[2]MILHO1A!#REF!</definedName>
    <definedName name="PR" localSheetId="26">[2]MILHO1A!#REF!</definedName>
    <definedName name="PR" localSheetId="28">[2]MILHO1A!#REF!</definedName>
    <definedName name="PR" localSheetId="81">[2]MILHO1A!#REF!</definedName>
    <definedName name="PR" localSheetId="82">[2]MILHO1A!#REF!</definedName>
    <definedName name="PR" localSheetId="30">[2]MILHO1A!#REF!</definedName>
    <definedName name="PR" localSheetId="32">[2]MILHO1A!#REF!</definedName>
    <definedName name="PR" localSheetId="34">[2]MILHO1A!#REF!</definedName>
    <definedName name="PR" localSheetId="36">[2]MILHO1A!#REF!</definedName>
    <definedName name="PR" localSheetId="38">[2]MILHO1A!#REF!</definedName>
    <definedName name="PR" localSheetId="40">[2]MILHO1A!#REF!</definedName>
    <definedName name="PR" localSheetId="42">[2]MILHO1A!#REF!</definedName>
    <definedName name="PR" localSheetId="41">[2]MILHO1A!#REF!</definedName>
    <definedName name="PR" localSheetId="44">[2]MILHO1A!#REF!</definedName>
    <definedName name="PR" localSheetId="43">[2]MILHO1A!#REF!</definedName>
    <definedName name="PR" localSheetId="46">[2]MILHO1A!#REF!</definedName>
    <definedName name="PR" localSheetId="45">[2]MILHO1A!#REF!</definedName>
    <definedName name="PR" localSheetId="50">[2]MILHO1A!#REF!</definedName>
    <definedName name="PR" localSheetId="49">[2]MILHO1A!#REF!</definedName>
    <definedName name="PR" localSheetId="52">[2]MILHO1A!#REF!</definedName>
    <definedName name="PR" localSheetId="51">[2]MILHO1A!#REF!</definedName>
    <definedName name="PR" localSheetId="54">[2]MILHO1A!#REF!</definedName>
    <definedName name="PR" localSheetId="53">[2]MILHO1A!#REF!</definedName>
    <definedName name="PR" localSheetId="56">[2]MILHO1A!#REF!</definedName>
    <definedName name="PR" localSheetId="55">[2]MILHO1A!#REF!</definedName>
    <definedName name="PR" localSheetId="48">[2]MILHO1A!#REF!</definedName>
    <definedName name="PR" localSheetId="47">[2]MILHO1A!#REF!</definedName>
    <definedName name="PR" localSheetId="58">[2]MILHO1A!#REF!</definedName>
    <definedName name="PR" localSheetId="57">[2]MILHO1A!#REF!</definedName>
    <definedName name="PR" localSheetId="60">[2]MILHO1A!#REF!</definedName>
    <definedName name="PR" localSheetId="59">[2]MILHO1A!#REF!</definedName>
    <definedName name="PR" localSheetId="3">[2]MILHO1A!#REF!</definedName>
    <definedName name="PR" localSheetId="62">[2]MILHO1A!#REF!</definedName>
    <definedName name="PR" localSheetId="61">[2]MILHO1A!#REF!</definedName>
    <definedName name="PR" localSheetId="64">[2]MILHO1A!#REF!</definedName>
    <definedName name="PR" localSheetId="63">[2]MILHO1A!#REF!</definedName>
    <definedName name="PR" localSheetId="66">[2]MILHO1A!#REF!</definedName>
    <definedName name="PR" localSheetId="65">[2]MILHO1A!#REF!</definedName>
    <definedName name="PR" localSheetId="68">[2]MILHO1A!#REF!</definedName>
    <definedName name="PR" localSheetId="67">[2]MILHO1A!#REF!</definedName>
    <definedName name="PR" localSheetId="70">[2]MILHO1A!#REF!</definedName>
    <definedName name="PR" localSheetId="69">[2]MILHO1A!#REF!</definedName>
    <definedName name="PR" localSheetId="72">[2]MILHO1A!#REF!</definedName>
    <definedName name="PR" localSheetId="71">[2]MILHO1A!#REF!</definedName>
    <definedName name="PR" localSheetId="74">[2]MILHO1A!#REF!</definedName>
    <definedName name="PR" localSheetId="73">[2]MILHO1A!#REF!</definedName>
    <definedName name="PR" localSheetId="76">[2]MILHO1A!#REF!</definedName>
    <definedName name="PR" localSheetId="75">[2]MILHO1A!#REF!</definedName>
    <definedName name="PR" localSheetId="78">[2]MILHO1A!#REF!</definedName>
    <definedName name="PR" localSheetId="77">[2]MILHO1A!#REF!</definedName>
    <definedName name="PR" localSheetId="80">[2]MILHO1A!#REF!</definedName>
    <definedName name="PR" localSheetId="79">[2]MILHO1A!#REF!</definedName>
    <definedName name="PR">[2]MILHO1A!#REF!</definedName>
    <definedName name="_xlnm.Print_Area" localSheetId="8">'Rural_Degree of Utilization'!$A$10:$A$45</definedName>
    <definedName name="QUADRO2" localSheetId="10">#REF!</definedName>
    <definedName name="QUADRO2" localSheetId="12">#REF!</definedName>
    <definedName name="QUADRO2" localSheetId="14">#REF!</definedName>
    <definedName name="QUADRO2" localSheetId="16">#REF!</definedName>
    <definedName name="QUADRO2" localSheetId="18">#REF!</definedName>
    <definedName name="QUADRO2" localSheetId="20">#REF!</definedName>
    <definedName name="QUADRO2" localSheetId="22">#REF!</definedName>
    <definedName name="QUADRO2" localSheetId="24">#REF!</definedName>
    <definedName name="QUADRO2" localSheetId="26">#REF!</definedName>
    <definedName name="QUADRO2" localSheetId="28">#REF!</definedName>
    <definedName name="QUADRO2" localSheetId="81">#REF!</definedName>
    <definedName name="QUADRO2" localSheetId="82">#REF!</definedName>
    <definedName name="QUADRO2" localSheetId="30">#REF!</definedName>
    <definedName name="QUADRO2" localSheetId="32">#REF!</definedName>
    <definedName name="QUADRO2" localSheetId="34">#REF!</definedName>
    <definedName name="QUADRO2" localSheetId="36">#REF!</definedName>
    <definedName name="QUADRO2" localSheetId="38">#REF!</definedName>
    <definedName name="QUADRO2" localSheetId="40">#REF!</definedName>
    <definedName name="QUADRO2" localSheetId="42">#REF!</definedName>
    <definedName name="QUADRO2" localSheetId="41">#REF!</definedName>
    <definedName name="QUADRO2" localSheetId="44">#REF!</definedName>
    <definedName name="QUADRO2" localSheetId="43">#REF!</definedName>
    <definedName name="QUADRO2" localSheetId="46">#REF!</definedName>
    <definedName name="QUADRO2" localSheetId="45">#REF!</definedName>
    <definedName name="QUADRO2" localSheetId="50">#REF!</definedName>
    <definedName name="QUADRO2" localSheetId="49">#REF!</definedName>
    <definedName name="QUADRO2" localSheetId="52">#REF!</definedName>
    <definedName name="QUADRO2" localSheetId="51">#REF!</definedName>
    <definedName name="QUADRO2" localSheetId="54">#REF!</definedName>
    <definedName name="QUADRO2" localSheetId="53">#REF!</definedName>
    <definedName name="QUADRO2" localSheetId="56">#REF!</definedName>
    <definedName name="QUADRO2" localSheetId="55">#REF!</definedName>
    <definedName name="QUADRO2" localSheetId="48">#REF!</definedName>
    <definedName name="QUADRO2" localSheetId="47">#REF!</definedName>
    <definedName name="QUADRO2" localSheetId="58">#REF!</definedName>
    <definedName name="QUADRO2" localSheetId="57">#REF!</definedName>
    <definedName name="QUADRO2" localSheetId="60">#REF!</definedName>
    <definedName name="QUADRO2" localSheetId="59">#REF!</definedName>
    <definedName name="QUADRO2" localSheetId="3">#REF!</definedName>
    <definedName name="QUADRO2" localSheetId="62">#REF!</definedName>
    <definedName name="QUADRO2" localSheetId="61">#REF!</definedName>
    <definedName name="QUADRO2" localSheetId="64">#REF!</definedName>
    <definedName name="QUADRO2" localSheetId="63">#REF!</definedName>
    <definedName name="QUADRO2" localSheetId="66">#REF!</definedName>
    <definedName name="QUADRO2" localSheetId="65">#REF!</definedName>
    <definedName name="QUADRO2" localSheetId="68">#REF!</definedName>
    <definedName name="QUADRO2" localSheetId="67">#REF!</definedName>
    <definedName name="QUADRO2" localSheetId="70">#REF!</definedName>
    <definedName name="QUADRO2" localSheetId="69">#REF!</definedName>
    <definedName name="QUADRO2" localSheetId="72">#REF!</definedName>
    <definedName name="QUADRO2" localSheetId="71">#REF!</definedName>
    <definedName name="QUADRO2" localSheetId="74">#REF!</definedName>
    <definedName name="QUADRO2" localSheetId="73">#REF!</definedName>
    <definedName name="QUADRO2" localSheetId="76">#REF!</definedName>
    <definedName name="QUADRO2" localSheetId="75">#REF!</definedName>
    <definedName name="QUADRO2" localSheetId="78">#REF!</definedName>
    <definedName name="QUADRO2" localSheetId="77">#REF!</definedName>
    <definedName name="QUADRO2" localSheetId="80">#REF!</definedName>
    <definedName name="QUADRO2" localSheetId="79">#REF!</definedName>
    <definedName name="QUADRO2">#REF!</definedName>
    <definedName name="QUADRO3" localSheetId="10">#REF!</definedName>
    <definedName name="QUADRO3" localSheetId="12">#REF!</definedName>
    <definedName name="QUADRO3" localSheetId="14">#REF!</definedName>
    <definedName name="QUADRO3" localSheetId="16">#REF!</definedName>
    <definedName name="QUADRO3" localSheetId="18">#REF!</definedName>
    <definedName name="QUADRO3" localSheetId="20">#REF!</definedName>
    <definedName name="QUADRO3" localSheetId="22">#REF!</definedName>
    <definedName name="QUADRO3" localSheetId="24">#REF!</definedName>
    <definedName name="QUADRO3" localSheetId="26">#REF!</definedName>
    <definedName name="QUADRO3" localSheetId="28">#REF!</definedName>
    <definedName name="QUADRO3" localSheetId="81">#REF!</definedName>
    <definedName name="QUADRO3" localSheetId="82">#REF!</definedName>
    <definedName name="QUADRO3" localSheetId="30">#REF!</definedName>
    <definedName name="QUADRO3" localSheetId="32">#REF!</definedName>
    <definedName name="QUADRO3" localSheetId="34">#REF!</definedName>
    <definedName name="QUADRO3" localSheetId="36">#REF!</definedName>
    <definedName name="QUADRO3" localSheetId="38">#REF!</definedName>
    <definedName name="QUADRO3" localSheetId="40">#REF!</definedName>
    <definedName name="QUADRO3" localSheetId="42">#REF!</definedName>
    <definedName name="QUADRO3" localSheetId="41">#REF!</definedName>
    <definedName name="QUADRO3" localSheetId="44">#REF!</definedName>
    <definedName name="QUADRO3" localSheetId="43">#REF!</definedName>
    <definedName name="QUADRO3" localSheetId="46">#REF!</definedName>
    <definedName name="QUADRO3" localSheetId="45">#REF!</definedName>
    <definedName name="QUADRO3" localSheetId="50">#REF!</definedName>
    <definedName name="QUADRO3" localSheetId="49">#REF!</definedName>
    <definedName name="QUADRO3" localSheetId="52">#REF!</definedName>
    <definedName name="QUADRO3" localSheetId="51">#REF!</definedName>
    <definedName name="QUADRO3" localSheetId="54">#REF!</definedName>
    <definedName name="QUADRO3" localSheetId="53">#REF!</definedName>
    <definedName name="QUADRO3" localSheetId="56">#REF!</definedName>
    <definedName name="QUADRO3" localSheetId="55">#REF!</definedName>
    <definedName name="QUADRO3" localSheetId="48">#REF!</definedName>
    <definedName name="QUADRO3" localSheetId="47">#REF!</definedName>
    <definedName name="QUADRO3" localSheetId="58">#REF!</definedName>
    <definedName name="QUADRO3" localSheetId="57">#REF!</definedName>
    <definedName name="QUADRO3" localSheetId="60">#REF!</definedName>
    <definedName name="QUADRO3" localSheetId="59">#REF!</definedName>
    <definedName name="QUADRO3" localSheetId="3">#REF!</definedName>
    <definedName name="QUADRO3" localSheetId="62">#REF!</definedName>
    <definedName name="QUADRO3" localSheetId="61">#REF!</definedName>
    <definedName name="QUADRO3" localSheetId="64">#REF!</definedName>
    <definedName name="QUADRO3" localSheetId="63">#REF!</definedName>
    <definedName name="QUADRO3" localSheetId="66">#REF!</definedName>
    <definedName name="QUADRO3" localSheetId="65">#REF!</definedName>
    <definedName name="QUADRO3" localSheetId="68">#REF!</definedName>
    <definedName name="QUADRO3" localSheetId="67">#REF!</definedName>
    <definedName name="QUADRO3" localSheetId="70">#REF!</definedName>
    <definedName name="QUADRO3" localSheetId="69">#REF!</definedName>
    <definedName name="QUADRO3" localSheetId="72">#REF!</definedName>
    <definedName name="QUADRO3" localSheetId="71">#REF!</definedName>
    <definedName name="QUADRO3" localSheetId="74">#REF!</definedName>
    <definedName name="QUADRO3" localSheetId="73">#REF!</definedName>
    <definedName name="QUADRO3" localSheetId="76">#REF!</definedName>
    <definedName name="QUADRO3" localSheetId="75">#REF!</definedName>
    <definedName name="QUADRO3" localSheetId="78">#REF!</definedName>
    <definedName name="QUADRO3" localSheetId="77">#REF!</definedName>
    <definedName name="QUADRO3" localSheetId="80">#REF!</definedName>
    <definedName name="QUADRO3" localSheetId="79">#REF!</definedName>
    <definedName name="QUADRO3">#REF!</definedName>
    <definedName name="RJ" localSheetId="10">[2]MILHO1A!#REF!</definedName>
    <definedName name="RJ" localSheetId="12">[2]MILHO1A!#REF!</definedName>
    <definedName name="RJ" localSheetId="14">[2]MILHO1A!#REF!</definedName>
    <definedName name="RJ" localSheetId="16">[2]MILHO1A!#REF!</definedName>
    <definedName name="RJ" localSheetId="18">[2]MILHO1A!#REF!</definedName>
    <definedName name="RJ" localSheetId="20">[2]MILHO1A!#REF!</definedName>
    <definedName name="RJ" localSheetId="22">[2]MILHO1A!#REF!</definedName>
    <definedName name="RJ" localSheetId="24">[2]MILHO1A!#REF!</definedName>
    <definedName name="RJ" localSheetId="26">[2]MILHO1A!#REF!</definedName>
    <definedName name="RJ" localSheetId="28">[2]MILHO1A!#REF!</definedName>
    <definedName name="RJ" localSheetId="81">[2]MILHO1A!#REF!</definedName>
    <definedName name="RJ" localSheetId="82">[2]MILHO1A!#REF!</definedName>
    <definedName name="RJ" localSheetId="30">[2]MILHO1A!#REF!</definedName>
    <definedName name="RJ" localSheetId="32">[2]MILHO1A!#REF!</definedName>
    <definedName name="RJ" localSheetId="34">[2]MILHO1A!#REF!</definedName>
    <definedName name="RJ" localSheetId="36">[2]MILHO1A!#REF!</definedName>
    <definedName name="RJ" localSheetId="38">[2]MILHO1A!#REF!</definedName>
    <definedName name="RJ" localSheetId="40">[2]MILHO1A!#REF!</definedName>
    <definedName name="RJ" localSheetId="42">[2]MILHO1A!#REF!</definedName>
    <definedName name="RJ" localSheetId="41">[2]MILHO1A!#REF!</definedName>
    <definedName name="RJ" localSheetId="44">[2]MILHO1A!#REF!</definedName>
    <definedName name="RJ" localSheetId="43">[2]MILHO1A!#REF!</definedName>
    <definedName name="RJ" localSheetId="46">[2]MILHO1A!#REF!</definedName>
    <definedName name="RJ" localSheetId="45">[2]MILHO1A!#REF!</definedName>
    <definedName name="RJ" localSheetId="50">[2]MILHO1A!#REF!</definedName>
    <definedName name="RJ" localSheetId="49">[2]MILHO1A!#REF!</definedName>
    <definedName name="RJ" localSheetId="52">[2]MILHO1A!#REF!</definedName>
    <definedName name="RJ" localSheetId="51">[2]MILHO1A!#REF!</definedName>
    <definedName name="RJ" localSheetId="54">[2]MILHO1A!#REF!</definedName>
    <definedName name="RJ" localSheetId="53">[2]MILHO1A!#REF!</definedName>
    <definedName name="RJ" localSheetId="56">[2]MILHO1A!#REF!</definedName>
    <definedName name="RJ" localSheetId="55">[2]MILHO1A!#REF!</definedName>
    <definedName name="RJ" localSheetId="48">[2]MILHO1A!#REF!</definedName>
    <definedName name="RJ" localSheetId="47">[2]MILHO1A!#REF!</definedName>
    <definedName name="RJ" localSheetId="58">[2]MILHO1A!#REF!</definedName>
    <definedName name="RJ" localSheetId="57">[2]MILHO1A!#REF!</definedName>
    <definedName name="RJ" localSheetId="60">[2]MILHO1A!#REF!</definedName>
    <definedName name="RJ" localSheetId="59">[2]MILHO1A!#REF!</definedName>
    <definedName name="RJ" localSheetId="3">[2]MILHO1A!#REF!</definedName>
    <definedName name="RJ" localSheetId="62">[2]MILHO1A!#REF!</definedName>
    <definedName name="RJ" localSheetId="61">[2]MILHO1A!#REF!</definedName>
    <definedName name="RJ" localSheetId="64">[2]MILHO1A!#REF!</definedName>
    <definedName name="RJ" localSheetId="63">[2]MILHO1A!#REF!</definedName>
    <definedName name="RJ" localSheetId="66">[2]MILHO1A!#REF!</definedName>
    <definedName name="RJ" localSheetId="65">[2]MILHO1A!#REF!</definedName>
    <definedName name="RJ" localSheetId="68">[2]MILHO1A!#REF!</definedName>
    <definedName name="RJ" localSheetId="67">[2]MILHO1A!#REF!</definedName>
    <definedName name="RJ" localSheetId="70">[2]MILHO1A!#REF!</definedName>
    <definedName name="RJ" localSheetId="69">[2]MILHO1A!#REF!</definedName>
    <definedName name="RJ" localSheetId="72">[2]MILHO1A!#REF!</definedName>
    <definedName name="RJ" localSheetId="71">[2]MILHO1A!#REF!</definedName>
    <definedName name="RJ" localSheetId="74">[2]MILHO1A!#REF!</definedName>
    <definedName name="RJ" localSheetId="73">[2]MILHO1A!#REF!</definedName>
    <definedName name="RJ" localSheetId="76">[2]MILHO1A!#REF!</definedName>
    <definedName name="RJ" localSheetId="75">[2]MILHO1A!#REF!</definedName>
    <definedName name="RJ" localSheetId="78">[2]MILHO1A!#REF!</definedName>
    <definedName name="RJ" localSheetId="77">[2]MILHO1A!#REF!</definedName>
    <definedName name="RJ" localSheetId="80">[2]MILHO1A!#REF!</definedName>
    <definedName name="RJ" localSheetId="79">[2]MILHO1A!#REF!</definedName>
    <definedName name="RJ">[2]MILHO1A!#REF!</definedName>
    <definedName name="RO" localSheetId="10">[2]MILHO1A!#REF!</definedName>
    <definedName name="RO" localSheetId="12">[2]MILHO1A!#REF!</definedName>
    <definedName name="RO" localSheetId="14">[2]MILHO1A!#REF!</definedName>
    <definedName name="RO" localSheetId="16">[2]MILHO1A!#REF!</definedName>
    <definedName name="RO" localSheetId="18">[2]MILHO1A!#REF!</definedName>
    <definedName name="RO" localSheetId="20">[2]MILHO1A!#REF!</definedName>
    <definedName name="RO" localSheetId="22">[2]MILHO1A!#REF!</definedName>
    <definedName name="RO" localSheetId="24">[2]MILHO1A!#REF!</definedName>
    <definedName name="RO" localSheetId="26">[2]MILHO1A!#REF!</definedName>
    <definedName name="RO" localSheetId="28">[2]MILHO1A!#REF!</definedName>
    <definedName name="RO" localSheetId="81">[2]MILHO1A!#REF!</definedName>
    <definedName name="RO" localSheetId="82">[2]MILHO1A!#REF!</definedName>
    <definedName name="RO" localSheetId="30">[2]MILHO1A!#REF!</definedName>
    <definedName name="RO" localSheetId="32">[2]MILHO1A!#REF!</definedName>
    <definedName name="RO" localSheetId="34">[2]MILHO1A!#REF!</definedName>
    <definedName name="RO" localSheetId="36">[2]MILHO1A!#REF!</definedName>
    <definedName name="RO" localSheetId="38">[2]MILHO1A!#REF!</definedName>
    <definedName name="RO" localSheetId="40">[2]MILHO1A!#REF!</definedName>
    <definedName name="RO" localSheetId="42">[2]MILHO1A!#REF!</definedName>
    <definedName name="RO" localSheetId="41">[2]MILHO1A!#REF!</definedName>
    <definedName name="RO" localSheetId="44">[2]MILHO1A!#REF!</definedName>
    <definedName name="RO" localSheetId="43">[2]MILHO1A!#REF!</definedName>
    <definedName name="RO" localSheetId="46">[2]MILHO1A!#REF!</definedName>
    <definedName name="RO" localSheetId="45">[2]MILHO1A!#REF!</definedName>
    <definedName name="RO" localSheetId="50">[2]MILHO1A!#REF!</definedName>
    <definedName name="RO" localSheetId="49">[2]MILHO1A!#REF!</definedName>
    <definedName name="RO" localSheetId="52">[2]MILHO1A!#REF!</definedName>
    <definedName name="RO" localSheetId="51">[2]MILHO1A!#REF!</definedName>
    <definedName name="RO" localSheetId="54">[2]MILHO1A!#REF!</definedName>
    <definedName name="RO" localSheetId="53">[2]MILHO1A!#REF!</definedName>
    <definedName name="RO" localSheetId="56">[2]MILHO1A!#REF!</definedName>
    <definedName name="RO" localSheetId="55">[2]MILHO1A!#REF!</definedName>
    <definedName name="RO" localSheetId="48">[2]MILHO1A!#REF!</definedName>
    <definedName name="RO" localSheetId="47">[2]MILHO1A!#REF!</definedName>
    <definedName name="RO" localSheetId="58">[2]MILHO1A!#REF!</definedName>
    <definedName name="RO" localSheetId="57">[2]MILHO1A!#REF!</definedName>
    <definedName name="RO" localSheetId="60">[2]MILHO1A!#REF!</definedName>
    <definedName name="RO" localSheetId="59">[2]MILHO1A!#REF!</definedName>
    <definedName name="RO" localSheetId="3">[2]MILHO1A!#REF!</definedName>
    <definedName name="RO" localSheetId="62">[2]MILHO1A!#REF!</definedName>
    <definedName name="RO" localSheetId="61">[2]MILHO1A!#REF!</definedName>
    <definedName name="RO" localSheetId="64">[2]MILHO1A!#REF!</definedName>
    <definedName name="RO" localSheetId="63">[2]MILHO1A!#REF!</definedName>
    <definedName name="RO" localSheetId="66">[2]MILHO1A!#REF!</definedName>
    <definedName name="RO" localSheetId="65">[2]MILHO1A!#REF!</definedName>
    <definedName name="RO" localSheetId="68">[2]MILHO1A!#REF!</definedName>
    <definedName name="RO" localSheetId="67">[2]MILHO1A!#REF!</definedName>
    <definedName name="RO" localSheetId="70">[2]MILHO1A!#REF!</definedName>
    <definedName name="RO" localSheetId="69">[2]MILHO1A!#REF!</definedName>
    <definedName name="RO" localSheetId="72">[2]MILHO1A!#REF!</definedName>
    <definedName name="RO" localSheetId="71">[2]MILHO1A!#REF!</definedName>
    <definedName name="RO" localSheetId="74">[2]MILHO1A!#REF!</definedName>
    <definedName name="RO" localSheetId="73">[2]MILHO1A!#REF!</definedName>
    <definedName name="RO" localSheetId="76">[2]MILHO1A!#REF!</definedName>
    <definedName name="RO" localSheetId="75">[2]MILHO1A!#REF!</definedName>
    <definedName name="RO" localSheetId="78">[2]MILHO1A!#REF!</definedName>
    <definedName name="RO" localSheetId="77">[2]MILHO1A!#REF!</definedName>
    <definedName name="RO" localSheetId="80">[2]MILHO1A!#REF!</definedName>
    <definedName name="RO" localSheetId="79">[2]MILHO1A!#REF!</definedName>
    <definedName name="RO">[2]MILHO1A!#REF!</definedName>
    <definedName name="RS" localSheetId="10">[2]MILHO1A!#REF!</definedName>
    <definedName name="RS" localSheetId="12">[2]MILHO1A!#REF!</definedName>
    <definedName name="RS" localSheetId="14">[2]MILHO1A!#REF!</definedName>
    <definedName name="RS" localSheetId="16">[2]MILHO1A!#REF!</definedName>
    <definedName name="RS" localSheetId="18">[2]MILHO1A!#REF!</definedName>
    <definedName name="RS" localSheetId="20">[2]MILHO1A!#REF!</definedName>
    <definedName name="RS" localSheetId="22">[2]MILHO1A!#REF!</definedName>
    <definedName name="RS" localSheetId="24">[2]MILHO1A!#REF!</definedName>
    <definedName name="RS" localSheetId="26">[2]MILHO1A!#REF!</definedName>
    <definedName name="RS" localSheetId="28">[2]MILHO1A!#REF!</definedName>
    <definedName name="RS" localSheetId="82">[2]MILHO1A!#REF!</definedName>
    <definedName name="RS" localSheetId="30">[2]MILHO1A!#REF!</definedName>
    <definedName name="RS" localSheetId="32">[2]MILHO1A!#REF!</definedName>
    <definedName name="RS" localSheetId="34">[2]MILHO1A!#REF!</definedName>
    <definedName name="RS" localSheetId="36">[2]MILHO1A!#REF!</definedName>
    <definedName name="RS" localSheetId="38">[2]MILHO1A!#REF!</definedName>
    <definedName name="RS" localSheetId="40">[2]MILHO1A!#REF!</definedName>
    <definedName name="RS" localSheetId="42">[2]MILHO1A!#REF!</definedName>
    <definedName name="RS" localSheetId="41">[2]MILHO1A!#REF!</definedName>
    <definedName name="RS" localSheetId="44">[2]MILHO1A!#REF!</definedName>
    <definedName name="RS" localSheetId="43">[2]MILHO1A!#REF!</definedName>
    <definedName name="RS" localSheetId="46">[2]MILHO1A!#REF!</definedName>
    <definedName name="RS" localSheetId="45">[2]MILHO1A!#REF!</definedName>
    <definedName name="RS" localSheetId="50">[2]MILHO1A!#REF!</definedName>
    <definedName name="RS" localSheetId="49">[2]MILHO1A!#REF!</definedName>
    <definedName name="RS" localSheetId="52">[2]MILHO1A!#REF!</definedName>
    <definedName name="RS" localSheetId="51">[2]MILHO1A!#REF!</definedName>
    <definedName name="RS" localSheetId="54">[2]MILHO1A!#REF!</definedName>
    <definedName name="RS" localSheetId="53">[2]MILHO1A!#REF!</definedName>
    <definedName name="RS" localSheetId="56">[2]MILHO1A!#REF!</definedName>
    <definedName name="RS" localSheetId="55">[2]MILHO1A!#REF!</definedName>
    <definedName name="RS" localSheetId="48">[2]MILHO1A!#REF!</definedName>
    <definedName name="RS" localSheetId="47">[2]MILHO1A!#REF!</definedName>
    <definedName name="RS" localSheetId="58">[2]MILHO1A!#REF!</definedName>
    <definedName name="RS" localSheetId="57">[2]MILHO1A!#REF!</definedName>
    <definedName name="RS" localSheetId="60">[2]MILHO1A!#REF!</definedName>
    <definedName name="RS" localSheetId="59">[2]MILHO1A!#REF!</definedName>
    <definedName name="RS" localSheetId="3">[2]MILHO1A!#REF!</definedName>
    <definedName name="RS" localSheetId="62">[2]MILHO1A!#REF!</definedName>
    <definedName name="RS" localSheetId="61">[2]MILHO1A!#REF!</definedName>
    <definedName name="RS" localSheetId="64">[2]MILHO1A!#REF!</definedName>
    <definedName name="RS" localSheetId="63">[2]MILHO1A!#REF!</definedName>
    <definedName name="RS" localSheetId="66">[2]MILHO1A!#REF!</definedName>
    <definedName name="RS" localSheetId="65">[2]MILHO1A!#REF!</definedName>
    <definedName name="RS" localSheetId="68">[2]MILHO1A!#REF!</definedName>
    <definedName name="RS" localSheetId="67">[2]MILHO1A!#REF!</definedName>
    <definedName name="RS" localSheetId="70">[2]MILHO1A!#REF!</definedName>
    <definedName name="RS" localSheetId="69">[2]MILHO1A!#REF!</definedName>
    <definedName name="RS" localSheetId="72">[2]MILHO1A!#REF!</definedName>
    <definedName name="RS" localSheetId="71">[2]MILHO1A!#REF!</definedName>
    <definedName name="RS" localSheetId="74">[2]MILHO1A!#REF!</definedName>
    <definedName name="RS" localSheetId="73">[2]MILHO1A!#REF!</definedName>
    <definedName name="RS" localSheetId="76">[2]MILHO1A!#REF!</definedName>
    <definedName name="RS" localSheetId="75">[2]MILHO1A!#REF!</definedName>
    <definedName name="RS" localSheetId="78">[2]MILHO1A!#REF!</definedName>
    <definedName name="RS" localSheetId="77">[2]MILHO1A!#REF!</definedName>
    <definedName name="RS" localSheetId="80">[2]MILHO1A!#REF!</definedName>
    <definedName name="RS" localSheetId="79">[2]MILHO1A!#REF!</definedName>
    <definedName name="RS">[2]MILHO1A!#REF!</definedName>
    <definedName name="SC" localSheetId="10">[2]MILHO1A!#REF!</definedName>
    <definedName name="SC" localSheetId="12">[2]MILHO1A!#REF!</definedName>
    <definedName name="SC" localSheetId="14">[2]MILHO1A!#REF!</definedName>
    <definedName name="SC" localSheetId="16">[2]MILHO1A!#REF!</definedName>
    <definedName name="SC" localSheetId="18">[2]MILHO1A!#REF!</definedName>
    <definedName name="SC" localSheetId="20">[2]MILHO1A!#REF!</definedName>
    <definedName name="SC" localSheetId="22">[2]MILHO1A!#REF!</definedName>
    <definedName name="SC" localSheetId="24">[2]MILHO1A!#REF!</definedName>
    <definedName name="SC" localSheetId="26">[2]MILHO1A!#REF!</definedName>
    <definedName name="SC" localSheetId="28">[2]MILHO1A!#REF!</definedName>
    <definedName name="SC" localSheetId="82">[2]MILHO1A!#REF!</definedName>
    <definedName name="SC" localSheetId="30">[2]MILHO1A!#REF!</definedName>
    <definedName name="SC" localSheetId="32">[2]MILHO1A!#REF!</definedName>
    <definedName name="SC" localSheetId="34">[2]MILHO1A!#REF!</definedName>
    <definedName name="SC" localSheetId="36">[2]MILHO1A!#REF!</definedName>
    <definedName name="SC" localSheetId="38">[2]MILHO1A!#REF!</definedName>
    <definedName name="SC" localSheetId="40">[2]MILHO1A!#REF!</definedName>
    <definedName name="SC" localSheetId="42">[2]MILHO1A!#REF!</definedName>
    <definedName name="SC" localSheetId="41">[2]MILHO1A!#REF!</definedName>
    <definedName name="SC" localSheetId="44">[2]MILHO1A!#REF!</definedName>
    <definedName name="SC" localSheetId="43">[2]MILHO1A!#REF!</definedName>
    <definedName name="SC" localSheetId="46">[2]MILHO1A!#REF!</definedName>
    <definedName name="SC" localSheetId="45">[2]MILHO1A!#REF!</definedName>
    <definedName name="SC" localSheetId="50">[2]MILHO1A!#REF!</definedName>
    <definedName name="SC" localSheetId="49">[2]MILHO1A!#REF!</definedName>
    <definedName name="SC" localSheetId="52">[2]MILHO1A!#REF!</definedName>
    <definedName name="SC" localSheetId="51">[2]MILHO1A!#REF!</definedName>
    <definedName name="SC" localSheetId="54">[2]MILHO1A!#REF!</definedName>
    <definedName name="SC" localSheetId="53">[2]MILHO1A!#REF!</definedName>
    <definedName name="SC" localSheetId="56">[2]MILHO1A!#REF!</definedName>
    <definedName name="SC" localSheetId="55">[2]MILHO1A!#REF!</definedName>
    <definedName name="SC" localSheetId="48">[2]MILHO1A!#REF!</definedName>
    <definedName name="SC" localSheetId="47">[2]MILHO1A!#REF!</definedName>
    <definedName name="SC" localSheetId="58">[2]MILHO1A!#REF!</definedName>
    <definedName name="SC" localSheetId="57">[2]MILHO1A!#REF!</definedName>
    <definedName name="SC" localSheetId="60">[2]MILHO1A!#REF!</definedName>
    <definedName name="SC" localSheetId="59">[2]MILHO1A!#REF!</definedName>
    <definedName name="SC" localSheetId="3">[2]MILHO1A!#REF!</definedName>
    <definedName name="SC" localSheetId="62">[2]MILHO1A!#REF!</definedName>
    <definedName name="SC" localSheetId="61">[2]MILHO1A!#REF!</definedName>
    <definedName name="SC" localSheetId="64">[2]MILHO1A!#REF!</definedName>
    <definedName name="SC" localSheetId="63">[2]MILHO1A!#REF!</definedName>
    <definedName name="SC" localSheetId="66">[2]MILHO1A!#REF!</definedName>
    <definedName name="SC" localSheetId="65">[2]MILHO1A!#REF!</definedName>
    <definedName name="SC" localSheetId="68">[2]MILHO1A!#REF!</definedName>
    <definedName name="SC" localSheetId="67">[2]MILHO1A!#REF!</definedName>
    <definedName name="SC" localSheetId="70">[2]MILHO1A!#REF!</definedName>
    <definedName name="SC" localSheetId="69">[2]MILHO1A!#REF!</definedName>
    <definedName name="SC" localSheetId="72">[2]MILHO1A!#REF!</definedName>
    <definedName name="SC" localSheetId="71">[2]MILHO1A!#REF!</definedName>
    <definedName name="SC" localSheetId="74">[2]MILHO1A!#REF!</definedName>
    <definedName name="SC" localSheetId="73">[2]MILHO1A!#REF!</definedName>
    <definedName name="SC" localSheetId="76">[2]MILHO1A!#REF!</definedName>
    <definedName name="SC" localSheetId="75">[2]MILHO1A!#REF!</definedName>
    <definedName name="SC" localSheetId="78">[2]MILHO1A!#REF!</definedName>
    <definedName name="SC" localSheetId="77">[2]MILHO1A!#REF!</definedName>
    <definedName name="SC" localSheetId="80">[2]MILHO1A!#REF!</definedName>
    <definedName name="SC" localSheetId="79">[2]MILHO1A!#REF!</definedName>
    <definedName name="SC">[2]MILHO1A!#REF!</definedName>
    <definedName name="SP" localSheetId="10">[2]MILHO1A!#REF!</definedName>
    <definedName name="SP" localSheetId="12">[2]MILHO1A!#REF!</definedName>
    <definedName name="SP" localSheetId="14">[2]MILHO1A!#REF!</definedName>
    <definedName name="SP" localSheetId="16">[2]MILHO1A!#REF!</definedName>
    <definedName name="SP" localSheetId="18">[2]MILHO1A!#REF!</definedName>
    <definedName name="SP" localSheetId="20">[2]MILHO1A!#REF!</definedName>
    <definedName name="SP" localSheetId="22">[2]MILHO1A!#REF!</definedName>
    <definedName name="SP" localSheetId="24">[2]MILHO1A!#REF!</definedName>
    <definedName name="SP" localSheetId="26">[2]MILHO1A!#REF!</definedName>
    <definedName name="SP" localSheetId="28">[2]MILHO1A!#REF!</definedName>
    <definedName name="SP" localSheetId="82">[2]MILHO1A!#REF!</definedName>
    <definedName name="SP" localSheetId="30">[2]MILHO1A!#REF!</definedName>
    <definedName name="SP" localSheetId="32">[2]MILHO1A!#REF!</definedName>
    <definedName name="SP" localSheetId="34">[2]MILHO1A!#REF!</definedName>
    <definedName name="SP" localSheetId="36">[2]MILHO1A!#REF!</definedName>
    <definedName name="SP" localSheetId="38">[2]MILHO1A!#REF!</definedName>
    <definedName name="SP" localSheetId="40">[2]MILHO1A!#REF!</definedName>
    <definedName name="SP" localSheetId="42">[2]MILHO1A!#REF!</definedName>
    <definedName name="SP" localSheetId="41">[2]MILHO1A!#REF!</definedName>
    <definedName name="SP" localSheetId="44">[2]MILHO1A!#REF!</definedName>
    <definedName name="SP" localSheetId="43">[2]MILHO1A!#REF!</definedName>
    <definedName name="SP" localSheetId="46">[2]MILHO1A!#REF!</definedName>
    <definedName name="SP" localSheetId="45">[2]MILHO1A!#REF!</definedName>
    <definedName name="SP" localSheetId="50">[2]MILHO1A!#REF!</definedName>
    <definedName name="SP" localSheetId="49">[2]MILHO1A!#REF!</definedName>
    <definedName name="SP" localSheetId="52">[2]MILHO1A!#REF!</definedName>
    <definedName name="SP" localSheetId="51">[2]MILHO1A!#REF!</definedName>
    <definedName name="SP" localSheetId="54">[2]MILHO1A!#REF!</definedName>
    <definedName name="SP" localSheetId="53">[2]MILHO1A!#REF!</definedName>
    <definedName name="SP" localSheetId="56">[2]MILHO1A!#REF!</definedName>
    <definedName name="SP" localSheetId="55">[2]MILHO1A!#REF!</definedName>
    <definedName name="SP" localSheetId="48">[2]MILHO1A!#REF!</definedName>
    <definedName name="SP" localSheetId="47">[2]MILHO1A!#REF!</definedName>
    <definedName name="SP" localSheetId="58">[2]MILHO1A!#REF!</definedName>
    <definedName name="SP" localSheetId="57">[2]MILHO1A!#REF!</definedName>
    <definedName name="SP" localSheetId="60">[2]MILHO1A!#REF!</definedName>
    <definedName name="SP" localSheetId="59">[2]MILHO1A!#REF!</definedName>
    <definedName name="SP" localSheetId="3">[2]MILHO1A!#REF!</definedName>
    <definedName name="SP" localSheetId="62">[2]MILHO1A!#REF!</definedName>
    <definedName name="SP" localSheetId="61">[2]MILHO1A!#REF!</definedName>
    <definedName name="SP" localSheetId="64">[2]MILHO1A!#REF!</definedName>
    <definedName name="SP" localSheetId="63">[2]MILHO1A!#REF!</definedName>
    <definedName name="SP" localSheetId="66">[2]MILHO1A!#REF!</definedName>
    <definedName name="SP" localSheetId="65">[2]MILHO1A!#REF!</definedName>
    <definedName name="SP" localSheetId="68">[2]MILHO1A!#REF!</definedName>
    <definedName name="SP" localSheetId="67">[2]MILHO1A!#REF!</definedName>
    <definedName name="SP" localSheetId="70">[2]MILHO1A!#REF!</definedName>
    <definedName name="SP" localSheetId="69">[2]MILHO1A!#REF!</definedName>
    <definedName name="SP" localSheetId="72">[2]MILHO1A!#REF!</definedName>
    <definedName name="SP" localSheetId="71">[2]MILHO1A!#REF!</definedName>
    <definedName name="SP" localSheetId="74">[2]MILHO1A!#REF!</definedName>
    <definedName name="SP" localSheetId="73">[2]MILHO1A!#REF!</definedName>
    <definedName name="SP" localSheetId="76">[2]MILHO1A!#REF!</definedName>
    <definedName name="SP" localSheetId="75">[2]MILHO1A!#REF!</definedName>
    <definedName name="SP" localSheetId="78">[2]MILHO1A!#REF!</definedName>
    <definedName name="SP" localSheetId="77">[2]MILHO1A!#REF!</definedName>
    <definedName name="SP" localSheetId="80">[2]MILHO1A!#REF!</definedName>
    <definedName name="SP" localSheetId="79">[2]MILHO1A!#REF!</definedName>
    <definedName name="SP">[2]MILHO1A!#REF!</definedName>
    <definedName name="Suprimento_de_Milho" localSheetId="10">#REF!</definedName>
    <definedName name="Suprimento_de_Milho" localSheetId="12">#REF!</definedName>
    <definedName name="Suprimento_de_Milho" localSheetId="14">#REF!</definedName>
    <definedName name="Suprimento_de_Milho" localSheetId="16">#REF!</definedName>
    <definedName name="Suprimento_de_Milho" localSheetId="18">#REF!</definedName>
    <definedName name="Suprimento_de_Milho" localSheetId="20">#REF!</definedName>
    <definedName name="Suprimento_de_Milho" localSheetId="22">#REF!</definedName>
    <definedName name="Suprimento_de_Milho" localSheetId="24">#REF!</definedName>
    <definedName name="Suprimento_de_Milho" localSheetId="26">#REF!</definedName>
    <definedName name="Suprimento_de_Milho" localSheetId="28">#REF!</definedName>
    <definedName name="Suprimento_de_Milho" localSheetId="81">#REF!</definedName>
    <definedName name="Suprimento_de_Milho" localSheetId="82">#REF!</definedName>
    <definedName name="Suprimento_de_Milho" localSheetId="30">#REF!</definedName>
    <definedName name="Suprimento_de_Milho" localSheetId="32">#REF!</definedName>
    <definedName name="Suprimento_de_Milho" localSheetId="34">#REF!</definedName>
    <definedName name="Suprimento_de_Milho" localSheetId="36">#REF!</definedName>
    <definedName name="Suprimento_de_Milho" localSheetId="38">#REF!</definedName>
    <definedName name="Suprimento_de_Milho" localSheetId="40">#REF!</definedName>
    <definedName name="Suprimento_de_Milho" localSheetId="42">#REF!</definedName>
    <definedName name="Suprimento_de_Milho" localSheetId="41">#REF!</definedName>
    <definedName name="Suprimento_de_Milho" localSheetId="44">#REF!</definedName>
    <definedName name="Suprimento_de_Milho" localSheetId="43">#REF!</definedName>
    <definedName name="Suprimento_de_Milho" localSheetId="46">#REF!</definedName>
    <definedName name="Suprimento_de_Milho" localSheetId="45">#REF!</definedName>
    <definedName name="Suprimento_de_Milho" localSheetId="50">#REF!</definedName>
    <definedName name="Suprimento_de_Milho" localSheetId="49">#REF!</definedName>
    <definedName name="Suprimento_de_Milho" localSheetId="52">#REF!</definedName>
    <definedName name="Suprimento_de_Milho" localSheetId="51">#REF!</definedName>
    <definedName name="Suprimento_de_Milho" localSheetId="54">#REF!</definedName>
    <definedName name="Suprimento_de_Milho" localSheetId="53">#REF!</definedName>
    <definedName name="Suprimento_de_Milho" localSheetId="56">#REF!</definedName>
    <definedName name="Suprimento_de_Milho" localSheetId="55">#REF!</definedName>
    <definedName name="Suprimento_de_Milho" localSheetId="48">#REF!</definedName>
    <definedName name="Suprimento_de_Milho" localSheetId="47">#REF!</definedName>
    <definedName name="Suprimento_de_Milho" localSheetId="58">#REF!</definedName>
    <definedName name="Suprimento_de_Milho" localSheetId="57">#REF!</definedName>
    <definedName name="Suprimento_de_Milho" localSheetId="60">#REF!</definedName>
    <definedName name="Suprimento_de_Milho" localSheetId="59">#REF!</definedName>
    <definedName name="Suprimento_de_Milho" localSheetId="3">#REF!</definedName>
    <definedName name="Suprimento_de_Milho" localSheetId="62">#REF!</definedName>
    <definedName name="Suprimento_de_Milho" localSheetId="61">#REF!</definedName>
    <definedName name="Suprimento_de_Milho" localSheetId="64">#REF!</definedName>
    <definedName name="Suprimento_de_Milho" localSheetId="63">#REF!</definedName>
    <definedName name="Suprimento_de_Milho" localSheetId="66">#REF!</definedName>
    <definedName name="Suprimento_de_Milho" localSheetId="65">#REF!</definedName>
    <definedName name="Suprimento_de_Milho" localSheetId="68">#REF!</definedName>
    <definedName name="Suprimento_de_Milho" localSheetId="67">#REF!</definedName>
    <definedName name="Suprimento_de_Milho" localSheetId="70">#REF!</definedName>
    <definedName name="Suprimento_de_Milho" localSheetId="69">#REF!</definedName>
    <definedName name="Suprimento_de_Milho" localSheetId="72">#REF!</definedName>
    <definedName name="Suprimento_de_Milho" localSheetId="71">#REF!</definedName>
    <definedName name="Suprimento_de_Milho" localSheetId="74">#REF!</definedName>
    <definedName name="Suprimento_de_Milho" localSheetId="73">#REF!</definedName>
    <definedName name="Suprimento_de_Milho" localSheetId="76">#REF!</definedName>
    <definedName name="Suprimento_de_Milho" localSheetId="75">#REF!</definedName>
    <definedName name="Suprimento_de_Milho" localSheetId="78">#REF!</definedName>
    <definedName name="Suprimento_de_Milho" localSheetId="77">#REF!</definedName>
    <definedName name="Suprimento_de_Milho" localSheetId="80">#REF!</definedName>
    <definedName name="Suprimento_de_Milho" localSheetId="79">#REF!</definedName>
    <definedName name="Suprimento_de_Milho">#REF!</definedName>
    <definedName name="tabela1">#N/A</definedName>
    <definedName name="TO" localSheetId="10">[2]MILHO1A!#REF!</definedName>
    <definedName name="TO" localSheetId="12">[2]MILHO1A!#REF!</definedName>
    <definedName name="TO" localSheetId="14">[2]MILHO1A!#REF!</definedName>
    <definedName name="TO" localSheetId="16">[2]MILHO1A!#REF!</definedName>
    <definedName name="TO" localSheetId="18">[2]MILHO1A!#REF!</definedName>
    <definedName name="TO" localSheetId="20">[2]MILHO1A!#REF!</definedName>
    <definedName name="TO" localSheetId="22">[2]MILHO1A!#REF!</definedName>
    <definedName name="TO" localSheetId="24">[2]MILHO1A!#REF!</definedName>
    <definedName name="TO" localSheetId="26">[2]MILHO1A!#REF!</definedName>
    <definedName name="TO" localSheetId="28">[2]MILHO1A!#REF!</definedName>
    <definedName name="TO" localSheetId="81">[2]MILHO1A!#REF!</definedName>
    <definedName name="TO" localSheetId="82">[2]MILHO1A!#REF!</definedName>
    <definedName name="TO" localSheetId="30">[2]MILHO1A!#REF!</definedName>
    <definedName name="TO" localSheetId="32">[2]MILHO1A!#REF!</definedName>
    <definedName name="TO" localSheetId="34">[2]MILHO1A!#REF!</definedName>
    <definedName name="TO" localSheetId="36">[2]MILHO1A!#REF!</definedName>
    <definedName name="TO" localSheetId="38">[2]MILHO1A!#REF!</definedName>
    <definedName name="TO" localSheetId="40">[2]MILHO1A!#REF!</definedName>
    <definedName name="TO" localSheetId="42">[2]MILHO1A!#REF!</definedName>
    <definedName name="TO" localSheetId="41">[2]MILHO1A!#REF!</definedName>
    <definedName name="TO" localSheetId="44">[2]MILHO1A!#REF!</definedName>
    <definedName name="TO" localSheetId="43">[2]MILHO1A!#REF!</definedName>
    <definedName name="TO" localSheetId="46">[2]MILHO1A!#REF!</definedName>
    <definedName name="TO" localSheetId="45">[2]MILHO1A!#REF!</definedName>
    <definedName name="TO" localSheetId="50">[2]MILHO1A!#REF!</definedName>
    <definedName name="TO" localSheetId="49">[2]MILHO1A!#REF!</definedName>
    <definedName name="TO" localSheetId="52">[2]MILHO1A!#REF!</definedName>
    <definedName name="TO" localSheetId="51">[2]MILHO1A!#REF!</definedName>
    <definedName name="TO" localSheetId="54">[2]MILHO1A!#REF!</definedName>
    <definedName name="TO" localSheetId="53">[2]MILHO1A!#REF!</definedName>
    <definedName name="TO" localSheetId="56">[2]MILHO1A!#REF!</definedName>
    <definedName name="TO" localSheetId="55">[2]MILHO1A!#REF!</definedName>
    <definedName name="TO" localSheetId="48">[2]MILHO1A!#REF!</definedName>
    <definedName name="TO" localSheetId="47">[2]MILHO1A!#REF!</definedName>
    <definedName name="TO" localSheetId="58">[2]MILHO1A!#REF!</definedName>
    <definedName name="TO" localSheetId="57">[2]MILHO1A!#REF!</definedName>
    <definedName name="TO" localSheetId="60">[2]MILHO1A!#REF!</definedName>
    <definedName name="TO" localSheetId="59">[2]MILHO1A!#REF!</definedName>
    <definedName name="TO" localSheetId="3">[2]MILHO1A!#REF!</definedName>
    <definedName name="TO" localSheetId="62">[2]MILHO1A!#REF!</definedName>
    <definedName name="TO" localSheetId="61">[2]MILHO1A!#REF!</definedName>
    <definedName name="TO" localSheetId="64">[2]MILHO1A!#REF!</definedName>
    <definedName name="TO" localSheetId="63">[2]MILHO1A!#REF!</definedName>
    <definedName name="TO" localSheetId="66">[2]MILHO1A!#REF!</definedName>
    <definedName name="TO" localSheetId="65">[2]MILHO1A!#REF!</definedName>
    <definedName name="TO" localSheetId="68">[2]MILHO1A!#REF!</definedName>
    <definedName name="TO" localSheetId="67">[2]MILHO1A!#REF!</definedName>
    <definedName name="TO" localSheetId="70">[2]MILHO1A!#REF!</definedName>
    <definedName name="TO" localSheetId="69">[2]MILHO1A!#REF!</definedName>
    <definedName name="TO" localSheetId="72">[2]MILHO1A!#REF!</definedName>
    <definedName name="TO" localSheetId="71">[2]MILHO1A!#REF!</definedName>
    <definedName name="TO" localSheetId="74">[2]MILHO1A!#REF!</definedName>
    <definedName name="TO" localSheetId="73">[2]MILHO1A!#REF!</definedName>
    <definedName name="TO" localSheetId="76">[2]MILHO1A!#REF!</definedName>
    <definedName name="TO" localSheetId="75">[2]MILHO1A!#REF!</definedName>
    <definedName name="TO" localSheetId="78">[2]MILHO1A!#REF!</definedName>
    <definedName name="TO" localSheetId="77">[2]MILHO1A!#REF!</definedName>
    <definedName name="TO" localSheetId="80">[2]MILHO1A!#REF!</definedName>
    <definedName name="TO" localSheetId="79">[2]MILHO1A!#REF!</definedName>
    <definedName name="TO">[2]MILHO1A!#REF!</definedName>
    <definedName name="XXXXXX" localSheetId="10" hidden="1">[1]EVAREBR!#REF!</definedName>
    <definedName name="XXXXXX" localSheetId="12" hidden="1">[1]EVAREBR!#REF!</definedName>
    <definedName name="XXXXXX" localSheetId="14" hidden="1">[1]EVAREBR!#REF!</definedName>
    <definedName name="XXXXXX" localSheetId="16" hidden="1">[1]EVAREBR!#REF!</definedName>
    <definedName name="XXXXXX" localSheetId="18" hidden="1">[1]EVAREBR!#REF!</definedName>
    <definedName name="XXXXXX" localSheetId="20" hidden="1">[1]EVAREBR!#REF!</definedName>
    <definedName name="XXXXXX" localSheetId="22" hidden="1">[1]EVAREBR!#REF!</definedName>
    <definedName name="XXXXXX" localSheetId="24" hidden="1">[1]EVAREBR!#REF!</definedName>
    <definedName name="XXXXXX" localSheetId="26" hidden="1">[1]EVAREBR!#REF!</definedName>
    <definedName name="XXXXXX" localSheetId="28" hidden="1">[1]EVAREBR!#REF!</definedName>
    <definedName name="XXXXXX" localSheetId="81" hidden="1">[1]EVAREBR!#REF!</definedName>
    <definedName name="XXXXXX" localSheetId="82" hidden="1">[1]EVAREBR!#REF!</definedName>
    <definedName name="XXXXXX" localSheetId="30" hidden="1">[1]EVAREBR!#REF!</definedName>
    <definedName name="XXXXXX" localSheetId="32" hidden="1">[1]EVAREBR!#REF!</definedName>
    <definedName name="XXXXXX" localSheetId="34" hidden="1">[1]EVAREBR!#REF!</definedName>
    <definedName name="XXXXXX" localSheetId="36" hidden="1">[1]EVAREBR!#REF!</definedName>
    <definedName name="XXXXXX" localSheetId="38" hidden="1">[1]EVAREBR!#REF!</definedName>
    <definedName name="XXXXXX" localSheetId="40" hidden="1">[1]EVAREBR!#REF!</definedName>
    <definedName name="XXXXXX" localSheetId="42" hidden="1">[1]EVAREBR!#REF!</definedName>
    <definedName name="XXXXXX" localSheetId="41" hidden="1">[1]EVAREBR!#REF!</definedName>
    <definedName name="XXXXXX" localSheetId="44" hidden="1">[1]EVAREBR!#REF!</definedName>
    <definedName name="XXXXXX" localSheetId="43" hidden="1">[1]EVAREBR!#REF!</definedName>
    <definedName name="XXXXXX" localSheetId="46" hidden="1">[1]EVAREBR!#REF!</definedName>
    <definedName name="XXXXXX" localSheetId="45" hidden="1">[1]EVAREBR!#REF!</definedName>
    <definedName name="XXXXXX" localSheetId="50" hidden="1">[1]EVAREBR!#REF!</definedName>
    <definedName name="XXXXXX" localSheetId="49" hidden="1">[1]EVAREBR!#REF!</definedName>
    <definedName name="XXXXXX" localSheetId="52" hidden="1">[1]EVAREBR!#REF!</definedName>
    <definedName name="XXXXXX" localSheetId="51" hidden="1">[1]EVAREBR!#REF!</definedName>
    <definedName name="XXXXXX" localSheetId="54" hidden="1">[1]EVAREBR!#REF!</definedName>
    <definedName name="XXXXXX" localSheetId="53" hidden="1">[1]EVAREBR!#REF!</definedName>
    <definedName name="XXXXXX" localSheetId="56" hidden="1">[1]EVAREBR!#REF!</definedName>
    <definedName name="XXXXXX" localSheetId="55" hidden="1">[1]EVAREBR!#REF!</definedName>
    <definedName name="XXXXXX" localSheetId="48" hidden="1">[1]EVAREBR!#REF!</definedName>
    <definedName name="XXXXXX" localSheetId="47" hidden="1">[1]EVAREBR!#REF!</definedName>
    <definedName name="XXXXXX" localSheetId="58" hidden="1">[1]EVAREBR!#REF!</definedName>
    <definedName name="XXXXXX" localSheetId="57" hidden="1">[1]EVAREBR!#REF!</definedName>
    <definedName name="XXXXXX" localSheetId="60" hidden="1">[1]EVAREBR!#REF!</definedName>
    <definedName name="XXXXXX" localSheetId="59" hidden="1">[1]EVAREBR!#REF!</definedName>
    <definedName name="XXXXXX" localSheetId="3" hidden="1">[1]EVAREBR!#REF!</definedName>
    <definedName name="XXXXXX" localSheetId="62" hidden="1">[1]EVAREBR!#REF!</definedName>
    <definedName name="XXXXXX" localSheetId="61" hidden="1">[1]EVAREBR!#REF!</definedName>
    <definedName name="XXXXXX" localSheetId="64" hidden="1">[1]EVAREBR!#REF!</definedName>
    <definedName name="XXXXXX" localSheetId="63" hidden="1">[1]EVAREBR!#REF!</definedName>
    <definedName name="XXXXXX" localSheetId="66" hidden="1">[1]EVAREBR!#REF!</definedName>
    <definedName name="XXXXXX" localSheetId="65" hidden="1">[1]EVAREBR!#REF!</definedName>
    <definedName name="XXXXXX" localSheetId="68" hidden="1">[1]EVAREBR!#REF!</definedName>
    <definedName name="XXXXXX" localSheetId="67" hidden="1">[1]EVAREBR!#REF!</definedName>
    <definedName name="XXXXXX" localSheetId="70" hidden="1">[1]EVAREBR!#REF!</definedName>
    <definedName name="XXXXXX" localSheetId="69" hidden="1">[1]EVAREBR!#REF!</definedName>
    <definedName name="XXXXXX" localSheetId="72" hidden="1">[1]EVAREBR!#REF!</definedName>
    <definedName name="XXXXXX" localSheetId="71" hidden="1">[1]EVAREBR!#REF!</definedName>
    <definedName name="XXXXXX" localSheetId="74" hidden="1">[1]EVAREBR!#REF!</definedName>
    <definedName name="XXXXXX" localSheetId="73" hidden="1">[1]EVAREBR!#REF!</definedName>
    <definedName name="XXXXXX" localSheetId="76" hidden="1">[1]EVAREBR!#REF!</definedName>
    <definedName name="XXXXXX" localSheetId="75" hidden="1">[1]EVAREBR!#REF!</definedName>
    <definedName name="XXXXXX" localSheetId="78" hidden="1">[1]EVAREBR!#REF!</definedName>
    <definedName name="XXXXXX" localSheetId="77" hidden="1">[1]EVAREBR!#REF!</definedName>
    <definedName name="XXXXXX" localSheetId="80" hidden="1">[1]EVAREBR!#REF!</definedName>
    <definedName name="XXXXXX" localSheetId="79" hidden="1">[1]EVAREBR!#REF!</definedName>
    <definedName name="XXXXXX" hidden="1">[1]EVAREBR!#REF!</definedName>
  </definedNames>
  <calcPr calcId="144525"/>
</workbook>
</file>

<file path=xl/calcChain.xml><?xml version="1.0" encoding="utf-8"?>
<calcChain xmlns="http://schemas.openxmlformats.org/spreadsheetml/2006/main">
  <c r="R35" i="19" l="1"/>
  <c r="F49" i="19" l="1"/>
  <c r="C66" i="19"/>
  <c r="F48" i="19" s="1"/>
  <c r="D48" i="19" s="1"/>
  <c r="E48" i="19" s="1"/>
  <c r="Q5" i="19" s="1"/>
  <c r="E49" i="19"/>
  <c r="Q35" i="19" s="1"/>
  <c r="D49" i="19"/>
  <c r="P35" i="19" s="1"/>
  <c r="P5" i="19" l="1"/>
  <c r="C66" i="92" l="1"/>
  <c r="F48" i="92" s="1"/>
  <c r="D48" i="92" s="1"/>
  <c r="F49" i="92"/>
  <c r="D49" i="92" s="1"/>
  <c r="P35" i="92" s="1"/>
  <c r="E48" i="92" l="1"/>
  <c r="Q5" i="92" s="1"/>
  <c r="P5" i="92"/>
  <c r="E49" i="92"/>
  <c r="Q35" i="92" s="1"/>
  <c r="R5" i="19" l="1"/>
  <c r="R35" i="92" l="1"/>
  <c r="M3" i="13" l="1"/>
  <c r="L3" i="13"/>
  <c r="L7" i="23"/>
  <c r="M7" i="23"/>
  <c r="L3" i="14"/>
  <c r="M3" i="14"/>
  <c r="L7" i="14"/>
  <c r="M7" i="14"/>
  <c r="L7" i="25"/>
  <c r="M7" i="25"/>
  <c r="L7" i="27"/>
  <c r="M7" i="27"/>
  <c r="L7" i="29"/>
  <c r="M7" i="29"/>
  <c r="L7" i="31"/>
  <c r="M7" i="31"/>
  <c r="L7" i="33"/>
  <c r="M7" i="33"/>
  <c r="L3" i="35"/>
  <c r="L7" i="35"/>
  <c r="M7" i="35"/>
  <c r="L3" i="37"/>
  <c r="L7" i="37"/>
  <c r="M7" i="37"/>
  <c r="L7" i="39"/>
  <c r="M7" i="39"/>
  <c r="L7" i="41"/>
  <c r="M7" i="41"/>
  <c r="L7" i="43"/>
  <c r="M7" i="43"/>
  <c r="L7" i="45"/>
  <c r="M7" i="45"/>
  <c r="L7" i="48"/>
  <c r="M7" i="48"/>
  <c r="L7" i="49"/>
  <c r="M7" i="49"/>
  <c r="L7" i="52"/>
  <c r="M7" i="52"/>
  <c r="L7" i="53"/>
  <c r="M7" i="53"/>
  <c r="L7" i="59"/>
  <c r="M7" i="59"/>
  <c r="L7" i="60"/>
  <c r="M7" i="60"/>
  <c r="L7" i="61"/>
  <c r="M7" i="61"/>
  <c r="L7" i="62"/>
  <c r="M7" i="62"/>
  <c r="L7" i="63"/>
  <c r="M7" i="63"/>
  <c r="L7" i="69"/>
  <c r="M7" i="69"/>
  <c r="L7" i="70"/>
  <c r="M7" i="70"/>
  <c r="L7" i="71"/>
  <c r="M7" i="71"/>
  <c r="L7" i="72"/>
  <c r="M7" i="72"/>
  <c r="L7" i="82"/>
  <c r="M7" i="82"/>
  <c r="L7" i="83"/>
  <c r="M7" i="83"/>
  <c r="L7" i="84"/>
  <c r="M7" i="84"/>
  <c r="L7" i="85"/>
  <c r="M7" i="85"/>
  <c r="L7" i="86"/>
  <c r="M7" i="86"/>
  <c r="M7" i="87"/>
  <c r="M3" i="87"/>
  <c r="L7" i="87"/>
  <c r="L7" i="88"/>
  <c r="M7" i="88"/>
  <c r="L7" i="89"/>
  <c r="M7" i="89"/>
  <c r="L7" i="90"/>
  <c r="M7" i="90"/>
  <c r="L7" i="91"/>
  <c r="M7" i="91"/>
  <c r="L7" i="81"/>
  <c r="M7" i="81"/>
  <c r="L7" i="80"/>
  <c r="M7" i="80"/>
  <c r="L7" i="79"/>
  <c r="M7" i="79"/>
  <c r="L7" i="78"/>
  <c r="M7" i="78"/>
  <c r="K67" i="77"/>
  <c r="L7" i="77"/>
  <c r="M7" i="77"/>
  <c r="L7" i="76"/>
  <c r="M7" i="76"/>
  <c r="L7" i="75"/>
  <c r="M7" i="75"/>
  <c r="L7" i="74"/>
  <c r="M7" i="74"/>
  <c r="L7" i="73"/>
  <c r="M7" i="73"/>
  <c r="M7" i="68"/>
  <c r="M7" i="67"/>
  <c r="M7" i="66"/>
  <c r="M7" i="65"/>
  <c r="M7" i="64"/>
  <c r="M7" i="58"/>
  <c r="L7" i="57"/>
  <c r="M7" i="57"/>
  <c r="L7" i="56"/>
  <c r="M7" i="56"/>
  <c r="M7" i="55"/>
  <c r="L7" i="54"/>
  <c r="M7" i="54"/>
  <c r="L7" i="51"/>
  <c r="M7" i="51"/>
  <c r="L7" i="50"/>
  <c r="M7" i="50"/>
  <c r="L7" i="47"/>
  <c r="M7" i="47"/>
  <c r="L7" i="46"/>
  <c r="M7" i="46"/>
  <c r="L7" i="44"/>
  <c r="M7" i="44"/>
  <c r="L7" i="42"/>
  <c r="M7" i="42"/>
  <c r="L7" i="40"/>
  <c r="M7" i="40"/>
  <c r="L7" i="38"/>
  <c r="M7" i="38"/>
  <c r="L7" i="36"/>
  <c r="M7" i="36"/>
  <c r="L7" i="34"/>
  <c r="M7" i="34"/>
  <c r="L7" i="32"/>
  <c r="M7" i="32"/>
  <c r="L7" i="30"/>
  <c r="M7" i="30"/>
  <c r="M7" i="28"/>
  <c r="L7" i="28"/>
  <c r="L7" i="26"/>
  <c r="M7" i="26"/>
  <c r="L7" i="24"/>
  <c r="M7" i="24"/>
  <c r="L7" i="13"/>
  <c r="M7" i="13"/>
  <c r="L7" i="22"/>
  <c r="M7" i="22"/>
  <c r="P37" i="92"/>
  <c r="L3" i="79" s="1"/>
  <c r="P38" i="92"/>
  <c r="Q38" i="92" s="1"/>
  <c r="M3" i="80" s="1"/>
  <c r="P39" i="92"/>
  <c r="L3" i="81" s="1"/>
  <c r="L11" i="81" s="1"/>
  <c r="L22" i="81" s="1"/>
  <c r="N4" i="92"/>
  <c r="O4" i="92" s="1"/>
  <c r="P4" i="92" s="1"/>
  <c r="Q37" i="92" l="1"/>
  <c r="M3" i="79" s="1"/>
  <c r="L3" i="87"/>
  <c r="L27" i="87" s="1"/>
  <c r="L39" i="87" s="1"/>
  <c r="L43" i="87" s="1"/>
  <c r="L3" i="22"/>
  <c r="L11" i="22" s="1"/>
  <c r="L25" i="22" s="1"/>
  <c r="Q4" i="92"/>
  <c r="Q39" i="92"/>
  <c r="M3" i="81" s="1"/>
  <c r="L3" i="80"/>
  <c r="L11" i="80" s="1"/>
  <c r="L25" i="80" s="1"/>
  <c r="M3" i="77"/>
  <c r="M11" i="77" s="1"/>
  <c r="M22" i="77" s="1"/>
  <c r="L3" i="77"/>
  <c r="L11" i="77" s="1"/>
  <c r="L22" i="77" s="1"/>
  <c r="L27" i="37"/>
  <c r="L39" i="37" s="1"/>
  <c r="L43" i="37" s="1"/>
  <c r="L27" i="35"/>
  <c r="L39" i="35" s="1"/>
  <c r="L43" i="35" s="1"/>
  <c r="M27" i="87"/>
  <c r="M39" i="87" s="1"/>
  <c r="M43" i="87" s="1"/>
  <c r="M76" i="7" s="1"/>
  <c r="M27" i="14"/>
  <c r="M39" i="14" s="1"/>
  <c r="M43" i="14" s="1"/>
  <c r="L27" i="14"/>
  <c r="L39" i="14" s="1"/>
  <c r="L43" i="14" s="1"/>
  <c r="L11" i="13"/>
  <c r="L22" i="13" s="1"/>
  <c r="M11" i="79"/>
  <c r="R63" i="79" s="1"/>
  <c r="M11" i="81"/>
  <c r="M25" i="81" s="1"/>
  <c r="M11" i="13"/>
  <c r="M22" i="13" s="1"/>
  <c r="L11" i="79"/>
  <c r="L22" i="79" s="1"/>
  <c r="M11" i="80"/>
  <c r="M25" i="80" s="1"/>
  <c r="L25" i="81"/>
  <c r="N37" i="92"/>
  <c r="N38" i="92"/>
  <c r="N39" i="92"/>
  <c r="N36" i="92"/>
  <c r="O36" i="92" s="1"/>
  <c r="P36" i="92" s="1"/>
  <c r="N5" i="92"/>
  <c r="N6" i="92"/>
  <c r="O6" i="92" s="1"/>
  <c r="P6" i="92" s="1"/>
  <c r="N7" i="92"/>
  <c r="O7" i="92" s="1"/>
  <c r="P7" i="92" s="1"/>
  <c r="N8" i="92"/>
  <c r="O8" i="92" s="1"/>
  <c r="P8" i="92" s="1"/>
  <c r="N9" i="92"/>
  <c r="O9" i="92" s="1"/>
  <c r="P9" i="92" s="1"/>
  <c r="N10" i="92"/>
  <c r="O10" i="92" s="1"/>
  <c r="P10" i="92" s="1"/>
  <c r="N11" i="92"/>
  <c r="O11" i="92" s="1"/>
  <c r="P11" i="92" s="1"/>
  <c r="N12" i="92"/>
  <c r="O12" i="92" s="1"/>
  <c r="P12" i="92" s="1"/>
  <c r="N13" i="92"/>
  <c r="O13" i="92" s="1"/>
  <c r="P13" i="92" s="1"/>
  <c r="N14" i="92"/>
  <c r="O14" i="92" s="1"/>
  <c r="P14" i="92" s="1"/>
  <c r="N15" i="92"/>
  <c r="O15" i="92" s="1"/>
  <c r="P15" i="92" s="1"/>
  <c r="N16" i="92"/>
  <c r="O16" i="92" s="1"/>
  <c r="P16" i="92" s="1"/>
  <c r="N17" i="92"/>
  <c r="O17" i="92" s="1"/>
  <c r="P17" i="92" s="1"/>
  <c r="N18" i="92"/>
  <c r="O18" i="92" s="1"/>
  <c r="P18" i="92" s="1"/>
  <c r="N19" i="92"/>
  <c r="O19" i="92" s="1"/>
  <c r="P19" i="92" s="1"/>
  <c r="N20" i="92"/>
  <c r="O20" i="92" s="1"/>
  <c r="P20" i="92" s="1"/>
  <c r="N21" i="92"/>
  <c r="O21" i="92" s="1"/>
  <c r="P21" i="92" s="1"/>
  <c r="N22" i="92"/>
  <c r="O22" i="92" s="1"/>
  <c r="P22" i="92" s="1"/>
  <c r="Q22" i="92" s="1"/>
  <c r="M3" i="55" s="1"/>
  <c r="M11" i="55" s="1"/>
  <c r="R63" i="55" s="1"/>
  <c r="N23" i="92"/>
  <c r="O23" i="92" s="1"/>
  <c r="P23" i="92" s="1"/>
  <c r="N24" i="92"/>
  <c r="O24" i="92" s="1"/>
  <c r="P24" i="92" s="1"/>
  <c r="N25" i="92"/>
  <c r="O25" i="92" s="1"/>
  <c r="P25" i="92" s="1"/>
  <c r="Q25" i="92" s="1"/>
  <c r="M3" i="58" s="1"/>
  <c r="M11" i="58" s="1"/>
  <c r="R63" i="58" s="1"/>
  <c r="N26" i="92"/>
  <c r="O26" i="92" s="1"/>
  <c r="P26" i="92" s="1"/>
  <c r="Q26" i="92" s="1"/>
  <c r="M3" i="64" s="1"/>
  <c r="M11" i="64" s="1"/>
  <c r="R63" i="64" s="1"/>
  <c r="N27" i="92"/>
  <c r="O27" i="92" s="1"/>
  <c r="P27" i="92" s="1"/>
  <c r="Q27" i="92" s="1"/>
  <c r="M3" i="65" s="1"/>
  <c r="M11" i="65" s="1"/>
  <c r="M25" i="65" s="1"/>
  <c r="N28" i="92"/>
  <c r="O28" i="92" s="1"/>
  <c r="P28" i="92" s="1"/>
  <c r="Q28" i="92" s="1"/>
  <c r="M3" i="66" s="1"/>
  <c r="M11" i="66" s="1"/>
  <c r="R63" i="66" s="1"/>
  <c r="N29" i="92"/>
  <c r="O29" i="92" s="1"/>
  <c r="P29" i="92" s="1"/>
  <c r="Q29" i="92" s="1"/>
  <c r="M3" i="67" s="1"/>
  <c r="M11" i="67" s="1"/>
  <c r="M25" i="67" s="1"/>
  <c r="N30" i="92"/>
  <c r="O30" i="92" s="1"/>
  <c r="P30" i="92" s="1"/>
  <c r="Q30" i="92" s="1"/>
  <c r="M3" i="68" s="1"/>
  <c r="M11" i="68" s="1"/>
  <c r="R63" i="68" s="1"/>
  <c r="N31" i="92"/>
  <c r="O31" i="92" s="1"/>
  <c r="P31" i="92" s="1"/>
  <c r="N32" i="92"/>
  <c r="O32" i="92" s="1"/>
  <c r="P32" i="92" s="1"/>
  <c r="N33" i="92"/>
  <c r="O33" i="92" s="1"/>
  <c r="P33" i="92" s="1"/>
  <c r="N34" i="92"/>
  <c r="O34" i="92" s="1"/>
  <c r="P34" i="92" s="1"/>
  <c r="M22" i="81" l="1"/>
  <c r="M22" i="64"/>
  <c r="M22" i="55"/>
  <c r="R64" i="66"/>
  <c r="M22" i="79"/>
  <c r="R64" i="55"/>
  <c r="Q15" i="92"/>
  <c r="M3" i="42" s="1"/>
  <c r="M11" i="42" s="1"/>
  <c r="M25" i="42" s="1"/>
  <c r="L3" i="42"/>
  <c r="L11" i="42" s="1"/>
  <c r="Q18" i="92"/>
  <c r="M3" i="47" s="1"/>
  <c r="M11" i="47" s="1"/>
  <c r="R63" i="47" s="1"/>
  <c r="L3" i="47"/>
  <c r="L11" i="47" s="1"/>
  <c r="L25" i="47" s="1"/>
  <c r="L3" i="40"/>
  <c r="L11" i="40" s="1"/>
  <c r="L22" i="40" s="1"/>
  <c r="Q14" i="92"/>
  <c r="M3" i="40" s="1"/>
  <c r="M11" i="40" s="1"/>
  <c r="R63" i="40" s="1"/>
  <c r="L3" i="32"/>
  <c r="L11" i="32" s="1"/>
  <c r="L25" i="32" s="1"/>
  <c r="Q10" i="92"/>
  <c r="M3" i="32" s="1"/>
  <c r="M11" i="32" s="1"/>
  <c r="L3" i="24"/>
  <c r="L11" i="24" s="1"/>
  <c r="L25" i="24" s="1"/>
  <c r="Q6" i="92"/>
  <c r="M3" i="24" s="1"/>
  <c r="M11" i="24" s="1"/>
  <c r="M25" i="24" s="1"/>
  <c r="R60" i="24" s="1"/>
  <c r="M25" i="55"/>
  <c r="M25" i="64"/>
  <c r="M22" i="68"/>
  <c r="R64" i="64"/>
  <c r="L3" i="73"/>
  <c r="L11" i="73" s="1"/>
  <c r="L22" i="73" s="1"/>
  <c r="Q31" i="92"/>
  <c r="M3" i="73" s="1"/>
  <c r="M11" i="73" s="1"/>
  <c r="R63" i="73" s="1"/>
  <c r="L3" i="50"/>
  <c r="L11" i="50" s="1"/>
  <c r="L25" i="50" s="1"/>
  <c r="Q19" i="92"/>
  <c r="M3" i="50" s="1"/>
  <c r="M11" i="50" s="1"/>
  <c r="M22" i="50" s="1"/>
  <c r="L3" i="26"/>
  <c r="L11" i="26" s="1"/>
  <c r="L25" i="26" s="1"/>
  <c r="Q7" i="92"/>
  <c r="M3" i="26" s="1"/>
  <c r="M11" i="26" s="1"/>
  <c r="R64" i="26" s="1"/>
  <c r="L3" i="75"/>
  <c r="L11" i="75" s="1"/>
  <c r="L25" i="75" s="1"/>
  <c r="Q33" i="92"/>
  <c r="M3" i="75" s="1"/>
  <c r="M11" i="75" s="1"/>
  <c r="M25" i="75" s="1"/>
  <c r="L3" i="54"/>
  <c r="L11" i="54" s="1"/>
  <c r="L25" i="54" s="1"/>
  <c r="Q21" i="92"/>
  <c r="M3" i="54" s="1"/>
  <c r="M11" i="54" s="1"/>
  <c r="M22" i="54" s="1"/>
  <c r="L3" i="46"/>
  <c r="L11" i="46" s="1"/>
  <c r="Q17" i="92"/>
  <c r="M3" i="46" s="1"/>
  <c r="M11" i="46" s="1"/>
  <c r="R63" i="46" s="1"/>
  <c r="L3" i="38"/>
  <c r="L11" i="38" s="1"/>
  <c r="L22" i="38" s="1"/>
  <c r="Q13" i="92"/>
  <c r="M3" i="38" s="1"/>
  <c r="M11" i="38" s="1"/>
  <c r="M25" i="38" s="1"/>
  <c r="R60" i="38" s="1"/>
  <c r="L3" i="30"/>
  <c r="L11" i="30" s="1"/>
  <c r="L22" i="30" s="1"/>
  <c r="Q9" i="92"/>
  <c r="M3" i="30" s="1"/>
  <c r="M11" i="30" s="1"/>
  <c r="M22" i="30" s="1"/>
  <c r="M22" i="58"/>
  <c r="M22" i="66"/>
  <c r="M25" i="68"/>
  <c r="R61" i="68" s="1"/>
  <c r="R64" i="58"/>
  <c r="M3" i="22"/>
  <c r="M11" i="22" s="1"/>
  <c r="M25" i="22" s="1"/>
  <c r="L3" i="56"/>
  <c r="L11" i="56" s="1"/>
  <c r="L22" i="56" s="1"/>
  <c r="Q23" i="92"/>
  <c r="M3" i="56" s="1"/>
  <c r="M11" i="56" s="1"/>
  <c r="R63" i="56" s="1"/>
  <c r="L3" i="34"/>
  <c r="L11" i="34" s="1"/>
  <c r="Q11" i="92"/>
  <c r="M3" i="34" s="1"/>
  <c r="M11" i="34" s="1"/>
  <c r="M25" i="34" s="1"/>
  <c r="R60" i="34" s="1"/>
  <c r="L3" i="76"/>
  <c r="L11" i="76" s="1"/>
  <c r="L22" i="76" s="1"/>
  <c r="Q34" i="92"/>
  <c r="M3" i="76" s="1"/>
  <c r="M11" i="76" s="1"/>
  <c r="R63" i="76" s="1"/>
  <c r="L3" i="74"/>
  <c r="L11" i="74" s="1"/>
  <c r="Q32" i="92"/>
  <c r="M3" i="74" s="1"/>
  <c r="M11" i="74" s="1"/>
  <c r="M25" i="74" s="1"/>
  <c r="R61" i="74" s="1"/>
  <c r="L3" i="57"/>
  <c r="L11" i="57" s="1"/>
  <c r="L25" i="57" s="1"/>
  <c r="Q24" i="92"/>
  <c r="M3" i="57" s="1"/>
  <c r="M11" i="57" s="1"/>
  <c r="M22" i="57" s="1"/>
  <c r="L3" i="51"/>
  <c r="L11" i="51" s="1"/>
  <c r="L25" i="51" s="1"/>
  <c r="Q20" i="92"/>
  <c r="M3" i="51" s="1"/>
  <c r="M11" i="51" s="1"/>
  <c r="Q16" i="92"/>
  <c r="M3" i="44" s="1"/>
  <c r="M11" i="44" s="1"/>
  <c r="L3" i="44"/>
  <c r="L11" i="44" s="1"/>
  <c r="L3" i="36"/>
  <c r="L11" i="36" s="1"/>
  <c r="Q12" i="92"/>
  <c r="M3" i="36" s="1"/>
  <c r="M11" i="36" s="1"/>
  <c r="L3" i="28"/>
  <c r="L11" i="28" s="1"/>
  <c r="L22" i="28" s="1"/>
  <c r="Q8" i="92"/>
  <c r="M3" i="28" s="1"/>
  <c r="M11" i="28" s="1"/>
  <c r="M22" i="28" s="1"/>
  <c r="Q36" i="92"/>
  <c r="M3" i="78" s="1"/>
  <c r="M11" i="78" s="1"/>
  <c r="R64" i="78" s="1"/>
  <c r="L3" i="78"/>
  <c r="L11" i="78" s="1"/>
  <c r="L22" i="78" s="1"/>
  <c r="L22" i="22"/>
  <c r="M25" i="58"/>
  <c r="R62" i="58" s="1"/>
  <c r="M25" i="66"/>
  <c r="R61" i="66" s="1"/>
  <c r="R64" i="68"/>
  <c r="M46" i="7"/>
  <c r="O5" i="92"/>
  <c r="L22" i="75"/>
  <c r="M25" i="77"/>
  <c r="R60" i="77" s="1"/>
  <c r="L25" i="56"/>
  <c r="M22" i="22"/>
  <c r="M22" i="47"/>
  <c r="R64" i="47"/>
  <c r="R63" i="26"/>
  <c r="M22" i="26"/>
  <c r="L22" i="50"/>
  <c r="M25" i="47"/>
  <c r="R61" i="47" s="1"/>
  <c r="L25" i="77"/>
  <c r="M25" i="13"/>
  <c r="R62" i="13" s="1"/>
  <c r="M22" i="80"/>
  <c r="R64" i="28"/>
  <c r="M25" i="28"/>
  <c r="R61" i="28" s="1"/>
  <c r="L25" i="76"/>
  <c r="L25" i="13"/>
  <c r="R64" i="56"/>
  <c r="M25" i="50"/>
  <c r="R61" i="50" s="1"/>
  <c r="L25" i="73"/>
  <c r="L22" i="80"/>
  <c r="L22" i="57"/>
  <c r="R63" i="78"/>
  <c r="M22" i="56"/>
  <c r="M25" i="76"/>
  <c r="R62" i="76" s="1"/>
  <c r="M25" i="79"/>
  <c r="R62" i="79" s="1"/>
  <c r="M22" i="73"/>
  <c r="M22" i="76"/>
  <c r="M25" i="56"/>
  <c r="R62" i="56" s="1"/>
  <c r="R64" i="79"/>
  <c r="L22" i="32"/>
  <c r="R63" i="28"/>
  <c r="M22" i="65"/>
  <c r="L25" i="78"/>
  <c r="L25" i="79"/>
  <c r="R63" i="74"/>
  <c r="R64" i="81"/>
  <c r="R63" i="81"/>
  <c r="R60" i="80"/>
  <c r="R61" i="80"/>
  <c r="R62" i="80"/>
  <c r="R60" i="22"/>
  <c r="R62" i="22"/>
  <c r="R61" i="22"/>
  <c r="R61" i="38"/>
  <c r="R62" i="38"/>
  <c r="R61" i="67"/>
  <c r="R62" i="67"/>
  <c r="R60" i="67"/>
  <c r="R61" i="34"/>
  <c r="R62" i="34"/>
  <c r="R60" i="81"/>
  <c r="R61" i="81"/>
  <c r="R62" i="81"/>
  <c r="R64" i="75"/>
  <c r="R64" i="46"/>
  <c r="R64" i="24"/>
  <c r="R62" i="74"/>
  <c r="R60" i="74"/>
  <c r="R61" i="77"/>
  <c r="R62" i="77"/>
  <c r="R63" i="65"/>
  <c r="R64" i="65"/>
  <c r="R63" i="34"/>
  <c r="R64" i="34"/>
  <c r="R61" i="64"/>
  <c r="R62" i="64"/>
  <c r="R60" i="64"/>
  <c r="R63" i="32"/>
  <c r="R64" i="32"/>
  <c r="R61" i="58"/>
  <c r="R61" i="65"/>
  <c r="R62" i="65"/>
  <c r="R60" i="65"/>
  <c r="M22" i="67"/>
  <c r="R63" i="67"/>
  <c r="R64" i="67"/>
  <c r="R64" i="80"/>
  <c r="R63" i="80"/>
  <c r="R63" i="30"/>
  <c r="R63" i="54"/>
  <c r="R64" i="54"/>
  <c r="R63" i="38"/>
  <c r="R64" i="38"/>
  <c r="R61" i="55"/>
  <c r="R62" i="55"/>
  <c r="R60" i="55"/>
  <c r="R60" i="68"/>
  <c r="R64" i="22"/>
  <c r="R63" i="22"/>
  <c r="L25" i="28"/>
  <c r="M22" i="32"/>
  <c r="M25" i="32"/>
  <c r="M22" i="38"/>
  <c r="R62" i="47"/>
  <c r="M25" i="57"/>
  <c r="R63" i="77"/>
  <c r="R64" i="77"/>
  <c r="R64" i="13"/>
  <c r="R63" i="13"/>
  <c r="D39" i="92"/>
  <c r="E39" i="92" s="1"/>
  <c r="F39" i="92" s="1"/>
  <c r="G39" i="92" s="1"/>
  <c r="H39" i="92" s="1"/>
  <c r="I39" i="92" s="1"/>
  <c r="J39" i="92" s="1"/>
  <c r="K39" i="92" s="1"/>
  <c r="L39" i="92" s="1"/>
  <c r="D38" i="92"/>
  <c r="E38" i="92" s="1"/>
  <c r="F38" i="92" s="1"/>
  <c r="G38" i="92" s="1"/>
  <c r="H38" i="92" s="1"/>
  <c r="I38" i="92" s="1"/>
  <c r="J38" i="92" s="1"/>
  <c r="K38" i="92" s="1"/>
  <c r="L38" i="92" s="1"/>
  <c r="D37" i="92"/>
  <c r="E37" i="92" s="1"/>
  <c r="F37" i="92" s="1"/>
  <c r="G37" i="92" s="1"/>
  <c r="H37" i="92" s="1"/>
  <c r="I37" i="92" s="1"/>
  <c r="J37" i="92" s="1"/>
  <c r="K37" i="92" s="1"/>
  <c r="L37" i="92" s="1"/>
  <c r="D36" i="92"/>
  <c r="E36" i="92" s="1"/>
  <c r="F36" i="92" s="1"/>
  <c r="G36" i="92" s="1"/>
  <c r="H36" i="92" s="1"/>
  <c r="I36" i="92" s="1"/>
  <c r="J36" i="92" s="1"/>
  <c r="K36" i="92" s="1"/>
  <c r="L36" i="92" s="1"/>
  <c r="D34" i="92"/>
  <c r="E34" i="92" s="1"/>
  <c r="F34" i="92" s="1"/>
  <c r="G34" i="92" s="1"/>
  <c r="H34" i="92" s="1"/>
  <c r="I34" i="92" s="1"/>
  <c r="J34" i="92" s="1"/>
  <c r="K34" i="92" s="1"/>
  <c r="L34" i="92" s="1"/>
  <c r="D33" i="92"/>
  <c r="E33" i="92" s="1"/>
  <c r="F33" i="92" s="1"/>
  <c r="G33" i="92" s="1"/>
  <c r="H33" i="92" s="1"/>
  <c r="I33" i="92" s="1"/>
  <c r="J33" i="92" s="1"/>
  <c r="K33" i="92" s="1"/>
  <c r="L33" i="92" s="1"/>
  <c r="D32" i="92"/>
  <c r="E32" i="92" s="1"/>
  <c r="F32" i="92" s="1"/>
  <c r="G32" i="92" s="1"/>
  <c r="H32" i="92" s="1"/>
  <c r="I32" i="92" s="1"/>
  <c r="J32" i="92" s="1"/>
  <c r="K32" i="92" s="1"/>
  <c r="L32" i="92" s="1"/>
  <c r="D31" i="92"/>
  <c r="E31" i="92" s="1"/>
  <c r="F31" i="92" s="1"/>
  <c r="G31" i="92" s="1"/>
  <c r="H31" i="92" s="1"/>
  <c r="I31" i="92" s="1"/>
  <c r="J31" i="92" s="1"/>
  <c r="K31" i="92" s="1"/>
  <c r="L31" i="92" s="1"/>
  <c r="D30" i="92"/>
  <c r="E30" i="92" s="1"/>
  <c r="F30" i="92" s="1"/>
  <c r="G30" i="92" s="1"/>
  <c r="H30" i="92" s="1"/>
  <c r="I30" i="92" s="1"/>
  <c r="J30" i="92" s="1"/>
  <c r="K30" i="92" s="1"/>
  <c r="L30" i="92" s="1"/>
  <c r="D29" i="92"/>
  <c r="E29" i="92" s="1"/>
  <c r="F29" i="92" s="1"/>
  <c r="G29" i="92" s="1"/>
  <c r="H29" i="92" s="1"/>
  <c r="I29" i="92" s="1"/>
  <c r="J29" i="92" s="1"/>
  <c r="K29" i="92" s="1"/>
  <c r="L29" i="92" s="1"/>
  <c r="D28" i="92"/>
  <c r="E28" i="92" s="1"/>
  <c r="F28" i="92" s="1"/>
  <c r="G28" i="92" s="1"/>
  <c r="H28" i="92" s="1"/>
  <c r="I28" i="92" s="1"/>
  <c r="J28" i="92" s="1"/>
  <c r="K28" i="92" s="1"/>
  <c r="L28" i="92" s="1"/>
  <c r="D27" i="92"/>
  <c r="E27" i="92" s="1"/>
  <c r="F27" i="92" s="1"/>
  <c r="G27" i="92" s="1"/>
  <c r="H27" i="92" s="1"/>
  <c r="I27" i="92" s="1"/>
  <c r="J27" i="92" s="1"/>
  <c r="K27" i="92" s="1"/>
  <c r="L27" i="92" s="1"/>
  <c r="D26" i="92"/>
  <c r="E26" i="92" s="1"/>
  <c r="F26" i="92" s="1"/>
  <c r="G26" i="92" s="1"/>
  <c r="H26" i="92" s="1"/>
  <c r="I26" i="92" s="1"/>
  <c r="J26" i="92" s="1"/>
  <c r="K26" i="92" s="1"/>
  <c r="L26" i="92" s="1"/>
  <c r="D25" i="92"/>
  <c r="E25" i="92" s="1"/>
  <c r="F25" i="92" s="1"/>
  <c r="G25" i="92" s="1"/>
  <c r="H25" i="92" s="1"/>
  <c r="I25" i="92" s="1"/>
  <c r="J25" i="92" s="1"/>
  <c r="K25" i="92" s="1"/>
  <c r="L25" i="92" s="1"/>
  <c r="D24" i="92"/>
  <c r="E24" i="92" s="1"/>
  <c r="F24" i="92" s="1"/>
  <c r="G24" i="92" s="1"/>
  <c r="H24" i="92" s="1"/>
  <c r="I24" i="92" s="1"/>
  <c r="J24" i="92" s="1"/>
  <c r="K24" i="92" s="1"/>
  <c r="L24" i="92" s="1"/>
  <c r="D23" i="92"/>
  <c r="E23" i="92" s="1"/>
  <c r="F23" i="92" s="1"/>
  <c r="G23" i="92" s="1"/>
  <c r="H23" i="92" s="1"/>
  <c r="I23" i="92" s="1"/>
  <c r="J23" i="92" s="1"/>
  <c r="K23" i="92" s="1"/>
  <c r="L23" i="92" s="1"/>
  <c r="D22" i="92"/>
  <c r="E22" i="92" s="1"/>
  <c r="F22" i="92" s="1"/>
  <c r="G22" i="92" s="1"/>
  <c r="H22" i="92" s="1"/>
  <c r="I22" i="92" s="1"/>
  <c r="J22" i="92" s="1"/>
  <c r="K22" i="92" s="1"/>
  <c r="L22" i="92" s="1"/>
  <c r="D21" i="92"/>
  <c r="E21" i="92" s="1"/>
  <c r="F21" i="92" s="1"/>
  <c r="G21" i="92" s="1"/>
  <c r="H21" i="92" s="1"/>
  <c r="I21" i="92" s="1"/>
  <c r="J21" i="92" s="1"/>
  <c r="K21" i="92" s="1"/>
  <c r="L21" i="92" s="1"/>
  <c r="D20" i="92"/>
  <c r="E20" i="92" s="1"/>
  <c r="F20" i="92" s="1"/>
  <c r="G20" i="92" s="1"/>
  <c r="H20" i="92" s="1"/>
  <c r="I20" i="92" s="1"/>
  <c r="J20" i="92" s="1"/>
  <c r="K20" i="92" s="1"/>
  <c r="L20" i="92" s="1"/>
  <c r="D19" i="92"/>
  <c r="E19" i="92" s="1"/>
  <c r="F19" i="92" s="1"/>
  <c r="G19" i="92" s="1"/>
  <c r="H19" i="92" s="1"/>
  <c r="I19" i="92" s="1"/>
  <c r="J19" i="92" s="1"/>
  <c r="K19" i="92" s="1"/>
  <c r="L19" i="92" s="1"/>
  <c r="D18" i="92"/>
  <c r="E18" i="92" s="1"/>
  <c r="F18" i="92" s="1"/>
  <c r="G18" i="92" s="1"/>
  <c r="H18" i="92" s="1"/>
  <c r="I18" i="92" s="1"/>
  <c r="J18" i="92" s="1"/>
  <c r="K18" i="92" s="1"/>
  <c r="L18" i="92" s="1"/>
  <c r="D17" i="92"/>
  <c r="E17" i="92" s="1"/>
  <c r="F17" i="92" s="1"/>
  <c r="G17" i="92" s="1"/>
  <c r="H17" i="92" s="1"/>
  <c r="I17" i="92" s="1"/>
  <c r="J17" i="92" s="1"/>
  <c r="K17" i="92" s="1"/>
  <c r="L17" i="92" s="1"/>
  <c r="D16" i="92"/>
  <c r="E16" i="92" s="1"/>
  <c r="F16" i="92" s="1"/>
  <c r="G16" i="92" s="1"/>
  <c r="H16" i="92" s="1"/>
  <c r="I16" i="92" s="1"/>
  <c r="J16" i="92" s="1"/>
  <c r="K16" i="92" s="1"/>
  <c r="L16" i="92" s="1"/>
  <c r="D15" i="92"/>
  <c r="E15" i="92" s="1"/>
  <c r="F15" i="92" s="1"/>
  <c r="G15" i="92" s="1"/>
  <c r="H15" i="92" s="1"/>
  <c r="I15" i="92" s="1"/>
  <c r="J15" i="92" s="1"/>
  <c r="K15" i="92" s="1"/>
  <c r="L15" i="92" s="1"/>
  <c r="D14" i="92"/>
  <c r="E14" i="92" s="1"/>
  <c r="F14" i="92" s="1"/>
  <c r="G14" i="92" s="1"/>
  <c r="H14" i="92" s="1"/>
  <c r="I14" i="92" s="1"/>
  <c r="J14" i="92" s="1"/>
  <c r="K14" i="92" s="1"/>
  <c r="L14" i="92" s="1"/>
  <c r="D13" i="92"/>
  <c r="E13" i="92" s="1"/>
  <c r="F13" i="92" s="1"/>
  <c r="G13" i="92" s="1"/>
  <c r="H13" i="92" s="1"/>
  <c r="I13" i="92" s="1"/>
  <c r="J13" i="92" s="1"/>
  <c r="K13" i="92" s="1"/>
  <c r="L13" i="92" s="1"/>
  <c r="D12" i="92"/>
  <c r="E12" i="92" s="1"/>
  <c r="F12" i="92" s="1"/>
  <c r="G12" i="92" s="1"/>
  <c r="H12" i="92" s="1"/>
  <c r="I12" i="92" s="1"/>
  <c r="J12" i="92" s="1"/>
  <c r="K12" i="92" s="1"/>
  <c r="L12" i="92" s="1"/>
  <c r="D11" i="92"/>
  <c r="E11" i="92" s="1"/>
  <c r="F11" i="92" s="1"/>
  <c r="G11" i="92" s="1"/>
  <c r="H11" i="92" s="1"/>
  <c r="I11" i="92" s="1"/>
  <c r="J11" i="92" s="1"/>
  <c r="K11" i="92" s="1"/>
  <c r="L11" i="92" s="1"/>
  <c r="D10" i="92"/>
  <c r="E10" i="92" s="1"/>
  <c r="F10" i="92" s="1"/>
  <c r="G10" i="92" s="1"/>
  <c r="H10" i="92" s="1"/>
  <c r="I10" i="92" s="1"/>
  <c r="J10" i="92" s="1"/>
  <c r="K10" i="92" s="1"/>
  <c r="L10" i="92" s="1"/>
  <c r="D9" i="92"/>
  <c r="E9" i="92" s="1"/>
  <c r="F9" i="92" s="1"/>
  <c r="G9" i="92" s="1"/>
  <c r="H9" i="92" s="1"/>
  <c r="I9" i="92" s="1"/>
  <c r="J9" i="92" s="1"/>
  <c r="K9" i="92" s="1"/>
  <c r="L9" i="92" s="1"/>
  <c r="D8" i="92"/>
  <c r="E8" i="92" s="1"/>
  <c r="F8" i="92" s="1"/>
  <c r="G8" i="92" s="1"/>
  <c r="H8" i="92" s="1"/>
  <c r="I8" i="92" s="1"/>
  <c r="J8" i="92" s="1"/>
  <c r="K8" i="92" s="1"/>
  <c r="L8" i="92" s="1"/>
  <c r="D7" i="92"/>
  <c r="E7" i="92" s="1"/>
  <c r="F7" i="92" s="1"/>
  <c r="G7" i="92" s="1"/>
  <c r="H7" i="92" s="1"/>
  <c r="I7" i="92" s="1"/>
  <c r="J7" i="92" s="1"/>
  <c r="K7" i="92" s="1"/>
  <c r="L7" i="92" s="1"/>
  <c r="D6" i="92"/>
  <c r="E6" i="92" s="1"/>
  <c r="F6" i="92" s="1"/>
  <c r="G6" i="92" s="1"/>
  <c r="H6" i="92" s="1"/>
  <c r="I6" i="92" s="1"/>
  <c r="J6" i="92" s="1"/>
  <c r="K6" i="92" s="1"/>
  <c r="L6" i="92" s="1"/>
  <c r="D5" i="92"/>
  <c r="E5" i="92" s="1"/>
  <c r="F5" i="92" s="1"/>
  <c r="G5" i="92" s="1"/>
  <c r="H5" i="92" s="1"/>
  <c r="I5" i="92" s="1"/>
  <c r="J5" i="92" s="1"/>
  <c r="K5" i="92" s="1"/>
  <c r="L5" i="92" s="1"/>
  <c r="D4" i="92"/>
  <c r="E4" i="92" s="1"/>
  <c r="R62" i="42" l="1"/>
  <c r="R60" i="42"/>
  <c r="R64" i="50"/>
  <c r="L22" i="24"/>
  <c r="R62" i="68"/>
  <c r="R60" i="58"/>
  <c r="M22" i="75"/>
  <c r="L25" i="40"/>
  <c r="R62" i="24"/>
  <c r="R64" i="57"/>
  <c r="R62" i="66"/>
  <c r="M25" i="40"/>
  <c r="R62" i="40" s="1"/>
  <c r="R64" i="76"/>
  <c r="R60" i="28"/>
  <c r="M22" i="46"/>
  <c r="M25" i="46"/>
  <c r="R62" i="46" s="1"/>
  <c r="R61" i="24"/>
  <c r="R63" i="75"/>
  <c r="R60" i="66"/>
  <c r="R64" i="40"/>
  <c r="R63" i="50"/>
  <c r="R64" i="30"/>
  <c r="R63" i="24"/>
  <c r="M67" i="24" s="1"/>
  <c r="M71" i="24" s="1"/>
  <c r="M6" i="7" s="1"/>
  <c r="R63" i="57"/>
  <c r="L25" i="30"/>
  <c r="M22" i="24"/>
  <c r="M22" i="40"/>
  <c r="M25" i="30"/>
  <c r="R61" i="30" s="1"/>
  <c r="R61" i="13"/>
  <c r="R60" i="13"/>
  <c r="R64" i="74"/>
  <c r="M67" i="74" s="1"/>
  <c r="M71" i="74" s="1"/>
  <c r="M32" i="7" s="1"/>
  <c r="L22" i="54"/>
  <c r="L22" i="51"/>
  <c r="M25" i="78"/>
  <c r="R61" i="78" s="1"/>
  <c r="L25" i="38"/>
  <c r="L22" i="26"/>
  <c r="R63" i="36"/>
  <c r="M25" i="36"/>
  <c r="R64" i="36"/>
  <c r="M22" i="36"/>
  <c r="R63" i="51"/>
  <c r="M22" i="51"/>
  <c r="R64" i="51"/>
  <c r="M25" i="51"/>
  <c r="L22" i="36"/>
  <c r="L25" i="36"/>
  <c r="L25" i="74"/>
  <c r="L22" i="74"/>
  <c r="L22" i="34"/>
  <c r="L25" i="34"/>
  <c r="Q40" i="92"/>
  <c r="M25" i="26"/>
  <c r="Q63" i="44"/>
  <c r="Q64" i="44"/>
  <c r="L22" i="44"/>
  <c r="L25" i="44"/>
  <c r="L22" i="42"/>
  <c r="L25" i="42"/>
  <c r="R60" i="78"/>
  <c r="R64" i="73"/>
  <c r="M25" i="54"/>
  <c r="R62" i="54" s="1"/>
  <c r="M22" i="78"/>
  <c r="M22" i="34"/>
  <c r="L22" i="47"/>
  <c r="M25" i="73"/>
  <c r="R61" i="73" s="1"/>
  <c r="M22" i="74"/>
  <c r="R64" i="44"/>
  <c r="M25" i="44"/>
  <c r="R63" i="44"/>
  <c r="M22" i="44"/>
  <c r="L22" i="46"/>
  <c r="L25" i="46"/>
  <c r="R63" i="42"/>
  <c r="M22" i="42"/>
  <c r="R64" i="42"/>
  <c r="R62" i="28"/>
  <c r="M67" i="28" s="1"/>
  <c r="M71" i="28" s="1"/>
  <c r="M8" i="7" s="1"/>
  <c r="R61" i="56"/>
  <c r="R60" i="47"/>
  <c r="R61" i="42"/>
  <c r="R61" i="40"/>
  <c r="R61" i="79"/>
  <c r="R62" i="50"/>
  <c r="R62" i="30"/>
  <c r="R60" i="50"/>
  <c r="R61" i="76"/>
  <c r="R62" i="78"/>
  <c r="R60" i="79"/>
  <c r="R60" i="56"/>
  <c r="M67" i="65"/>
  <c r="M71" i="65" s="1"/>
  <c r="M27" i="7" s="1"/>
  <c r="M67" i="67"/>
  <c r="M71" i="67" s="1"/>
  <c r="M29" i="7" s="1"/>
  <c r="R60" i="76"/>
  <c r="M67" i="22"/>
  <c r="M71" i="22" s="1"/>
  <c r="M4" i="7" s="1"/>
  <c r="M67" i="47"/>
  <c r="M71" i="47" s="1"/>
  <c r="M18" i="7" s="1"/>
  <c r="M67" i="64"/>
  <c r="M71" i="64" s="1"/>
  <c r="M26" i="7" s="1"/>
  <c r="M67" i="77"/>
  <c r="M71" i="77" s="1"/>
  <c r="M35" i="7" s="1"/>
  <c r="M117" i="7" s="1"/>
  <c r="R60" i="46"/>
  <c r="M67" i="38"/>
  <c r="M71" i="38" s="1"/>
  <c r="M13" i="7" s="1"/>
  <c r="R61" i="32"/>
  <c r="R62" i="32"/>
  <c r="R60" i="32"/>
  <c r="M67" i="55"/>
  <c r="M71" i="55" s="1"/>
  <c r="M22" i="7" s="1"/>
  <c r="M67" i="81"/>
  <c r="M71" i="81" s="1"/>
  <c r="M39" i="7" s="1"/>
  <c r="M67" i="66"/>
  <c r="M71" i="66" s="1"/>
  <c r="M28" i="7" s="1"/>
  <c r="M67" i="13"/>
  <c r="M71" i="13" s="1"/>
  <c r="R60" i="75"/>
  <c r="R61" i="75"/>
  <c r="R62" i="75"/>
  <c r="M67" i="34"/>
  <c r="M71" i="34" s="1"/>
  <c r="M11" i="7" s="1"/>
  <c r="R61" i="57"/>
  <c r="R62" i="57"/>
  <c r="R60" i="57"/>
  <c r="M67" i="68"/>
  <c r="M71" i="68" s="1"/>
  <c r="M30" i="7" s="1"/>
  <c r="M67" i="58"/>
  <c r="M71" i="58" s="1"/>
  <c r="M25" i="7" s="1"/>
  <c r="M67" i="80"/>
  <c r="M71" i="80" s="1"/>
  <c r="M38" i="7" s="1"/>
  <c r="F4" i="92"/>
  <c r="E40" i="92"/>
  <c r="R61" i="46" l="1"/>
  <c r="R60" i="40"/>
  <c r="R60" i="30"/>
  <c r="M67" i="42"/>
  <c r="M71" i="42" s="1"/>
  <c r="M15" i="7" s="1"/>
  <c r="M67" i="78"/>
  <c r="M71" i="78" s="1"/>
  <c r="M36" i="7" s="1"/>
  <c r="R62" i="73"/>
  <c r="R61" i="54"/>
  <c r="M67" i="76"/>
  <c r="M71" i="76" s="1"/>
  <c r="M34" i="7" s="1"/>
  <c r="M67" i="56"/>
  <c r="M71" i="56" s="1"/>
  <c r="M23" i="7" s="1"/>
  <c r="R60" i="54"/>
  <c r="R60" i="73"/>
  <c r="M67" i="30"/>
  <c r="M71" i="30" s="1"/>
  <c r="M9" i="7" s="1"/>
  <c r="Q62" i="44"/>
  <c r="Q61" i="44"/>
  <c r="M67" i="73"/>
  <c r="M71" i="73" s="1"/>
  <c r="M31" i="7" s="1"/>
  <c r="R61" i="26"/>
  <c r="R62" i="26"/>
  <c r="R60" i="26"/>
  <c r="R60" i="51"/>
  <c r="R61" i="51"/>
  <c r="R62" i="51"/>
  <c r="M67" i="40"/>
  <c r="M71" i="40" s="1"/>
  <c r="M14" i="7" s="1"/>
  <c r="R62" i="36"/>
  <c r="R60" i="36"/>
  <c r="R61" i="36"/>
  <c r="R60" i="44"/>
  <c r="R61" i="44"/>
  <c r="R62" i="44"/>
  <c r="M5" i="7"/>
  <c r="M87" i="7" s="1"/>
  <c r="M67" i="50"/>
  <c r="M71" i="50" s="1"/>
  <c r="M19" i="7" s="1"/>
  <c r="M67" i="54"/>
  <c r="M71" i="54" s="1"/>
  <c r="M21" i="7" s="1"/>
  <c r="M67" i="79"/>
  <c r="M71" i="79" s="1"/>
  <c r="M37" i="7" s="1"/>
  <c r="M67" i="75"/>
  <c r="M71" i="75" s="1"/>
  <c r="M33" i="7" s="1"/>
  <c r="M67" i="57"/>
  <c r="M71" i="57" s="1"/>
  <c r="M24" i="7" s="1"/>
  <c r="M67" i="32"/>
  <c r="M71" i="32" s="1"/>
  <c r="M10" i="7" s="1"/>
  <c r="M67" i="46"/>
  <c r="M71" i="46" s="1"/>
  <c r="M17" i="7" s="1"/>
  <c r="G4" i="92"/>
  <c r="F40" i="92"/>
  <c r="D36" i="20"/>
  <c r="M67" i="36" l="1"/>
  <c r="M71" i="36" s="1"/>
  <c r="M12" i="7" s="1"/>
  <c r="M67" i="51"/>
  <c r="M71" i="51" s="1"/>
  <c r="M20" i="7" s="1"/>
  <c r="M67" i="44"/>
  <c r="M71" i="44" s="1"/>
  <c r="M16" i="7" s="1"/>
  <c r="M67" i="26"/>
  <c r="M71" i="26" s="1"/>
  <c r="M7" i="7" s="1"/>
  <c r="H4" i="92"/>
  <c r="G40" i="92"/>
  <c r="E36" i="20"/>
  <c r="C60" i="77" s="1"/>
  <c r="M40" i="7" l="1"/>
  <c r="I4" i="92"/>
  <c r="H40" i="92"/>
  <c r="K7" i="22"/>
  <c r="J7" i="22"/>
  <c r="I7" i="22"/>
  <c r="H7" i="22"/>
  <c r="J4" i="92" l="1"/>
  <c r="I40" i="92"/>
  <c r="K7" i="87"/>
  <c r="J7" i="87"/>
  <c r="I7" i="87"/>
  <c r="H7" i="87"/>
  <c r="G7" i="87"/>
  <c r="J40" i="92" l="1"/>
  <c r="K4" i="92"/>
  <c r="C60" i="81"/>
  <c r="B60" i="81"/>
  <c r="C60" i="80"/>
  <c r="B60" i="80"/>
  <c r="C60" i="79"/>
  <c r="B60" i="79"/>
  <c r="C60" i="78"/>
  <c r="B60" i="78"/>
  <c r="B60" i="77"/>
  <c r="C60" i="76"/>
  <c r="B60" i="76"/>
  <c r="C60" i="75"/>
  <c r="B60" i="75"/>
  <c r="C60" i="74"/>
  <c r="B60" i="74"/>
  <c r="C60" i="73"/>
  <c r="B60" i="73"/>
  <c r="C60" i="68"/>
  <c r="B60" i="68"/>
  <c r="C60" i="67"/>
  <c r="B60" i="67"/>
  <c r="C60" i="66"/>
  <c r="B60" i="66"/>
  <c r="C60" i="65"/>
  <c r="B60" i="65"/>
  <c r="C60" i="64"/>
  <c r="B60" i="64"/>
  <c r="C60" i="58"/>
  <c r="B60" i="58"/>
  <c r="C60" i="57"/>
  <c r="B60" i="57"/>
  <c r="C60" i="56"/>
  <c r="B60" i="56"/>
  <c r="C60" i="55"/>
  <c r="B60" i="55"/>
  <c r="C60" i="54"/>
  <c r="B60" i="54"/>
  <c r="C60" i="51"/>
  <c r="B60" i="51"/>
  <c r="C60" i="50"/>
  <c r="B60" i="50"/>
  <c r="C60" i="47"/>
  <c r="B60" i="47"/>
  <c r="C60" i="46"/>
  <c r="B60" i="46"/>
  <c r="C60" i="44"/>
  <c r="B60" i="44"/>
  <c r="C60" i="42"/>
  <c r="B60" i="42"/>
  <c r="C60" i="40"/>
  <c r="B60" i="40"/>
  <c r="C60" i="38"/>
  <c r="B60" i="38"/>
  <c r="C60" i="36"/>
  <c r="B60" i="36"/>
  <c r="L4" i="92" l="1"/>
  <c r="L40" i="92" s="1"/>
  <c r="K40" i="92"/>
  <c r="C60" i="34"/>
  <c r="B60" i="34"/>
  <c r="C60" i="32"/>
  <c r="B60" i="32"/>
  <c r="C60" i="30"/>
  <c r="B60" i="30"/>
  <c r="C60" i="28"/>
  <c r="B60" i="28"/>
  <c r="C60" i="26"/>
  <c r="B60" i="26"/>
  <c r="C60" i="24"/>
  <c r="B60" i="24"/>
  <c r="C60" i="13"/>
  <c r="B60" i="13"/>
  <c r="C60" i="22"/>
  <c r="B60" i="22"/>
  <c r="D3" i="77" l="1"/>
  <c r="E3" i="77"/>
  <c r="F3" i="77"/>
  <c r="G3" i="77"/>
  <c r="H3" i="77"/>
  <c r="J3" i="77"/>
  <c r="K3" i="77"/>
  <c r="C3" i="77"/>
  <c r="I3" i="81"/>
  <c r="I3" i="80"/>
  <c r="I3" i="77"/>
  <c r="I3" i="68"/>
  <c r="I3" i="58"/>
  <c r="I3" i="57"/>
  <c r="I3" i="56"/>
  <c r="I3" i="55"/>
  <c r="I3" i="54"/>
  <c r="I3" i="51"/>
  <c r="I3" i="47"/>
  <c r="I3" i="46"/>
  <c r="I3" i="44"/>
  <c r="I3" i="42"/>
  <c r="I3" i="40"/>
  <c r="I3" i="38"/>
  <c r="I3" i="36"/>
  <c r="I3" i="34"/>
  <c r="M40" i="92" l="1"/>
  <c r="C40" i="92"/>
  <c r="I3" i="64"/>
  <c r="I3" i="66"/>
  <c r="I3" i="74"/>
  <c r="I3" i="76"/>
  <c r="I3" i="65"/>
  <c r="I3" i="67"/>
  <c r="I3" i="73"/>
  <c r="I3" i="75"/>
  <c r="I3" i="78"/>
  <c r="I3" i="79"/>
  <c r="I3" i="22"/>
  <c r="I3" i="13"/>
  <c r="I3" i="24"/>
  <c r="I3" i="26"/>
  <c r="I3" i="28"/>
  <c r="I3" i="30"/>
  <c r="I3" i="32"/>
  <c r="I3" i="50"/>
  <c r="J3" i="32" l="1"/>
  <c r="J3" i="13"/>
  <c r="C3" i="79"/>
  <c r="C3" i="47"/>
  <c r="C3" i="73"/>
  <c r="J3" i="81"/>
  <c r="J3" i="58"/>
  <c r="J3" i="75"/>
  <c r="J3" i="73"/>
  <c r="C3" i="76"/>
  <c r="J3" i="68"/>
  <c r="C3" i="65"/>
  <c r="C3" i="64"/>
  <c r="C3" i="80"/>
  <c r="C3" i="78"/>
  <c r="J3" i="80"/>
  <c r="J3" i="67"/>
  <c r="J3" i="66"/>
  <c r="J3" i="65"/>
  <c r="J3" i="64"/>
  <c r="J3" i="56"/>
  <c r="J3" i="54"/>
  <c r="J3" i="47"/>
  <c r="J3" i="44"/>
  <c r="J3" i="40"/>
  <c r="C3" i="36"/>
  <c r="J3" i="50"/>
  <c r="C3" i="30"/>
  <c r="C3" i="26"/>
  <c r="C3" i="13"/>
  <c r="C3" i="32"/>
  <c r="J3" i="28"/>
  <c r="J3" i="24"/>
  <c r="C3" i="67"/>
  <c r="C3" i="57"/>
  <c r="C3" i="44"/>
  <c r="J3" i="55"/>
  <c r="J3" i="51"/>
  <c r="J3" i="46"/>
  <c r="J3" i="42"/>
  <c r="J3" i="38"/>
  <c r="C3" i="50"/>
  <c r="J3" i="34"/>
  <c r="J3" i="30"/>
  <c r="J3" i="26"/>
  <c r="C3" i="28"/>
  <c r="C3" i="24"/>
  <c r="J3" i="79"/>
  <c r="J3" i="78"/>
  <c r="J3" i="22"/>
  <c r="C3" i="58" l="1"/>
  <c r="C3" i="56"/>
  <c r="C3" i="66"/>
  <c r="C3" i="54"/>
  <c r="D3" i="73"/>
  <c r="C3" i="40"/>
  <c r="K3" i="38"/>
  <c r="K3" i="42"/>
  <c r="K3" i="46"/>
  <c r="K3" i="51"/>
  <c r="L3" i="55"/>
  <c r="K3" i="55"/>
  <c r="D3" i="40"/>
  <c r="D3" i="44"/>
  <c r="D3" i="54"/>
  <c r="D3" i="57"/>
  <c r="D3" i="67"/>
  <c r="D3" i="79"/>
  <c r="J3" i="74"/>
  <c r="J3" i="76"/>
  <c r="K3" i="24"/>
  <c r="K3" i="28"/>
  <c r="D3" i="32"/>
  <c r="D3" i="13"/>
  <c r="D3" i="26"/>
  <c r="D3" i="30"/>
  <c r="K3" i="32"/>
  <c r="K3" i="50"/>
  <c r="C3" i="38"/>
  <c r="C3" i="46"/>
  <c r="C3" i="55"/>
  <c r="D3" i="56"/>
  <c r="C3" i="81"/>
  <c r="D3" i="47"/>
  <c r="D3" i="58"/>
  <c r="D3" i="64"/>
  <c r="D3" i="65"/>
  <c r="D3" i="66"/>
  <c r="J3" i="36"/>
  <c r="K3" i="78"/>
  <c r="K3" i="79"/>
  <c r="D3" i="24"/>
  <c r="D3" i="28"/>
  <c r="K3" i="13"/>
  <c r="K3" i="26"/>
  <c r="K3" i="30"/>
  <c r="K3" i="34"/>
  <c r="D3" i="50"/>
  <c r="C3" i="74"/>
  <c r="C3" i="75"/>
  <c r="C3" i="34"/>
  <c r="D3" i="36"/>
  <c r="K3" i="40"/>
  <c r="K3" i="44"/>
  <c r="K3" i="47"/>
  <c r="K3" i="54"/>
  <c r="K3" i="56"/>
  <c r="C3" i="42"/>
  <c r="C3" i="51"/>
  <c r="J3" i="57"/>
  <c r="L3" i="64"/>
  <c r="K3" i="64"/>
  <c r="L3" i="65"/>
  <c r="K3" i="65"/>
  <c r="L3" i="66"/>
  <c r="K3" i="66"/>
  <c r="L3" i="67"/>
  <c r="K3" i="67"/>
  <c r="K3" i="80"/>
  <c r="D3" i="78"/>
  <c r="D3" i="80"/>
  <c r="C3" i="68"/>
  <c r="L3" i="68"/>
  <c r="K3" i="68"/>
  <c r="D3" i="76"/>
  <c r="K3" i="73"/>
  <c r="K3" i="75"/>
  <c r="L3" i="58"/>
  <c r="K3" i="58"/>
  <c r="K3" i="81"/>
  <c r="D40" i="92"/>
  <c r="N40" i="92"/>
  <c r="K3" i="22"/>
  <c r="E3" i="76" l="1"/>
  <c r="D3" i="68"/>
  <c r="E3" i="78"/>
  <c r="D3" i="51"/>
  <c r="D3" i="42"/>
  <c r="E3" i="36"/>
  <c r="D3" i="34"/>
  <c r="D3" i="74"/>
  <c r="E3" i="50"/>
  <c r="E3" i="28"/>
  <c r="E3" i="73"/>
  <c r="E3" i="65"/>
  <c r="E3" i="80"/>
  <c r="K3" i="57"/>
  <c r="D3" i="75"/>
  <c r="E3" i="24"/>
  <c r="K3" i="36"/>
  <c r="E3" i="66"/>
  <c r="E3" i="64"/>
  <c r="E3" i="58"/>
  <c r="E3" i="47"/>
  <c r="D3" i="81"/>
  <c r="E3" i="56"/>
  <c r="D3" i="55"/>
  <c r="D3" i="46"/>
  <c r="D3" i="38"/>
  <c r="E3" i="30"/>
  <c r="E3" i="26"/>
  <c r="E3" i="13"/>
  <c r="E3" i="32"/>
  <c r="K3" i="76"/>
  <c r="K3" i="74"/>
  <c r="E3" i="79"/>
  <c r="E3" i="67"/>
  <c r="E3" i="57"/>
  <c r="E3" i="54"/>
  <c r="E3" i="44"/>
  <c r="E3" i="40"/>
  <c r="O40" i="92"/>
  <c r="F3" i="40" l="1"/>
  <c r="F3" i="54"/>
  <c r="F3" i="67"/>
  <c r="F3" i="79"/>
  <c r="F3" i="13"/>
  <c r="F3" i="30"/>
  <c r="E3" i="38"/>
  <c r="E3" i="55"/>
  <c r="F3" i="56"/>
  <c r="F3" i="47"/>
  <c r="F3" i="64"/>
  <c r="F3" i="66"/>
  <c r="P40" i="92"/>
  <c r="F3" i="44"/>
  <c r="F3" i="57"/>
  <c r="F3" i="32"/>
  <c r="F3" i="26"/>
  <c r="E3" i="46"/>
  <c r="E3" i="81"/>
  <c r="F3" i="58"/>
  <c r="F3" i="24"/>
  <c r="E3" i="75"/>
  <c r="F3" i="80"/>
  <c r="F3" i="65"/>
  <c r="F3" i="73"/>
  <c r="F3" i="28"/>
  <c r="F3" i="50"/>
  <c r="E3" i="74"/>
  <c r="E3" i="34"/>
  <c r="F3" i="36"/>
  <c r="E3" i="42"/>
  <c r="E3" i="51"/>
  <c r="F3" i="78"/>
  <c r="E3" i="68"/>
  <c r="F3" i="76"/>
  <c r="C3" i="22"/>
  <c r="F3" i="68" l="1"/>
  <c r="F3" i="51"/>
  <c r="F3" i="42"/>
  <c r="F3" i="34"/>
  <c r="H3" i="50"/>
  <c r="G3" i="50"/>
  <c r="H3" i="28"/>
  <c r="G3" i="28"/>
  <c r="H3" i="65"/>
  <c r="G3" i="65"/>
  <c r="F3" i="75"/>
  <c r="H3" i="58"/>
  <c r="G3" i="58"/>
  <c r="F3" i="81"/>
  <c r="H3" i="32"/>
  <c r="G3" i="32"/>
  <c r="H3" i="76"/>
  <c r="G3" i="76"/>
  <c r="H3" i="78"/>
  <c r="G3" i="78"/>
  <c r="H3" i="36"/>
  <c r="G3" i="36"/>
  <c r="F3" i="74"/>
  <c r="H3" i="73"/>
  <c r="G3" i="73"/>
  <c r="H3" i="80"/>
  <c r="G3" i="80"/>
  <c r="H3" i="24"/>
  <c r="G3" i="24"/>
  <c r="F3" i="46"/>
  <c r="H3" i="26"/>
  <c r="G3" i="26"/>
  <c r="H3" i="57"/>
  <c r="G3" i="57"/>
  <c r="H3" i="44"/>
  <c r="G3" i="44"/>
  <c r="H3" i="66"/>
  <c r="G3" i="66"/>
  <c r="H3" i="64"/>
  <c r="G3" i="64"/>
  <c r="H3" i="47"/>
  <c r="G3" i="47"/>
  <c r="H3" i="56"/>
  <c r="G3" i="56"/>
  <c r="F3" i="55"/>
  <c r="F3" i="38"/>
  <c r="H3" i="30"/>
  <c r="G3" i="30"/>
  <c r="H3" i="13"/>
  <c r="G3" i="13"/>
  <c r="H3" i="79"/>
  <c r="G3" i="79"/>
  <c r="H3" i="67"/>
  <c r="G3" i="67"/>
  <c r="H3" i="54"/>
  <c r="G3" i="54"/>
  <c r="H3" i="40"/>
  <c r="G3" i="40"/>
  <c r="D3" i="22"/>
  <c r="H3" i="55" l="1"/>
  <c r="G3" i="55"/>
  <c r="H3" i="74"/>
  <c r="G3" i="74"/>
  <c r="H3" i="38"/>
  <c r="G3" i="38"/>
  <c r="H3" i="46"/>
  <c r="G3" i="46"/>
  <c r="H3" i="81"/>
  <c r="G3" i="81"/>
  <c r="H3" i="75"/>
  <c r="G3" i="75"/>
  <c r="H3" i="34"/>
  <c r="G3" i="34"/>
  <c r="H3" i="42"/>
  <c r="G3" i="42"/>
  <c r="H3" i="51"/>
  <c r="G3" i="51"/>
  <c r="H3" i="68"/>
  <c r="G3" i="68"/>
  <c r="E3" i="22"/>
  <c r="F3" i="22" l="1"/>
  <c r="G3" i="22" l="1"/>
  <c r="H3" i="22" l="1"/>
  <c r="O27" i="21"/>
  <c r="L24" i="21"/>
  <c r="O18" i="21"/>
  <c r="O19" i="21"/>
  <c r="L19" i="21"/>
  <c r="L16" i="21"/>
  <c r="L17" i="21"/>
  <c r="L18" i="21"/>
  <c r="J3" i="37"/>
  <c r="K3" i="37"/>
  <c r="J3" i="35"/>
  <c r="K3" i="35"/>
  <c r="I3" i="35"/>
  <c r="I3" i="37" l="1"/>
  <c r="R12" i="19"/>
  <c r="Q12" i="19" s="1"/>
  <c r="M3" i="37" s="1"/>
  <c r="M27" i="37" s="1"/>
  <c r="M39" i="37" s="1"/>
  <c r="M43" i="37" s="1"/>
  <c r="M53" i="7" s="1"/>
  <c r="M94" i="7" s="1"/>
  <c r="AO27" i="21"/>
  <c r="AN27" i="21"/>
  <c r="AO19" i="21"/>
  <c r="AN19" i="21"/>
  <c r="AN18" i="21"/>
  <c r="AO18" i="21"/>
  <c r="D3" i="87"/>
  <c r="E3" i="87"/>
  <c r="F3" i="87"/>
  <c r="G3" i="87"/>
  <c r="H3" i="87"/>
  <c r="C3" i="87"/>
  <c r="D12" i="19" l="1"/>
  <c r="E12" i="19" s="1"/>
  <c r="F12" i="19" s="1"/>
  <c r="G12" i="19" s="1"/>
  <c r="H12" i="19" s="1"/>
  <c r="I3" i="25"/>
  <c r="C3" i="37" l="1"/>
  <c r="I12" i="19"/>
  <c r="D3" i="37"/>
  <c r="I3" i="88"/>
  <c r="I3" i="91"/>
  <c r="I3" i="45"/>
  <c r="I3" i="43"/>
  <c r="I3" i="52"/>
  <c r="I3" i="61"/>
  <c r="I3" i="70"/>
  <c r="I3" i="83"/>
  <c r="I3" i="87"/>
  <c r="I3" i="90"/>
  <c r="I3" i="27"/>
  <c r="I3" i="29"/>
  <c r="I3" i="31"/>
  <c r="I3" i="33"/>
  <c r="I3" i="53"/>
  <c r="I3" i="84"/>
  <c r="I3" i="41"/>
  <c r="I3" i="60"/>
  <c r="I3" i="82"/>
  <c r="I3" i="86"/>
  <c r="I3" i="89"/>
  <c r="I3" i="62"/>
  <c r="I3" i="71"/>
  <c r="I3" i="49"/>
  <c r="I3" i="69"/>
  <c r="I3" i="23"/>
  <c r="I3" i="39"/>
  <c r="I3" i="48"/>
  <c r="I3" i="59"/>
  <c r="I3" i="63"/>
  <c r="I3" i="72"/>
  <c r="I3" i="85"/>
  <c r="D7" i="91"/>
  <c r="E7" i="91"/>
  <c r="F7" i="91"/>
  <c r="C7" i="91"/>
  <c r="D7" i="90"/>
  <c r="E7" i="90"/>
  <c r="F7" i="90"/>
  <c r="C7" i="90"/>
  <c r="A35" i="91"/>
  <c r="A35" i="90"/>
  <c r="D7" i="89"/>
  <c r="E7" i="89"/>
  <c r="F7" i="89"/>
  <c r="C7" i="89"/>
  <c r="D7" i="88"/>
  <c r="E7" i="88"/>
  <c r="F7" i="88"/>
  <c r="C7" i="88"/>
  <c r="D7" i="87"/>
  <c r="E7" i="87"/>
  <c r="F7" i="87"/>
  <c r="C7" i="87"/>
  <c r="D7" i="86"/>
  <c r="E7" i="86"/>
  <c r="F7" i="86"/>
  <c r="C7" i="86"/>
  <c r="D7" i="85"/>
  <c r="E7" i="85"/>
  <c r="F7" i="85"/>
  <c r="C7" i="85"/>
  <c r="D7" i="84"/>
  <c r="E7" i="84"/>
  <c r="F7" i="84"/>
  <c r="C7" i="84"/>
  <c r="D7" i="83"/>
  <c r="E7" i="83"/>
  <c r="F7" i="83"/>
  <c r="C7" i="83"/>
  <c r="D7" i="82"/>
  <c r="E7" i="82"/>
  <c r="F7" i="82"/>
  <c r="C7" i="82"/>
  <c r="A35" i="89"/>
  <c r="A35" i="88"/>
  <c r="A35" i="87"/>
  <c r="A35" i="86"/>
  <c r="A35" i="85"/>
  <c r="A35" i="84"/>
  <c r="A35" i="83"/>
  <c r="A35" i="82"/>
  <c r="C50" i="81"/>
  <c r="E61" i="81" s="1"/>
  <c r="D7" i="81"/>
  <c r="E7" i="81"/>
  <c r="F7" i="81"/>
  <c r="G7" i="81"/>
  <c r="H7" i="81"/>
  <c r="I7" i="81"/>
  <c r="J7" i="81"/>
  <c r="K7" i="81"/>
  <c r="C7" i="81"/>
  <c r="C50" i="80"/>
  <c r="E61" i="80" s="1"/>
  <c r="D7" i="80"/>
  <c r="E7" i="80"/>
  <c r="F7" i="80"/>
  <c r="G7" i="80"/>
  <c r="H7" i="80"/>
  <c r="I7" i="80"/>
  <c r="J7" i="80"/>
  <c r="K7" i="80"/>
  <c r="C7" i="80"/>
  <c r="C50" i="79"/>
  <c r="E61" i="79" s="1"/>
  <c r="D7" i="79"/>
  <c r="E7" i="79"/>
  <c r="F7" i="79"/>
  <c r="G7" i="79"/>
  <c r="H7" i="79"/>
  <c r="I7" i="79"/>
  <c r="J7" i="79"/>
  <c r="K7" i="79"/>
  <c r="C7" i="79"/>
  <c r="C50" i="78"/>
  <c r="E61" i="78" s="1"/>
  <c r="D7" i="78"/>
  <c r="E7" i="78"/>
  <c r="F7" i="78"/>
  <c r="G7" i="78"/>
  <c r="H7" i="78"/>
  <c r="I7" i="78"/>
  <c r="J7" i="78"/>
  <c r="K7" i="78"/>
  <c r="C7" i="78"/>
  <c r="E61" i="77"/>
  <c r="D7" i="77"/>
  <c r="E7" i="77"/>
  <c r="F7" i="77"/>
  <c r="G7" i="77"/>
  <c r="H7" i="77"/>
  <c r="H11" i="77" s="1"/>
  <c r="I7" i="77"/>
  <c r="J7" i="77"/>
  <c r="K7" i="77"/>
  <c r="C7" i="77"/>
  <c r="C50" i="76"/>
  <c r="E61" i="76" s="1"/>
  <c r="D7" i="76"/>
  <c r="E7" i="76"/>
  <c r="F7" i="76"/>
  <c r="G7" i="76"/>
  <c r="H7" i="76"/>
  <c r="I7" i="76"/>
  <c r="J7" i="76"/>
  <c r="K7" i="76"/>
  <c r="C7" i="76"/>
  <c r="C50" i="75"/>
  <c r="E61" i="75" s="1"/>
  <c r="D7" i="75"/>
  <c r="E7" i="75"/>
  <c r="F7" i="75"/>
  <c r="G7" i="75"/>
  <c r="H7" i="75"/>
  <c r="I7" i="75"/>
  <c r="I11" i="75" s="1"/>
  <c r="J7" i="75"/>
  <c r="K7" i="75"/>
  <c r="C7" i="75"/>
  <c r="C50" i="74"/>
  <c r="E61" i="74" s="1"/>
  <c r="D7" i="74"/>
  <c r="E7" i="74"/>
  <c r="F7" i="74"/>
  <c r="G7" i="74"/>
  <c r="H7" i="74"/>
  <c r="I7" i="74"/>
  <c r="I11" i="74" s="1"/>
  <c r="J7" i="74"/>
  <c r="K7" i="74"/>
  <c r="C7" i="74"/>
  <c r="C50" i="73"/>
  <c r="E61" i="73" s="1"/>
  <c r="D7" i="73"/>
  <c r="E7" i="73"/>
  <c r="F7" i="73"/>
  <c r="G7" i="73"/>
  <c r="H7" i="73"/>
  <c r="I7" i="73"/>
  <c r="J7" i="73"/>
  <c r="K7" i="73"/>
  <c r="C7" i="73"/>
  <c r="G64" i="81"/>
  <c r="G63" i="81"/>
  <c r="G62" i="81"/>
  <c r="G61" i="81"/>
  <c r="G60" i="81"/>
  <c r="G64" i="80"/>
  <c r="G63" i="80"/>
  <c r="G62" i="80"/>
  <c r="G61" i="80"/>
  <c r="G60" i="80"/>
  <c r="G64" i="79"/>
  <c r="G63" i="79"/>
  <c r="G62" i="79"/>
  <c r="G61" i="79"/>
  <c r="G60" i="79"/>
  <c r="G64" i="78"/>
  <c r="G63" i="78"/>
  <c r="G62" i="78"/>
  <c r="G61" i="78"/>
  <c r="G60" i="78"/>
  <c r="G64" i="77"/>
  <c r="G63" i="77"/>
  <c r="G62" i="77"/>
  <c r="G61" i="77"/>
  <c r="G60" i="77"/>
  <c r="G64" i="76"/>
  <c r="G63" i="76"/>
  <c r="G62" i="76"/>
  <c r="G61" i="76"/>
  <c r="G60" i="76"/>
  <c r="G64" i="75"/>
  <c r="G63" i="75"/>
  <c r="G62" i="75"/>
  <c r="G61" i="75"/>
  <c r="G60" i="75"/>
  <c r="G64" i="74"/>
  <c r="G63" i="74"/>
  <c r="G62" i="74"/>
  <c r="G61" i="74"/>
  <c r="G60" i="74"/>
  <c r="G64" i="73"/>
  <c r="G63" i="73"/>
  <c r="G62" i="73"/>
  <c r="G61" i="73"/>
  <c r="G60" i="73"/>
  <c r="D7" i="72"/>
  <c r="E7" i="72"/>
  <c r="F7" i="72"/>
  <c r="C7" i="72"/>
  <c r="D7" i="71"/>
  <c r="E7" i="71"/>
  <c r="F7" i="71"/>
  <c r="C7" i="71"/>
  <c r="D7" i="70"/>
  <c r="E7" i="70"/>
  <c r="F7" i="70"/>
  <c r="C7" i="70"/>
  <c r="D7" i="69"/>
  <c r="E7" i="69"/>
  <c r="F7" i="69"/>
  <c r="C7" i="69"/>
  <c r="C50" i="68"/>
  <c r="E61" i="68" s="1"/>
  <c r="D7" i="68"/>
  <c r="E7" i="68"/>
  <c r="F7" i="68"/>
  <c r="G7" i="68"/>
  <c r="H7" i="68"/>
  <c r="I7" i="68"/>
  <c r="J7" i="68"/>
  <c r="K7" i="68"/>
  <c r="L7" i="68"/>
  <c r="C7" i="68"/>
  <c r="C50" i="67"/>
  <c r="E61" i="67" s="1"/>
  <c r="D7" i="67"/>
  <c r="E7" i="67"/>
  <c r="F7" i="67"/>
  <c r="G7" i="67"/>
  <c r="H7" i="67"/>
  <c r="I7" i="67"/>
  <c r="J7" i="67"/>
  <c r="K7" i="67"/>
  <c r="L7" i="67"/>
  <c r="C7" i="67"/>
  <c r="C50" i="66"/>
  <c r="E61" i="66" s="1"/>
  <c r="D7" i="66"/>
  <c r="E7" i="66"/>
  <c r="F7" i="66"/>
  <c r="G7" i="66"/>
  <c r="H7" i="66"/>
  <c r="I7" i="66"/>
  <c r="J7" i="66"/>
  <c r="K7" i="66"/>
  <c r="L7" i="66"/>
  <c r="C7" i="66"/>
  <c r="C50" i="65"/>
  <c r="E61" i="65" s="1"/>
  <c r="D7" i="65"/>
  <c r="E7" i="65"/>
  <c r="F7" i="65"/>
  <c r="G7" i="65"/>
  <c r="H7" i="65"/>
  <c r="I7" i="65"/>
  <c r="J7" i="65"/>
  <c r="K7" i="65"/>
  <c r="L7" i="65"/>
  <c r="C7" i="65"/>
  <c r="C50" i="64"/>
  <c r="E61" i="64" s="1"/>
  <c r="D7" i="64"/>
  <c r="E7" i="64"/>
  <c r="F7" i="64"/>
  <c r="G7" i="64"/>
  <c r="H7" i="64"/>
  <c r="I7" i="64"/>
  <c r="J7" i="64"/>
  <c r="K7" i="64"/>
  <c r="L7" i="64"/>
  <c r="C7" i="64"/>
  <c r="A35" i="72"/>
  <c r="A35" i="71"/>
  <c r="A35" i="70"/>
  <c r="A35" i="69"/>
  <c r="G64" i="68"/>
  <c r="G63" i="68"/>
  <c r="G62" i="68"/>
  <c r="G61" i="68"/>
  <c r="G60" i="68"/>
  <c r="G64" i="67"/>
  <c r="G63" i="67"/>
  <c r="G62" i="67"/>
  <c r="G61" i="67"/>
  <c r="G60" i="67"/>
  <c r="G64" i="66"/>
  <c r="G63" i="66"/>
  <c r="G62" i="66"/>
  <c r="G61" i="66"/>
  <c r="G60" i="66"/>
  <c r="G64" i="65"/>
  <c r="G63" i="65"/>
  <c r="G62" i="65"/>
  <c r="G61" i="65"/>
  <c r="G60" i="65"/>
  <c r="G64" i="64"/>
  <c r="G63" i="64"/>
  <c r="G62" i="64"/>
  <c r="G61" i="64"/>
  <c r="G60" i="64"/>
  <c r="D7" i="63"/>
  <c r="E7" i="63"/>
  <c r="F7" i="63"/>
  <c r="C7" i="63"/>
  <c r="D7" i="62"/>
  <c r="E7" i="62"/>
  <c r="F7" i="62"/>
  <c r="C7" i="62"/>
  <c r="D7" i="61"/>
  <c r="E7" i="61"/>
  <c r="F7" i="61"/>
  <c r="C7" i="61"/>
  <c r="D7" i="60"/>
  <c r="E7" i="60"/>
  <c r="F7" i="60"/>
  <c r="C7" i="60"/>
  <c r="D7" i="59"/>
  <c r="E7" i="59"/>
  <c r="F7" i="59"/>
  <c r="C7" i="59"/>
  <c r="C50" i="58"/>
  <c r="E61" i="58" s="1"/>
  <c r="D7" i="58"/>
  <c r="E7" i="58"/>
  <c r="F7" i="58"/>
  <c r="G7" i="58"/>
  <c r="H7" i="58"/>
  <c r="I7" i="58"/>
  <c r="I11" i="58" s="1"/>
  <c r="J7" i="58"/>
  <c r="K7" i="58"/>
  <c r="L7" i="58"/>
  <c r="C7" i="58"/>
  <c r="C50" i="57"/>
  <c r="E61" i="57" s="1"/>
  <c r="D7" i="57"/>
  <c r="E7" i="57"/>
  <c r="F7" i="57"/>
  <c r="G7" i="57"/>
  <c r="H7" i="57"/>
  <c r="I7" i="57"/>
  <c r="I11" i="57" s="1"/>
  <c r="J7" i="57"/>
  <c r="K7" i="57"/>
  <c r="C7" i="57"/>
  <c r="C50" i="56"/>
  <c r="E61" i="56" s="1"/>
  <c r="D7" i="56"/>
  <c r="E7" i="56"/>
  <c r="F7" i="56"/>
  <c r="G7" i="56"/>
  <c r="H7" i="56"/>
  <c r="I7" i="56"/>
  <c r="J7" i="56"/>
  <c r="K7" i="56"/>
  <c r="C7" i="56"/>
  <c r="C50" i="55"/>
  <c r="E61" i="55" s="1"/>
  <c r="D7" i="55"/>
  <c r="E7" i="55"/>
  <c r="F7" i="55"/>
  <c r="G7" i="55"/>
  <c r="H7" i="55"/>
  <c r="I7" i="55"/>
  <c r="J7" i="55"/>
  <c r="K7" i="55"/>
  <c r="L7" i="55"/>
  <c r="C7" i="55"/>
  <c r="C50" i="54"/>
  <c r="E61" i="54" s="1"/>
  <c r="D7" i="54"/>
  <c r="E7" i="54"/>
  <c r="F7" i="54"/>
  <c r="G7" i="54"/>
  <c r="H7" i="54"/>
  <c r="I7" i="54"/>
  <c r="J7" i="54"/>
  <c r="K7" i="54"/>
  <c r="C7" i="54"/>
  <c r="A35" i="63"/>
  <c r="A35" i="62"/>
  <c r="A35" i="61"/>
  <c r="A35" i="60"/>
  <c r="A35" i="59"/>
  <c r="G64" i="58"/>
  <c r="G63" i="58"/>
  <c r="G62" i="58"/>
  <c r="G61" i="58"/>
  <c r="G60" i="58"/>
  <c r="G64" i="57"/>
  <c r="G63" i="57"/>
  <c r="G62" i="57"/>
  <c r="G61" i="57"/>
  <c r="G60" i="57"/>
  <c r="G64" i="56"/>
  <c r="G63" i="56"/>
  <c r="G62" i="56"/>
  <c r="G61" i="56"/>
  <c r="G60" i="56"/>
  <c r="G64" i="55"/>
  <c r="G63" i="55"/>
  <c r="G62" i="55"/>
  <c r="G61" i="55"/>
  <c r="G60" i="55"/>
  <c r="G64" i="54"/>
  <c r="G63" i="54"/>
  <c r="G62" i="54"/>
  <c r="G61" i="54"/>
  <c r="G60" i="54"/>
  <c r="D7" i="53"/>
  <c r="E7" i="53"/>
  <c r="F7" i="53"/>
  <c r="C7" i="53"/>
  <c r="D7" i="52"/>
  <c r="E7" i="52"/>
  <c r="F7" i="52"/>
  <c r="C7" i="52"/>
  <c r="A35" i="53"/>
  <c r="A35" i="52"/>
  <c r="C50" i="51"/>
  <c r="E61" i="51" s="1"/>
  <c r="D7" i="51"/>
  <c r="E7" i="51"/>
  <c r="F7" i="51"/>
  <c r="G7" i="51"/>
  <c r="H7" i="51"/>
  <c r="I7" i="51"/>
  <c r="J7" i="51"/>
  <c r="K7" i="51"/>
  <c r="C7" i="51"/>
  <c r="C50" i="50"/>
  <c r="E61" i="50" s="1"/>
  <c r="D7" i="50"/>
  <c r="E7" i="50"/>
  <c r="F7" i="50"/>
  <c r="G7" i="50"/>
  <c r="H7" i="50"/>
  <c r="I7" i="50"/>
  <c r="I11" i="50" s="1"/>
  <c r="J7" i="50"/>
  <c r="K7" i="50"/>
  <c r="C7" i="50"/>
  <c r="D7" i="49"/>
  <c r="E7" i="49"/>
  <c r="F7" i="49"/>
  <c r="C7" i="49"/>
  <c r="D7" i="48"/>
  <c r="E7" i="48"/>
  <c r="F7" i="48"/>
  <c r="C7" i="48"/>
  <c r="C50" i="47"/>
  <c r="E61" i="47" s="1"/>
  <c r="D7" i="47"/>
  <c r="E7" i="47"/>
  <c r="F7" i="47"/>
  <c r="G7" i="47"/>
  <c r="H7" i="47"/>
  <c r="I7" i="47"/>
  <c r="I11" i="47" s="1"/>
  <c r="J7" i="47"/>
  <c r="K7" i="47"/>
  <c r="C7" i="47"/>
  <c r="C50" i="46"/>
  <c r="E61" i="46" s="1"/>
  <c r="D7" i="46"/>
  <c r="E7" i="46"/>
  <c r="F7" i="46"/>
  <c r="G7" i="46"/>
  <c r="H7" i="46"/>
  <c r="I7" i="46"/>
  <c r="J7" i="46"/>
  <c r="K7" i="46"/>
  <c r="C7" i="46"/>
  <c r="G64" i="51"/>
  <c r="G63" i="51"/>
  <c r="G62" i="51"/>
  <c r="G61" i="51"/>
  <c r="G60" i="51"/>
  <c r="G64" i="50"/>
  <c r="G63" i="50"/>
  <c r="G62" i="50"/>
  <c r="G61" i="50"/>
  <c r="G60" i="50"/>
  <c r="A35" i="49"/>
  <c r="A35" i="48"/>
  <c r="G64" i="47"/>
  <c r="G63" i="47"/>
  <c r="G62" i="47"/>
  <c r="G61" i="47"/>
  <c r="G60" i="47"/>
  <c r="G64" i="46"/>
  <c r="G63" i="46"/>
  <c r="G62" i="46"/>
  <c r="G61" i="46"/>
  <c r="G60" i="46"/>
  <c r="D7" i="45"/>
  <c r="E7" i="45"/>
  <c r="F7" i="45"/>
  <c r="C7" i="45"/>
  <c r="C50" i="44"/>
  <c r="E61" i="44" s="1"/>
  <c r="D7" i="44"/>
  <c r="E7" i="44"/>
  <c r="F7" i="44"/>
  <c r="G7" i="44"/>
  <c r="H7" i="44"/>
  <c r="I7" i="44"/>
  <c r="J7" i="44"/>
  <c r="K7" i="44"/>
  <c r="C7" i="44"/>
  <c r="A35" i="45"/>
  <c r="G64" i="44"/>
  <c r="G63" i="44"/>
  <c r="G62" i="44"/>
  <c r="G61" i="44"/>
  <c r="G60" i="44"/>
  <c r="D7" i="43"/>
  <c r="E7" i="43"/>
  <c r="F7" i="43"/>
  <c r="C7" i="43"/>
  <c r="C50" i="42"/>
  <c r="E61" i="42" s="1"/>
  <c r="D7" i="42"/>
  <c r="E7" i="42"/>
  <c r="F7" i="42"/>
  <c r="G7" i="42"/>
  <c r="H7" i="42"/>
  <c r="I7" i="42"/>
  <c r="J7" i="42"/>
  <c r="K7" i="42"/>
  <c r="C7" i="42"/>
  <c r="A35" i="43"/>
  <c r="G64" i="42"/>
  <c r="G63" i="42"/>
  <c r="G62" i="42"/>
  <c r="G61" i="42"/>
  <c r="G60" i="42"/>
  <c r="D7" i="41"/>
  <c r="E7" i="41"/>
  <c r="F7" i="41"/>
  <c r="C7" i="41"/>
  <c r="C50" i="40"/>
  <c r="E61" i="40" s="1"/>
  <c r="D7" i="40"/>
  <c r="E7" i="40"/>
  <c r="F7" i="40"/>
  <c r="G7" i="40"/>
  <c r="H7" i="40"/>
  <c r="I7" i="40"/>
  <c r="J7" i="40"/>
  <c r="K7" i="40"/>
  <c r="C7" i="40"/>
  <c r="A35" i="41"/>
  <c r="G64" i="40"/>
  <c r="G63" i="40"/>
  <c r="G62" i="40"/>
  <c r="G61" i="40"/>
  <c r="G60" i="40"/>
  <c r="D7" i="39"/>
  <c r="E7" i="39"/>
  <c r="F7" i="39"/>
  <c r="C7" i="39"/>
  <c r="C50" i="38"/>
  <c r="E61" i="38" s="1"/>
  <c r="D7" i="38"/>
  <c r="E7" i="38"/>
  <c r="F7" i="38"/>
  <c r="G7" i="38"/>
  <c r="H7" i="38"/>
  <c r="I7" i="38"/>
  <c r="J7" i="38"/>
  <c r="K7" i="38"/>
  <c r="C7" i="38"/>
  <c r="A35" i="39"/>
  <c r="G64" i="38"/>
  <c r="G63" i="38"/>
  <c r="G62" i="38"/>
  <c r="G61" i="38"/>
  <c r="G60" i="38"/>
  <c r="D7" i="37"/>
  <c r="E7" i="37"/>
  <c r="F7" i="37"/>
  <c r="C7" i="37"/>
  <c r="C50" i="36"/>
  <c r="E61" i="36" s="1"/>
  <c r="D7" i="36"/>
  <c r="E7" i="36"/>
  <c r="F7" i="36"/>
  <c r="G7" i="36"/>
  <c r="H7" i="36"/>
  <c r="H11" i="36" s="1"/>
  <c r="I7" i="36"/>
  <c r="I11" i="36" s="1"/>
  <c r="J7" i="36"/>
  <c r="K7" i="36"/>
  <c r="C7" i="36"/>
  <c r="A35" i="37"/>
  <c r="G64" i="36"/>
  <c r="G63" i="36"/>
  <c r="G62" i="36"/>
  <c r="G61" i="36"/>
  <c r="G60" i="36"/>
  <c r="D7" i="35"/>
  <c r="E7" i="35"/>
  <c r="F7" i="35"/>
  <c r="C7" i="35"/>
  <c r="J12" i="19" l="1"/>
  <c r="E3" i="37"/>
  <c r="I11" i="80"/>
  <c r="I11" i="55"/>
  <c r="I11" i="73"/>
  <c r="I11" i="78"/>
  <c r="I11" i="44"/>
  <c r="I11" i="42"/>
  <c r="I11" i="46"/>
  <c r="I11" i="56"/>
  <c r="I11" i="65"/>
  <c r="I11" i="76"/>
  <c r="I11" i="77"/>
  <c r="I11" i="81"/>
  <c r="I11" i="66"/>
  <c r="I11" i="40"/>
  <c r="I11" i="51"/>
  <c r="I11" i="64"/>
  <c r="I11" i="68"/>
  <c r="I11" i="38"/>
  <c r="I11" i="54"/>
  <c r="I11" i="67"/>
  <c r="I11" i="79"/>
  <c r="J11" i="77"/>
  <c r="J3" i="87"/>
  <c r="K11" i="36"/>
  <c r="J11" i="36"/>
  <c r="G11" i="36"/>
  <c r="C50" i="34"/>
  <c r="E61" i="34" s="1"/>
  <c r="D7" i="34"/>
  <c r="E7" i="34"/>
  <c r="F7" i="34"/>
  <c r="G7" i="34"/>
  <c r="H7" i="34"/>
  <c r="I7" i="34"/>
  <c r="I11" i="34" s="1"/>
  <c r="J7" i="34"/>
  <c r="J11" i="34" s="1"/>
  <c r="K7" i="34"/>
  <c r="C7" i="34"/>
  <c r="A35" i="35"/>
  <c r="G64" i="34"/>
  <c r="G63" i="34"/>
  <c r="G62" i="34"/>
  <c r="G61" i="34"/>
  <c r="G60" i="34"/>
  <c r="D7" i="33"/>
  <c r="E7" i="33"/>
  <c r="F7" i="33"/>
  <c r="C7" i="33"/>
  <c r="C50" i="32"/>
  <c r="E61" i="32" s="1"/>
  <c r="D7" i="32"/>
  <c r="E7" i="32"/>
  <c r="F7" i="32"/>
  <c r="G7" i="32"/>
  <c r="H7" i="32"/>
  <c r="I7" i="32"/>
  <c r="I11" i="32" s="1"/>
  <c r="J7" i="32"/>
  <c r="K7" i="32"/>
  <c r="C7" i="32"/>
  <c r="D7" i="30"/>
  <c r="E7" i="30"/>
  <c r="F7" i="30"/>
  <c r="G7" i="30"/>
  <c r="H7" i="30"/>
  <c r="I7" i="30"/>
  <c r="I11" i="30" s="1"/>
  <c r="J7" i="30"/>
  <c r="K7" i="30"/>
  <c r="C7" i="30"/>
  <c r="C50" i="30"/>
  <c r="E61" i="30" s="1"/>
  <c r="A35" i="33"/>
  <c r="G64" i="32"/>
  <c r="G63" i="32"/>
  <c r="G62" i="32"/>
  <c r="G61" i="32"/>
  <c r="G60" i="32"/>
  <c r="D7" i="31"/>
  <c r="E7" i="31"/>
  <c r="F7" i="31"/>
  <c r="C7" i="31"/>
  <c r="A35" i="31"/>
  <c r="G64" i="30"/>
  <c r="G63" i="30"/>
  <c r="G62" i="30"/>
  <c r="G61" i="30"/>
  <c r="G60" i="30"/>
  <c r="D7" i="29"/>
  <c r="E7" i="29"/>
  <c r="F7" i="29"/>
  <c r="C7" i="29"/>
  <c r="A35" i="29"/>
  <c r="C50" i="28"/>
  <c r="E61" i="28" s="1"/>
  <c r="J7" i="28"/>
  <c r="K7" i="28"/>
  <c r="I7" i="28"/>
  <c r="I11" i="28" s="1"/>
  <c r="D7" i="28"/>
  <c r="E7" i="28"/>
  <c r="F7" i="28"/>
  <c r="G7" i="28"/>
  <c r="H7" i="28"/>
  <c r="C7" i="28"/>
  <c r="G64" i="28"/>
  <c r="G63" i="28"/>
  <c r="G62" i="28"/>
  <c r="G61" i="28"/>
  <c r="G60" i="28"/>
  <c r="D7" i="27"/>
  <c r="E7" i="27"/>
  <c r="F7" i="27"/>
  <c r="C7" i="27"/>
  <c r="A35" i="27"/>
  <c r="C50" i="26"/>
  <c r="E61" i="26" s="1"/>
  <c r="D7" i="26"/>
  <c r="E7" i="26"/>
  <c r="F7" i="26"/>
  <c r="G7" i="26"/>
  <c r="H7" i="26"/>
  <c r="I7" i="26"/>
  <c r="I11" i="26" s="1"/>
  <c r="J7" i="26"/>
  <c r="K7" i="26"/>
  <c r="C7" i="26"/>
  <c r="G64" i="26"/>
  <c r="G63" i="26"/>
  <c r="G62" i="26"/>
  <c r="G61" i="26"/>
  <c r="G60" i="26"/>
  <c r="D7" i="25"/>
  <c r="E7" i="25"/>
  <c r="F7" i="25"/>
  <c r="C7" i="25"/>
  <c r="A35" i="25"/>
  <c r="Q12" i="21"/>
  <c r="D49" i="24" s="1"/>
  <c r="F60" i="24" s="1"/>
  <c r="Q13" i="21"/>
  <c r="D49" i="26" s="1"/>
  <c r="F60" i="26" s="1"/>
  <c r="Q14" i="21"/>
  <c r="D49" i="28" s="1"/>
  <c r="F60" i="28" s="1"/>
  <c r="Q15" i="21"/>
  <c r="D49" i="30" s="1"/>
  <c r="F60" i="30" s="1"/>
  <c r="Q16" i="21"/>
  <c r="D49" i="32" s="1"/>
  <c r="F60" i="32" s="1"/>
  <c r="Q17" i="21"/>
  <c r="D49" i="34" s="1"/>
  <c r="F60" i="34" s="1"/>
  <c r="Q18" i="21"/>
  <c r="D49" i="36" s="1"/>
  <c r="F60" i="36" s="1"/>
  <c r="Q19" i="21"/>
  <c r="D49" i="38" s="1"/>
  <c r="F60" i="38" s="1"/>
  <c r="Q20" i="21"/>
  <c r="D49" i="40" s="1"/>
  <c r="F60" i="40" s="1"/>
  <c r="Q21" i="21"/>
  <c r="D49" i="42" s="1"/>
  <c r="F60" i="42" s="1"/>
  <c r="Q22" i="21"/>
  <c r="D49" i="44" s="1"/>
  <c r="F60" i="44" s="1"/>
  <c r="Q23" i="21"/>
  <c r="D49" i="46" s="1"/>
  <c r="F60" i="46" s="1"/>
  <c r="Q24" i="21"/>
  <c r="D49" i="47" s="1"/>
  <c r="F60" i="47" s="1"/>
  <c r="Q25" i="21"/>
  <c r="D49" i="50" s="1"/>
  <c r="F60" i="50" s="1"/>
  <c r="Q26" i="21"/>
  <c r="D49" i="51" s="1"/>
  <c r="F60" i="51" s="1"/>
  <c r="Q27" i="21"/>
  <c r="D49" i="54" s="1"/>
  <c r="F60" i="54" s="1"/>
  <c r="Q28" i="21"/>
  <c r="D49" i="55" s="1"/>
  <c r="F60" i="55" s="1"/>
  <c r="Q29" i="21"/>
  <c r="D49" i="56" s="1"/>
  <c r="F60" i="56" s="1"/>
  <c r="Q30" i="21"/>
  <c r="D49" i="57" s="1"/>
  <c r="F60" i="57" s="1"/>
  <c r="Q31" i="21"/>
  <c r="D49" i="58" s="1"/>
  <c r="F60" i="58" s="1"/>
  <c r="Q32" i="21"/>
  <c r="D49" i="64" s="1"/>
  <c r="F60" i="64" s="1"/>
  <c r="Q33" i="21"/>
  <c r="D49" i="65" s="1"/>
  <c r="F60" i="65" s="1"/>
  <c r="Q34" i="21"/>
  <c r="D49" i="66" s="1"/>
  <c r="F60" i="66" s="1"/>
  <c r="Q35" i="21"/>
  <c r="D49" i="67" s="1"/>
  <c r="F60" i="67" s="1"/>
  <c r="Q36" i="21"/>
  <c r="D49" i="68" s="1"/>
  <c r="F60" i="68" s="1"/>
  <c r="Q37" i="21"/>
  <c r="D49" i="73" s="1"/>
  <c r="F60" i="73" s="1"/>
  <c r="Q38" i="21"/>
  <c r="D49" i="74" s="1"/>
  <c r="F60" i="74" s="1"/>
  <c r="Q39" i="21"/>
  <c r="D49" i="75" s="1"/>
  <c r="F60" i="75" s="1"/>
  <c r="Q40" i="21"/>
  <c r="D49" i="76" s="1"/>
  <c r="F60" i="76" s="1"/>
  <c r="Q42" i="21"/>
  <c r="D49" i="78" s="1"/>
  <c r="F60" i="78" s="1"/>
  <c r="Q43" i="21"/>
  <c r="D49" i="79" s="1"/>
  <c r="F60" i="79" s="1"/>
  <c r="Q44" i="21"/>
  <c r="D49" i="80" s="1"/>
  <c r="F60" i="80" s="1"/>
  <c r="Q45" i="21"/>
  <c r="D49" i="81" s="1"/>
  <c r="F60" i="81" s="1"/>
  <c r="S12" i="21"/>
  <c r="D51" i="24" s="1"/>
  <c r="F62" i="24" s="1"/>
  <c r="S13" i="21"/>
  <c r="D51" i="26" s="1"/>
  <c r="F62" i="26" s="1"/>
  <c r="S14" i="21"/>
  <c r="D51" i="28" s="1"/>
  <c r="F62" i="28" s="1"/>
  <c r="S15" i="21"/>
  <c r="D51" i="30" s="1"/>
  <c r="F62" i="30" s="1"/>
  <c r="S16" i="21"/>
  <c r="D51" i="32" s="1"/>
  <c r="F62" i="32" s="1"/>
  <c r="S17" i="21"/>
  <c r="D51" i="34" s="1"/>
  <c r="F62" i="34" s="1"/>
  <c r="S18" i="21"/>
  <c r="D51" i="36" s="1"/>
  <c r="F62" i="36" s="1"/>
  <c r="S19" i="21"/>
  <c r="D51" i="38" s="1"/>
  <c r="F62" i="38" s="1"/>
  <c r="S20" i="21"/>
  <c r="D51" i="40" s="1"/>
  <c r="F62" i="40" s="1"/>
  <c r="S21" i="21"/>
  <c r="D51" i="42" s="1"/>
  <c r="F62" i="42" s="1"/>
  <c r="S22" i="21"/>
  <c r="D51" i="44" s="1"/>
  <c r="F62" i="44" s="1"/>
  <c r="S23" i="21"/>
  <c r="D51" i="46" s="1"/>
  <c r="F62" i="46" s="1"/>
  <c r="S24" i="21"/>
  <c r="D51" i="47" s="1"/>
  <c r="F62" i="47" s="1"/>
  <c r="S25" i="21"/>
  <c r="D51" i="50" s="1"/>
  <c r="F62" i="50" s="1"/>
  <c r="S26" i="21"/>
  <c r="D51" i="51" s="1"/>
  <c r="F62" i="51" s="1"/>
  <c r="S27" i="21"/>
  <c r="D51" i="54" s="1"/>
  <c r="F62" i="54" s="1"/>
  <c r="S28" i="21"/>
  <c r="D51" i="55" s="1"/>
  <c r="F62" i="55" s="1"/>
  <c r="S29" i="21"/>
  <c r="D51" i="56" s="1"/>
  <c r="F62" i="56" s="1"/>
  <c r="S30" i="21"/>
  <c r="D51" i="57" s="1"/>
  <c r="F62" i="57" s="1"/>
  <c r="S31" i="21"/>
  <c r="D51" i="58" s="1"/>
  <c r="F62" i="58" s="1"/>
  <c r="S32" i="21"/>
  <c r="D51" i="64" s="1"/>
  <c r="F62" i="64" s="1"/>
  <c r="S33" i="21"/>
  <c r="D51" i="65" s="1"/>
  <c r="F62" i="65" s="1"/>
  <c r="S34" i="21"/>
  <c r="D51" i="66" s="1"/>
  <c r="F62" i="66" s="1"/>
  <c r="S35" i="21"/>
  <c r="D51" i="67" s="1"/>
  <c r="F62" i="67" s="1"/>
  <c r="S36" i="21"/>
  <c r="D51" i="68" s="1"/>
  <c r="F62" i="68" s="1"/>
  <c r="S37" i="21"/>
  <c r="D51" i="73" s="1"/>
  <c r="F62" i="73" s="1"/>
  <c r="S38" i="21"/>
  <c r="D51" i="74" s="1"/>
  <c r="F62" i="74" s="1"/>
  <c r="S39" i="21"/>
  <c r="D51" i="75" s="1"/>
  <c r="F62" i="75" s="1"/>
  <c r="S40" i="21"/>
  <c r="D51" i="76" s="1"/>
  <c r="F62" i="76" s="1"/>
  <c r="S42" i="21"/>
  <c r="D51" i="78" s="1"/>
  <c r="F62" i="78" s="1"/>
  <c r="S43" i="21"/>
  <c r="D51" i="79" s="1"/>
  <c r="F62" i="79" s="1"/>
  <c r="S44" i="21"/>
  <c r="D51" i="80" s="1"/>
  <c r="F62" i="80" s="1"/>
  <c r="S45" i="21"/>
  <c r="D51" i="81" s="1"/>
  <c r="F62" i="81" s="1"/>
  <c r="C50" i="24"/>
  <c r="E61" i="24" s="1"/>
  <c r="P16" i="21"/>
  <c r="P17" i="21"/>
  <c r="P18" i="21"/>
  <c r="I22" i="36" s="1"/>
  <c r="P19" i="21"/>
  <c r="P20" i="21"/>
  <c r="P21" i="21"/>
  <c r="P22" i="21"/>
  <c r="P23" i="21"/>
  <c r="P24" i="21"/>
  <c r="I22" i="47" s="1"/>
  <c r="P25" i="21"/>
  <c r="I22" i="50" s="1"/>
  <c r="P26" i="21"/>
  <c r="P27" i="21"/>
  <c r="D54" i="54" s="1"/>
  <c r="P28" i="21"/>
  <c r="P29" i="21"/>
  <c r="P30" i="21"/>
  <c r="I22" i="57" s="1"/>
  <c r="P31" i="21"/>
  <c r="I22" i="58" s="1"/>
  <c r="P32" i="21"/>
  <c r="P33" i="21"/>
  <c r="P34" i="21"/>
  <c r="P35" i="21"/>
  <c r="P36" i="21"/>
  <c r="P37" i="21"/>
  <c r="P38" i="21"/>
  <c r="I22" i="74" s="1"/>
  <c r="P39" i="21"/>
  <c r="I22" i="75" s="1"/>
  <c r="P40" i="21"/>
  <c r="P42" i="21"/>
  <c r="P43" i="21"/>
  <c r="P44" i="21"/>
  <c r="P45" i="21"/>
  <c r="P12" i="21"/>
  <c r="P13" i="21"/>
  <c r="D54" i="26" s="1"/>
  <c r="F63" i="26" s="1"/>
  <c r="P14" i="21"/>
  <c r="D54" i="28" s="1"/>
  <c r="F63" i="28" s="1"/>
  <c r="P15" i="21"/>
  <c r="D54" i="30" s="1"/>
  <c r="F63" i="30" s="1"/>
  <c r="C7" i="24"/>
  <c r="D7" i="24"/>
  <c r="E7" i="24"/>
  <c r="F7" i="24"/>
  <c r="G7" i="24"/>
  <c r="H7" i="24"/>
  <c r="I7" i="24"/>
  <c r="I11" i="24" s="1"/>
  <c r="J7" i="24"/>
  <c r="K7" i="24"/>
  <c r="G64" i="24"/>
  <c r="G63" i="24"/>
  <c r="G62" i="24"/>
  <c r="G61" i="24"/>
  <c r="G60" i="24"/>
  <c r="C50" i="22"/>
  <c r="L14" i="21"/>
  <c r="L13" i="21"/>
  <c r="O15" i="21"/>
  <c r="L15" i="21"/>
  <c r="K12" i="19" l="1"/>
  <c r="F3" i="37"/>
  <c r="AO15" i="21"/>
  <c r="AN15" i="21"/>
  <c r="C51" i="30" s="1"/>
  <c r="E62" i="30" s="1"/>
  <c r="I22" i="28"/>
  <c r="J22" i="34"/>
  <c r="J22" i="36"/>
  <c r="I22" i="68"/>
  <c r="I22" i="66"/>
  <c r="I22" i="65"/>
  <c r="I22" i="44"/>
  <c r="I22" i="80"/>
  <c r="I22" i="26"/>
  <c r="I22" i="32"/>
  <c r="I22" i="64"/>
  <c r="I22" i="81"/>
  <c r="I22" i="56"/>
  <c r="I22" i="79"/>
  <c r="K22" i="36"/>
  <c r="I22" i="67"/>
  <c r="I22" i="78"/>
  <c r="I22" i="54"/>
  <c r="I22" i="51"/>
  <c r="I22" i="46"/>
  <c r="I22" i="73"/>
  <c r="I22" i="24"/>
  <c r="I22" i="30"/>
  <c r="I22" i="34"/>
  <c r="I22" i="38"/>
  <c r="I22" i="40"/>
  <c r="I22" i="76"/>
  <c r="I22" i="42"/>
  <c r="I22" i="55"/>
  <c r="I25" i="26"/>
  <c r="N62" i="26" s="1"/>
  <c r="K11" i="77"/>
  <c r="K3" i="87"/>
  <c r="I25" i="24"/>
  <c r="N60" i="24" s="1"/>
  <c r="D54" i="34"/>
  <c r="F63" i="34" s="1"/>
  <c r="N63" i="34" s="1"/>
  <c r="D54" i="24"/>
  <c r="F63" i="24" s="1"/>
  <c r="N63" i="24" s="1"/>
  <c r="I25" i="28"/>
  <c r="N62" i="28" s="1"/>
  <c r="I25" i="80"/>
  <c r="N60" i="80" s="1"/>
  <c r="D54" i="80"/>
  <c r="F63" i="80" s="1"/>
  <c r="I25" i="76"/>
  <c r="N62" i="76" s="1"/>
  <c r="D54" i="76"/>
  <c r="F63" i="76" s="1"/>
  <c r="D54" i="68"/>
  <c r="F63" i="68" s="1"/>
  <c r="N63" i="68" s="1"/>
  <c r="I25" i="68"/>
  <c r="N62" i="68" s="1"/>
  <c r="D54" i="64"/>
  <c r="F63" i="64" s="1"/>
  <c r="I25" i="64"/>
  <c r="N62" i="64" s="1"/>
  <c r="D54" i="55"/>
  <c r="F63" i="55" s="1"/>
  <c r="I25" i="55"/>
  <c r="N62" i="55" s="1"/>
  <c r="I25" i="47"/>
  <c r="N62" i="47" s="1"/>
  <c r="D54" i="47"/>
  <c r="F63" i="47" s="1"/>
  <c r="I25" i="40"/>
  <c r="N62" i="40" s="1"/>
  <c r="D54" i="40"/>
  <c r="F63" i="40" s="1"/>
  <c r="I25" i="32"/>
  <c r="N62" i="32" s="1"/>
  <c r="D54" i="32"/>
  <c r="F63" i="32" s="1"/>
  <c r="I25" i="81"/>
  <c r="N60" i="81" s="1"/>
  <c r="D54" i="81"/>
  <c r="F63" i="81" s="1"/>
  <c r="N63" i="81" s="1"/>
  <c r="D54" i="65"/>
  <c r="F63" i="65" s="1"/>
  <c r="I25" i="65"/>
  <c r="N62" i="65" s="1"/>
  <c r="I25" i="50"/>
  <c r="N62" i="50" s="1"/>
  <c r="D54" i="50"/>
  <c r="F63" i="50" s="1"/>
  <c r="I25" i="78"/>
  <c r="N62" i="78" s="1"/>
  <c r="D54" i="78"/>
  <c r="F63" i="78" s="1"/>
  <c r="I25" i="74"/>
  <c r="N62" i="74" s="1"/>
  <c r="D54" i="74"/>
  <c r="F63" i="74" s="1"/>
  <c r="D54" i="66"/>
  <c r="F63" i="66" s="1"/>
  <c r="I25" i="66"/>
  <c r="N60" i="66" s="1"/>
  <c r="D54" i="57"/>
  <c r="F63" i="57" s="1"/>
  <c r="N63" i="57" s="1"/>
  <c r="I25" i="57"/>
  <c r="N62" i="57" s="1"/>
  <c r="F63" i="54"/>
  <c r="I25" i="51"/>
  <c r="N60" i="51" s="1"/>
  <c r="D54" i="51"/>
  <c r="F63" i="51" s="1"/>
  <c r="I25" i="44"/>
  <c r="N60" i="44" s="1"/>
  <c r="D54" i="44"/>
  <c r="F63" i="44" s="1"/>
  <c r="K25" i="36"/>
  <c r="P60" i="36" s="1"/>
  <c r="J25" i="36"/>
  <c r="O60" i="36" s="1"/>
  <c r="D54" i="36"/>
  <c r="F63" i="36" s="1"/>
  <c r="Q62" i="36"/>
  <c r="I25" i="36"/>
  <c r="N62" i="36" s="1"/>
  <c r="I25" i="34"/>
  <c r="N62" i="34" s="1"/>
  <c r="J25" i="34"/>
  <c r="O60" i="34" s="1"/>
  <c r="I25" i="73"/>
  <c r="N62" i="73" s="1"/>
  <c r="D54" i="73"/>
  <c r="F63" i="73" s="1"/>
  <c r="N63" i="73" s="1"/>
  <c r="D54" i="56"/>
  <c r="F63" i="56" s="1"/>
  <c r="I25" i="56"/>
  <c r="N60" i="56" s="1"/>
  <c r="I25" i="42"/>
  <c r="N62" i="42" s="1"/>
  <c r="D54" i="42"/>
  <c r="F63" i="42" s="1"/>
  <c r="I25" i="79"/>
  <c r="N60" i="79" s="1"/>
  <c r="D54" i="79"/>
  <c r="F63" i="79" s="1"/>
  <c r="I25" i="75"/>
  <c r="N62" i="75" s="1"/>
  <c r="D54" i="75"/>
  <c r="F63" i="75" s="1"/>
  <c r="D54" i="67"/>
  <c r="F63" i="67" s="1"/>
  <c r="I25" i="67"/>
  <c r="N62" i="67" s="1"/>
  <c r="D54" i="58"/>
  <c r="F63" i="58" s="1"/>
  <c r="N63" i="58" s="1"/>
  <c r="I25" i="58"/>
  <c r="N60" i="58" s="1"/>
  <c r="I25" i="54"/>
  <c r="I25" i="46"/>
  <c r="N62" i="46" s="1"/>
  <c r="D54" i="46"/>
  <c r="F63" i="46" s="1"/>
  <c r="D54" i="38"/>
  <c r="F63" i="38" s="1"/>
  <c r="I25" i="38"/>
  <c r="N62" i="38" s="1"/>
  <c r="N63" i="28"/>
  <c r="G11" i="77"/>
  <c r="F11" i="36"/>
  <c r="H11" i="34"/>
  <c r="I25" i="30"/>
  <c r="N63" i="30"/>
  <c r="N63" i="26"/>
  <c r="J11" i="24"/>
  <c r="J22" i="24" s="1"/>
  <c r="L12" i="19" l="1"/>
  <c r="H3" i="37" s="1"/>
  <c r="G3" i="37"/>
  <c r="N60" i="75"/>
  <c r="N60" i="73"/>
  <c r="J25" i="24"/>
  <c r="O62" i="24" s="1"/>
  <c r="O63" i="34"/>
  <c r="N60" i="36"/>
  <c r="N62" i="56"/>
  <c r="N62" i="80"/>
  <c r="O63" i="24"/>
  <c r="N60" i="67"/>
  <c r="N60" i="42"/>
  <c r="N60" i="38"/>
  <c r="N60" i="50"/>
  <c r="N60" i="74"/>
  <c r="N60" i="65"/>
  <c r="P62" i="36"/>
  <c r="N63" i="32"/>
  <c r="N60" i="78"/>
  <c r="N60" i="46"/>
  <c r="N60" i="55"/>
  <c r="N60" i="57"/>
  <c r="O62" i="36"/>
  <c r="N63" i="67"/>
  <c r="N63" i="64"/>
  <c r="N63" i="38"/>
  <c r="N63" i="75"/>
  <c r="N63" i="74"/>
  <c r="N63" i="40"/>
  <c r="N63" i="79"/>
  <c r="N63" i="51"/>
  <c r="N63" i="76"/>
  <c r="N60" i="47"/>
  <c r="N62" i="79"/>
  <c r="N62" i="51"/>
  <c r="N60" i="28"/>
  <c r="N60" i="32"/>
  <c r="Q60" i="36"/>
  <c r="N60" i="64"/>
  <c r="N60" i="68"/>
  <c r="N60" i="76"/>
  <c r="N60" i="54"/>
  <c r="N62" i="54"/>
  <c r="N63" i="54"/>
  <c r="N63" i="65"/>
  <c r="N63" i="42"/>
  <c r="N63" i="44"/>
  <c r="N63" i="50"/>
  <c r="N63" i="80"/>
  <c r="N63" i="46"/>
  <c r="N63" i="56"/>
  <c r="P63" i="36"/>
  <c r="N63" i="36"/>
  <c r="Q63" i="36"/>
  <c r="O63" i="36"/>
  <c r="N63" i="66"/>
  <c r="N63" i="78"/>
  <c r="N63" i="47"/>
  <c r="N63" i="55"/>
  <c r="N62" i="44"/>
  <c r="N62" i="66"/>
  <c r="N62" i="81"/>
  <c r="N62" i="58"/>
  <c r="N60" i="40"/>
  <c r="F11" i="77"/>
  <c r="E11" i="36"/>
  <c r="N60" i="34"/>
  <c r="K11" i="34"/>
  <c r="K22" i="34" s="1"/>
  <c r="G11" i="34"/>
  <c r="O62" i="34"/>
  <c r="N60" i="30"/>
  <c r="N62" i="30"/>
  <c r="N60" i="26"/>
  <c r="K11" i="24"/>
  <c r="K22" i="24" s="1"/>
  <c r="N62" i="24"/>
  <c r="O60" i="24" l="1"/>
  <c r="K25" i="24"/>
  <c r="K25" i="34"/>
  <c r="E11" i="77"/>
  <c r="D11" i="36"/>
  <c r="C11" i="36"/>
  <c r="F11" i="34"/>
  <c r="P63" i="34"/>
  <c r="Q63" i="34"/>
  <c r="P63" i="24"/>
  <c r="Q63" i="24"/>
  <c r="D11" i="77" l="1"/>
  <c r="C11" i="77"/>
  <c r="E11" i="34"/>
  <c r="P60" i="34"/>
  <c r="P62" i="34"/>
  <c r="Q60" i="34"/>
  <c r="Q62" i="34"/>
  <c r="P60" i="24"/>
  <c r="P62" i="24"/>
  <c r="Q60" i="24"/>
  <c r="Q62" i="24"/>
  <c r="D11" i="34" l="1"/>
  <c r="C11" i="34"/>
  <c r="F7" i="23" l="1"/>
  <c r="E7" i="23"/>
  <c r="D7" i="23"/>
  <c r="C7" i="23"/>
  <c r="A35" i="23"/>
  <c r="C7" i="22"/>
  <c r="D7" i="22"/>
  <c r="E7" i="22"/>
  <c r="F7" i="22"/>
  <c r="G7" i="22"/>
  <c r="I11" i="22"/>
  <c r="G64" i="22"/>
  <c r="G63" i="22"/>
  <c r="G62" i="22"/>
  <c r="G61" i="22"/>
  <c r="G60" i="22"/>
  <c r="E61" i="22"/>
  <c r="F7" i="14" l="1"/>
  <c r="E7" i="14"/>
  <c r="D7" i="14"/>
  <c r="C7" i="14"/>
  <c r="I3" i="14"/>
  <c r="G64" i="13" l="1"/>
  <c r="G63" i="13"/>
  <c r="G62" i="13"/>
  <c r="G61" i="13"/>
  <c r="G60" i="13"/>
  <c r="C50" i="13"/>
  <c r="K7" i="13" l="1"/>
  <c r="J7" i="13"/>
  <c r="I7" i="13"/>
  <c r="H7" i="13"/>
  <c r="G7" i="13"/>
  <c r="F7" i="13"/>
  <c r="E7" i="13"/>
  <c r="D7" i="13"/>
  <c r="C7" i="13"/>
  <c r="O45" i="21" l="1"/>
  <c r="L45" i="21"/>
  <c r="H45" i="21"/>
  <c r="R45" i="21" s="1"/>
  <c r="E45" i="21"/>
  <c r="O44" i="21"/>
  <c r="L44" i="21"/>
  <c r="H44" i="21"/>
  <c r="R44" i="21" s="1"/>
  <c r="E44" i="21"/>
  <c r="O43" i="21"/>
  <c r="L43" i="21"/>
  <c r="H43" i="21"/>
  <c r="R43" i="21" s="1"/>
  <c r="E43" i="21"/>
  <c r="O42" i="21"/>
  <c r="L42" i="21"/>
  <c r="H42" i="21"/>
  <c r="R42" i="21" s="1"/>
  <c r="E42" i="21"/>
  <c r="O41" i="21"/>
  <c r="E62" i="77" s="1"/>
  <c r="L41" i="21"/>
  <c r="H41" i="21"/>
  <c r="E41" i="21"/>
  <c r="O40" i="21"/>
  <c r="L40" i="21"/>
  <c r="H40" i="21"/>
  <c r="R40" i="21" s="1"/>
  <c r="E40" i="21"/>
  <c r="O39" i="21"/>
  <c r="L39" i="21"/>
  <c r="H39" i="21"/>
  <c r="R39" i="21" s="1"/>
  <c r="E39" i="21"/>
  <c r="O38" i="21"/>
  <c r="L38" i="21"/>
  <c r="H38" i="21"/>
  <c r="R38" i="21" s="1"/>
  <c r="E38" i="21"/>
  <c r="O37" i="21"/>
  <c r="L37" i="21"/>
  <c r="H37" i="21"/>
  <c r="R37" i="21" s="1"/>
  <c r="E37" i="21"/>
  <c r="O36" i="21"/>
  <c r="L36" i="21"/>
  <c r="H36" i="21"/>
  <c r="R36" i="21" s="1"/>
  <c r="E36" i="21"/>
  <c r="O35" i="21"/>
  <c r="L35" i="21"/>
  <c r="H35" i="21"/>
  <c r="R35" i="21" s="1"/>
  <c r="E35" i="21"/>
  <c r="O34" i="21"/>
  <c r="L34" i="21"/>
  <c r="H34" i="21"/>
  <c r="R34" i="21" s="1"/>
  <c r="E34" i="21"/>
  <c r="O33" i="21"/>
  <c r="L33" i="21"/>
  <c r="H33" i="21"/>
  <c r="R33" i="21" s="1"/>
  <c r="E33" i="21"/>
  <c r="O32" i="21"/>
  <c r="L32" i="21"/>
  <c r="H32" i="21"/>
  <c r="R32" i="21" s="1"/>
  <c r="E32" i="21"/>
  <c r="O31" i="21"/>
  <c r="L31" i="21"/>
  <c r="H31" i="21"/>
  <c r="R31" i="21" s="1"/>
  <c r="E31" i="21"/>
  <c r="O30" i="21"/>
  <c r="L30" i="21"/>
  <c r="H30" i="21"/>
  <c r="R30" i="21" s="1"/>
  <c r="E30" i="21"/>
  <c r="O29" i="21"/>
  <c r="L29" i="21"/>
  <c r="H29" i="21"/>
  <c r="R29" i="21" s="1"/>
  <c r="E29" i="21"/>
  <c r="O28" i="21"/>
  <c r="L28" i="21"/>
  <c r="H28" i="21"/>
  <c r="R28" i="21" s="1"/>
  <c r="E28" i="21"/>
  <c r="C51" i="54"/>
  <c r="E62" i="54" s="1"/>
  <c r="L27" i="21"/>
  <c r="H27" i="21"/>
  <c r="R27" i="21" s="1"/>
  <c r="E27" i="21"/>
  <c r="O26" i="21"/>
  <c r="L26" i="21"/>
  <c r="H26" i="21"/>
  <c r="R26" i="21" s="1"/>
  <c r="E26" i="21"/>
  <c r="O25" i="21"/>
  <c r="L25" i="21"/>
  <c r="H25" i="21"/>
  <c r="R25" i="21" s="1"/>
  <c r="E25" i="21"/>
  <c r="O24" i="21"/>
  <c r="H24" i="21"/>
  <c r="R24" i="21" s="1"/>
  <c r="E24" i="21"/>
  <c r="O23" i="21"/>
  <c r="L23" i="21"/>
  <c r="H23" i="21"/>
  <c r="R23" i="21" s="1"/>
  <c r="E23" i="21"/>
  <c r="O22" i="21"/>
  <c r="L22" i="21"/>
  <c r="H22" i="21"/>
  <c r="R22" i="21" s="1"/>
  <c r="E22" i="21"/>
  <c r="O21" i="21"/>
  <c r="L21" i="21"/>
  <c r="H21" i="21"/>
  <c r="R21" i="21" s="1"/>
  <c r="E21" i="21"/>
  <c r="O20" i="21"/>
  <c r="L20" i="21"/>
  <c r="H20" i="21"/>
  <c r="R20" i="21" s="1"/>
  <c r="E20" i="21"/>
  <c r="C51" i="38"/>
  <c r="E62" i="38" s="1"/>
  <c r="H19" i="21"/>
  <c r="R19" i="21" s="1"/>
  <c r="E19" i="21"/>
  <c r="H18" i="21"/>
  <c r="R18" i="21" s="1"/>
  <c r="E18" i="21"/>
  <c r="O17" i="21"/>
  <c r="H17" i="21"/>
  <c r="R17" i="21" s="1"/>
  <c r="E17" i="21"/>
  <c r="O16" i="21"/>
  <c r="H16" i="21"/>
  <c r="R16" i="21" s="1"/>
  <c r="E16" i="21"/>
  <c r="H15" i="21"/>
  <c r="R15" i="21" s="1"/>
  <c r="E15" i="21"/>
  <c r="O14" i="21"/>
  <c r="H14" i="21"/>
  <c r="R14" i="21" s="1"/>
  <c r="E14" i="21"/>
  <c r="O13" i="21"/>
  <c r="H13" i="21"/>
  <c r="R13" i="21" s="1"/>
  <c r="E13" i="21"/>
  <c r="O12" i="21"/>
  <c r="L12" i="21"/>
  <c r="H12" i="21"/>
  <c r="R12" i="21" s="1"/>
  <c r="E12" i="21"/>
  <c r="Q11" i="21"/>
  <c r="S11" i="21"/>
  <c r="P11" i="21"/>
  <c r="O11" i="21"/>
  <c r="L11" i="21"/>
  <c r="H11" i="21"/>
  <c r="R11" i="21" s="1"/>
  <c r="E11" i="21"/>
  <c r="Q10" i="21"/>
  <c r="D49" i="22" s="1"/>
  <c r="F60" i="22" s="1"/>
  <c r="S10" i="21"/>
  <c r="D51" i="22" s="1"/>
  <c r="F62" i="22" s="1"/>
  <c r="P10" i="21"/>
  <c r="O10" i="21"/>
  <c r="L10" i="21"/>
  <c r="H10" i="21"/>
  <c r="R10" i="21" s="1"/>
  <c r="D50" i="22" s="1"/>
  <c r="F61" i="22" s="1"/>
  <c r="E10" i="21"/>
  <c r="R39" i="19"/>
  <c r="N39" i="19" s="1"/>
  <c r="O39" i="19" s="1"/>
  <c r="P39" i="19" s="1"/>
  <c r="R38" i="19"/>
  <c r="N38" i="19" s="1"/>
  <c r="O38" i="19" s="1"/>
  <c r="P38" i="19" s="1"/>
  <c r="R37" i="19"/>
  <c r="N37" i="19" s="1"/>
  <c r="O37" i="19" s="1"/>
  <c r="P37" i="19" s="1"/>
  <c r="R36" i="19"/>
  <c r="N36" i="19" s="1"/>
  <c r="O36" i="19" s="1"/>
  <c r="P36" i="19" s="1"/>
  <c r="R34" i="19"/>
  <c r="N34" i="19" s="1"/>
  <c r="O34" i="19" s="1"/>
  <c r="P34" i="19" s="1"/>
  <c r="R33" i="19"/>
  <c r="N33" i="19" s="1"/>
  <c r="O33" i="19" s="1"/>
  <c r="P33" i="19" s="1"/>
  <c r="R32" i="19"/>
  <c r="N32" i="19" s="1"/>
  <c r="O32" i="19" s="1"/>
  <c r="P32" i="19" s="1"/>
  <c r="R31" i="19"/>
  <c r="N31" i="19" s="1"/>
  <c r="O31" i="19" s="1"/>
  <c r="P31" i="19" s="1"/>
  <c r="R30" i="19"/>
  <c r="N30" i="19" s="1"/>
  <c r="O30" i="19" s="1"/>
  <c r="P30" i="19" s="1"/>
  <c r="R29" i="19"/>
  <c r="N29" i="19" s="1"/>
  <c r="O29" i="19" s="1"/>
  <c r="P29" i="19" s="1"/>
  <c r="R28" i="19"/>
  <c r="N28" i="19" s="1"/>
  <c r="O28" i="19" s="1"/>
  <c r="P28" i="19" s="1"/>
  <c r="R27" i="19"/>
  <c r="N27" i="19" s="1"/>
  <c r="O27" i="19" s="1"/>
  <c r="P27" i="19" s="1"/>
  <c r="R26" i="19"/>
  <c r="N26" i="19" s="1"/>
  <c r="O26" i="19" s="1"/>
  <c r="P26" i="19" s="1"/>
  <c r="R25" i="19"/>
  <c r="N25" i="19" s="1"/>
  <c r="O25" i="19" s="1"/>
  <c r="P25" i="19" s="1"/>
  <c r="R24" i="19"/>
  <c r="N24" i="19" s="1"/>
  <c r="O24" i="19" s="1"/>
  <c r="P24" i="19" s="1"/>
  <c r="R23" i="19"/>
  <c r="N23" i="19" s="1"/>
  <c r="O23" i="19" s="1"/>
  <c r="P23" i="19" s="1"/>
  <c r="R22" i="19"/>
  <c r="N22" i="19" s="1"/>
  <c r="O22" i="19" s="1"/>
  <c r="P22" i="19" s="1"/>
  <c r="R21" i="19"/>
  <c r="N21" i="19" s="1"/>
  <c r="O21" i="19" s="1"/>
  <c r="P21" i="19" s="1"/>
  <c r="R20" i="19"/>
  <c r="N20" i="19" s="1"/>
  <c r="O20" i="19" s="1"/>
  <c r="P20" i="19" s="1"/>
  <c r="R19" i="19"/>
  <c r="N19" i="19" s="1"/>
  <c r="O19" i="19" s="1"/>
  <c r="P19" i="19" s="1"/>
  <c r="R18" i="19"/>
  <c r="N18" i="19" s="1"/>
  <c r="O18" i="19" s="1"/>
  <c r="P18" i="19" s="1"/>
  <c r="R17" i="19"/>
  <c r="N17" i="19" s="1"/>
  <c r="O17" i="19" s="1"/>
  <c r="P17" i="19" s="1"/>
  <c r="R16" i="19"/>
  <c r="N16" i="19" s="1"/>
  <c r="O16" i="19" s="1"/>
  <c r="P16" i="19" s="1"/>
  <c r="R15" i="19"/>
  <c r="N15" i="19" s="1"/>
  <c r="O15" i="19" s="1"/>
  <c r="P15" i="19" s="1"/>
  <c r="R14" i="19"/>
  <c r="N14" i="19" s="1"/>
  <c r="O14" i="19" s="1"/>
  <c r="P14" i="19" s="1"/>
  <c r="R13" i="19"/>
  <c r="R10" i="19"/>
  <c r="R9" i="19"/>
  <c r="R8" i="19"/>
  <c r="R7" i="19"/>
  <c r="R6" i="19"/>
  <c r="R4" i="19"/>
  <c r="Q15" i="19" l="1"/>
  <c r="M3" i="43" s="1"/>
  <c r="M27" i="43" s="1"/>
  <c r="M39" i="43" s="1"/>
  <c r="M43" i="43" s="1"/>
  <c r="M56" i="7" s="1"/>
  <c r="M97" i="7" s="1"/>
  <c r="L3" i="43"/>
  <c r="L27" i="43" s="1"/>
  <c r="L39" i="43" s="1"/>
  <c r="L43" i="43" s="1"/>
  <c r="Q16" i="19"/>
  <c r="M3" i="45" s="1"/>
  <c r="M27" i="45" s="1"/>
  <c r="M39" i="45" s="1"/>
  <c r="M43" i="45" s="1"/>
  <c r="M57" i="7" s="1"/>
  <c r="M98" i="7" s="1"/>
  <c r="L3" i="45"/>
  <c r="L27" i="45" s="1"/>
  <c r="L39" i="45" s="1"/>
  <c r="L43" i="45" s="1"/>
  <c r="L3" i="53"/>
  <c r="L27" i="53" s="1"/>
  <c r="L39" i="53" s="1"/>
  <c r="L43" i="53" s="1"/>
  <c r="Q20" i="19"/>
  <c r="M3" i="53" s="1"/>
  <c r="M27" i="53" s="1"/>
  <c r="M39" i="53" s="1"/>
  <c r="M43" i="53" s="1"/>
  <c r="M61" i="7" s="1"/>
  <c r="M102" i="7" s="1"/>
  <c r="Q24" i="19"/>
  <c r="M3" i="62" s="1"/>
  <c r="M27" i="62" s="1"/>
  <c r="M39" i="62" s="1"/>
  <c r="M43" i="62" s="1"/>
  <c r="M65" i="7" s="1"/>
  <c r="M106" i="7" s="1"/>
  <c r="L3" i="62"/>
  <c r="L27" i="62" s="1"/>
  <c r="L39" i="62" s="1"/>
  <c r="L43" i="62" s="1"/>
  <c r="Q23" i="19"/>
  <c r="M3" i="61" s="1"/>
  <c r="M27" i="61" s="1"/>
  <c r="M39" i="61" s="1"/>
  <c r="M43" i="61" s="1"/>
  <c r="M64" i="7" s="1"/>
  <c r="M105" i="7" s="1"/>
  <c r="L3" i="61"/>
  <c r="L27" i="61" s="1"/>
  <c r="L39" i="61" s="1"/>
  <c r="L43" i="61" s="1"/>
  <c r="L3" i="48"/>
  <c r="L27" i="48" s="1"/>
  <c r="L39" i="48" s="1"/>
  <c r="L43" i="48" s="1"/>
  <c r="Q17" i="19"/>
  <c r="M3" i="48" s="1"/>
  <c r="M27" i="48" s="1"/>
  <c r="M39" i="48" s="1"/>
  <c r="M43" i="48" s="1"/>
  <c r="M58" i="7" s="1"/>
  <c r="M99" i="7" s="1"/>
  <c r="L3" i="59"/>
  <c r="L27" i="59" s="1"/>
  <c r="L39" i="59" s="1"/>
  <c r="L43" i="59" s="1"/>
  <c r="Q21" i="19"/>
  <c r="M3" i="59" s="1"/>
  <c r="M27" i="59" s="1"/>
  <c r="M39" i="59" s="1"/>
  <c r="M43" i="59" s="1"/>
  <c r="M62" i="7" s="1"/>
  <c r="M103" i="7" s="1"/>
  <c r="L3" i="52"/>
  <c r="L27" i="52" s="1"/>
  <c r="L39" i="52" s="1"/>
  <c r="L43" i="52" s="1"/>
  <c r="Q19" i="19"/>
  <c r="M3" i="52" s="1"/>
  <c r="M27" i="52" s="1"/>
  <c r="M39" i="52" s="1"/>
  <c r="M43" i="52" s="1"/>
  <c r="M60" i="7" s="1"/>
  <c r="M101" i="7" s="1"/>
  <c r="L3" i="41"/>
  <c r="L27" i="41" s="1"/>
  <c r="L39" i="41" s="1"/>
  <c r="L43" i="41" s="1"/>
  <c r="Q14" i="19"/>
  <c r="M3" i="41" s="1"/>
  <c r="M27" i="41" s="1"/>
  <c r="M39" i="41" s="1"/>
  <c r="M43" i="41" s="1"/>
  <c r="M55" i="7" s="1"/>
  <c r="M96" i="7" s="1"/>
  <c r="Q18" i="19"/>
  <c r="M3" i="49" s="1"/>
  <c r="M27" i="49" s="1"/>
  <c r="M39" i="49" s="1"/>
  <c r="M43" i="49" s="1"/>
  <c r="M59" i="7" s="1"/>
  <c r="M100" i="7" s="1"/>
  <c r="L3" i="49"/>
  <c r="L27" i="49" s="1"/>
  <c r="L39" i="49" s="1"/>
  <c r="L43" i="49" s="1"/>
  <c r="Q22" i="19"/>
  <c r="M3" i="60" s="1"/>
  <c r="M27" i="60" s="1"/>
  <c r="M39" i="60" s="1"/>
  <c r="M43" i="60" s="1"/>
  <c r="M63" i="7" s="1"/>
  <c r="M104" i="7" s="1"/>
  <c r="L3" i="60"/>
  <c r="L27" i="60" s="1"/>
  <c r="L39" i="60" s="1"/>
  <c r="L43" i="60" s="1"/>
  <c r="Q39" i="19"/>
  <c r="L3" i="91"/>
  <c r="L27" i="91" s="1"/>
  <c r="L39" i="91" s="1"/>
  <c r="L43" i="91" s="1"/>
  <c r="Q38" i="19"/>
  <c r="M3" i="90" s="1"/>
  <c r="M27" i="90" s="1"/>
  <c r="M39" i="90" s="1"/>
  <c r="M43" i="90" s="1"/>
  <c r="M79" i="7" s="1"/>
  <c r="M120" i="7" s="1"/>
  <c r="L3" i="90"/>
  <c r="L27" i="90" s="1"/>
  <c r="L39" i="90" s="1"/>
  <c r="L43" i="90" s="1"/>
  <c r="Q37" i="19"/>
  <c r="M3" i="89" s="1"/>
  <c r="M27" i="89" s="1"/>
  <c r="M39" i="89" s="1"/>
  <c r="M43" i="89" s="1"/>
  <c r="M78" i="7" s="1"/>
  <c r="M119" i="7" s="1"/>
  <c r="L3" i="89"/>
  <c r="L27" i="89" s="1"/>
  <c r="L39" i="89" s="1"/>
  <c r="L43" i="89" s="1"/>
  <c r="Q32" i="19"/>
  <c r="M3" i="84" s="1"/>
  <c r="M27" i="84" s="1"/>
  <c r="M39" i="84" s="1"/>
  <c r="M43" i="84" s="1"/>
  <c r="M73" i="7" s="1"/>
  <c r="M114" i="7" s="1"/>
  <c r="L3" i="84"/>
  <c r="L27" i="84" s="1"/>
  <c r="L39" i="84" s="1"/>
  <c r="L43" i="84" s="1"/>
  <c r="Q27" i="19"/>
  <c r="M3" i="70" s="1"/>
  <c r="M27" i="70" s="1"/>
  <c r="M39" i="70" s="1"/>
  <c r="M43" i="70" s="1"/>
  <c r="M68" i="7" s="1"/>
  <c r="M109" i="7" s="1"/>
  <c r="L3" i="70"/>
  <c r="L27" i="70" s="1"/>
  <c r="L39" i="70" s="1"/>
  <c r="L43" i="70" s="1"/>
  <c r="L3" i="63"/>
  <c r="L27" i="63" s="1"/>
  <c r="L39" i="63" s="1"/>
  <c r="L43" i="63" s="1"/>
  <c r="Q25" i="19"/>
  <c r="M3" i="63" s="1"/>
  <c r="M27" i="63" s="1"/>
  <c r="M39" i="63" s="1"/>
  <c r="M43" i="63" s="1"/>
  <c r="M66" i="7" s="1"/>
  <c r="Q29" i="19"/>
  <c r="M3" i="72" s="1"/>
  <c r="M27" i="72" s="1"/>
  <c r="M39" i="72" s="1"/>
  <c r="M43" i="72" s="1"/>
  <c r="M70" i="7" s="1"/>
  <c r="M111" i="7" s="1"/>
  <c r="L3" i="72"/>
  <c r="L27" i="72" s="1"/>
  <c r="L39" i="72" s="1"/>
  <c r="L43" i="72" s="1"/>
  <c r="Q33" i="19"/>
  <c r="M3" i="85" s="1"/>
  <c r="M27" i="85" s="1"/>
  <c r="M39" i="85" s="1"/>
  <c r="M43" i="85" s="1"/>
  <c r="M74" i="7" s="1"/>
  <c r="M115" i="7" s="1"/>
  <c r="L3" i="85"/>
  <c r="L27" i="85" s="1"/>
  <c r="L39" i="85" s="1"/>
  <c r="L43" i="85" s="1"/>
  <c r="L3" i="83"/>
  <c r="L27" i="83" s="1"/>
  <c r="L39" i="83" s="1"/>
  <c r="L43" i="83" s="1"/>
  <c r="Q31" i="19"/>
  <c r="M3" i="83" s="1"/>
  <c r="M27" i="83" s="1"/>
  <c r="M39" i="83" s="1"/>
  <c r="M43" i="83" s="1"/>
  <c r="M72" i="7" s="1"/>
  <c r="M113" i="7" s="1"/>
  <c r="Q28" i="19"/>
  <c r="M3" i="71" s="1"/>
  <c r="M27" i="71" s="1"/>
  <c r="M39" i="71" s="1"/>
  <c r="M43" i="71" s="1"/>
  <c r="M69" i="7" s="1"/>
  <c r="M110" i="7" s="1"/>
  <c r="L3" i="71"/>
  <c r="L27" i="71" s="1"/>
  <c r="L39" i="71" s="1"/>
  <c r="L43" i="71" s="1"/>
  <c r="Q26" i="19"/>
  <c r="M3" i="69" s="1"/>
  <c r="M27" i="69" s="1"/>
  <c r="M39" i="69" s="1"/>
  <c r="M43" i="69" s="1"/>
  <c r="M67" i="7" s="1"/>
  <c r="M108" i="7" s="1"/>
  <c r="L3" i="69"/>
  <c r="L27" i="69" s="1"/>
  <c r="L39" i="69" s="1"/>
  <c r="L43" i="69" s="1"/>
  <c r="L3" i="82"/>
  <c r="L27" i="82" s="1"/>
  <c r="L39" i="82" s="1"/>
  <c r="L43" i="82" s="1"/>
  <c r="Q30" i="19"/>
  <c r="M3" i="82" s="1"/>
  <c r="M27" i="82" s="1"/>
  <c r="M39" i="82" s="1"/>
  <c r="M43" i="82" s="1"/>
  <c r="M71" i="7" s="1"/>
  <c r="M112" i="7" s="1"/>
  <c r="L3" i="86"/>
  <c r="L27" i="86" s="1"/>
  <c r="L39" i="86" s="1"/>
  <c r="L43" i="86" s="1"/>
  <c r="Q34" i="19"/>
  <c r="M3" i="86" s="1"/>
  <c r="M27" i="86" s="1"/>
  <c r="M39" i="86" s="1"/>
  <c r="M43" i="86" s="1"/>
  <c r="M75" i="7" s="1"/>
  <c r="M116" i="7" s="1"/>
  <c r="N6" i="19"/>
  <c r="O6" i="19" s="1"/>
  <c r="P6" i="19" s="1"/>
  <c r="D6" i="19"/>
  <c r="N10" i="19"/>
  <c r="O10" i="19" s="1"/>
  <c r="P10" i="19" s="1"/>
  <c r="D10" i="19"/>
  <c r="N5" i="19"/>
  <c r="O5" i="19" s="1"/>
  <c r="D5" i="19"/>
  <c r="E5" i="19" s="1"/>
  <c r="N9" i="19"/>
  <c r="O9" i="19" s="1"/>
  <c r="P9" i="19" s="1"/>
  <c r="D9" i="19"/>
  <c r="E9" i="19" s="1"/>
  <c r="N7" i="19"/>
  <c r="O7" i="19" s="1"/>
  <c r="P7" i="19" s="1"/>
  <c r="D7" i="19"/>
  <c r="N13" i="19"/>
  <c r="O13" i="19" s="1"/>
  <c r="P13" i="19" s="1"/>
  <c r="D13" i="19"/>
  <c r="E13" i="19" s="1"/>
  <c r="N4" i="19"/>
  <c r="O4" i="19" s="1"/>
  <c r="D4" i="19"/>
  <c r="N8" i="19"/>
  <c r="O8" i="19" s="1"/>
  <c r="P8" i="19" s="1"/>
  <c r="D8" i="19"/>
  <c r="E8" i="19" s="1"/>
  <c r="AN22" i="21"/>
  <c r="AO22" i="21"/>
  <c r="AO43" i="21"/>
  <c r="AN43" i="21"/>
  <c r="C51" i="79" s="1"/>
  <c r="E62" i="79" s="1"/>
  <c r="AO23" i="21"/>
  <c r="AN23" i="21"/>
  <c r="AN24" i="21"/>
  <c r="C51" i="47" s="1"/>
  <c r="E62" i="47" s="1"/>
  <c r="AO24" i="21"/>
  <c r="AN28" i="21"/>
  <c r="AO28" i="21"/>
  <c r="AN32" i="21"/>
  <c r="C51" i="64" s="1"/>
  <c r="E62" i="64" s="1"/>
  <c r="AO32" i="21"/>
  <c r="AN36" i="21"/>
  <c r="C51" i="68" s="1"/>
  <c r="E62" i="68" s="1"/>
  <c r="AO36" i="21"/>
  <c r="AO40" i="21"/>
  <c r="AN40" i="21"/>
  <c r="C51" i="76" s="1"/>
  <c r="E62" i="76" s="1"/>
  <c r="AO44" i="21"/>
  <c r="AN44" i="21"/>
  <c r="C51" i="80" s="1"/>
  <c r="E62" i="80" s="1"/>
  <c r="AO16" i="21"/>
  <c r="AN16" i="21"/>
  <c r="C51" i="32" s="1"/>
  <c r="E62" i="32" s="1"/>
  <c r="AO17" i="21"/>
  <c r="AN17" i="21"/>
  <c r="AN20" i="21"/>
  <c r="C51" i="40" s="1"/>
  <c r="E62" i="40" s="1"/>
  <c r="AO20" i="21"/>
  <c r="AO25" i="21"/>
  <c r="AN25" i="21"/>
  <c r="AO29" i="21"/>
  <c r="AN29" i="21"/>
  <c r="C51" i="56" s="1"/>
  <c r="E62" i="56" s="1"/>
  <c r="AO33" i="21"/>
  <c r="AN33" i="21"/>
  <c r="C51" i="65" s="1"/>
  <c r="E62" i="65" s="1"/>
  <c r="AO37" i="21"/>
  <c r="AN37" i="21"/>
  <c r="C51" i="73" s="1"/>
  <c r="E62" i="73" s="1"/>
  <c r="AO45" i="21"/>
  <c r="AN45" i="21"/>
  <c r="AO31" i="21"/>
  <c r="AN31" i="21"/>
  <c r="C51" i="58" s="1"/>
  <c r="E62" i="58" s="1"/>
  <c r="AO35" i="21"/>
  <c r="AN35" i="21"/>
  <c r="C51" i="67" s="1"/>
  <c r="E62" i="67" s="1"/>
  <c r="AO39" i="21"/>
  <c r="AN39" i="21"/>
  <c r="C51" i="75" s="1"/>
  <c r="E62" i="75" s="1"/>
  <c r="AO10" i="21"/>
  <c r="AN10" i="21"/>
  <c r="AO11" i="21"/>
  <c r="AN11" i="21"/>
  <c r="C51" i="13" s="1"/>
  <c r="AN12" i="21"/>
  <c r="C51" i="24" s="1"/>
  <c r="E62" i="24" s="1"/>
  <c r="AO12" i="21"/>
  <c r="AO13" i="21"/>
  <c r="AN13" i="21"/>
  <c r="C51" i="26" s="1"/>
  <c r="E62" i="26" s="1"/>
  <c r="AN14" i="21"/>
  <c r="AO14" i="21"/>
  <c r="AO21" i="21"/>
  <c r="AN21" i="21"/>
  <c r="C51" i="42" s="1"/>
  <c r="E62" i="42" s="1"/>
  <c r="AO26" i="21"/>
  <c r="AN26" i="21"/>
  <c r="AN30" i="21"/>
  <c r="C51" i="57" s="1"/>
  <c r="E62" i="57" s="1"/>
  <c r="AO30" i="21"/>
  <c r="AO34" i="21"/>
  <c r="AN34" i="21"/>
  <c r="C51" i="66" s="1"/>
  <c r="E62" i="66" s="1"/>
  <c r="AO38" i="21"/>
  <c r="AN38" i="21"/>
  <c r="C51" i="74" s="1"/>
  <c r="E62" i="74" s="1"/>
  <c r="AO42" i="21"/>
  <c r="AN42" i="21"/>
  <c r="C51" i="78" s="1"/>
  <c r="E62" i="78" s="1"/>
  <c r="AD13" i="21"/>
  <c r="AF13" i="21"/>
  <c r="AE13" i="21"/>
  <c r="C49" i="26" s="1"/>
  <c r="E60" i="26" s="1"/>
  <c r="AE14" i="21"/>
  <c r="C49" i="28" s="1"/>
  <c r="E60" i="28" s="1"/>
  <c r="AD14" i="21"/>
  <c r="AF14" i="21"/>
  <c r="AD21" i="21"/>
  <c r="AF21" i="21"/>
  <c r="AE21" i="21"/>
  <c r="C49" i="42" s="1"/>
  <c r="E60" i="42" s="1"/>
  <c r="AE30" i="21"/>
  <c r="AD30" i="21"/>
  <c r="AF30" i="21"/>
  <c r="AE34" i="21"/>
  <c r="C49" i="66" s="1"/>
  <c r="E60" i="66" s="1"/>
  <c r="AD34" i="21"/>
  <c r="AF34" i="21"/>
  <c r="AD42" i="21"/>
  <c r="AF42" i="21"/>
  <c r="AE42" i="21"/>
  <c r="AE22" i="21"/>
  <c r="AD22" i="21"/>
  <c r="AF22" i="21"/>
  <c r="AF27" i="21"/>
  <c r="AE27" i="21"/>
  <c r="AD27" i="21"/>
  <c r="AF31" i="21"/>
  <c r="AE31" i="21"/>
  <c r="AD31" i="21"/>
  <c r="AE43" i="21"/>
  <c r="AD43" i="21"/>
  <c r="AF43" i="21"/>
  <c r="AF23" i="21"/>
  <c r="AE23" i="21"/>
  <c r="AD23" i="21"/>
  <c r="AF28" i="21"/>
  <c r="AE28" i="21"/>
  <c r="C49" i="55" s="1"/>
  <c r="E60" i="55" s="1"/>
  <c r="AD28" i="21"/>
  <c r="AF32" i="21"/>
  <c r="AE32" i="21"/>
  <c r="C49" i="64" s="1"/>
  <c r="E60" i="64" s="1"/>
  <c r="AD32" i="21"/>
  <c r="AF36" i="21"/>
  <c r="AE36" i="21"/>
  <c r="C49" i="68" s="1"/>
  <c r="E60" i="68" s="1"/>
  <c r="AD36" i="21"/>
  <c r="AF40" i="21"/>
  <c r="AE40" i="21"/>
  <c r="C49" i="76" s="1"/>
  <c r="E60" i="76" s="1"/>
  <c r="AD40" i="21"/>
  <c r="AF44" i="21"/>
  <c r="AE44" i="21"/>
  <c r="C49" i="80" s="1"/>
  <c r="E60" i="80" s="1"/>
  <c r="AD44" i="21"/>
  <c r="AD15" i="21"/>
  <c r="AF15" i="21"/>
  <c r="AE15" i="21"/>
  <c r="AE26" i="21"/>
  <c r="AD26" i="21"/>
  <c r="AF26" i="21"/>
  <c r="AE38" i="21"/>
  <c r="AD38" i="21"/>
  <c r="AF38" i="21"/>
  <c r="AF35" i="21"/>
  <c r="AE35" i="21"/>
  <c r="C49" i="67" s="1"/>
  <c r="E60" i="67" s="1"/>
  <c r="AD35" i="21"/>
  <c r="AF39" i="21"/>
  <c r="AE39" i="21"/>
  <c r="C49" i="75" s="1"/>
  <c r="E60" i="75" s="1"/>
  <c r="AD39" i="21"/>
  <c r="AE10" i="21"/>
  <c r="C49" i="22" s="1"/>
  <c r="E60" i="22" s="1"/>
  <c r="AD10" i="21"/>
  <c r="AF10" i="21"/>
  <c r="AF11" i="21"/>
  <c r="AE11" i="21"/>
  <c r="AD11" i="21"/>
  <c r="C54" i="13" s="1"/>
  <c r="AF12" i="21"/>
  <c r="AE12" i="21"/>
  <c r="C49" i="24" s="1"/>
  <c r="E60" i="24" s="1"/>
  <c r="AD12" i="21"/>
  <c r="AF16" i="21"/>
  <c r="AE16" i="21"/>
  <c r="C49" i="32" s="1"/>
  <c r="E60" i="32" s="1"/>
  <c r="AD16" i="21"/>
  <c r="AD17" i="21"/>
  <c r="AF17" i="21"/>
  <c r="AE17" i="21"/>
  <c r="C49" i="34" s="1"/>
  <c r="E60" i="34" s="1"/>
  <c r="AE18" i="21"/>
  <c r="C49" i="36" s="1"/>
  <c r="E60" i="36" s="1"/>
  <c r="AD18" i="21"/>
  <c r="AF18" i="21"/>
  <c r="AF19" i="21"/>
  <c r="AE19" i="21"/>
  <c r="C49" i="38" s="1"/>
  <c r="E60" i="38" s="1"/>
  <c r="AD19" i="21"/>
  <c r="AF20" i="21"/>
  <c r="AE20" i="21"/>
  <c r="C49" i="40" s="1"/>
  <c r="E60" i="40" s="1"/>
  <c r="AD20" i="21"/>
  <c r="AF24" i="21"/>
  <c r="AE24" i="21"/>
  <c r="C49" i="47" s="1"/>
  <c r="E60" i="47" s="1"/>
  <c r="AD24" i="21"/>
  <c r="AD25" i="21"/>
  <c r="AF25" i="21"/>
  <c r="AE25" i="21"/>
  <c r="C49" i="50" s="1"/>
  <c r="E60" i="50" s="1"/>
  <c r="AD29" i="21"/>
  <c r="AF29" i="21"/>
  <c r="AE29" i="21"/>
  <c r="C49" i="56" s="1"/>
  <c r="E60" i="56" s="1"/>
  <c r="AD33" i="21"/>
  <c r="AF33" i="21"/>
  <c r="AE33" i="21"/>
  <c r="C49" i="65" s="1"/>
  <c r="E60" i="65" s="1"/>
  <c r="AD37" i="21"/>
  <c r="AF37" i="21"/>
  <c r="AE37" i="21"/>
  <c r="C49" i="73" s="1"/>
  <c r="E60" i="73" s="1"/>
  <c r="AF45" i="21"/>
  <c r="AE45" i="21"/>
  <c r="AD45" i="21"/>
  <c r="D49" i="13"/>
  <c r="D49" i="77"/>
  <c r="F60" i="77" s="1"/>
  <c r="D50" i="13"/>
  <c r="D50" i="77"/>
  <c r="F61" i="77" s="1"/>
  <c r="D51" i="13"/>
  <c r="D51" i="77"/>
  <c r="F62" i="77" s="1"/>
  <c r="D54" i="77"/>
  <c r="F63" i="77" s="1"/>
  <c r="Q63" i="77" s="1"/>
  <c r="C51" i="34"/>
  <c r="E62" i="34" s="1"/>
  <c r="C51" i="46"/>
  <c r="E62" i="46" s="1"/>
  <c r="C51" i="55"/>
  <c r="E62" i="55" s="1"/>
  <c r="C51" i="44"/>
  <c r="E62" i="44" s="1"/>
  <c r="C51" i="28"/>
  <c r="E62" i="28" s="1"/>
  <c r="C51" i="50"/>
  <c r="E62" i="50" s="1"/>
  <c r="C51" i="81"/>
  <c r="E62" i="81" s="1"/>
  <c r="I22" i="22"/>
  <c r="I25" i="22"/>
  <c r="N61" i="22" s="1"/>
  <c r="C51" i="51"/>
  <c r="E62" i="51" s="1"/>
  <c r="D36" i="19"/>
  <c r="E36" i="19" s="1"/>
  <c r="F36" i="19" s="1"/>
  <c r="G36" i="19" s="1"/>
  <c r="H36" i="19" s="1"/>
  <c r="I36" i="19" s="1"/>
  <c r="J36" i="19" s="1"/>
  <c r="K36" i="19" s="1"/>
  <c r="L36" i="19" s="1"/>
  <c r="J11" i="32"/>
  <c r="J22" i="32" s="1"/>
  <c r="J11" i="55"/>
  <c r="J22" i="55" s="1"/>
  <c r="J3" i="60"/>
  <c r="J3" i="69"/>
  <c r="J11" i="64"/>
  <c r="J22" i="64" s="1"/>
  <c r="J3" i="82"/>
  <c r="J11" i="68"/>
  <c r="J22" i="68" s="1"/>
  <c r="J11" i="81"/>
  <c r="J22" i="81" s="1"/>
  <c r="J3" i="91"/>
  <c r="J3" i="31"/>
  <c r="J11" i="30"/>
  <c r="J22" i="30" s="1"/>
  <c r="J11" i="38"/>
  <c r="J22" i="38" s="1"/>
  <c r="J3" i="48"/>
  <c r="J11" i="46"/>
  <c r="J22" i="46" s="1"/>
  <c r="J3" i="59"/>
  <c r="J11" i="54"/>
  <c r="J22" i="54" s="1"/>
  <c r="J3" i="63"/>
  <c r="J11" i="58"/>
  <c r="J22" i="58" s="1"/>
  <c r="J11" i="67"/>
  <c r="J22" i="67" s="1"/>
  <c r="J3" i="72"/>
  <c r="J11" i="75"/>
  <c r="J22" i="75" s="1"/>
  <c r="J3" i="85"/>
  <c r="J11" i="28"/>
  <c r="J22" i="28" s="1"/>
  <c r="J3" i="45"/>
  <c r="J11" i="44"/>
  <c r="J22" i="44" s="1"/>
  <c r="J3" i="53"/>
  <c r="J11" i="51"/>
  <c r="J22" i="51" s="1"/>
  <c r="J11" i="57"/>
  <c r="J22" i="57" s="1"/>
  <c r="J3" i="62"/>
  <c r="J3" i="71"/>
  <c r="J11" i="66"/>
  <c r="J22" i="66" s="1"/>
  <c r="J11" i="74"/>
  <c r="J22" i="74" s="1"/>
  <c r="J3" i="84"/>
  <c r="J11" i="79"/>
  <c r="J22" i="79" s="1"/>
  <c r="J3" i="89"/>
  <c r="J3" i="43"/>
  <c r="J11" i="42"/>
  <c r="J22" i="42" s="1"/>
  <c r="J11" i="65"/>
  <c r="J22" i="65" s="1"/>
  <c r="J3" i="70"/>
  <c r="J11" i="73"/>
  <c r="J22" i="73" s="1"/>
  <c r="J3" i="83"/>
  <c r="D50" i="24"/>
  <c r="F61" i="24" s="1"/>
  <c r="T12" i="21"/>
  <c r="D52" i="24" s="1"/>
  <c r="F64" i="24" s="1"/>
  <c r="D50" i="56"/>
  <c r="F61" i="56" s="1"/>
  <c r="T29" i="21"/>
  <c r="D52" i="56" s="1"/>
  <c r="F64" i="56" s="1"/>
  <c r="D50" i="73"/>
  <c r="F61" i="73" s="1"/>
  <c r="T37" i="21"/>
  <c r="D52" i="73" s="1"/>
  <c r="F64" i="73" s="1"/>
  <c r="D50" i="81"/>
  <c r="F61" i="81" s="1"/>
  <c r="T45" i="21"/>
  <c r="D52" i="81" s="1"/>
  <c r="F64" i="81" s="1"/>
  <c r="D54" i="13"/>
  <c r="D50" i="32"/>
  <c r="F61" i="32" s="1"/>
  <c r="T16" i="21"/>
  <c r="D52" i="32" s="1"/>
  <c r="F64" i="32" s="1"/>
  <c r="C51" i="36"/>
  <c r="E62" i="36" s="1"/>
  <c r="D50" i="40"/>
  <c r="F61" i="40" s="1"/>
  <c r="T20" i="21"/>
  <c r="D52" i="40" s="1"/>
  <c r="F64" i="40" s="1"/>
  <c r="D50" i="68"/>
  <c r="F61" i="68" s="1"/>
  <c r="T36" i="21"/>
  <c r="D52" i="68" s="1"/>
  <c r="F64" i="68" s="1"/>
  <c r="C49" i="77"/>
  <c r="E60" i="77" s="1"/>
  <c r="D50" i="26"/>
  <c r="F61" i="26" s="1"/>
  <c r="N61" i="26" s="1"/>
  <c r="T13" i="21"/>
  <c r="D52" i="26" s="1"/>
  <c r="F64" i="26" s="1"/>
  <c r="N64" i="26" s="1"/>
  <c r="D50" i="38"/>
  <c r="F61" i="38" s="1"/>
  <c r="T19" i="21"/>
  <c r="D52" i="38" s="1"/>
  <c r="F64" i="38" s="1"/>
  <c r="D50" i="46"/>
  <c r="F61" i="46" s="1"/>
  <c r="T23" i="21"/>
  <c r="D52" i="46" s="1"/>
  <c r="F64" i="46" s="1"/>
  <c r="D50" i="54"/>
  <c r="F61" i="54" s="1"/>
  <c r="T27" i="21"/>
  <c r="D52" i="54" s="1"/>
  <c r="F64" i="54" s="1"/>
  <c r="D50" i="58"/>
  <c r="F61" i="58" s="1"/>
  <c r="T31" i="21"/>
  <c r="D52" i="58" s="1"/>
  <c r="F64" i="58" s="1"/>
  <c r="D50" i="67"/>
  <c r="F61" i="67" s="1"/>
  <c r="T35" i="21"/>
  <c r="D52" i="67" s="1"/>
  <c r="F64" i="67" s="1"/>
  <c r="D50" i="75"/>
  <c r="F61" i="75" s="1"/>
  <c r="T39" i="21"/>
  <c r="D52" i="75" s="1"/>
  <c r="F64" i="75" s="1"/>
  <c r="D50" i="79"/>
  <c r="F61" i="79" s="1"/>
  <c r="T43" i="21"/>
  <c r="D52" i="79" s="1"/>
  <c r="F64" i="79" s="1"/>
  <c r="C49" i="13"/>
  <c r="D50" i="30"/>
  <c r="F61" i="30" s="1"/>
  <c r="T15" i="21"/>
  <c r="D52" i="30" s="1"/>
  <c r="F64" i="30" s="1"/>
  <c r="D50" i="34"/>
  <c r="F61" i="34" s="1"/>
  <c r="T17" i="21"/>
  <c r="D52" i="34" s="1"/>
  <c r="F64" i="34" s="1"/>
  <c r="D50" i="42"/>
  <c r="F61" i="42" s="1"/>
  <c r="T21" i="21"/>
  <c r="D52" i="42" s="1"/>
  <c r="F64" i="42" s="1"/>
  <c r="D50" i="50"/>
  <c r="F61" i="50" s="1"/>
  <c r="T25" i="21"/>
  <c r="D52" i="50" s="1"/>
  <c r="F64" i="50" s="1"/>
  <c r="D50" i="65"/>
  <c r="F61" i="65" s="1"/>
  <c r="T33" i="21"/>
  <c r="D52" i="65" s="1"/>
  <c r="F64" i="65" s="1"/>
  <c r="D50" i="28"/>
  <c r="F61" i="28" s="1"/>
  <c r="T14" i="21"/>
  <c r="D52" i="28" s="1"/>
  <c r="F64" i="28" s="1"/>
  <c r="D50" i="47"/>
  <c r="F61" i="47" s="1"/>
  <c r="T24" i="21"/>
  <c r="D52" i="47" s="1"/>
  <c r="F64" i="47" s="1"/>
  <c r="D50" i="55"/>
  <c r="F61" i="55" s="1"/>
  <c r="T28" i="21"/>
  <c r="D52" i="55" s="1"/>
  <c r="F64" i="55" s="1"/>
  <c r="D50" i="64"/>
  <c r="F61" i="64" s="1"/>
  <c r="T32" i="21"/>
  <c r="D52" i="64" s="1"/>
  <c r="F64" i="64" s="1"/>
  <c r="D50" i="76"/>
  <c r="F61" i="76" s="1"/>
  <c r="T40" i="21"/>
  <c r="D52" i="76" s="1"/>
  <c r="F64" i="76" s="1"/>
  <c r="D50" i="80"/>
  <c r="F61" i="80" s="1"/>
  <c r="T44" i="21"/>
  <c r="D52" i="80" s="1"/>
  <c r="F64" i="80" s="1"/>
  <c r="C49" i="81"/>
  <c r="E60" i="81" s="1"/>
  <c r="T10" i="21"/>
  <c r="D52" i="22" s="1"/>
  <c r="F64" i="22" s="1"/>
  <c r="D54" i="22"/>
  <c r="F63" i="22" s="1"/>
  <c r="D50" i="36"/>
  <c r="F61" i="36" s="1"/>
  <c r="T18" i="21"/>
  <c r="D52" i="36" s="1"/>
  <c r="F64" i="36" s="1"/>
  <c r="D50" i="44"/>
  <c r="F61" i="44" s="1"/>
  <c r="T22" i="21"/>
  <c r="D52" i="44" s="1"/>
  <c r="F64" i="44" s="1"/>
  <c r="C49" i="46"/>
  <c r="E60" i="46" s="1"/>
  <c r="D50" i="51"/>
  <c r="F61" i="51" s="1"/>
  <c r="T26" i="21"/>
  <c r="D52" i="51" s="1"/>
  <c r="F64" i="51" s="1"/>
  <c r="D50" i="57"/>
  <c r="F61" i="57" s="1"/>
  <c r="T30" i="21"/>
  <c r="D52" i="57" s="1"/>
  <c r="F64" i="57" s="1"/>
  <c r="D50" i="66"/>
  <c r="F61" i="66" s="1"/>
  <c r="T34" i="21"/>
  <c r="D52" i="66" s="1"/>
  <c r="F64" i="66" s="1"/>
  <c r="D50" i="74"/>
  <c r="F61" i="74" s="1"/>
  <c r="T38" i="21"/>
  <c r="D52" i="74" s="1"/>
  <c r="F64" i="74" s="1"/>
  <c r="D50" i="78"/>
  <c r="F61" i="78" s="1"/>
  <c r="T42" i="21"/>
  <c r="D52" i="78" s="1"/>
  <c r="F64" i="78" s="1"/>
  <c r="J11" i="26"/>
  <c r="J22" i="26" s="1"/>
  <c r="D22" i="19"/>
  <c r="E22" i="19" s="1"/>
  <c r="D31" i="19"/>
  <c r="E31" i="19" s="1"/>
  <c r="E10" i="19"/>
  <c r="D38" i="19"/>
  <c r="E38" i="19" s="1"/>
  <c r="E4" i="19"/>
  <c r="F4" i="19" s="1"/>
  <c r="G4" i="19" s="1"/>
  <c r="D23" i="19"/>
  <c r="E23" i="19" s="1"/>
  <c r="D33" i="19"/>
  <c r="E33" i="19" s="1"/>
  <c r="D15" i="19"/>
  <c r="E15" i="19" s="1"/>
  <c r="D21" i="19"/>
  <c r="E21" i="19" s="1"/>
  <c r="D19" i="19"/>
  <c r="E19" i="19" s="1"/>
  <c r="D18" i="19"/>
  <c r="E18" i="19" s="1"/>
  <c r="D14" i="19"/>
  <c r="E14" i="19" s="1"/>
  <c r="D34" i="19"/>
  <c r="E34" i="19" s="1"/>
  <c r="D27" i="19"/>
  <c r="E27" i="19" s="1"/>
  <c r="D17" i="19"/>
  <c r="E17" i="19" s="1"/>
  <c r="D26" i="19"/>
  <c r="E26" i="19" s="1"/>
  <c r="D39" i="19"/>
  <c r="E39" i="19" s="1"/>
  <c r="C49" i="30"/>
  <c r="E60" i="30" s="1"/>
  <c r="T11" i="21"/>
  <c r="C51" i="22"/>
  <c r="E62" i="22" s="1"/>
  <c r="R11" i="19"/>
  <c r="D25" i="19"/>
  <c r="E25" i="19" s="1"/>
  <c r="D30" i="19"/>
  <c r="E30" i="19" s="1"/>
  <c r="E7" i="19"/>
  <c r="D29" i="19"/>
  <c r="E29" i="19" s="1"/>
  <c r="D16" i="19"/>
  <c r="E16" i="19" s="1"/>
  <c r="D20" i="19"/>
  <c r="E20" i="19" s="1"/>
  <c r="D24" i="19"/>
  <c r="E24" i="19" s="1"/>
  <c r="D28" i="19"/>
  <c r="E28" i="19" s="1"/>
  <c r="D32" i="19"/>
  <c r="E32" i="19" s="1"/>
  <c r="E6" i="19"/>
  <c r="D37" i="19"/>
  <c r="E37" i="19" s="1"/>
  <c r="L3" i="25" l="1"/>
  <c r="L27" i="25" s="1"/>
  <c r="L39" i="25" s="1"/>
  <c r="L43" i="25" s="1"/>
  <c r="Q6" i="19"/>
  <c r="M3" i="25" s="1"/>
  <c r="M27" i="25" s="1"/>
  <c r="M39" i="25" s="1"/>
  <c r="M43" i="25" s="1"/>
  <c r="M47" i="7" s="1"/>
  <c r="M88" i="7" s="1"/>
  <c r="D11" i="19"/>
  <c r="E11" i="19" s="1"/>
  <c r="Q11" i="19"/>
  <c r="M3" i="35" s="1"/>
  <c r="M27" i="35" s="1"/>
  <c r="M39" i="35" s="1"/>
  <c r="M43" i="35" s="1"/>
  <c r="M52" i="7" s="1"/>
  <c r="M93" i="7" s="1"/>
  <c r="L3" i="27"/>
  <c r="L27" i="27" s="1"/>
  <c r="L39" i="27" s="1"/>
  <c r="L43" i="27" s="1"/>
  <c r="Q7" i="19"/>
  <c r="M3" i="27" s="1"/>
  <c r="M27" i="27" s="1"/>
  <c r="M39" i="27" s="1"/>
  <c r="M43" i="27" s="1"/>
  <c r="M48" i="7" s="1"/>
  <c r="M89" i="7" s="1"/>
  <c r="Q8" i="19"/>
  <c r="M3" i="29" s="1"/>
  <c r="M27" i="29" s="1"/>
  <c r="M39" i="29" s="1"/>
  <c r="M43" i="29" s="1"/>
  <c r="M49" i="7" s="1"/>
  <c r="M90" i="7" s="1"/>
  <c r="L3" i="29"/>
  <c r="L27" i="29" s="1"/>
  <c r="L39" i="29" s="1"/>
  <c r="L43" i="29" s="1"/>
  <c r="L3" i="39"/>
  <c r="L27" i="39" s="1"/>
  <c r="L39" i="39" s="1"/>
  <c r="L43" i="39" s="1"/>
  <c r="Q13" i="19"/>
  <c r="M3" i="39" s="1"/>
  <c r="M27" i="39" s="1"/>
  <c r="M39" i="39" s="1"/>
  <c r="M43" i="39" s="1"/>
  <c r="M54" i="7" s="1"/>
  <c r="M95" i="7" s="1"/>
  <c r="L3" i="31"/>
  <c r="L27" i="31" s="1"/>
  <c r="L39" i="31" s="1"/>
  <c r="L43" i="31" s="1"/>
  <c r="Q9" i="19"/>
  <c r="M3" i="31" s="1"/>
  <c r="M27" i="31" s="1"/>
  <c r="M39" i="31" s="1"/>
  <c r="M43" i="31" s="1"/>
  <c r="M50" i="7" s="1"/>
  <c r="M91" i="7" s="1"/>
  <c r="L3" i="33"/>
  <c r="L27" i="33" s="1"/>
  <c r="L39" i="33" s="1"/>
  <c r="L43" i="33" s="1"/>
  <c r="Q10" i="19"/>
  <c r="M3" i="33" s="1"/>
  <c r="M27" i="33" s="1"/>
  <c r="M39" i="33" s="1"/>
  <c r="M43" i="33" s="1"/>
  <c r="M51" i="7" s="1"/>
  <c r="M92" i="7" s="1"/>
  <c r="K3" i="27"/>
  <c r="J3" i="25"/>
  <c r="M3" i="91"/>
  <c r="M27" i="91" s="1"/>
  <c r="M39" i="91" s="1"/>
  <c r="M43" i="91" s="1"/>
  <c r="J3" i="14"/>
  <c r="L3" i="88"/>
  <c r="L27" i="88" s="1"/>
  <c r="L39" i="88" s="1"/>
  <c r="L43" i="88" s="1"/>
  <c r="Q36" i="19"/>
  <c r="M3" i="88" s="1"/>
  <c r="M27" i="88" s="1"/>
  <c r="M39" i="88" s="1"/>
  <c r="M43" i="88" s="1"/>
  <c r="M77" i="7" s="1"/>
  <c r="M118" i="7" s="1"/>
  <c r="M107" i="7"/>
  <c r="J3" i="29"/>
  <c r="J3" i="39"/>
  <c r="J3" i="33"/>
  <c r="P4" i="19"/>
  <c r="Q62" i="77"/>
  <c r="D52" i="13"/>
  <c r="D52" i="77"/>
  <c r="F64" i="77" s="1"/>
  <c r="Q64" i="77" s="1"/>
  <c r="Q60" i="77"/>
  <c r="C3" i="88"/>
  <c r="C11" i="78"/>
  <c r="C22" i="78" s="1"/>
  <c r="J11" i="78"/>
  <c r="J3" i="88"/>
  <c r="J3" i="27"/>
  <c r="J3" i="86"/>
  <c r="J11" i="76"/>
  <c r="J22" i="76" s="1"/>
  <c r="J3" i="49"/>
  <c r="J11" i="47"/>
  <c r="J3" i="61"/>
  <c r="J11" i="56"/>
  <c r="J22" i="56" s="1"/>
  <c r="J3" i="90"/>
  <c r="J11" i="80"/>
  <c r="J22" i="80" s="1"/>
  <c r="K11" i="79"/>
  <c r="K3" i="89"/>
  <c r="J25" i="66"/>
  <c r="O61" i="66" s="1"/>
  <c r="O63" i="66"/>
  <c r="J25" i="57"/>
  <c r="O61" i="57" s="1"/>
  <c r="O63" i="57"/>
  <c r="K3" i="53"/>
  <c r="K11" i="51"/>
  <c r="K22" i="51" s="1"/>
  <c r="O63" i="28"/>
  <c r="J25" i="28"/>
  <c r="O61" i="28" s="1"/>
  <c r="J25" i="75"/>
  <c r="O61" i="75" s="1"/>
  <c r="O63" i="75"/>
  <c r="K11" i="67"/>
  <c r="K3" i="72"/>
  <c r="J25" i="54"/>
  <c r="O61" i="54" s="1"/>
  <c r="O63" i="54"/>
  <c r="K3" i="39"/>
  <c r="K11" i="38"/>
  <c r="K3" i="69"/>
  <c r="K11" i="64"/>
  <c r="O63" i="32"/>
  <c r="J25" i="32"/>
  <c r="O61" i="32" s="1"/>
  <c r="K3" i="25"/>
  <c r="K11" i="73"/>
  <c r="K3" i="83"/>
  <c r="J25" i="42"/>
  <c r="O61" i="42" s="1"/>
  <c r="O63" i="42"/>
  <c r="J25" i="79"/>
  <c r="O61" i="79" s="1"/>
  <c r="O63" i="79"/>
  <c r="K11" i="74"/>
  <c r="K3" i="84"/>
  <c r="K3" i="45"/>
  <c r="K11" i="44"/>
  <c r="J25" i="67"/>
  <c r="O61" i="67" s="1"/>
  <c r="O63" i="67"/>
  <c r="K3" i="63"/>
  <c r="K11" i="58"/>
  <c r="J25" i="46"/>
  <c r="O61" i="46" s="1"/>
  <c r="O63" i="46"/>
  <c r="K3" i="31"/>
  <c r="K11" i="30"/>
  <c r="J25" i="68"/>
  <c r="O61" i="68" s="1"/>
  <c r="O63" i="68"/>
  <c r="K11" i="55"/>
  <c r="K3" i="60"/>
  <c r="J3" i="41"/>
  <c r="J11" i="40"/>
  <c r="J3" i="52"/>
  <c r="J11" i="50"/>
  <c r="J11" i="22"/>
  <c r="O63" i="22" s="1"/>
  <c r="J3" i="23"/>
  <c r="J25" i="73"/>
  <c r="O61" i="73" s="1"/>
  <c r="O63" i="73"/>
  <c r="K11" i="65"/>
  <c r="K3" i="70"/>
  <c r="J25" i="74"/>
  <c r="O61" i="74" s="1"/>
  <c r="O63" i="74"/>
  <c r="K3" i="71"/>
  <c r="K11" i="66"/>
  <c r="K22" i="66" s="1"/>
  <c r="J25" i="51"/>
  <c r="O61" i="51" s="1"/>
  <c r="O63" i="51"/>
  <c r="K3" i="29"/>
  <c r="K11" i="28"/>
  <c r="K3" i="59"/>
  <c r="K11" i="54"/>
  <c r="J25" i="38"/>
  <c r="O61" i="38" s="1"/>
  <c r="O63" i="38"/>
  <c r="K11" i="81"/>
  <c r="K3" i="91"/>
  <c r="J25" i="64"/>
  <c r="O61" i="64" s="1"/>
  <c r="O63" i="64"/>
  <c r="J25" i="55"/>
  <c r="O61" i="55" s="1"/>
  <c r="O63" i="55"/>
  <c r="K3" i="33"/>
  <c r="K11" i="32"/>
  <c r="K22" i="32" s="1"/>
  <c r="J25" i="65"/>
  <c r="O61" i="65" s="1"/>
  <c r="O63" i="65"/>
  <c r="K3" i="43"/>
  <c r="K11" i="42"/>
  <c r="K11" i="57"/>
  <c r="K3" i="62"/>
  <c r="J25" i="44"/>
  <c r="O61" i="44" s="1"/>
  <c r="O63" i="44"/>
  <c r="K3" i="85"/>
  <c r="K11" i="75"/>
  <c r="K22" i="75" s="1"/>
  <c r="O63" i="58"/>
  <c r="J25" i="58"/>
  <c r="O61" i="58" s="1"/>
  <c r="K3" i="48"/>
  <c r="K11" i="46"/>
  <c r="O63" i="30"/>
  <c r="J25" i="30"/>
  <c r="O61" i="30" s="1"/>
  <c r="J25" i="81"/>
  <c r="O61" i="81" s="1"/>
  <c r="O63" i="81"/>
  <c r="K3" i="82"/>
  <c r="K11" i="68"/>
  <c r="K22" i="68" s="1"/>
  <c r="C54" i="79"/>
  <c r="E63" i="79" s="1"/>
  <c r="N61" i="66"/>
  <c r="C54" i="58"/>
  <c r="E63" i="58" s="1"/>
  <c r="N61" i="36"/>
  <c r="P61" i="36"/>
  <c r="Q61" i="36"/>
  <c r="O61" i="36"/>
  <c r="AP45" i="21"/>
  <c r="C52" i="81" s="1"/>
  <c r="E64" i="81" s="1"/>
  <c r="C54" i="81"/>
  <c r="E63" i="81" s="1"/>
  <c r="AP37" i="21"/>
  <c r="C52" i="73" s="1"/>
  <c r="E64" i="73" s="1"/>
  <c r="C54" i="73"/>
  <c r="E63" i="73" s="1"/>
  <c r="N64" i="47"/>
  <c r="C54" i="24"/>
  <c r="E63" i="24" s="1"/>
  <c r="AP12" i="21"/>
  <c r="C52" i="24" s="1"/>
  <c r="E64" i="24" s="1"/>
  <c r="AP38" i="21"/>
  <c r="C52" i="74" s="1"/>
  <c r="E64" i="74" s="1"/>
  <c r="C49" i="74"/>
  <c r="E60" i="74" s="1"/>
  <c r="E25" i="36"/>
  <c r="J61" i="36" s="1"/>
  <c r="C25" i="36"/>
  <c r="H61" i="36" s="1"/>
  <c r="C54" i="36"/>
  <c r="E63" i="36" s="1"/>
  <c r="G22" i="36"/>
  <c r="D25" i="36"/>
  <c r="I61" i="36" s="1"/>
  <c r="H25" i="36"/>
  <c r="M61" i="36" s="1"/>
  <c r="F22" i="36"/>
  <c r="C22" i="36"/>
  <c r="F25" i="36"/>
  <c r="K61" i="36" s="1"/>
  <c r="D22" i="36"/>
  <c r="G25" i="36"/>
  <c r="L61" i="36" s="1"/>
  <c r="H22" i="36"/>
  <c r="E22" i="36"/>
  <c r="N64" i="79"/>
  <c r="O64" i="79"/>
  <c r="O64" i="67"/>
  <c r="N64" i="67"/>
  <c r="N61" i="46"/>
  <c r="N61" i="81"/>
  <c r="N61" i="73"/>
  <c r="AP43" i="21"/>
  <c r="C52" i="79" s="1"/>
  <c r="E64" i="79" s="1"/>
  <c r="C49" i="79"/>
  <c r="E60" i="79" s="1"/>
  <c r="N64" i="66"/>
  <c r="O64" i="66"/>
  <c r="AP31" i="21"/>
  <c r="C52" i="58" s="1"/>
  <c r="E64" i="58" s="1"/>
  <c r="C49" i="58"/>
  <c r="E60" i="58" s="1"/>
  <c r="N64" i="51"/>
  <c r="O64" i="51"/>
  <c r="P64" i="51"/>
  <c r="N64" i="22"/>
  <c r="N61" i="76"/>
  <c r="C54" i="57"/>
  <c r="E63" i="57" s="1"/>
  <c r="N61" i="50"/>
  <c r="N61" i="42"/>
  <c r="C54" i="80"/>
  <c r="E63" i="80" s="1"/>
  <c r="AP44" i="21"/>
  <c r="C52" i="80" s="1"/>
  <c r="E64" i="80" s="1"/>
  <c r="N61" i="58"/>
  <c r="C54" i="55"/>
  <c r="E63" i="55" s="1"/>
  <c r="AP28" i="21"/>
  <c r="C52" i="55" s="1"/>
  <c r="E64" i="55" s="1"/>
  <c r="N64" i="46"/>
  <c r="O64" i="46"/>
  <c r="C54" i="40"/>
  <c r="E63" i="40" s="1"/>
  <c r="AP20" i="21"/>
  <c r="C52" i="40" s="1"/>
  <c r="E64" i="40" s="1"/>
  <c r="E64" i="77"/>
  <c r="C54" i="77"/>
  <c r="E63" i="77" s="1"/>
  <c r="G67" i="77"/>
  <c r="G71" i="77" s="1"/>
  <c r="F67" i="77"/>
  <c r="F71" i="77" s="1"/>
  <c r="D67" i="77"/>
  <c r="D71" i="77" s="1"/>
  <c r="H67" i="77"/>
  <c r="H71" i="77" s="1"/>
  <c r="E67" i="77"/>
  <c r="E71" i="77" s="1"/>
  <c r="N61" i="40"/>
  <c r="O64" i="81"/>
  <c r="N64" i="81"/>
  <c r="N64" i="73"/>
  <c r="O64" i="73"/>
  <c r="C54" i="44"/>
  <c r="E63" i="44" s="1"/>
  <c r="N64" i="78"/>
  <c r="C54" i="75"/>
  <c r="E63" i="75" s="1"/>
  <c r="AP39" i="21"/>
  <c r="C52" i="75" s="1"/>
  <c r="E64" i="75" s="1"/>
  <c r="N61" i="57"/>
  <c r="AP27" i="21"/>
  <c r="C52" i="54" s="1"/>
  <c r="E64" i="54" s="1"/>
  <c r="C49" i="54"/>
  <c r="E60" i="54" s="1"/>
  <c r="N61" i="44"/>
  <c r="N63" i="22"/>
  <c r="N64" i="80"/>
  <c r="N64" i="76"/>
  <c r="AP33" i="21"/>
  <c r="C52" i="65" s="1"/>
  <c r="E64" i="65" s="1"/>
  <c r="C54" i="65"/>
  <c r="E63" i="65" s="1"/>
  <c r="AP21" i="21"/>
  <c r="C52" i="42" s="1"/>
  <c r="E64" i="42" s="1"/>
  <c r="C54" i="42"/>
  <c r="E63" i="42" s="1"/>
  <c r="O64" i="28"/>
  <c r="N64" i="28"/>
  <c r="AP30" i="21"/>
  <c r="C52" i="57" s="1"/>
  <c r="E64" i="57" s="1"/>
  <c r="C49" i="57"/>
  <c r="E60" i="57" s="1"/>
  <c r="N64" i="50"/>
  <c r="N64" i="42"/>
  <c r="O64" i="42"/>
  <c r="O64" i="34"/>
  <c r="N64" i="34"/>
  <c r="Q64" i="34"/>
  <c r="P64" i="34"/>
  <c r="N64" i="75"/>
  <c r="O64" i="75"/>
  <c r="N64" i="58"/>
  <c r="O64" i="58"/>
  <c r="N61" i="54"/>
  <c r="C54" i="47"/>
  <c r="E63" i="47" s="1"/>
  <c r="AP24" i="21"/>
  <c r="C52" i="47" s="1"/>
  <c r="E64" i="47" s="1"/>
  <c r="N61" i="38"/>
  <c r="AP25" i="21"/>
  <c r="C52" i="50" s="1"/>
  <c r="E64" i="50" s="1"/>
  <c r="C54" i="50"/>
  <c r="E63" i="50" s="1"/>
  <c r="N64" i="40"/>
  <c r="O64" i="32"/>
  <c r="N64" i="32"/>
  <c r="C54" i="78"/>
  <c r="E63" i="78" s="1"/>
  <c r="C54" i="66"/>
  <c r="E63" i="66" s="1"/>
  <c r="AP34" i="21"/>
  <c r="C52" i="66" s="1"/>
  <c r="E64" i="66" s="1"/>
  <c r="N64" i="56"/>
  <c r="AP22" i="21"/>
  <c r="C52" i="44" s="1"/>
  <c r="E64" i="44" s="1"/>
  <c r="C49" i="44"/>
  <c r="E60" i="44" s="1"/>
  <c r="O61" i="24"/>
  <c r="N61" i="24"/>
  <c r="P61" i="24"/>
  <c r="Q61" i="24"/>
  <c r="I67" i="26"/>
  <c r="I71" i="26" s="1"/>
  <c r="I7" i="7" s="1"/>
  <c r="N62" i="22"/>
  <c r="C54" i="30"/>
  <c r="E63" i="30" s="1"/>
  <c r="AP15" i="21"/>
  <c r="C52" i="30" s="1"/>
  <c r="E64" i="30" s="1"/>
  <c r="N64" i="74"/>
  <c r="O64" i="74"/>
  <c r="N61" i="51"/>
  <c r="C54" i="46"/>
  <c r="E63" i="46" s="1"/>
  <c r="AP23" i="21"/>
  <c r="C52" i="46" s="1"/>
  <c r="E64" i="46" s="1"/>
  <c r="O64" i="64"/>
  <c r="N64" i="64"/>
  <c r="N64" i="55"/>
  <c r="O64" i="55"/>
  <c r="F22" i="34"/>
  <c r="E22" i="34"/>
  <c r="C22" i="34"/>
  <c r="H22" i="34"/>
  <c r="D22" i="34"/>
  <c r="G22" i="34"/>
  <c r="E25" i="34"/>
  <c r="J60" i="34" s="1"/>
  <c r="C25" i="34"/>
  <c r="H60" i="34" s="1"/>
  <c r="G25" i="34"/>
  <c r="L60" i="34" s="1"/>
  <c r="D25" i="34"/>
  <c r="H25" i="34"/>
  <c r="M60" i="34" s="1"/>
  <c r="AP17" i="21"/>
  <c r="C52" i="34" s="1"/>
  <c r="E64" i="34" s="1"/>
  <c r="C54" i="34"/>
  <c r="E63" i="34" s="1"/>
  <c r="F25" i="34"/>
  <c r="N64" i="65"/>
  <c r="O64" i="65"/>
  <c r="N64" i="30"/>
  <c r="O64" i="30"/>
  <c r="O64" i="68"/>
  <c r="N64" i="68"/>
  <c r="AP29" i="21"/>
  <c r="C52" i="56" s="1"/>
  <c r="E64" i="56" s="1"/>
  <c r="C54" i="56"/>
  <c r="E63" i="56" s="1"/>
  <c r="Q61" i="77"/>
  <c r="AP26" i="21"/>
  <c r="C52" i="51" s="1"/>
  <c r="E64" i="51" s="1"/>
  <c r="C49" i="51"/>
  <c r="E60" i="51" s="1"/>
  <c r="N61" i="78"/>
  <c r="P64" i="36"/>
  <c r="N64" i="36"/>
  <c r="O64" i="36"/>
  <c r="Q64" i="36"/>
  <c r="C54" i="26"/>
  <c r="E63" i="26" s="1"/>
  <c r="AP13" i="21"/>
  <c r="C52" i="26" s="1"/>
  <c r="E64" i="26" s="1"/>
  <c r="N61" i="80"/>
  <c r="N61" i="28"/>
  <c r="O61" i="34"/>
  <c r="N61" i="34"/>
  <c r="P61" i="34"/>
  <c r="Q61" i="34"/>
  <c r="N61" i="75"/>
  <c r="C54" i="68"/>
  <c r="E63" i="68" s="1"/>
  <c r="AP36" i="21"/>
  <c r="C52" i="68" s="1"/>
  <c r="E64" i="68" s="1"/>
  <c r="AP14" i="21"/>
  <c r="C52" i="28" s="1"/>
  <c r="E64" i="28" s="1"/>
  <c r="C54" i="28"/>
  <c r="E63" i="28" s="1"/>
  <c r="N61" i="32"/>
  <c r="N61" i="56"/>
  <c r="C54" i="22"/>
  <c r="E63" i="22" s="1"/>
  <c r="N61" i="74"/>
  <c r="C54" i="67"/>
  <c r="E63" i="67" s="1"/>
  <c r="AP35" i="21"/>
  <c r="C52" i="67" s="1"/>
  <c r="E64" i="67" s="1"/>
  <c r="N64" i="57"/>
  <c r="O64" i="57"/>
  <c r="C54" i="54"/>
  <c r="E63" i="54" s="1"/>
  <c r="O64" i="44"/>
  <c r="N64" i="44"/>
  <c r="C54" i="38"/>
  <c r="E63" i="38" s="1"/>
  <c r="AP19" i="21"/>
  <c r="C52" i="38" s="1"/>
  <c r="E64" i="38" s="1"/>
  <c r="N61" i="64"/>
  <c r="N61" i="55"/>
  <c r="N61" i="47"/>
  <c r="C54" i="74"/>
  <c r="E63" i="74" s="1"/>
  <c r="N61" i="65"/>
  <c r="N61" i="30"/>
  <c r="N61" i="79"/>
  <c r="C54" i="76"/>
  <c r="E63" i="76" s="1"/>
  <c r="AP40" i="21"/>
  <c r="C52" i="76" s="1"/>
  <c r="E64" i="76" s="1"/>
  <c r="N61" i="67"/>
  <c r="C54" i="64"/>
  <c r="E63" i="64" s="1"/>
  <c r="AP32" i="21"/>
  <c r="C52" i="64" s="1"/>
  <c r="E64" i="64" s="1"/>
  <c r="O64" i="54"/>
  <c r="N64" i="54"/>
  <c r="N64" i="38"/>
  <c r="O64" i="38"/>
  <c r="C54" i="32"/>
  <c r="E63" i="32" s="1"/>
  <c r="AP16" i="21"/>
  <c r="C52" i="32" s="1"/>
  <c r="E64" i="32" s="1"/>
  <c r="N61" i="68"/>
  <c r="AP42" i="21"/>
  <c r="C52" i="78" s="1"/>
  <c r="E64" i="78" s="1"/>
  <c r="C49" i="78"/>
  <c r="E60" i="78" s="1"/>
  <c r="C54" i="51"/>
  <c r="E63" i="51" s="1"/>
  <c r="N64" i="24"/>
  <c r="O64" i="24"/>
  <c r="P64" i="24"/>
  <c r="Q64" i="24"/>
  <c r="N60" i="22"/>
  <c r="AP11" i="21"/>
  <c r="C52" i="13" s="1"/>
  <c r="AP18" i="21"/>
  <c r="C52" i="36" s="1"/>
  <c r="E64" i="36" s="1"/>
  <c r="J25" i="26"/>
  <c r="O64" i="26"/>
  <c r="O63" i="26"/>
  <c r="K11" i="26"/>
  <c r="K22" i="26" s="1"/>
  <c r="F32" i="19"/>
  <c r="G32" i="19" s="1"/>
  <c r="H32" i="19" s="1"/>
  <c r="I32" i="19" s="1"/>
  <c r="J32" i="19" s="1"/>
  <c r="K32" i="19" s="1"/>
  <c r="L32" i="19" s="1"/>
  <c r="F5" i="19"/>
  <c r="G5" i="19" s="1"/>
  <c r="H5" i="19" s="1"/>
  <c r="I5" i="19" s="1"/>
  <c r="J5" i="19" s="1"/>
  <c r="K5" i="19" s="1"/>
  <c r="L5" i="19" s="1"/>
  <c r="F34" i="19"/>
  <c r="G34" i="19" s="1"/>
  <c r="H34" i="19" s="1"/>
  <c r="I34" i="19" s="1"/>
  <c r="J34" i="19" s="1"/>
  <c r="K34" i="19" s="1"/>
  <c r="L34" i="19" s="1"/>
  <c r="F18" i="19"/>
  <c r="G18" i="19" s="1"/>
  <c r="H18" i="19" s="1"/>
  <c r="I18" i="19" s="1"/>
  <c r="J18" i="19" s="1"/>
  <c r="K18" i="19" s="1"/>
  <c r="L18" i="19" s="1"/>
  <c r="F23" i="19"/>
  <c r="G23" i="19" s="1"/>
  <c r="H23" i="19" s="1"/>
  <c r="I23" i="19" s="1"/>
  <c r="J23" i="19" s="1"/>
  <c r="K23" i="19" s="1"/>
  <c r="L23" i="19" s="1"/>
  <c r="F6" i="19"/>
  <c r="G6" i="19" s="1"/>
  <c r="H6" i="19" s="1"/>
  <c r="I6" i="19" s="1"/>
  <c r="J6" i="19" s="1"/>
  <c r="K6" i="19" s="1"/>
  <c r="L6" i="19" s="1"/>
  <c r="F7" i="19"/>
  <c r="G7" i="19" s="1"/>
  <c r="H7" i="19" s="1"/>
  <c r="I7" i="19" s="1"/>
  <c r="J7" i="19" s="1"/>
  <c r="K7" i="19" s="1"/>
  <c r="L7" i="19" s="1"/>
  <c r="F31" i="19"/>
  <c r="G31" i="19" s="1"/>
  <c r="H31" i="19" s="1"/>
  <c r="I31" i="19" s="1"/>
  <c r="J31" i="19" s="1"/>
  <c r="K31" i="19" s="1"/>
  <c r="L31" i="19" s="1"/>
  <c r="F37" i="19"/>
  <c r="G37" i="19" s="1"/>
  <c r="H37" i="19" s="1"/>
  <c r="I37" i="19" s="1"/>
  <c r="J37" i="19" s="1"/>
  <c r="K37" i="19" s="1"/>
  <c r="L37" i="19" s="1"/>
  <c r="F24" i="19"/>
  <c r="G24" i="19" s="1"/>
  <c r="H24" i="19" s="1"/>
  <c r="I24" i="19" s="1"/>
  <c r="J24" i="19" s="1"/>
  <c r="K24" i="19" s="1"/>
  <c r="L24" i="19" s="1"/>
  <c r="F13" i="19"/>
  <c r="G13" i="19" s="1"/>
  <c r="H13" i="19" s="1"/>
  <c r="I13" i="19" s="1"/>
  <c r="J13" i="19" s="1"/>
  <c r="K13" i="19" s="1"/>
  <c r="L13" i="19" s="1"/>
  <c r="F25" i="19"/>
  <c r="G25" i="19" s="1"/>
  <c r="H25" i="19" s="1"/>
  <c r="I25" i="19" s="1"/>
  <c r="J25" i="19" s="1"/>
  <c r="K25" i="19" s="1"/>
  <c r="L25" i="19" s="1"/>
  <c r="F39" i="19"/>
  <c r="G39" i="19" s="1"/>
  <c r="H39" i="19" s="1"/>
  <c r="I39" i="19" s="1"/>
  <c r="J39" i="19" s="1"/>
  <c r="K39" i="19" s="1"/>
  <c r="L39" i="19" s="1"/>
  <c r="F27" i="19"/>
  <c r="G27" i="19" s="1"/>
  <c r="H27" i="19" s="1"/>
  <c r="I27" i="19" s="1"/>
  <c r="J27" i="19" s="1"/>
  <c r="K27" i="19" s="1"/>
  <c r="L27" i="19" s="1"/>
  <c r="F14" i="19"/>
  <c r="G14" i="19" s="1"/>
  <c r="H14" i="19" s="1"/>
  <c r="I14" i="19" s="1"/>
  <c r="J14" i="19" s="1"/>
  <c r="K14" i="19" s="1"/>
  <c r="L14" i="19" s="1"/>
  <c r="F19" i="19"/>
  <c r="G19" i="19" s="1"/>
  <c r="H19" i="19" s="1"/>
  <c r="I19" i="19" s="1"/>
  <c r="J19" i="19" s="1"/>
  <c r="K19" i="19" s="1"/>
  <c r="L19" i="19" s="1"/>
  <c r="F33" i="19"/>
  <c r="G33" i="19" s="1"/>
  <c r="H33" i="19" s="1"/>
  <c r="I33" i="19" s="1"/>
  <c r="J33" i="19" s="1"/>
  <c r="K33" i="19" s="1"/>
  <c r="L33" i="19" s="1"/>
  <c r="H4" i="19"/>
  <c r="I4" i="19" s="1"/>
  <c r="J4" i="19" s="1"/>
  <c r="K4" i="19" s="1"/>
  <c r="L4" i="19" s="1"/>
  <c r="F10" i="19"/>
  <c r="G10" i="19" s="1"/>
  <c r="H10" i="19" s="1"/>
  <c r="I10" i="19" s="1"/>
  <c r="J10" i="19" s="1"/>
  <c r="K10" i="19" s="1"/>
  <c r="L10" i="19" s="1"/>
  <c r="F16" i="19"/>
  <c r="G16" i="19" s="1"/>
  <c r="H16" i="19" s="1"/>
  <c r="I16" i="19" s="1"/>
  <c r="J16" i="19" s="1"/>
  <c r="K16" i="19" s="1"/>
  <c r="L16" i="19" s="1"/>
  <c r="F17" i="19"/>
  <c r="G17" i="19" s="1"/>
  <c r="H17" i="19" s="1"/>
  <c r="I17" i="19" s="1"/>
  <c r="J17" i="19" s="1"/>
  <c r="K17" i="19" s="1"/>
  <c r="L17" i="19" s="1"/>
  <c r="F15" i="19"/>
  <c r="G15" i="19" s="1"/>
  <c r="H15" i="19" s="1"/>
  <c r="I15" i="19" s="1"/>
  <c r="J15" i="19" s="1"/>
  <c r="K15" i="19" s="1"/>
  <c r="L15" i="19" s="1"/>
  <c r="F22" i="19"/>
  <c r="G22" i="19" s="1"/>
  <c r="H22" i="19" s="1"/>
  <c r="I22" i="19" s="1"/>
  <c r="J22" i="19" s="1"/>
  <c r="K22" i="19" s="1"/>
  <c r="L22" i="19" s="1"/>
  <c r="F20" i="19"/>
  <c r="G20" i="19" s="1"/>
  <c r="H20" i="19" s="1"/>
  <c r="I20" i="19" s="1"/>
  <c r="J20" i="19" s="1"/>
  <c r="K20" i="19" s="1"/>
  <c r="L20" i="19" s="1"/>
  <c r="F26" i="19"/>
  <c r="G26" i="19" s="1"/>
  <c r="H26" i="19" s="1"/>
  <c r="I26" i="19" s="1"/>
  <c r="J26" i="19" s="1"/>
  <c r="K26" i="19" s="1"/>
  <c r="L26" i="19" s="1"/>
  <c r="F21" i="19"/>
  <c r="G21" i="19" s="1"/>
  <c r="H21" i="19" s="1"/>
  <c r="I21" i="19" s="1"/>
  <c r="J21" i="19" s="1"/>
  <c r="K21" i="19" s="1"/>
  <c r="L21" i="19" s="1"/>
  <c r="F28" i="19"/>
  <c r="G28" i="19" s="1"/>
  <c r="H28" i="19" s="1"/>
  <c r="I28" i="19" s="1"/>
  <c r="J28" i="19" s="1"/>
  <c r="K28" i="19" s="1"/>
  <c r="L28" i="19" s="1"/>
  <c r="F29" i="19"/>
  <c r="G29" i="19" s="1"/>
  <c r="H29" i="19" s="1"/>
  <c r="I29" i="19" s="1"/>
  <c r="J29" i="19" s="1"/>
  <c r="K29" i="19" s="1"/>
  <c r="L29" i="19" s="1"/>
  <c r="F30" i="19"/>
  <c r="G30" i="19" s="1"/>
  <c r="H30" i="19" s="1"/>
  <c r="I30" i="19" s="1"/>
  <c r="J30" i="19" s="1"/>
  <c r="K30" i="19" s="1"/>
  <c r="L30" i="19" s="1"/>
  <c r="F9" i="19"/>
  <c r="G9" i="19" s="1"/>
  <c r="H9" i="19" s="1"/>
  <c r="I9" i="19" s="1"/>
  <c r="J9" i="19" s="1"/>
  <c r="K9" i="19" s="1"/>
  <c r="L9" i="19" s="1"/>
  <c r="F8" i="19"/>
  <c r="G8" i="19" s="1"/>
  <c r="H8" i="19" s="1"/>
  <c r="I8" i="19" s="1"/>
  <c r="J8" i="19" s="1"/>
  <c r="K8" i="19" s="1"/>
  <c r="L8" i="19" s="1"/>
  <c r="F38" i="19"/>
  <c r="G38" i="19" s="1"/>
  <c r="H38" i="19" s="1"/>
  <c r="I38" i="19" s="1"/>
  <c r="J38" i="19" s="1"/>
  <c r="K38" i="19" s="1"/>
  <c r="L38" i="19" s="1"/>
  <c r="K3" i="14"/>
  <c r="AP10" i="21"/>
  <c r="C52" i="22" s="1"/>
  <c r="E64" i="22" s="1"/>
  <c r="L3" i="23" l="1"/>
  <c r="L27" i="23" s="1"/>
  <c r="L39" i="23" s="1"/>
  <c r="L43" i="23" s="1"/>
  <c r="Q4" i="19"/>
  <c r="M80" i="7"/>
  <c r="M121" i="7" s="1"/>
  <c r="O64" i="80"/>
  <c r="P64" i="68"/>
  <c r="P64" i="32"/>
  <c r="L67" i="24"/>
  <c r="L71" i="24" s="1"/>
  <c r="L6" i="7" s="1"/>
  <c r="C25" i="78"/>
  <c r="H60" i="78" s="1"/>
  <c r="P64" i="66"/>
  <c r="O64" i="76"/>
  <c r="I60" i="36"/>
  <c r="K62" i="36"/>
  <c r="P64" i="75"/>
  <c r="O64" i="56"/>
  <c r="J60" i="36"/>
  <c r="K60" i="36"/>
  <c r="I62" i="36"/>
  <c r="J62" i="36"/>
  <c r="P64" i="57"/>
  <c r="K22" i="57"/>
  <c r="P64" i="81"/>
  <c r="K22" i="81"/>
  <c r="P64" i="65"/>
  <c r="K22" i="65"/>
  <c r="O64" i="22"/>
  <c r="J25" i="22"/>
  <c r="J22" i="22"/>
  <c r="P64" i="55"/>
  <c r="K22" i="55"/>
  <c r="P64" i="74"/>
  <c r="K22" i="74"/>
  <c r="P64" i="73"/>
  <c r="K22" i="73"/>
  <c r="P64" i="67"/>
  <c r="K22" i="67"/>
  <c r="P64" i="79"/>
  <c r="K22" i="79"/>
  <c r="P64" i="46"/>
  <c r="K22" i="46"/>
  <c r="P64" i="42"/>
  <c r="K22" i="42"/>
  <c r="P64" i="54"/>
  <c r="K22" i="54"/>
  <c r="P64" i="28"/>
  <c r="K22" i="28"/>
  <c r="O64" i="50"/>
  <c r="J22" i="50"/>
  <c r="O64" i="40"/>
  <c r="J22" i="40"/>
  <c r="P64" i="30"/>
  <c r="K22" i="30"/>
  <c r="P64" i="58"/>
  <c r="K22" i="58"/>
  <c r="P64" i="44"/>
  <c r="K22" i="44"/>
  <c r="P64" i="64"/>
  <c r="K22" i="64"/>
  <c r="P64" i="38"/>
  <c r="K22" i="38"/>
  <c r="O64" i="47"/>
  <c r="J22" i="47"/>
  <c r="O64" i="78"/>
  <c r="J22" i="78"/>
  <c r="D3" i="88"/>
  <c r="D27" i="88" s="1"/>
  <c r="D39" i="88" s="1"/>
  <c r="D43" i="88" s="1"/>
  <c r="D77" i="7" s="1"/>
  <c r="D11" i="78"/>
  <c r="I63" i="78" s="1"/>
  <c r="I67" i="65"/>
  <c r="I71" i="65" s="1"/>
  <c r="I27" i="7" s="1"/>
  <c r="J25" i="78"/>
  <c r="O63" i="78"/>
  <c r="K11" i="78"/>
  <c r="K22" i="78" s="1"/>
  <c r="K3" i="88"/>
  <c r="I67" i="74"/>
  <c r="I71" i="74" s="1"/>
  <c r="I32" i="7" s="1"/>
  <c r="I67" i="56"/>
  <c r="I71" i="56" s="1"/>
  <c r="I23" i="7" s="1"/>
  <c r="I67" i="78"/>
  <c r="I71" i="78" s="1"/>
  <c r="I36" i="7" s="1"/>
  <c r="C11" i="46"/>
  <c r="H63" i="46" s="1"/>
  <c r="C3" i="48"/>
  <c r="C27" i="48" s="1"/>
  <c r="C39" i="48" s="1"/>
  <c r="C43" i="48" s="1"/>
  <c r="C58" i="7" s="1"/>
  <c r="C11" i="56"/>
  <c r="H63" i="56" s="1"/>
  <c r="C3" i="61"/>
  <c r="C27" i="61" s="1"/>
  <c r="C39" i="61" s="1"/>
  <c r="C43" i="61" s="1"/>
  <c r="C64" i="7" s="1"/>
  <c r="C11" i="64"/>
  <c r="H63" i="64" s="1"/>
  <c r="C3" i="69"/>
  <c r="C27" i="69" s="1"/>
  <c r="C39" i="69" s="1"/>
  <c r="C43" i="69" s="1"/>
  <c r="C67" i="7" s="1"/>
  <c r="C3" i="83"/>
  <c r="C27" i="83" s="1"/>
  <c r="C39" i="83" s="1"/>
  <c r="C43" i="83" s="1"/>
  <c r="C72" i="7" s="1"/>
  <c r="C11" i="73"/>
  <c r="H63" i="73" s="1"/>
  <c r="C11" i="54"/>
  <c r="H63" i="54" s="1"/>
  <c r="C3" i="59"/>
  <c r="C27" i="59" s="1"/>
  <c r="C39" i="59" s="1"/>
  <c r="C43" i="59" s="1"/>
  <c r="C62" i="7" s="1"/>
  <c r="C11" i="44"/>
  <c r="H63" i="44" s="1"/>
  <c r="C3" i="45"/>
  <c r="C27" i="45" s="1"/>
  <c r="C39" i="45" s="1"/>
  <c r="C43" i="45" s="1"/>
  <c r="C57" i="7" s="1"/>
  <c r="C3" i="89"/>
  <c r="C27" i="89" s="1"/>
  <c r="C39" i="89" s="1"/>
  <c r="C43" i="89" s="1"/>
  <c r="C78" i="7" s="1"/>
  <c r="C11" i="79"/>
  <c r="H63" i="79" s="1"/>
  <c r="C11" i="76"/>
  <c r="H63" i="76" s="1"/>
  <c r="C3" i="86"/>
  <c r="C27" i="86" s="1"/>
  <c r="C39" i="86" s="1"/>
  <c r="C43" i="86" s="1"/>
  <c r="C75" i="7" s="1"/>
  <c r="C11" i="30"/>
  <c r="H63" i="30" s="1"/>
  <c r="C3" i="31"/>
  <c r="C27" i="31" s="1"/>
  <c r="C39" i="31" s="1"/>
  <c r="C43" i="31" s="1"/>
  <c r="C50" i="7" s="1"/>
  <c r="C11" i="66"/>
  <c r="H63" i="66" s="1"/>
  <c r="C3" i="71"/>
  <c r="C27" i="71" s="1"/>
  <c r="C39" i="71" s="1"/>
  <c r="C43" i="71" s="1"/>
  <c r="C69" i="7" s="1"/>
  <c r="C3" i="85"/>
  <c r="C27" i="85" s="1"/>
  <c r="C39" i="85" s="1"/>
  <c r="C43" i="85" s="1"/>
  <c r="C74" i="7" s="1"/>
  <c r="C11" i="75"/>
  <c r="H63" i="75" s="1"/>
  <c r="C3" i="62"/>
  <c r="C27" i="62" s="1"/>
  <c r="C39" i="62" s="1"/>
  <c r="C43" i="62" s="1"/>
  <c r="C65" i="7" s="1"/>
  <c r="C11" i="57"/>
  <c r="H63" i="57" s="1"/>
  <c r="C11" i="26"/>
  <c r="C25" i="26" s="1"/>
  <c r="C3" i="27"/>
  <c r="C27" i="27" s="1"/>
  <c r="C39" i="27" s="1"/>
  <c r="C43" i="27" s="1"/>
  <c r="C48" i="7" s="1"/>
  <c r="C11" i="47"/>
  <c r="H63" i="47" s="1"/>
  <c r="C3" i="49"/>
  <c r="C27" i="49" s="1"/>
  <c r="C39" i="49" s="1"/>
  <c r="C43" i="49" s="1"/>
  <c r="C59" i="7" s="1"/>
  <c r="O62" i="30"/>
  <c r="O60" i="30"/>
  <c r="K25" i="75"/>
  <c r="P63" i="75"/>
  <c r="K25" i="32"/>
  <c r="P63" i="32"/>
  <c r="O60" i="55"/>
  <c r="O62" i="55"/>
  <c r="P63" i="66"/>
  <c r="K25" i="66"/>
  <c r="L11" i="65"/>
  <c r="L22" i="65" s="1"/>
  <c r="K3" i="41"/>
  <c r="K11" i="40"/>
  <c r="K22" i="40" s="1"/>
  <c r="K25" i="73"/>
  <c r="P63" i="73"/>
  <c r="O62" i="66"/>
  <c r="O60" i="66"/>
  <c r="J25" i="56"/>
  <c r="O63" i="56"/>
  <c r="K3" i="86"/>
  <c r="K11" i="76"/>
  <c r="K22" i="76" s="1"/>
  <c r="C3" i="60"/>
  <c r="C27" i="60" s="1"/>
  <c r="C39" i="60" s="1"/>
  <c r="C43" i="60" s="1"/>
  <c r="C63" i="7" s="1"/>
  <c r="C11" i="55"/>
  <c r="H63" i="55" s="1"/>
  <c r="C11" i="50"/>
  <c r="H63" i="50" s="1"/>
  <c r="C3" i="52"/>
  <c r="C27" i="52" s="1"/>
  <c r="C39" i="52" s="1"/>
  <c r="C43" i="52" s="1"/>
  <c r="C60" i="7" s="1"/>
  <c r="C3" i="91"/>
  <c r="C27" i="91" s="1"/>
  <c r="C39" i="91" s="1"/>
  <c r="C43" i="91" s="1"/>
  <c r="C11" i="81"/>
  <c r="H63" i="81" s="1"/>
  <c r="C11" i="24"/>
  <c r="H63" i="24" s="1"/>
  <c r="C3" i="25"/>
  <c r="C27" i="25" s="1"/>
  <c r="C39" i="25" s="1"/>
  <c r="C43" i="25" s="1"/>
  <c r="C11" i="28"/>
  <c r="H63" i="28" s="1"/>
  <c r="C3" i="29"/>
  <c r="C27" i="29" s="1"/>
  <c r="C39" i="29" s="1"/>
  <c r="C43" i="29" s="1"/>
  <c r="C49" i="7" s="1"/>
  <c r="C3" i="72"/>
  <c r="C27" i="72" s="1"/>
  <c r="C39" i="72" s="1"/>
  <c r="C43" i="72" s="1"/>
  <c r="C70" i="7" s="1"/>
  <c r="C11" i="67"/>
  <c r="H63" i="67" s="1"/>
  <c r="C11" i="51"/>
  <c r="H63" i="51" s="1"/>
  <c r="C3" i="53"/>
  <c r="C27" i="53" s="1"/>
  <c r="C39" i="53" s="1"/>
  <c r="C43" i="53" s="1"/>
  <c r="C61" i="7" s="1"/>
  <c r="C3" i="23"/>
  <c r="C27" i="23" s="1"/>
  <c r="C39" i="23" s="1"/>
  <c r="C43" i="23" s="1"/>
  <c r="C45" i="7" s="1"/>
  <c r="C11" i="22"/>
  <c r="C25" i="22" s="1"/>
  <c r="C3" i="70"/>
  <c r="C27" i="70" s="1"/>
  <c r="C39" i="70" s="1"/>
  <c r="C43" i="70" s="1"/>
  <c r="C68" i="7" s="1"/>
  <c r="C11" i="65"/>
  <c r="H63" i="65" s="1"/>
  <c r="C11" i="38"/>
  <c r="H63" i="38" s="1"/>
  <c r="C3" i="39"/>
  <c r="C27" i="39" s="1"/>
  <c r="C39" i="39" s="1"/>
  <c r="C43" i="39" s="1"/>
  <c r="C54" i="7" s="1"/>
  <c r="C11" i="74"/>
  <c r="H63" i="74" s="1"/>
  <c r="C3" i="84"/>
  <c r="C27" i="84" s="1"/>
  <c r="C39" i="84" s="1"/>
  <c r="C43" i="84" s="1"/>
  <c r="C73" i="7" s="1"/>
  <c r="L11" i="68"/>
  <c r="L22" i="68" s="1"/>
  <c r="K25" i="57"/>
  <c r="P63" i="57"/>
  <c r="O60" i="64"/>
  <c r="O62" i="64"/>
  <c r="K25" i="54"/>
  <c r="P63" i="54"/>
  <c r="O62" i="51"/>
  <c r="O60" i="51"/>
  <c r="K25" i="65"/>
  <c r="P63" i="65"/>
  <c r="O62" i="73"/>
  <c r="O60" i="73"/>
  <c r="J25" i="50"/>
  <c r="O63" i="50"/>
  <c r="L11" i="55"/>
  <c r="L22" i="55" s="1"/>
  <c r="K25" i="30"/>
  <c r="P63" i="30"/>
  <c r="O62" i="46"/>
  <c r="O60" i="46"/>
  <c r="L11" i="58"/>
  <c r="L22" i="58" s="1"/>
  <c r="K25" i="44"/>
  <c r="P63" i="44"/>
  <c r="K25" i="74"/>
  <c r="P63" i="74"/>
  <c r="P63" i="64"/>
  <c r="K25" i="64"/>
  <c r="O60" i="54"/>
  <c r="O62" i="54"/>
  <c r="K25" i="79"/>
  <c r="P63" i="79"/>
  <c r="K3" i="90"/>
  <c r="K11" i="80"/>
  <c r="K22" i="80" s="1"/>
  <c r="J25" i="47"/>
  <c r="O63" i="47"/>
  <c r="C11" i="68"/>
  <c r="H63" i="68" s="1"/>
  <c r="C3" i="82"/>
  <c r="C27" i="82" s="1"/>
  <c r="C39" i="82" s="1"/>
  <c r="C43" i="82" s="1"/>
  <c r="C71" i="7" s="1"/>
  <c r="C11" i="32"/>
  <c r="C3" i="33"/>
  <c r="C27" i="33" s="1"/>
  <c r="C39" i="33" s="1"/>
  <c r="C43" i="33" s="1"/>
  <c r="C51" i="7" s="1"/>
  <c r="C11" i="58"/>
  <c r="H63" i="58" s="1"/>
  <c r="C3" i="63"/>
  <c r="C27" i="63" s="1"/>
  <c r="C39" i="63" s="1"/>
  <c r="C43" i="63" s="1"/>
  <c r="C66" i="7" s="1"/>
  <c r="O60" i="81"/>
  <c r="O62" i="81"/>
  <c r="K25" i="46"/>
  <c r="P63" i="46"/>
  <c r="P63" i="81"/>
  <c r="K25" i="81"/>
  <c r="O60" i="38"/>
  <c r="O62" i="38"/>
  <c r="K25" i="28"/>
  <c r="P63" i="28"/>
  <c r="L11" i="66"/>
  <c r="L22" i="66" s="1"/>
  <c r="K11" i="22"/>
  <c r="K3" i="23"/>
  <c r="J25" i="40"/>
  <c r="O63" i="40"/>
  <c r="K25" i="55"/>
  <c r="P63" i="55"/>
  <c r="O60" i="68"/>
  <c r="O62" i="68"/>
  <c r="O62" i="79"/>
  <c r="O60" i="79"/>
  <c r="K25" i="38"/>
  <c r="P63" i="38"/>
  <c r="L11" i="67"/>
  <c r="L22" i="67" s="1"/>
  <c r="O62" i="28"/>
  <c r="O60" i="28"/>
  <c r="K3" i="61"/>
  <c r="K11" i="56"/>
  <c r="K22" i="56" s="1"/>
  <c r="J25" i="76"/>
  <c r="O63" i="76"/>
  <c r="C11" i="80"/>
  <c r="H63" i="80" s="1"/>
  <c r="C3" i="90"/>
  <c r="C27" i="90" s="1"/>
  <c r="C39" i="90" s="1"/>
  <c r="C43" i="90" s="1"/>
  <c r="C79" i="7" s="1"/>
  <c r="C11" i="42"/>
  <c r="H63" i="42" s="1"/>
  <c r="C3" i="43"/>
  <c r="C27" i="43" s="1"/>
  <c r="C39" i="43" s="1"/>
  <c r="C43" i="43" s="1"/>
  <c r="C56" i="7" s="1"/>
  <c r="C11" i="40"/>
  <c r="H63" i="40" s="1"/>
  <c r="C3" i="41"/>
  <c r="C27" i="41" s="1"/>
  <c r="C39" i="41" s="1"/>
  <c r="C43" i="41" s="1"/>
  <c r="C55" i="7" s="1"/>
  <c r="K25" i="68"/>
  <c r="P63" i="68"/>
  <c r="O60" i="58"/>
  <c r="O62" i="58"/>
  <c r="O62" i="44"/>
  <c r="O60" i="44"/>
  <c r="K25" i="42"/>
  <c r="P63" i="42"/>
  <c r="O62" i="65"/>
  <c r="O60" i="65"/>
  <c r="O62" i="74"/>
  <c r="O60" i="74"/>
  <c r="K3" i="52"/>
  <c r="K11" i="50"/>
  <c r="K22" i="50" s="1"/>
  <c r="P63" i="58"/>
  <c r="K25" i="58"/>
  <c r="O60" i="67"/>
  <c r="O62" i="67"/>
  <c r="O62" i="42"/>
  <c r="O60" i="42"/>
  <c r="O62" i="32"/>
  <c r="O60" i="32"/>
  <c r="L11" i="64"/>
  <c r="L22" i="64" s="1"/>
  <c r="P63" i="67"/>
  <c r="K25" i="67"/>
  <c r="O60" i="75"/>
  <c r="O62" i="75"/>
  <c r="K25" i="51"/>
  <c r="P63" i="51"/>
  <c r="O60" i="57"/>
  <c r="O62" i="57"/>
  <c r="J25" i="80"/>
  <c r="O63" i="80"/>
  <c r="K3" i="49"/>
  <c r="K11" i="47"/>
  <c r="K22" i="47" s="1"/>
  <c r="I67" i="50"/>
  <c r="I71" i="50" s="1"/>
  <c r="I19" i="7" s="1"/>
  <c r="I67" i="67"/>
  <c r="I71" i="67" s="1"/>
  <c r="I29" i="7" s="1"/>
  <c r="I67" i="79"/>
  <c r="I71" i="79" s="1"/>
  <c r="I37" i="7" s="1"/>
  <c r="H60" i="36"/>
  <c r="L67" i="34"/>
  <c r="L71" i="34" s="1"/>
  <c r="L11" i="7" s="1"/>
  <c r="I67" i="44"/>
  <c r="I71" i="44" s="1"/>
  <c r="I16" i="7" s="1"/>
  <c r="I67" i="42"/>
  <c r="I71" i="42" s="1"/>
  <c r="I15" i="7" s="1"/>
  <c r="I67" i="75"/>
  <c r="I71" i="75" s="1"/>
  <c r="I33" i="7" s="1"/>
  <c r="I67" i="34"/>
  <c r="I71" i="34" s="1"/>
  <c r="I11" i="7" s="1"/>
  <c r="J67" i="34"/>
  <c r="J71" i="34" s="1"/>
  <c r="J11" i="7" s="1"/>
  <c r="I67" i="80"/>
  <c r="I71" i="80" s="1"/>
  <c r="I38" i="7" s="1"/>
  <c r="L60" i="36"/>
  <c r="I67" i="47"/>
  <c r="I71" i="47" s="1"/>
  <c r="I18" i="7" s="1"/>
  <c r="I67" i="64"/>
  <c r="I71" i="64" s="1"/>
  <c r="I26" i="7" s="1"/>
  <c r="I67" i="77"/>
  <c r="I71" i="77" s="1"/>
  <c r="I35" i="7" s="1"/>
  <c r="I67" i="36"/>
  <c r="I71" i="36" s="1"/>
  <c r="I12" i="7" s="1"/>
  <c r="I67" i="24"/>
  <c r="I71" i="24" s="1"/>
  <c r="I6" i="7" s="1"/>
  <c r="I67" i="76"/>
  <c r="I71" i="76" s="1"/>
  <c r="I34" i="7" s="1"/>
  <c r="M63" i="34"/>
  <c r="L63" i="34"/>
  <c r="K63" i="34"/>
  <c r="J63" i="34"/>
  <c r="I63" i="34"/>
  <c r="H63" i="34"/>
  <c r="I61" i="34"/>
  <c r="I62" i="34"/>
  <c r="H63" i="78"/>
  <c r="M63" i="36"/>
  <c r="L63" i="36"/>
  <c r="K63" i="36"/>
  <c r="J63" i="36"/>
  <c r="H63" i="36"/>
  <c r="I63" i="36"/>
  <c r="M64" i="36"/>
  <c r="L64" i="36"/>
  <c r="K64" i="36"/>
  <c r="J64" i="36"/>
  <c r="H64" i="36"/>
  <c r="I64" i="36"/>
  <c r="M61" i="34"/>
  <c r="M62" i="34"/>
  <c r="J61" i="34"/>
  <c r="J62" i="34"/>
  <c r="I67" i="32"/>
  <c r="I71" i="32" s="1"/>
  <c r="I10" i="7" s="1"/>
  <c r="J67" i="77"/>
  <c r="J71" i="77" s="1"/>
  <c r="J35" i="7" s="1"/>
  <c r="K67" i="36"/>
  <c r="K71" i="36" s="1"/>
  <c r="K12" i="7" s="1"/>
  <c r="I60" i="34"/>
  <c r="I67" i="28"/>
  <c r="I71" i="28" s="1"/>
  <c r="I8" i="7" s="1"/>
  <c r="L67" i="77"/>
  <c r="L71" i="77" s="1"/>
  <c r="L35" i="7" s="1"/>
  <c r="M62" i="36"/>
  <c r="C67" i="77"/>
  <c r="C71" i="77" s="1"/>
  <c r="K67" i="24"/>
  <c r="K71" i="24" s="1"/>
  <c r="K6" i="7" s="1"/>
  <c r="I67" i="40"/>
  <c r="I71" i="40" s="1"/>
  <c r="I14" i="7" s="1"/>
  <c r="I67" i="81"/>
  <c r="I71" i="81" s="1"/>
  <c r="I39" i="7" s="1"/>
  <c r="I67" i="46"/>
  <c r="I71" i="46" s="1"/>
  <c r="I17" i="7" s="1"/>
  <c r="L67" i="36"/>
  <c r="L71" i="36" s="1"/>
  <c r="L12" i="7" s="1"/>
  <c r="L61" i="34"/>
  <c r="L62" i="34"/>
  <c r="K61" i="34"/>
  <c r="K62" i="34"/>
  <c r="M64" i="34"/>
  <c r="L64" i="34"/>
  <c r="K64" i="34"/>
  <c r="J64" i="34"/>
  <c r="H64" i="34"/>
  <c r="I64" i="34"/>
  <c r="H61" i="34"/>
  <c r="H62" i="34"/>
  <c r="J67" i="24"/>
  <c r="J71" i="24" s="1"/>
  <c r="J6" i="7" s="1"/>
  <c r="I67" i="55"/>
  <c r="I71" i="55" s="1"/>
  <c r="I22" i="7" s="1"/>
  <c r="I67" i="51"/>
  <c r="I71" i="51" s="1"/>
  <c r="I20" i="7" s="1"/>
  <c r="I67" i="57"/>
  <c r="I71" i="57" s="1"/>
  <c r="I24" i="7" s="1"/>
  <c r="I67" i="22"/>
  <c r="I71" i="22" s="1"/>
  <c r="I4" i="7" s="1"/>
  <c r="I67" i="68"/>
  <c r="I71" i="68" s="1"/>
  <c r="I30" i="7" s="1"/>
  <c r="I67" i="30"/>
  <c r="I71" i="30" s="1"/>
  <c r="I9" i="7" s="1"/>
  <c r="M60" i="36"/>
  <c r="K60" i="34"/>
  <c r="K67" i="34"/>
  <c r="K71" i="34" s="1"/>
  <c r="K11" i="7" s="1"/>
  <c r="K71" i="77"/>
  <c r="K35" i="7" s="1"/>
  <c r="H62" i="36"/>
  <c r="L62" i="36"/>
  <c r="I67" i="38"/>
  <c r="I71" i="38" s="1"/>
  <c r="I13" i="7" s="1"/>
  <c r="I67" i="54"/>
  <c r="I71" i="54" s="1"/>
  <c r="I21" i="7" s="1"/>
  <c r="I67" i="58"/>
  <c r="I71" i="58" s="1"/>
  <c r="I25" i="7" s="1"/>
  <c r="I67" i="73"/>
  <c r="I71" i="73" s="1"/>
  <c r="I31" i="7" s="1"/>
  <c r="J67" i="36"/>
  <c r="J71" i="36" s="1"/>
  <c r="J12" i="7" s="1"/>
  <c r="I67" i="66"/>
  <c r="I71" i="66" s="1"/>
  <c r="I28" i="7" s="1"/>
  <c r="D3" i="27"/>
  <c r="P63" i="26"/>
  <c r="K25" i="26"/>
  <c r="P64" i="26"/>
  <c r="C3" i="14"/>
  <c r="O62" i="26"/>
  <c r="O61" i="26"/>
  <c r="O60" i="26"/>
  <c r="C27" i="88"/>
  <c r="C39" i="88" s="1"/>
  <c r="C43" i="88" s="1"/>
  <c r="C77" i="7" s="1"/>
  <c r="C27" i="87"/>
  <c r="C39" i="87" s="1"/>
  <c r="C43" i="87" s="1"/>
  <c r="C76" i="7" s="1"/>
  <c r="C27" i="37"/>
  <c r="C39" i="37" s="1"/>
  <c r="C43" i="37" s="1"/>
  <c r="C53" i="7" s="1"/>
  <c r="F11" i="19"/>
  <c r="G11" i="19" s="1"/>
  <c r="D3" i="14"/>
  <c r="O43" i="18"/>
  <c r="L43" i="18"/>
  <c r="I43" i="18"/>
  <c r="F43" i="18"/>
  <c r="O42" i="18"/>
  <c r="L42" i="18"/>
  <c r="I42" i="18"/>
  <c r="F42" i="18"/>
  <c r="O41" i="18"/>
  <c r="L41" i="18"/>
  <c r="I41" i="18"/>
  <c r="F41" i="18"/>
  <c r="O40" i="18"/>
  <c r="L40" i="18"/>
  <c r="I40" i="18"/>
  <c r="F40" i="18"/>
  <c r="O38" i="18"/>
  <c r="L38" i="18"/>
  <c r="I38" i="18"/>
  <c r="F38" i="18"/>
  <c r="O37" i="18"/>
  <c r="L37" i="18"/>
  <c r="I37" i="18"/>
  <c r="F37" i="18"/>
  <c r="O36" i="18"/>
  <c r="L36" i="18"/>
  <c r="I36" i="18"/>
  <c r="F36" i="18"/>
  <c r="O35" i="18"/>
  <c r="L35" i="18"/>
  <c r="I35" i="18"/>
  <c r="F35" i="18"/>
  <c r="O34" i="18"/>
  <c r="L34" i="18"/>
  <c r="I34" i="18"/>
  <c r="F34" i="18"/>
  <c r="O33" i="18"/>
  <c r="L33" i="18"/>
  <c r="I33" i="18"/>
  <c r="F33" i="18"/>
  <c r="O32" i="18"/>
  <c r="L32" i="18"/>
  <c r="I32" i="18"/>
  <c r="F32" i="18"/>
  <c r="O31" i="18"/>
  <c r="L31" i="18"/>
  <c r="I31" i="18"/>
  <c r="F31" i="18"/>
  <c r="O30" i="18"/>
  <c r="L30" i="18"/>
  <c r="I30" i="18"/>
  <c r="F30" i="18"/>
  <c r="O29" i="18"/>
  <c r="L29" i="18"/>
  <c r="I29" i="18"/>
  <c r="F29" i="18"/>
  <c r="O28" i="18"/>
  <c r="L28" i="18"/>
  <c r="I28" i="18"/>
  <c r="F28" i="18"/>
  <c r="O27" i="18"/>
  <c r="L27" i="18"/>
  <c r="I27" i="18"/>
  <c r="F27" i="18"/>
  <c r="O26" i="18"/>
  <c r="L26" i="18"/>
  <c r="I26" i="18"/>
  <c r="F26" i="18"/>
  <c r="O25" i="18"/>
  <c r="L25" i="18"/>
  <c r="I25" i="18"/>
  <c r="F25" i="18"/>
  <c r="O24" i="18"/>
  <c r="L24" i="18"/>
  <c r="I24" i="18"/>
  <c r="F24" i="18"/>
  <c r="O23" i="18"/>
  <c r="L23" i="18"/>
  <c r="I23" i="18"/>
  <c r="F23" i="18"/>
  <c r="O22" i="18"/>
  <c r="L22" i="18"/>
  <c r="I22" i="18"/>
  <c r="F22" i="18"/>
  <c r="O21" i="18"/>
  <c r="L21" i="18"/>
  <c r="I21" i="18"/>
  <c r="F21" i="18"/>
  <c r="O20" i="18"/>
  <c r="L20" i="18"/>
  <c r="I20" i="18"/>
  <c r="F20" i="18"/>
  <c r="O19" i="18"/>
  <c r="L19" i="18"/>
  <c r="I19" i="18"/>
  <c r="F19" i="18"/>
  <c r="O18" i="18"/>
  <c r="L18" i="18"/>
  <c r="I18" i="18"/>
  <c r="F18" i="18"/>
  <c r="O17" i="18"/>
  <c r="L17" i="18"/>
  <c r="I17" i="18"/>
  <c r="F17" i="18"/>
  <c r="O16" i="18"/>
  <c r="L16" i="18"/>
  <c r="I16" i="18"/>
  <c r="F16" i="18"/>
  <c r="O15" i="18"/>
  <c r="L15" i="18"/>
  <c r="I15" i="18"/>
  <c r="F15" i="18"/>
  <c r="O14" i="18"/>
  <c r="L14" i="18"/>
  <c r="I14" i="18"/>
  <c r="F14" i="18"/>
  <c r="O13" i="18"/>
  <c r="L13" i="18"/>
  <c r="I13" i="18"/>
  <c r="F13" i="18"/>
  <c r="O12" i="18"/>
  <c r="L12" i="18"/>
  <c r="I12" i="18"/>
  <c r="F12" i="18"/>
  <c r="O11" i="18"/>
  <c r="L11" i="18"/>
  <c r="I11" i="18"/>
  <c r="F11" i="18"/>
  <c r="O10" i="18"/>
  <c r="L10" i="18"/>
  <c r="I10" i="18"/>
  <c r="F10" i="18"/>
  <c r="O9" i="18"/>
  <c r="L9" i="18"/>
  <c r="I9" i="18"/>
  <c r="F9" i="18"/>
  <c r="O8" i="18"/>
  <c r="L8" i="18"/>
  <c r="I8" i="18"/>
  <c r="F8" i="18"/>
  <c r="O7" i="18"/>
  <c r="L7" i="18"/>
  <c r="I7" i="18"/>
  <c r="F7" i="18"/>
  <c r="M3" i="23" l="1"/>
  <c r="M27" i="23" s="1"/>
  <c r="M39" i="23" s="1"/>
  <c r="M43" i="23" s="1"/>
  <c r="M45" i="7" s="1"/>
  <c r="M86" i="7" s="1"/>
  <c r="M122" i="7" s="1"/>
  <c r="C80" i="7"/>
  <c r="H62" i="78"/>
  <c r="H64" i="78"/>
  <c r="H61" i="78"/>
  <c r="H11" i="19"/>
  <c r="C3" i="35"/>
  <c r="C27" i="35" s="1"/>
  <c r="C39" i="35" s="1"/>
  <c r="C43" i="35" s="1"/>
  <c r="C52" i="7" s="1"/>
  <c r="Q64" i="26"/>
  <c r="J67" i="57"/>
  <c r="J71" i="57" s="1"/>
  <c r="J24" i="7" s="1"/>
  <c r="J67" i="51"/>
  <c r="J71" i="51" s="1"/>
  <c r="J20" i="7" s="1"/>
  <c r="J67" i="64"/>
  <c r="J71" i="64" s="1"/>
  <c r="J26" i="7" s="1"/>
  <c r="K22" i="22"/>
  <c r="K25" i="22"/>
  <c r="H63" i="32"/>
  <c r="C22" i="32"/>
  <c r="J67" i="58"/>
  <c r="J71" i="58" s="1"/>
  <c r="J25" i="7" s="1"/>
  <c r="J67" i="38"/>
  <c r="J71" i="38" s="1"/>
  <c r="J13" i="7" s="1"/>
  <c r="J67" i="54"/>
  <c r="J71" i="54" s="1"/>
  <c r="J21" i="7" s="1"/>
  <c r="J67" i="32"/>
  <c r="J71" i="32" s="1"/>
  <c r="J10" i="7" s="1"/>
  <c r="J67" i="68"/>
  <c r="J71" i="68" s="1"/>
  <c r="J30" i="7" s="1"/>
  <c r="F67" i="36"/>
  <c r="F71" i="36" s="1"/>
  <c r="F12" i="7" s="1"/>
  <c r="J67" i="67"/>
  <c r="J71" i="67" s="1"/>
  <c r="J29" i="7" s="1"/>
  <c r="J67" i="55"/>
  <c r="J71" i="55" s="1"/>
  <c r="J22" i="7" s="1"/>
  <c r="D22" i="78"/>
  <c r="D25" i="78"/>
  <c r="K25" i="78"/>
  <c r="P63" i="78"/>
  <c r="P64" i="78"/>
  <c r="E11" i="78"/>
  <c r="E3" i="88"/>
  <c r="E27" i="88" s="1"/>
  <c r="E39" i="88" s="1"/>
  <c r="E43" i="88" s="1"/>
  <c r="E77" i="7" s="1"/>
  <c r="J67" i="75"/>
  <c r="J71" i="75" s="1"/>
  <c r="J33" i="7" s="1"/>
  <c r="J67" i="46"/>
  <c r="J71" i="46" s="1"/>
  <c r="J17" i="7" s="1"/>
  <c r="J67" i="74"/>
  <c r="J71" i="74" s="1"/>
  <c r="J32" i="7" s="1"/>
  <c r="J67" i="65"/>
  <c r="J71" i="65" s="1"/>
  <c r="J27" i="7" s="1"/>
  <c r="J67" i="81"/>
  <c r="J71" i="81" s="1"/>
  <c r="J39" i="7" s="1"/>
  <c r="J67" i="73"/>
  <c r="J71" i="73" s="1"/>
  <c r="J31" i="7" s="1"/>
  <c r="J67" i="66"/>
  <c r="J71" i="66" s="1"/>
  <c r="J28" i="7" s="1"/>
  <c r="O62" i="78"/>
  <c r="O60" i="78"/>
  <c r="O61" i="78"/>
  <c r="J67" i="30"/>
  <c r="J71" i="30" s="1"/>
  <c r="J9" i="7" s="1"/>
  <c r="J67" i="42"/>
  <c r="J71" i="42" s="1"/>
  <c r="J15" i="7" s="1"/>
  <c r="J67" i="44"/>
  <c r="J71" i="44" s="1"/>
  <c r="J16" i="7" s="1"/>
  <c r="Q63" i="26"/>
  <c r="J67" i="28"/>
  <c r="J71" i="28" s="1"/>
  <c r="J8" i="7" s="1"/>
  <c r="J67" i="79"/>
  <c r="J71" i="79" s="1"/>
  <c r="J37" i="7" s="1"/>
  <c r="C22" i="40"/>
  <c r="C25" i="40"/>
  <c r="D11" i="42"/>
  <c r="D3" i="43"/>
  <c r="D27" i="43" s="1"/>
  <c r="D39" i="43" s="1"/>
  <c r="D43" i="43" s="1"/>
  <c r="D56" i="7" s="1"/>
  <c r="L25" i="67"/>
  <c r="Q63" i="67"/>
  <c r="Q64" i="67"/>
  <c r="P62" i="38"/>
  <c r="P60" i="38"/>
  <c r="P61" i="38"/>
  <c r="P63" i="22"/>
  <c r="P64" i="22"/>
  <c r="C22" i="68"/>
  <c r="C25" i="68"/>
  <c r="O62" i="47"/>
  <c r="O60" i="47"/>
  <c r="O61" i="47"/>
  <c r="P62" i="64"/>
  <c r="P60" i="64"/>
  <c r="P61" i="64"/>
  <c r="P60" i="74"/>
  <c r="P62" i="74"/>
  <c r="P61" i="74"/>
  <c r="L25" i="55"/>
  <c r="Q63" i="55"/>
  <c r="Q64" i="55"/>
  <c r="Q63" i="42"/>
  <c r="Q64" i="42"/>
  <c r="D11" i="74"/>
  <c r="D3" i="84"/>
  <c r="D27" i="84" s="1"/>
  <c r="D39" i="84" s="1"/>
  <c r="D43" i="84" s="1"/>
  <c r="D73" i="7" s="1"/>
  <c r="C25" i="65"/>
  <c r="C22" i="65"/>
  <c r="D11" i="51"/>
  <c r="D3" i="53"/>
  <c r="D27" i="53" s="1"/>
  <c r="D39" i="53" s="1"/>
  <c r="D43" i="53" s="1"/>
  <c r="D61" i="7" s="1"/>
  <c r="C25" i="81"/>
  <c r="C22" i="81"/>
  <c r="C25" i="50"/>
  <c r="C22" i="50"/>
  <c r="D3" i="60"/>
  <c r="D27" i="60" s="1"/>
  <c r="D39" i="60" s="1"/>
  <c r="D43" i="60" s="1"/>
  <c r="D63" i="7" s="1"/>
  <c r="D11" i="55"/>
  <c r="P60" i="73"/>
  <c r="P62" i="73"/>
  <c r="P61" i="73"/>
  <c r="K25" i="40"/>
  <c r="P63" i="40"/>
  <c r="P64" i="40"/>
  <c r="C25" i="75"/>
  <c r="C22" i="75"/>
  <c r="C22" i="66"/>
  <c r="C25" i="66"/>
  <c r="D11" i="30"/>
  <c r="D3" i="31"/>
  <c r="D27" i="31" s="1"/>
  <c r="D39" i="31" s="1"/>
  <c r="D43" i="31" s="1"/>
  <c r="D50" i="7" s="1"/>
  <c r="C22" i="79"/>
  <c r="C25" i="79"/>
  <c r="C25" i="44"/>
  <c r="C22" i="44"/>
  <c r="D11" i="54"/>
  <c r="D3" i="59"/>
  <c r="D27" i="59" s="1"/>
  <c r="D39" i="59" s="1"/>
  <c r="D43" i="59" s="1"/>
  <c r="D62" i="7" s="1"/>
  <c r="C22" i="56"/>
  <c r="C25" i="56"/>
  <c r="D11" i="46"/>
  <c r="D3" i="48"/>
  <c r="D27" i="48" s="1"/>
  <c r="D39" i="48" s="1"/>
  <c r="D43" i="48" s="1"/>
  <c r="D58" i="7" s="1"/>
  <c r="C22" i="42"/>
  <c r="C25" i="42"/>
  <c r="D11" i="80"/>
  <c r="D3" i="90"/>
  <c r="D27" i="90" s="1"/>
  <c r="D39" i="90" s="1"/>
  <c r="D43" i="90" s="1"/>
  <c r="D79" i="7" s="1"/>
  <c r="P63" i="56"/>
  <c r="K25" i="56"/>
  <c r="P64" i="56"/>
  <c r="P60" i="55"/>
  <c r="P62" i="55"/>
  <c r="P61" i="55"/>
  <c r="L25" i="66"/>
  <c r="Q63" i="66"/>
  <c r="Q64" i="66"/>
  <c r="D11" i="58"/>
  <c r="D3" i="63"/>
  <c r="D27" i="63" s="1"/>
  <c r="D39" i="63" s="1"/>
  <c r="D43" i="63" s="1"/>
  <c r="D66" i="7" s="1"/>
  <c r="P60" i="44"/>
  <c r="P62" i="44"/>
  <c r="P61" i="44"/>
  <c r="O62" i="50"/>
  <c r="O60" i="50"/>
  <c r="O61" i="50"/>
  <c r="Q63" i="81"/>
  <c r="Q64" i="81"/>
  <c r="P60" i="57"/>
  <c r="P62" i="57"/>
  <c r="P61" i="57"/>
  <c r="C22" i="74"/>
  <c r="C25" i="74"/>
  <c r="D11" i="38"/>
  <c r="D3" i="39"/>
  <c r="D27" i="39" s="1"/>
  <c r="D39" i="39" s="1"/>
  <c r="D43" i="39" s="1"/>
  <c r="D54" i="7" s="1"/>
  <c r="C22" i="22"/>
  <c r="H63" i="22"/>
  <c r="C22" i="51"/>
  <c r="C25" i="51"/>
  <c r="D3" i="72"/>
  <c r="D27" i="72" s="1"/>
  <c r="D39" i="72" s="1"/>
  <c r="D43" i="72" s="1"/>
  <c r="D70" i="7" s="1"/>
  <c r="D11" i="67"/>
  <c r="D11" i="24"/>
  <c r="D3" i="25"/>
  <c r="D27" i="25" s="1"/>
  <c r="D39" i="25" s="1"/>
  <c r="D43" i="25" s="1"/>
  <c r="K25" i="76"/>
  <c r="P63" i="76"/>
  <c r="P64" i="76"/>
  <c r="O62" i="56"/>
  <c r="O60" i="56"/>
  <c r="O61" i="56"/>
  <c r="Q63" i="74"/>
  <c r="Q64" i="74"/>
  <c r="L25" i="65"/>
  <c r="Q63" i="65"/>
  <c r="Q64" i="65"/>
  <c r="Q63" i="57"/>
  <c r="Q64" i="57"/>
  <c r="D3" i="62"/>
  <c r="D27" i="62" s="1"/>
  <c r="D39" i="62" s="1"/>
  <c r="D43" i="62" s="1"/>
  <c r="D65" i="7" s="1"/>
  <c r="D11" i="57"/>
  <c r="C22" i="30"/>
  <c r="C25" i="30"/>
  <c r="D11" i="76"/>
  <c r="D3" i="86"/>
  <c r="D27" i="86" s="1"/>
  <c r="D39" i="86" s="1"/>
  <c r="D43" i="86" s="1"/>
  <c r="D75" i="7" s="1"/>
  <c r="C22" i="54"/>
  <c r="C25" i="54"/>
  <c r="D3" i="83"/>
  <c r="D27" i="83" s="1"/>
  <c r="D39" i="83" s="1"/>
  <c r="D43" i="83" s="1"/>
  <c r="D72" i="7" s="1"/>
  <c r="D11" i="73"/>
  <c r="C25" i="46"/>
  <c r="C22" i="46"/>
  <c r="P60" i="51"/>
  <c r="P62" i="51"/>
  <c r="P61" i="51"/>
  <c r="P62" i="67"/>
  <c r="P60" i="67"/>
  <c r="P61" i="67"/>
  <c r="L25" i="64"/>
  <c r="Q63" i="64"/>
  <c r="Q64" i="64"/>
  <c r="K25" i="50"/>
  <c r="P63" i="50"/>
  <c r="P64" i="50"/>
  <c r="O61" i="22"/>
  <c r="O62" i="22"/>
  <c r="O60" i="22"/>
  <c r="Q63" i="54"/>
  <c r="Q64" i="54"/>
  <c r="P60" i="42"/>
  <c r="P62" i="42"/>
  <c r="P61" i="42"/>
  <c r="C25" i="80"/>
  <c r="C22" i="80"/>
  <c r="O62" i="76"/>
  <c r="O60" i="76"/>
  <c r="O61" i="76"/>
  <c r="O60" i="40"/>
  <c r="O62" i="40"/>
  <c r="O61" i="40"/>
  <c r="Q63" i="75"/>
  <c r="Q64" i="75"/>
  <c r="C25" i="58"/>
  <c r="C22" i="58"/>
  <c r="D11" i="32"/>
  <c r="D22" i="32" s="1"/>
  <c r="D3" i="33"/>
  <c r="D27" i="33" s="1"/>
  <c r="D39" i="33" s="1"/>
  <c r="D43" i="33" s="1"/>
  <c r="D51" i="7" s="1"/>
  <c r="K25" i="80"/>
  <c r="P63" i="80"/>
  <c r="P64" i="80"/>
  <c r="P62" i="79"/>
  <c r="P60" i="79"/>
  <c r="P61" i="79"/>
  <c r="L25" i="58"/>
  <c r="Q63" i="58"/>
  <c r="Q64" i="58"/>
  <c r="P62" i="30"/>
  <c r="P60" i="30"/>
  <c r="P61" i="30"/>
  <c r="P62" i="54"/>
  <c r="P60" i="54"/>
  <c r="P61" i="54"/>
  <c r="C22" i="38"/>
  <c r="C25" i="38"/>
  <c r="D3" i="70"/>
  <c r="D27" i="70" s="1"/>
  <c r="D39" i="70" s="1"/>
  <c r="D43" i="70" s="1"/>
  <c r="D68" i="7" s="1"/>
  <c r="D11" i="65"/>
  <c r="D11" i="28"/>
  <c r="D3" i="29"/>
  <c r="D27" i="29" s="1"/>
  <c r="D39" i="29" s="1"/>
  <c r="D43" i="29" s="1"/>
  <c r="D49" i="7" s="1"/>
  <c r="C22" i="24"/>
  <c r="C25" i="24"/>
  <c r="D3" i="91"/>
  <c r="D27" i="91" s="1"/>
  <c r="D39" i="91" s="1"/>
  <c r="D43" i="91" s="1"/>
  <c r="D11" i="81"/>
  <c r="C25" i="55"/>
  <c r="C22" i="55"/>
  <c r="Q63" i="38"/>
  <c r="Q64" i="38"/>
  <c r="P62" i="32"/>
  <c r="P60" i="32"/>
  <c r="P61" i="32"/>
  <c r="P62" i="75"/>
  <c r="P60" i="75"/>
  <c r="P61" i="75"/>
  <c r="D11" i="47"/>
  <c r="D3" i="49"/>
  <c r="D27" i="49" s="1"/>
  <c r="D39" i="49" s="1"/>
  <c r="D43" i="49" s="1"/>
  <c r="D59" i="7" s="1"/>
  <c r="D3" i="85"/>
  <c r="D27" i="85" s="1"/>
  <c r="D39" i="85" s="1"/>
  <c r="D43" i="85" s="1"/>
  <c r="D74" i="7" s="1"/>
  <c r="D11" i="75"/>
  <c r="C25" i="76"/>
  <c r="C22" i="76"/>
  <c r="D3" i="89"/>
  <c r="D27" i="89" s="1"/>
  <c r="D39" i="89" s="1"/>
  <c r="D43" i="89" s="1"/>
  <c r="D78" i="7" s="1"/>
  <c r="D11" i="79"/>
  <c r="D11" i="64"/>
  <c r="D3" i="69"/>
  <c r="D27" i="69" s="1"/>
  <c r="D39" i="69" s="1"/>
  <c r="D43" i="69" s="1"/>
  <c r="D67" i="7" s="1"/>
  <c r="K25" i="47"/>
  <c r="P63" i="47"/>
  <c r="P64" i="47"/>
  <c r="O62" i="80"/>
  <c r="O60" i="80"/>
  <c r="O61" i="80"/>
  <c r="Q63" i="73"/>
  <c r="Q64" i="73"/>
  <c r="P60" i="58"/>
  <c r="P62" i="58"/>
  <c r="P61" i="58"/>
  <c r="Q63" i="30"/>
  <c r="Q64" i="30"/>
  <c r="P60" i="68"/>
  <c r="P62" i="68"/>
  <c r="P61" i="68"/>
  <c r="D11" i="40"/>
  <c r="D3" i="41"/>
  <c r="D27" i="41" s="1"/>
  <c r="D39" i="41" s="1"/>
  <c r="D43" i="41" s="1"/>
  <c r="D55" i="7" s="1"/>
  <c r="P60" i="28"/>
  <c r="P62" i="28"/>
  <c r="P61" i="28"/>
  <c r="P60" i="81"/>
  <c r="P62" i="81"/>
  <c r="P61" i="81"/>
  <c r="Q63" i="32"/>
  <c r="Q64" i="32"/>
  <c r="P62" i="46"/>
  <c r="P60" i="46"/>
  <c r="P61" i="46"/>
  <c r="C25" i="32"/>
  <c r="D11" i="68"/>
  <c r="D3" i="82"/>
  <c r="D27" i="82" s="1"/>
  <c r="D39" i="82" s="1"/>
  <c r="D43" i="82" s="1"/>
  <c r="D71" i="7" s="1"/>
  <c r="Q63" i="51"/>
  <c r="Q64" i="51"/>
  <c r="P60" i="65"/>
  <c r="P62" i="65"/>
  <c r="P61" i="65"/>
  <c r="L25" i="68"/>
  <c r="Q63" i="68"/>
  <c r="Q64" i="68"/>
  <c r="D3" i="23"/>
  <c r="D27" i="23" s="1"/>
  <c r="D39" i="23" s="1"/>
  <c r="D43" i="23" s="1"/>
  <c r="D45" i="7" s="1"/>
  <c r="D11" i="22"/>
  <c r="D25" i="22" s="1"/>
  <c r="C22" i="67"/>
  <c r="C25" i="67"/>
  <c r="C25" i="28"/>
  <c r="C22" i="28"/>
  <c r="D11" i="50"/>
  <c r="D3" i="52"/>
  <c r="D27" i="52" s="1"/>
  <c r="D39" i="52" s="1"/>
  <c r="D43" i="52" s="1"/>
  <c r="D60" i="7" s="1"/>
  <c r="Q63" i="79"/>
  <c r="Q64" i="79"/>
  <c r="P60" i="66"/>
  <c r="P62" i="66"/>
  <c r="P61" i="66"/>
  <c r="Q63" i="28"/>
  <c r="Q64" i="28"/>
  <c r="Q63" i="46"/>
  <c r="Q64" i="46"/>
  <c r="C22" i="47"/>
  <c r="C25" i="47"/>
  <c r="C25" i="57"/>
  <c r="C22" i="57"/>
  <c r="D11" i="66"/>
  <c r="D3" i="71"/>
  <c r="D27" i="71" s="1"/>
  <c r="D39" i="71" s="1"/>
  <c r="D43" i="71" s="1"/>
  <c r="D69" i="7" s="1"/>
  <c r="D11" i="44"/>
  <c r="D3" i="45"/>
  <c r="D27" i="45" s="1"/>
  <c r="D39" i="45" s="1"/>
  <c r="D43" i="45" s="1"/>
  <c r="D57" i="7" s="1"/>
  <c r="C22" i="73"/>
  <c r="C25" i="73"/>
  <c r="C25" i="64"/>
  <c r="C22" i="64"/>
  <c r="D11" i="56"/>
  <c r="D3" i="61"/>
  <c r="D27" i="61" s="1"/>
  <c r="D39" i="61" s="1"/>
  <c r="D43" i="61" s="1"/>
  <c r="D64" i="7" s="1"/>
  <c r="C47" i="7"/>
  <c r="H7" i="14"/>
  <c r="G7" i="14"/>
  <c r="G7" i="31"/>
  <c r="H7" i="31"/>
  <c r="H7" i="37"/>
  <c r="G7" i="37"/>
  <c r="G7" i="43"/>
  <c r="H7" i="43"/>
  <c r="G7" i="45"/>
  <c r="H7" i="45"/>
  <c r="H7" i="48"/>
  <c r="G7" i="48"/>
  <c r="G7" i="49"/>
  <c r="H7" i="49"/>
  <c r="G7" i="52"/>
  <c r="H7" i="52"/>
  <c r="H7" i="53"/>
  <c r="G7" i="53"/>
  <c r="G7" i="59"/>
  <c r="H7" i="59"/>
  <c r="H7" i="60"/>
  <c r="G7" i="60"/>
  <c r="G7" i="61"/>
  <c r="H7" i="61"/>
  <c r="H7" i="62"/>
  <c r="G7" i="62"/>
  <c r="G7" i="63"/>
  <c r="H7" i="63"/>
  <c r="H7" i="69"/>
  <c r="G7" i="69"/>
  <c r="G7" i="70"/>
  <c r="H7" i="70"/>
  <c r="H7" i="71"/>
  <c r="G7" i="71"/>
  <c r="G7" i="72"/>
  <c r="H7" i="72"/>
  <c r="H7" i="82"/>
  <c r="G7" i="82"/>
  <c r="G7" i="83"/>
  <c r="H7" i="83"/>
  <c r="H7" i="84"/>
  <c r="G7" i="84"/>
  <c r="G7" i="85"/>
  <c r="H7" i="85"/>
  <c r="H7" i="86"/>
  <c r="G7" i="86"/>
  <c r="H7" i="88"/>
  <c r="G7" i="88"/>
  <c r="G7" i="89"/>
  <c r="H7" i="89"/>
  <c r="G7" i="90"/>
  <c r="H7" i="90"/>
  <c r="G7" i="91"/>
  <c r="H7" i="91"/>
  <c r="G7" i="27"/>
  <c r="H7" i="27"/>
  <c r="G7" i="35"/>
  <c r="H7" i="35"/>
  <c r="G7" i="41"/>
  <c r="H7" i="41"/>
  <c r="H7" i="23"/>
  <c r="G7" i="23"/>
  <c r="G7" i="25"/>
  <c r="H7" i="25"/>
  <c r="G7" i="29"/>
  <c r="H7" i="29"/>
  <c r="H7" i="33"/>
  <c r="G7" i="33"/>
  <c r="H7" i="39"/>
  <c r="G7" i="39"/>
  <c r="I7" i="23"/>
  <c r="I27" i="23" s="1"/>
  <c r="I39" i="23" s="1"/>
  <c r="I43" i="23" s="1"/>
  <c r="I45" i="7" s="1"/>
  <c r="K7" i="23"/>
  <c r="K27" i="23" s="1"/>
  <c r="K39" i="23" s="1"/>
  <c r="K43" i="23" s="1"/>
  <c r="K45" i="7" s="1"/>
  <c r="J7" i="23"/>
  <c r="J27" i="23" s="1"/>
  <c r="J39" i="23" s="1"/>
  <c r="J43" i="23" s="1"/>
  <c r="J45" i="7" s="1"/>
  <c r="I7" i="14"/>
  <c r="J7" i="14"/>
  <c r="K7" i="14"/>
  <c r="I7" i="25"/>
  <c r="I27" i="25" s="1"/>
  <c r="I39" i="25" s="1"/>
  <c r="I43" i="25" s="1"/>
  <c r="K7" i="25"/>
  <c r="K27" i="25" s="1"/>
  <c r="K39" i="25" s="1"/>
  <c r="K43" i="25" s="1"/>
  <c r="J7" i="25"/>
  <c r="J27" i="25" s="1"/>
  <c r="J39" i="25" s="1"/>
  <c r="J43" i="25" s="1"/>
  <c r="L48" i="7"/>
  <c r="I7" i="27"/>
  <c r="I27" i="27" s="1"/>
  <c r="I39" i="27" s="1"/>
  <c r="I43" i="27" s="1"/>
  <c r="I48" i="7" s="1"/>
  <c r="I89" i="7" s="1"/>
  <c r="K7" i="27"/>
  <c r="K27" i="27" s="1"/>
  <c r="K39" i="27" s="1"/>
  <c r="K43" i="27" s="1"/>
  <c r="K48" i="7" s="1"/>
  <c r="J7" i="27"/>
  <c r="J27" i="27" s="1"/>
  <c r="J39" i="27" s="1"/>
  <c r="J43" i="27" s="1"/>
  <c r="J48" i="7" s="1"/>
  <c r="L49" i="7"/>
  <c r="K7" i="29"/>
  <c r="K27" i="29" s="1"/>
  <c r="K39" i="29" s="1"/>
  <c r="K43" i="29" s="1"/>
  <c r="K49" i="7" s="1"/>
  <c r="I7" i="29"/>
  <c r="I27" i="29" s="1"/>
  <c r="I39" i="29" s="1"/>
  <c r="I43" i="29" s="1"/>
  <c r="I49" i="7" s="1"/>
  <c r="I90" i="7" s="1"/>
  <c r="J7" i="29"/>
  <c r="J27" i="29" s="1"/>
  <c r="J39" i="29" s="1"/>
  <c r="J43" i="29" s="1"/>
  <c r="J49" i="7" s="1"/>
  <c r="J7" i="31"/>
  <c r="J27" i="31" s="1"/>
  <c r="J39" i="31" s="1"/>
  <c r="J43" i="31" s="1"/>
  <c r="J50" i="7" s="1"/>
  <c r="I7" i="31"/>
  <c r="I27" i="31" s="1"/>
  <c r="I39" i="31" s="1"/>
  <c r="I43" i="31" s="1"/>
  <c r="I50" i="7" s="1"/>
  <c r="I91" i="7" s="1"/>
  <c r="L50" i="7"/>
  <c r="K7" i="31"/>
  <c r="K27" i="31" s="1"/>
  <c r="K39" i="31" s="1"/>
  <c r="K43" i="31" s="1"/>
  <c r="K50" i="7" s="1"/>
  <c r="J7" i="33"/>
  <c r="J27" i="33" s="1"/>
  <c r="J39" i="33" s="1"/>
  <c r="J43" i="33" s="1"/>
  <c r="J51" i="7" s="1"/>
  <c r="K7" i="33"/>
  <c r="K27" i="33" s="1"/>
  <c r="K39" i="33" s="1"/>
  <c r="K43" i="33" s="1"/>
  <c r="K51" i="7" s="1"/>
  <c r="I7" i="33"/>
  <c r="I27" i="33" s="1"/>
  <c r="I39" i="33" s="1"/>
  <c r="I43" i="33" s="1"/>
  <c r="I51" i="7" s="1"/>
  <c r="I92" i="7" s="1"/>
  <c r="L51" i="7"/>
  <c r="L52" i="7"/>
  <c r="L93" i="7" s="1"/>
  <c r="K7" i="35"/>
  <c r="K27" i="35" s="1"/>
  <c r="K39" i="35" s="1"/>
  <c r="K43" i="35" s="1"/>
  <c r="K52" i="7" s="1"/>
  <c r="K93" i="7" s="1"/>
  <c r="I7" i="35"/>
  <c r="I27" i="35" s="1"/>
  <c r="I39" i="35" s="1"/>
  <c r="I43" i="35" s="1"/>
  <c r="I52" i="7" s="1"/>
  <c r="I93" i="7" s="1"/>
  <c r="J7" i="35"/>
  <c r="J27" i="35" s="1"/>
  <c r="J39" i="35" s="1"/>
  <c r="J43" i="35" s="1"/>
  <c r="J52" i="7" s="1"/>
  <c r="J93" i="7" s="1"/>
  <c r="I7" i="37"/>
  <c r="I27" i="37" s="1"/>
  <c r="I39" i="37" s="1"/>
  <c r="I43" i="37" s="1"/>
  <c r="I53" i="7" s="1"/>
  <c r="I94" i="7" s="1"/>
  <c r="L53" i="7"/>
  <c r="L94" i="7" s="1"/>
  <c r="J7" i="37"/>
  <c r="J27" i="37" s="1"/>
  <c r="J39" i="37" s="1"/>
  <c r="J43" i="37" s="1"/>
  <c r="J53" i="7" s="1"/>
  <c r="J94" i="7" s="1"/>
  <c r="K7" i="37"/>
  <c r="K27" i="37" s="1"/>
  <c r="K39" i="37" s="1"/>
  <c r="K43" i="37" s="1"/>
  <c r="K53" i="7" s="1"/>
  <c r="K94" i="7" s="1"/>
  <c r="J7" i="39"/>
  <c r="J27" i="39" s="1"/>
  <c r="J39" i="39" s="1"/>
  <c r="J43" i="39" s="1"/>
  <c r="J54" i="7" s="1"/>
  <c r="I7" i="39"/>
  <c r="I27" i="39" s="1"/>
  <c r="I39" i="39" s="1"/>
  <c r="I43" i="39" s="1"/>
  <c r="I54" i="7" s="1"/>
  <c r="I95" i="7" s="1"/>
  <c r="L54" i="7"/>
  <c r="K7" i="39"/>
  <c r="K27" i="39" s="1"/>
  <c r="K39" i="39" s="1"/>
  <c r="K43" i="39" s="1"/>
  <c r="K54" i="7" s="1"/>
  <c r="K7" i="41"/>
  <c r="K27" i="41" s="1"/>
  <c r="K39" i="41" s="1"/>
  <c r="K43" i="41" s="1"/>
  <c r="K55" i="7" s="1"/>
  <c r="J7" i="41"/>
  <c r="J27" i="41" s="1"/>
  <c r="J39" i="41" s="1"/>
  <c r="J43" i="41" s="1"/>
  <c r="J55" i="7" s="1"/>
  <c r="I7" i="41"/>
  <c r="I27" i="41" s="1"/>
  <c r="I39" i="41" s="1"/>
  <c r="I43" i="41" s="1"/>
  <c r="I55" i="7" s="1"/>
  <c r="I96" i="7" s="1"/>
  <c r="L56" i="7"/>
  <c r="K7" i="43"/>
  <c r="K27" i="43" s="1"/>
  <c r="K39" i="43" s="1"/>
  <c r="K43" i="43" s="1"/>
  <c r="K56" i="7" s="1"/>
  <c r="J7" i="43"/>
  <c r="J27" i="43" s="1"/>
  <c r="J39" i="43" s="1"/>
  <c r="J43" i="43" s="1"/>
  <c r="J56" i="7" s="1"/>
  <c r="I7" i="43"/>
  <c r="I27" i="43" s="1"/>
  <c r="I39" i="43" s="1"/>
  <c r="I43" i="43" s="1"/>
  <c r="I56" i="7" s="1"/>
  <c r="I97" i="7" s="1"/>
  <c r="I7" i="45"/>
  <c r="I27" i="45" s="1"/>
  <c r="I39" i="45" s="1"/>
  <c r="I43" i="45" s="1"/>
  <c r="I57" i="7" s="1"/>
  <c r="I98" i="7" s="1"/>
  <c r="L57" i="7"/>
  <c r="J7" i="45"/>
  <c r="J27" i="45" s="1"/>
  <c r="J39" i="45" s="1"/>
  <c r="J43" i="45" s="1"/>
  <c r="J57" i="7" s="1"/>
  <c r="K7" i="45"/>
  <c r="K27" i="45" s="1"/>
  <c r="K39" i="45" s="1"/>
  <c r="K43" i="45" s="1"/>
  <c r="K57" i="7" s="1"/>
  <c r="I7" i="48"/>
  <c r="I27" i="48" s="1"/>
  <c r="I39" i="48" s="1"/>
  <c r="I43" i="48" s="1"/>
  <c r="I58" i="7" s="1"/>
  <c r="I99" i="7" s="1"/>
  <c r="L58" i="7"/>
  <c r="K7" i="48"/>
  <c r="K27" i="48" s="1"/>
  <c r="K39" i="48" s="1"/>
  <c r="K43" i="48" s="1"/>
  <c r="K58" i="7" s="1"/>
  <c r="J7" i="48"/>
  <c r="J27" i="48" s="1"/>
  <c r="J39" i="48" s="1"/>
  <c r="J43" i="48" s="1"/>
  <c r="J58" i="7" s="1"/>
  <c r="K7" i="49"/>
  <c r="K27" i="49" s="1"/>
  <c r="K39" i="49" s="1"/>
  <c r="K43" i="49" s="1"/>
  <c r="K59" i="7" s="1"/>
  <c r="J7" i="49"/>
  <c r="J27" i="49" s="1"/>
  <c r="J39" i="49" s="1"/>
  <c r="J43" i="49" s="1"/>
  <c r="J59" i="7" s="1"/>
  <c r="I7" i="49"/>
  <c r="I27" i="49" s="1"/>
  <c r="I39" i="49" s="1"/>
  <c r="I43" i="49" s="1"/>
  <c r="I59" i="7" s="1"/>
  <c r="I100" i="7" s="1"/>
  <c r="K7" i="52"/>
  <c r="K27" i="52" s="1"/>
  <c r="K39" i="52" s="1"/>
  <c r="K43" i="52" s="1"/>
  <c r="K60" i="7" s="1"/>
  <c r="J7" i="52"/>
  <c r="J27" i="52" s="1"/>
  <c r="J39" i="52" s="1"/>
  <c r="J43" i="52" s="1"/>
  <c r="J60" i="7" s="1"/>
  <c r="I7" i="52"/>
  <c r="I27" i="52" s="1"/>
  <c r="I39" i="52" s="1"/>
  <c r="I43" i="52" s="1"/>
  <c r="I60" i="7" s="1"/>
  <c r="I101" i="7" s="1"/>
  <c r="I7" i="53"/>
  <c r="I27" i="53" s="1"/>
  <c r="I39" i="53" s="1"/>
  <c r="I43" i="53" s="1"/>
  <c r="I61" i="7" s="1"/>
  <c r="I102" i="7" s="1"/>
  <c r="J7" i="53"/>
  <c r="J27" i="53" s="1"/>
  <c r="J39" i="53" s="1"/>
  <c r="J43" i="53" s="1"/>
  <c r="J61" i="7" s="1"/>
  <c r="L61" i="7"/>
  <c r="K7" i="53"/>
  <c r="K27" i="53" s="1"/>
  <c r="K39" i="53" s="1"/>
  <c r="K43" i="53" s="1"/>
  <c r="K61" i="7" s="1"/>
  <c r="K7" i="59"/>
  <c r="K27" i="59" s="1"/>
  <c r="K39" i="59" s="1"/>
  <c r="K43" i="59" s="1"/>
  <c r="K62" i="7" s="1"/>
  <c r="J7" i="59"/>
  <c r="J27" i="59" s="1"/>
  <c r="J39" i="59" s="1"/>
  <c r="J43" i="59" s="1"/>
  <c r="J62" i="7" s="1"/>
  <c r="I7" i="59"/>
  <c r="I27" i="59" s="1"/>
  <c r="I39" i="59" s="1"/>
  <c r="I43" i="59" s="1"/>
  <c r="I62" i="7" s="1"/>
  <c r="I103" i="7" s="1"/>
  <c r="L62" i="7"/>
  <c r="I7" i="60"/>
  <c r="I27" i="60" s="1"/>
  <c r="I39" i="60" s="1"/>
  <c r="I43" i="60" s="1"/>
  <c r="I63" i="7" s="1"/>
  <c r="I104" i="7" s="1"/>
  <c r="L63" i="7"/>
  <c r="K7" i="60"/>
  <c r="K27" i="60" s="1"/>
  <c r="K39" i="60" s="1"/>
  <c r="K43" i="60" s="1"/>
  <c r="K63" i="7" s="1"/>
  <c r="J7" i="60"/>
  <c r="J27" i="60" s="1"/>
  <c r="J39" i="60" s="1"/>
  <c r="J43" i="60" s="1"/>
  <c r="J63" i="7" s="1"/>
  <c r="K7" i="61"/>
  <c r="K27" i="61" s="1"/>
  <c r="K39" i="61" s="1"/>
  <c r="K43" i="61" s="1"/>
  <c r="K64" i="7" s="1"/>
  <c r="J7" i="61"/>
  <c r="J27" i="61" s="1"/>
  <c r="J39" i="61" s="1"/>
  <c r="J43" i="61" s="1"/>
  <c r="J64" i="7" s="1"/>
  <c r="I7" i="61"/>
  <c r="I27" i="61" s="1"/>
  <c r="I39" i="61" s="1"/>
  <c r="I43" i="61" s="1"/>
  <c r="I64" i="7" s="1"/>
  <c r="I105" i="7" s="1"/>
  <c r="I7" i="62"/>
  <c r="I27" i="62" s="1"/>
  <c r="I39" i="62" s="1"/>
  <c r="I43" i="62" s="1"/>
  <c r="I65" i="7" s="1"/>
  <c r="I106" i="7" s="1"/>
  <c r="L65" i="7"/>
  <c r="J7" i="62"/>
  <c r="J27" i="62" s="1"/>
  <c r="J39" i="62" s="1"/>
  <c r="J43" i="62" s="1"/>
  <c r="J65" i="7" s="1"/>
  <c r="K7" i="62"/>
  <c r="K27" i="62" s="1"/>
  <c r="K39" i="62" s="1"/>
  <c r="K43" i="62" s="1"/>
  <c r="K65" i="7" s="1"/>
  <c r="K7" i="63"/>
  <c r="K27" i="63" s="1"/>
  <c r="K39" i="63" s="1"/>
  <c r="K43" i="63" s="1"/>
  <c r="K66" i="7" s="1"/>
  <c r="L66" i="7"/>
  <c r="J7" i="63"/>
  <c r="J27" i="63" s="1"/>
  <c r="J39" i="63" s="1"/>
  <c r="J43" i="63" s="1"/>
  <c r="J66" i="7" s="1"/>
  <c r="I7" i="63"/>
  <c r="I27" i="63" s="1"/>
  <c r="I39" i="63" s="1"/>
  <c r="I43" i="63" s="1"/>
  <c r="I66" i="7" s="1"/>
  <c r="I107" i="7" s="1"/>
  <c r="J7" i="69"/>
  <c r="J27" i="69" s="1"/>
  <c r="J39" i="69" s="1"/>
  <c r="J43" i="69" s="1"/>
  <c r="J67" i="7" s="1"/>
  <c r="I7" i="69"/>
  <c r="I27" i="69" s="1"/>
  <c r="I39" i="69" s="1"/>
  <c r="I43" i="69" s="1"/>
  <c r="I67" i="7" s="1"/>
  <c r="I108" i="7" s="1"/>
  <c r="L67" i="7"/>
  <c r="K7" i="69"/>
  <c r="K27" i="69" s="1"/>
  <c r="K39" i="69" s="1"/>
  <c r="K43" i="69" s="1"/>
  <c r="K67" i="7" s="1"/>
  <c r="L68" i="7"/>
  <c r="K7" i="70"/>
  <c r="K27" i="70" s="1"/>
  <c r="K39" i="70" s="1"/>
  <c r="K43" i="70" s="1"/>
  <c r="K68" i="7" s="1"/>
  <c r="J7" i="70"/>
  <c r="J27" i="70" s="1"/>
  <c r="J39" i="70" s="1"/>
  <c r="J43" i="70" s="1"/>
  <c r="J68" i="7" s="1"/>
  <c r="I7" i="70"/>
  <c r="I27" i="70" s="1"/>
  <c r="I39" i="70" s="1"/>
  <c r="I43" i="70" s="1"/>
  <c r="I68" i="7" s="1"/>
  <c r="I109" i="7" s="1"/>
  <c r="J7" i="71"/>
  <c r="J27" i="71" s="1"/>
  <c r="J39" i="71" s="1"/>
  <c r="J43" i="71" s="1"/>
  <c r="J69" i="7" s="1"/>
  <c r="K7" i="71"/>
  <c r="K27" i="71" s="1"/>
  <c r="K39" i="71" s="1"/>
  <c r="K43" i="71" s="1"/>
  <c r="K69" i="7" s="1"/>
  <c r="I7" i="71"/>
  <c r="I27" i="71" s="1"/>
  <c r="I39" i="71" s="1"/>
  <c r="I43" i="71" s="1"/>
  <c r="I69" i="7" s="1"/>
  <c r="I110" i="7" s="1"/>
  <c r="L69" i="7"/>
  <c r="L70" i="7"/>
  <c r="K7" i="72"/>
  <c r="K27" i="72" s="1"/>
  <c r="K39" i="72" s="1"/>
  <c r="K43" i="72" s="1"/>
  <c r="K70" i="7" s="1"/>
  <c r="J7" i="72"/>
  <c r="J27" i="72" s="1"/>
  <c r="J39" i="72" s="1"/>
  <c r="J43" i="72" s="1"/>
  <c r="J70" i="7" s="1"/>
  <c r="L71" i="7"/>
  <c r="I7" i="72"/>
  <c r="I27" i="72" s="1"/>
  <c r="I39" i="72" s="1"/>
  <c r="I43" i="72" s="1"/>
  <c r="I70" i="7" s="1"/>
  <c r="I111" i="7" s="1"/>
  <c r="I7" i="82"/>
  <c r="I27" i="82" s="1"/>
  <c r="I39" i="82" s="1"/>
  <c r="I43" i="82" s="1"/>
  <c r="I71" i="7" s="1"/>
  <c r="I112" i="7" s="1"/>
  <c r="K7" i="82"/>
  <c r="K27" i="82" s="1"/>
  <c r="K39" i="82" s="1"/>
  <c r="K43" i="82" s="1"/>
  <c r="K71" i="7" s="1"/>
  <c r="J7" i="82"/>
  <c r="J27" i="82" s="1"/>
  <c r="J39" i="82" s="1"/>
  <c r="J43" i="82" s="1"/>
  <c r="J71" i="7" s="1"/>
  <c r="K7" i="83"/>
  <c r="K27" i="83" s="1"/>
  <c r="K39" i="83" s="1"/>
  <c r="K43" i="83" s="1"/>
  <c r="K72" i="7" s="1"/>
  <c r="J7" i="83"/>
  <c r="J27" i="83" s="1"/>
  <c r="J39" i="83" s="1"/>
  <c r="J43" i="83" s="1"/>
  <c r="J72" i="7" s="1"/>
  <c r="L72" i="7"/>
  <c r="I7" i="83"/>
  <c r="I27" i="83" s="1"/>
  <c r="I39" i="83" s="1"/>
  <c r="I43" i="83" s="1"/>
  <c r="I72" i="7" s="1"/>
  <c r="I113" i="7" s="1"/>
  <c r="I7" i="84"/>
  <c r="I27" i="84" s="1"/>
  <c r="I39" i="84" s="1"/>
  <c r="I43" i="84" s="1"/>
  <c r="I73" i="7" s="1"/>
  <c r="I114" i="7" s="1"/>
  <c r="L73" i="7"/>
  <c r="K7" i="84"/>
  <c r="K27" i="84" s="1"/>
  <c r="K39" i="84" s="1"/>
  <c r="K43" i="84" s="1"/>
  <c r="K73" i="7" s="1"/>
  <c r="J7" i="84"/>
  <c r="J27" i="84" s="1"/>
  <c r="J39" i="84" s="1"/>
  <c r="J43" i="84" s="1"/>
  <c r="J73" i="7" s="1"/>
  <c r="K7" i="85"/>
  <c r="K27" i="85" s="1"/>
  <c r="K39" i="85" s="1"/>
  <c r="K43" i="85" s="1"/>
  <c r="K74" i="7" s="1"/>
  <c r="J7" i="85"/>
  <c r="J27" i="85" s="1"/>
  <c r="J39" i="85" s="1"/>
  <c r="J43" i="85" s="1"/>
  <c r="J74" i="7" s="1"/>
  <c r="I7" i="85"/>
  <c r="I27" i="85" s="1"/>
  <c r="I39" i="85" s="1"/>
  <c r="I43" i="85" s="1"/>
  <c r="I74" i="7" s="1"/>
  <c r="I115" i="7" s="1"/>
  <c r="L74" i="7"/>
  <c r="I7" i="86"/>
  <c r="I27" i="86" s="1"/>
  <c r="I39" i="86" s="1"/>
  <c r="I43" i="86" s="1"/>
  <c r="I75" i="7" s="1"/>
  <c r="I116" i="7" s="1"/>
  <c r="K7" i="86"/>
  <c r="K27" i="86" s="1"/>
  <c r="K39" i="86" s="1"/>
  <c r="K43" i="86" s="1"/>
  <c r="K75" i="7" s="1"/>
  <c r="J7" i="86"/>
  <c r="J27" i="86" s="1"/>
  <c r="J39" i="86" s="1"/>
  <c r="J43" i="86" s="1"/>
  <c r="J75" i="7" s="1"/>
  <c r="K27" i="87"/>
  <c r="K39" i="87" s="1"/>
  <c r="K43" i="87" s="1"/>
  <c r="J27" i="87"/>
  <c r="J39" i="87" s="1"/>
  <c r="J43" i="87" s="1"/>
  <c r="I27" i="87"/>
  <c r="I39" i="87" s="1"/>
  <c r="I43" i="87" s="1"/>
  <c r="I7" i="88"/>
  <c r="I27" i="88" s="1"/>
  <c r="I39" i="88" s="1"/>
  <c r="I43" i="88" s="1"/>
  <c r="I77" i="7" s="1"/>
  <c r="I118" i="7" s="1"/>
  <c r="J7" i="88"/>
  <c r="J27" i="88" s="1"/>
  <c r="J39" i="88" s="1"/>
  <c r="J43" i="88" s="1"/>
  <c r="J77" i="7" s="1"/>
  <c r="K7" i="88"/>
  <c r="K27" i="88" s="1"/>
  <c r="K39" i="88" s="1"/>
  <c r="K43" i="88" s="1"/>
  <c r="K77" i="7" s="1"/>
  <c r="K7" i="89"/>
  <c r="K27" i="89" s="1"/>
  <c r="K39" i="89" s="1"/>
  <c r="K43" i="89" s="1"/>
  <c r="K78" i="7" s="1"/>
  <c r="J7" i="89"/>
  <c r="J27" i="89" s="1"/>
  <c r="J39" i="89" s="1"/>
  <c r="J43" i="89" s="1"/>
  <c r="J78" i="7" s="1"/>
  <c r="L78" i="7"/>
  <c r="I7" i="89"/>
  <c r="I27" i="89" s="1"/>
  <c r="I39" i="89" s="1"/>
  <c r="I43" i="89" s="1"/>
  <c r="I78" i="7" s="1"/>
  <c r="I119" i="7" s="1"/>
  <c r="I7" i="90"/>
  <c r="I27" i="90" s="1"/>
  <c r="I39" i="90" s="1"/>
  <c r="I43" i="90" s="1"/>
  <c r="I79" i="7" s="1"/>
  <c r="I120" i="7" s="1"/>
  <c r="J7" i="90"/>
  <c r="J27" i="90" s="1"/>
  <c r="J39" i="90" s="1"/>
  <c r="J43" i="90" s="1"/>
  <c r="J79" i="7" s="1"/>
  <c r="K7" i="90"/>
  <c r="K27" i="90" s="1"/>
  <c r="K39" i="90" s="1"/>
  <c r="K43" i="90" s="1"/>
  <c r="K79" i="7" s="1"/>
  <c r="K7" i="91"/>
  <c r="K27" i="91" s="1"/>
  <c r="K39" i="91" s="1"/>
  <c r="K43" i="91" s="1"/>
  <c r="L80" i="7"/>
  <c r="J7" i="91"/>
  <c r="J27" i="91" s="1"/>
  <c r="J39" i="91" s="1"/>
  <c r="J43" i="91" s="1"/>
  <c r="I7" i="91"/>
  <c r="I27" i="91" s="1"/>
  <c r="I39" i="91" s="1"/>
  <c r="I43" i="91" s="1"/>
  <c r="D67" i="36"/>
  <c r="D71" i="36" s="1"/>
  <c r="D12" i="7" s="1"/>
  <c r="G67" i="34"/>
  <c r="G71" i="34" s="1"/>
  <c r="G11" i="7" s="1"/>
  <c r="H67" i="34"/>
  <c r="H71" i="34" s="1"/>
  <c r="H11" i="7" s="1"/>
  <c r="G67" i="36"/>
  <c r="G71" i="36" s="1"/>
  <c r="G12" i="7" s="1"/>
  <c r="C67" i="36"/>
  <c r="C71" i="36" s="1"/>
  <c r="C12" i="7" s="1"/>
  <c r="D67" i="34"/>
  <c r="D71" i="34" s="1"/>
  <c r="D11" i="7" s="1"/>
  <c r="C67" i="34"/>
  <c r="C71" i="34" s="1"/>
  <c r="C11" i="7" s="1"/>
  <c r="E67" i="34"/>
  <c r="E71" i="34" s="1"/>
  <c r="E11" i="7" s="1"/>
  <c r="E67" i="36"/>
  <c r="E71" i="36" s="1"/>
  <c r="E12" i="7" s="1"/>
  <c r="F67" i="34"/>
  <c r="F71" i="34" s="1"/>
  <c r="F11" i="7" s="1"/>
  <c r="H67" i="36"/>
  <c r="H71" i="36" s="1"/>
  <c r="H12" i="7" s="1"/>
  <c r="D27" i="27"/>
  <c r="D39" i="27" s="1"/>
  <c r="D43" i="27" s="1"/>
  <c r="D48" i="7" s="1"/>
  <c r="D27" i="87"/>
  <c r="D39" i="87" s="1"/>
  <c r="D43" i="87" s="1"/>
  <c r="D76" i="7" s="1"/>
  <c r="D27" i="37"/>
  <c r="D39" i="37" s="1"/>
  <c r="D43" i="37" s="1"/>
  <c r="D53" i="7" s="1"/>
  <c r="Q60" i="26"/>
  <c r="Q61" i="26"/>
  <c r="Q62" i="26"/>
  <c r="P60" i="26"/>
  <c r="P62" i="26"/>
  <c r="P61" i="26"/>
  <c r="C22" i="26"/>
  <c r="H63" i="26"/>
  <c r="E3" i="27"/>
  <c r="E27" i="27" s="1"/>
  <c r="E39" i="27" s="1"/>
  <c r="E43" i="27" s="1"/>
  <c r="E48" i="7" s="1"/>
  <c r="D11" i="26"/>
  <c r="D25" i="26" s="1"/>
  <c r="J67" i="26"/>
  <c r="J71" i="26" s="1"/>
  <c r="J7" i="7" s="1"/>
  <c r="E27" i="37"/>
  <c r="E39" i="37" s="1"/>
  <c r="E43" i="37" s="1"/>
  <c r="E53" i="7" s="1"/>
  <c r="E27" i="87"/>
  <c r="E39" i="87" s="1"/>
  <c r="E43" i="87" s="1"/>
  <c r="E76" i="7" s="1"/>
  <c r="E3" i="14"/>
  <c r="E63" i="13"/>
  <c r="M81" i="7" l="1"/>
  <c r="C67" i="78"/>
  <c r="C71" i="78" s="1"/>
  <c r="C36" i="7" s="1"/>
  <c r="K80" i="7"/>
  <c r="I80" i="7"/>
  <c r="I121" i="7" s="1"/>
  <c r="D80" i="7"/>
  <c r="J80" i="7"/>
  <c r="J121" i="7" s="1"/>
  <c r="J67" i="22"/>
  <c r="J71" i="22" s="1"/>
  <c r="L67" i="26"/>
  <c r="L71" i="26" s="1"/>
  <c r="C93" i="7"/>
  <c r="C118" i="7"/>
  <c r="C94" i="7"/>
  <c r="L79" i="7"/>
  <c r="J95" i="7"/>
  <c r="I11" i="19"/>
  <c r="D3" i="35"/>
  <c r="D27" i="35" s="1"/>
  <c r="D39" i="35" s="1"/>
  <c r="D43" i="35" s="1"/>
  <c r="D52" i="7" s="1"/>
  <c r="D93" i="7" s="1"/>
  <c r="J106" i="7"/>
  <c r="J98" i="7"/>
  <c r="J108" i="7"/>
  <c r="J91" i="7"/>
  <c r="J92" i="7"/>
  <c r="J103" i="7"/>
  <c r="J102" i="7"/>
  <c r="J111" i="7"/>
  <c r="J104" i="7"/>
  <c r="J119" i="7"/>
  <c r="J113" i="7"/>
  <c r="L76" i="7"/>
  <c r="L117" i="7" s="1"/>
  <c r="J76" i="7"/>
  <c r="J117" i="7" s="1"/>
  <c r="I76" i="7"/>
  <c r="I117" i="7" s="1"/>
  <c r="K76" i="7"/>
  <c r="K117" i="7" s="1"/>
  <c r="J112" i="7"/>
  <c r="J99" i="7"/>
  <c r="J107" i="7"/>
  <c r="L64" i="7"/>
  <c r="J97" i="7"/>
  <c r="L75" i="7"/>
  <c r="K67" i="64"/>
  <c r="K71" i="64" s="1"/>
  <c r="K26" i="7" s="1"/>
  <c r="K108" i="7" s="1"/>
  <c r="J67" i="47"/>
  <c r="J71" i="47" s="1"/>
  <c r="J18" i="7" s="1"/>
  <c r="J100" i="7" s="1"/>
  <c r="J110" i="7"/>
  <c r="K67" i="81"/>
  <c r="K71" i="81" s="1"/>
  <c r="K39" i="7" s="1"/>
  <c r="J114" i="7"/>
  <c r="I64" i="78"/>
  <c r="I60" i="78"/>
  <c r="I61" i="78"/>
  <c r="I62" i="78"/>
  <c r="F11" i="78"/>
  <c r="F3" i="88"/>
  <c r="F27" i="88" s="1"/>
  <c r="F39" i="88" s="1"/>
  <c r="F43" i="88" s="1"/>
  <c r="F77" i="7" s="1"/>
  <c r="K67" i="46"/>
  <c r="K71" i="46" s="1"/>
  <c r="K17" i="7" s="1"/>
  <c r="K99" i="7" s="1"/>
  <c r="K67" i="30"/>
  <c r="K71" i="30" s="1"/>
  <c r="K9" i="7" s="1"/>
  <c r="K91" i="7" s="1"/>
  <c r="K67" i="79"/>
  <c r="K71" i="79" s="1"/>
  <c r="K37" i="7" s="1"/>
  <c r="K119" i="7" s="1"/>
  <c r="L77" i="7"/>
  <c r="J115" i="7"/>
  <c r="L60" i="7"/>
  <c r="L59" i="7"/>
  <c r="L45" i="7"/>
  <c r="K67" i="58"/>
  <c r="K71" i="58" s="1"/>
  <c r="K25" i="7" s="1"/>
  <c r="K107" i="7" s="1"/>
  <c r="Q63" i="78"/>
  <c r="Q64" i="78"/>
  <c r="E22" i="78"/>
  <c r="E25" i="78"/>
  <c r="J63" i="78"/>
  <c r="P60" i="78"/>
  <c r="P62" i="78"/>
  <c r="P61" i="78"/>
  <c r="J67" i="78"/>
  <c r="J71" i="78" s="1"/>
  <c r="J36" i="7" s="1"/>
  <c r="J118" i="7" s="1"/>
  <c r="J109" i="7"/>
  <c r="L55" i="7"/>
  <c r="K67" i="55"/>
  <c r="K71" i="55" s="1"/>
  <c r="K22" i="7" s="1"/>
  <c r="K104" i="7" s="1"/>
  <c r="J90" i="7"/>
  <c r="J67" i="80"/>
  <c r="J71" i="80" s="1"/>
  <c r="J38" i="7" s="1"/>
  <c r="J120" i="7" s="1"/>
  <c r="K67" i="32"/>
  <c r="K71" i="32" s="1"/>
  <c r="K10" i="7" s="1"/>
  <c r="K92" i="7" s="1"/>
  <c r="K67" i="54"/>
  <c r="K71" i="54" s="1"/>
  <c r="K21" i="7" s="1"/>
  <c r="K103" i="7" s="1"/>
  <c r="K67" i="67"/>
  <c r="K71" i="67" s="1"/>
  <c r="K29" i="7" s="1"/>
  <c r="K111" i="7" s="1"/>
  <c r="K67" i="38"/>
  <c r="K71" i="38" s="1"/>
  <c r="K13" i="7" s="1"/>
  <c r="K95" i="7" s="1"/>
  <c r="D25" i="66"/>
  <c r="D22" i="66"/>
  <c r="I63" i="66"/>
  <c r="H60" i="47"/>
  <c r="H64" i="47"/>
  <c r="H62" i="47"/>
  <c r="H61" i="47"/>
  <c r="Q62" i="46"/>
  <c r="Q60" i="46"/>
  <c r="Q61" i="46"/>
  <c r="Q60" i="79"/>
  <c r="Q62" i="79"/>
  <c r="Q61" i="79"/>
  <c r="D22" i="50"/>
  <c r="D25" i="50"/>
  <c r="I63" i="50"/>
  <c r="H64" i="67"/>
  <c r="H61" i="67"/>
  <c r="H60" i="67"/>
  <c r="H62" i="67"/>
  <c r="E3" i="23"/>
  <c r="E27" i="23" s="1"/>
  <c r="E39" i="23" s="1"/>
  <c r="E43" i="23" s="1"/>
  <c r="E45" i="7" s="1"/>
  <c r="E11" i="22"/>
  <c r="E25" i="22" s="1"/>
  <c r="E11" i="40"/>
  <c r="E3" i="41"/>
  <c r="E27" i="41" s="1"/>
  <c r="E39" i="41" s="1"/>
  <c r="E43" i="41" s="1"/>
  <c r="E55" i="7" s="1"/>
  <c r="E11" i="64"/>
  <c r="E3" i="69"/>
  <c r="E27" i="69" s="1"/>
  <c r="E39" i="69" s="1"/>
  <c r="E43" i="69" s="1"/>
  <c r="E67" i="7" s="1"/>
  <c r="E3" i="85"/>
  <c r="E27" i="85" s="1"/>
  <c r="E39" i="85" s="1"/>
  <c r="E43" i="85" s="1"/>
  <c r="E74" i="7" s="1"/>
  <c r="E11" i="75"/>
  <c r="E3" i="91"/>
  <c r="E27" i="91" s="1"/>
  <c r="E39" i="91" s="1"/>
  <c r="E43" i="91" s="1"/>
  <c r="E11" i="81"/>
  <c r="D22" i="28"/>
  <c r="D25" i="28"/>
  <c r="I63" i="28"/>
  <c r="E3" i="70"/>
  <c r="E27" i="70" s="1"/>
  <c r="E39" i="70" s="1"/>
  <c r="E43" i="70" s="1"/>
  <c r="E68" i="7" s="1"/>
  <c r="E11" i="65"/>
  <c r="Q60" i="58"/>
  <c r="Q62" i="58"/>
  <c r="Q61" i="58"/>
  <c r="H64" i="58"/>
  <c r="H60" i="58"/>
  <c r="H62" i="58"/>
  <c r="H61" i="58"/>
  <c r="H61" i="80"/>
  <c r="H64" i="80"/>
  <c r="H62" i="80"/>
  <c r="H60" i="80"/>
  <c r="D22" i="24"/>
  <c r="D25" i="24"/>
  <c r="I63" i="24"/>
  <c r="E3" i="72"/>
  <c r="E27" i="72" s="1"/>
  <c r="E39" i="72" s="1"/>
  <c r="E43" i="72" s="1"/>
  <c r="E70" i="7" s="1"/>
  <c r="E11" i="67"/>
  <c r="E11" i="38"/>
  <c r="E3" i="39"/>
  <c r="E27" i="39" s="1"/>
  <c r="E39" i="39" s="1"/>
  <c r="E43" i="39" s="1"/>
  <c r="E54" i="7" s="1"/>
  <c r="E11" i="80"/>
  <c r="E3" i="90"/>
  <c r="E27" i="90" s="1"/>
  <c r="E39" i="90" s="1"/>
  <c r="E43" i="90" s="1"/>
  <c r="E79" i="7" s="1"/>
  <c r="Q63" i="47"/>
  <c r="Q64" i="47"/>
  <c r="H60" i="56"/>
  <c r="H61" i="56"/>
  <c r="H64" i="56"/>
  <c r="H62" i="56"/>
  <c r="E11" i="54"/>
  <c r="E3" i="59"/>
  <c r="E27" i="59" s="1"/>
  <c r="E39" i="59" s="1"/>
  <c r="E43" i="59" s="1"/>
  <c r="E62" i="7" s="1"/>
  <c r="H61" i="66"/>
  <c r="H64" i="66"/>
  <c r="H60" i="66"/>
  <c r="H62" i="66"/>
  <c r="E11" i="51"/>
  <c r="E3" i="53"/>
  <c r="E27" i="53" s="1"/>
  <c r="E39" i="53" s="1"/>
  <c r="E43" i="53" s="1"/>
  <c r="E61" i="7" s="1"/>
  <c r="D22" i="74"/>
  <c r="D25" i="74"/>
  <c r="I63" i="74"/>
  <c r="Q62" i="42"/>
  <c r="Q60" i="42"/>
  <c r="Q61" i="42"/>
  <c r="Q60" i="67"/>
  <c r="Q62" i="67"/>
  <c r="Q61" i="67"/>
  <c r="E11" i="42"/>
  <c r="E3" i="43"/>
  <c r="E27" i="43" s="1"/>
  <c r="E39" i="43" s="1"/>
  <c r="E43" i="43" s="1"/>
  <c r="E56" i="7" s="1"/>
  <c r="Q63" i="50"/>
  <c r="Q64" i="50"/>
  <c r="J89" i="7"/>
  <c r="K67" i="66"/>
  <c r="K71" i="66" s="1"/>
  <c r="K28" i="7" s="1"/>
  <c r="K110" i="7" s="1"/>
  <c r="J4" i="7"/>
  <c r="K67" i="51"/>
  <c r="K71" i="51" s="1"/>
  <c r="K20" i="7" s="1"/>
  <c r="K102" i="7" s="1"/>
  <c r="K67" i="74"/>
  <c r="K71" i="74" s="1"/>
  <c r="K32" i="7" s="1"/>
  <c r="K114" i="7" s="1"/>
  <c r="E11" i="56"/>
  <c r="E3" i="61"/>
  <c r="E27" i="61" s="1"/>
  <c r="E39" i="61" s="1"/>
  <c r="E43" i="61" s="1"/>
  <c r="E64" i="7" s="1"/>
  <c r="H62" i="57"/>
  <c r="H61" i="57"/>
  <c r="H60" i="57"/>
  <c r="H64" i="57"/>
  <c r="Q62" i="28"/>
  <c r="Q60" i="28"/>
  <c r="Q61" i="28"/>
  <c r="H60" i="28"/>
  <c r="H62" i="28"/>
  <c r="H64" i="28"/>
  <c r="H61" i="28"/>
  <c r="Q62" i="68"/>
  <c r="Q60" i="68"/>
  <c r="Q61" i="68"/>
  <c r="Q62" i="51"/>
  <c r="Q60" i="51"/>
  <c r="Q61" i="51"/>
  <c r="H62" i="32"/>
  <c r="H64" i="32"/>
  <c r="H61" i="32"/>
  <c r="H60" i="32"/>
  <c r="D25" i="40"/>
  <c r="D22" i="40"/>
  <c r="I63" i="40"/>
  <c r="Q60" i="30"/>
  <c r="Q62" i="30"/>
  <c r="Q61" i="30"/>
  <c r="D25" i="64"/>
  <c r="D22" i="64"/>
  <c r="I63" i="64"/>
  <c r="E3" i="89"/>
  <c r="E27" i="89" s="1"/>
  <c r="E39" i="89" s="1"/>
  <c r="E43" i="89" s="1"/>
  <c r="E78" i="7" s="1"/>
  <c r="E11" i="79"/>
  <c r="E11" i="47"/>
  <c r="E3" i="49"/>
  <c r="E27" i="49" s="1"/>
  <c r="E39" i="49" s="1"/>
  <c r="E43" i="49" s="1"/>
  <c r="E59" i="7" s="1"/>
  <c r="Q63" i="40"/>
  <c r="Q64" i="40"/>
  <c r="Q60" i="75"/>
  <c r="Q62" i="75"/>
  <c r="Q61" i="75"/>
  <c r="D22" i="73"/>
  <c r="D25" i="73"/>
  <c r="I63" i="73"/>
  <c r="H60" i="30"/>
  <c r="H62" i="30"/>
  <c r="H61" i="30"/>
  <c r="H64" i="30"/>
  <c r="E3" i="62"/>
  <c r="E27" i="62" s="1"/>
  <c r="E39" i="62" s="1"/>
  <c r="E43" i="62" s="1"/>
  <c r="E65" i="7" s="1"/>
  <c r="E11" i="57"/>
  <c r="Q62" i="65"/>
  <c r="Q60" i="65"/>
  <c r="Q61" i="65"/>
  <c r="Q62" i="74"/>
  <c r="Q60" i="74"/>
  <c r="Q61" i="74"/>
  <c r="H64" i="22"/>
  <c r="H60" i="22"/>
  <c r="H61" i="22"/>
  <c r="H62" i="22"/>
  <c r="D22" i="38"/>
  <c r="D25" i="38"/>
  <c r="I63" i="38"/>
  <c r="P62" i="56"/>
  <c r="P60" i="56"/>
  <c r="P61" i="56"/>
  <c r="D25" i="80"/>
  <c r="D22" i="80"/>
  <c r="I63" i="80"/>
  <c r="E11" i="46"/>
  <c r="E3" i="48"/>
  <c r="E27" i="48" s="1"/>
  <c r="E39" i="48" s="1"/>
  <c r="E43" i="48" s="1"/>
  <c r="E58" i="7" s="1"/>
  <c r="D22" i="54"/>
  <c r="D25" i="54"/>
  <c r="I63" i="54"/>
  <c r="H62" i="79"/>
  <c r="H61" i="79"/>
  <c r="H64" i="79"/>
  <c r="H60" i="79"/>
  <c r="E11" i="30"/>
  <c r="E3" i="31"/>
  <c r="E27" i="31" s="1"/>
  <c r="E39" i="31" s="1"/>
  <c r="E43" i="31" s="1"/>
  <c r="E50" i="7" s="1"/>
  <c r="H60" i="75"/>
  <c r="H64" i="75"/>
  <c r="H62" i="75"/>
  <c r="H61" i="75"/>
  <c r="D22" i="55"/>
  <c r="D25" i="55"/>
  <c r="I63" i="55"/>
  <c r="H60" i="50"/>
  <c r="H64" i="50"/>
  <c r="H62" i="50"/>
  <c r="H61" i="50"/>
  <c r="D22" i="51"/>
  <c r="D25" i="51"/>
  <c r="I63" i="51"/>
  <c r="D25" i="42"/>
  <c r="D22" i="42"/>
  <c r="I63" i="42"/>
  <c r="K67" i="65"/>
  <c r="K71" i="65" s="1"/>
  <c r="K27" i="7" s="1"/>
  <c r="K109" i="7" s="1"/>
  <c r="K67" i="68"/>
  <c r="K71" i="68" s="1"/>
  <c r="K30" i="7" s="1"/>
  <c r="K112" i="7" s="1"/>
  <c r="J67" i="40"/>
  <c r="J71" i="40" s="1"/>
  <c r="J14" i="7" s="1"/>
  <c r="J96" i="7" s="1"/>
  <c r="K67" i="42"/>
  <c r="K71" i="42" s="1"/>
  <c r="K15" i="7" s="1"/>
  <c r="K97" i="7" s="1"/>
  <c r="J67" i="50"/>
  <c r="J71" i="50" s="1"/>
  <c r="J19" i="7" s="1"/>
  <c r="J101" i="7" s="1"/>
  <c r="K67" i="44"/>
  <c r="K71" i="44" s="1"/>
  <c r="K16" i="7" s="1"/>
  <c r="K98" i="7" s="1"/>
  <c r="D22" i="56"/>
  <c r="D25" i="56"/>
  <c r="I63" i="56"/>
  <c r="H64" i="73"/>
  <c r="H62" i="73"/>
  <c r="H60" i="73"/>
  <c r="H61" i="73"/>
  <c r="E11" i="44"/>
  <c r="E3" i="45"/>
  <c r="E27" i="45" s="1"/>
  <c r="E39" i="45" s="1"/>
  <c r="E43" i="45" s="1"/>
  <c r="E57" i="7" s="1"/>
  <c r="Q63" i="76"/>
  <c r="Q64" i="76"/>
  <c r="D22" i="22"/>
  <c r="I63" i="22"/>
  <c r="E11" i="68"/>
  <c r="E3" i="82"/>
  <c r="E27" i="82" s="1"/>
  <c r="E39" i="82" s="1"/>
  <c r="E43" i="82" s="1"/>
  <c r="E71" i="7" s="1"/>
  <c r="Q62" i="32"/>
  <c r="Q60" i="32"/>
  <c r="Q61" i="32"/>
  <c r="Q64" i="22"/>
  <c r="Q63" i="22"/>
  <c r="D25" i="75"/>
  <c r="D22" i="75"/>
  <c r="I63" i="75"/>
  <c r="D22" i="47"/>
  <c r="D25" i="47"/>
  <c r="I63" i="47"/>
  <c r="Q62" i="38"/>
  <c r="Q60" i="38"/>
  <c r="Q61" i="38"/>
  <c r="D22" i="81"/>
  <c r="D25" i="81"/>
  <c r="I63" i="81"/>
  <c r="D22" i="65"/>
  <c r="D25" i="65"/>
  <c r="I63" i="65"/>
  <c r="P60" i="80"/>
  <c r="P62" i="80"/>
  <c r="P61" i="80"/>
  <c r="E11" i="32"/>
  <c r="E22" i="32" s="1"/>
  <c r="E3" i="33"/>
  <c r="E27" i="33" s="1"/>
  <c r="E39" i="33" s="1"/>
  <c r="E43" i="33" s="1"/>
  <c r="E51" i="7" s="1"/>
  <c r="Q60" i="54"/>
  <c r="Q62" i="54"/>
  <c r="Q61" i="54"/>
  <c r="P62" i="50"/>
  <c r="P60" i="50"/>
  <c r="P61" i="50"/>
  <c r="Q60" i="44"/>
  <c r="L67" i="44" s="1"/>
  <c r="L71" i="44" s="1"/>
  <c r="H60" i="46"/>
  <c r="H64" i="46"/>
  <c r="H62" i="46"/>
  <c r="H61" i="46"/>
  <c r="H60" i="54"/>
  <c r="H61" i="54"/>
  <c r="H64" i="54"/>
  <c r="H62" i="54"/>
  <c r="E11" i="76"/>
  <c r="E3" i="86"/>
  <c r="E27" i="86" s="1"/>
  <c r="E39" i="86" s="1"/>
  <c r="E43" i="86" s="1"/>
  <c r="E75" i="7" s="1"/>
  <c r="Q60" i="57"/>
  <c r="Q62" i="57"/>
  <c r="Q61" i="57"/>
  <c r="P62" i="76"/>
  <c r="P60" i="76"/>
  <c r="P61" i="76"/>
  <c r="D25" i="67"/>
  <c r="D22" i="67"/>
  <c r="I63" i="67"/>
  <c r="E11" i="58"/>
  <c r="E3" i="63"/>
  <c r="E27" i="63" s="1"/>
  <c r="E39" i="63" s="1"/>
  <c r="E43" i="63" s="1"/>
  <c r="E66" i="7" s="1"/>
  <c r="D22" i="46"/>
  <c r="D25" i="46"/>
  <c r="I63" i="46"/>
  <c r="H64" i="44"/>
  <c r="H62" i="44"/>
  <c r="H61" i="44"/>
  <c r="H60" i="44"/>
  <c r="D22" i="30"/>
  <c r="D25" i="30"/>
  <c r="I63" i="30"/>
  <c r="P60" i="40"/>
  <c r="P62" i="40"/>
  <c r="P61" i="40"/>
  <c r="H60" i="65"/>
  <c r="H64" i="65"/>
  <c r="H62" i="65"/>
  <c r="H61" i="65"/>
  <c r="K67" i="73"/>
  <c r="K71" i="73" s="1"/>
  <c r="K31" i="7" s="1"/>
  <c r="K113" i="7" s="1"/>
  <c r="H60" i="64"/>
  <c r="H64" i="64"/>
  <c r="H62" i="64"/>
  <c r="H61" i="64"/>
  <c r="D25" i="44"/>
  <c r="D22" i="44"/>
  <c r="I63" i="44"/>
  <c r="E11" i="66"/>
  <c r="E3" i="71"/>
  <c r="E27" i="71" s="1"/>
  <c r="E39" i="71" s="1"/>
  <c r="E43" i="71" s="1"/>
  <c r="E69" i="7" s="1"/>
  <c r="E11" i="50"/>
  <c r="E3" i="52"/>
  <c r="E27" i="52" s="1"/>
  <c r="E39" i="52" s="1"/>
  <c r="E43" i="52" s="1"/>
  <c r="E60" i="7" s="1"/>
  <c r="D25" i="68"/>
  <c r="D22" i="68"/>
  <c r="I63" i="68"/>
  <c r="Q63" i="56"/>
  <c r="Q64" i="56"/>
  <c r="Q60" i="73"/>
  <c r="Q62" i="73"/>
  <c r="Q61" i="73"/>
  <c r="P62" i="47"/>
  <c r="P60" i="47"/>
  <c r="P61" i="47"/>
  <c r="D22" i="79"/>
  <c r="D25" i="79"/>
  <c r="I63" i="79"/>
  <c r="H60" i="76"/>
  <c r="H64" i="76"/>
  <c r="H62" i="76"/>
  <c r="H61" i="76"/>
  <c r="H60" i="55"/>
  <c r="H64" i="55"/>
  <c r="H62" i="55"/>
  <c r="H61" i="55"/>
  <c r="H60" i="24"/>
  <c r="H62" i="24"/>
  <c r="H61" i="24"/>
  <c r="H64" i="24"/>
  <c r="E11" i="28"/>
  <c r="E3" i="29"/>
  <c r="E27" i="29" s="1"/>
  <c r="E39" i="29" s="1"/>
  <c r="E43" i="29" s="1"/>
  <c r="E49" i="7" s="1"/>
  <c r="H62" i="38"/>
  <c r="H61" i="38"/>
  <c r="H64" i="38"/>
  <c r="H60" i="38"/>
  <c r="D25" i="32"/>
  <c r="I63" i="32"/>
  <c r="Q62" i="64"/>
  <c r="Q60" i="64"/>
  <c r="Q61" i="64"/>
  <c r="E3" i="83"/>
  <c r="E27" i="83" s="1"/>
  <c r="E39" i="83" s="1"/>
  <c r="E43" i="83" s="1"/>
  <c r="E72" i="7" s="1"/>
  <c r="E11" i="73"/>
  <c r="D25" i="76"/>
  <c r="D22" i="76"/>
  <c r="I63" i="76"/>
  <c r="D25" i="57"/>
  <c r="D22" i="57"/>
  <c r="I63" i="57"/>
  <c r="E11" i="24"/>
  <c r="E3" i="25"/>
  <c r="E27" i="25" s="1"/>
  <c r="E39" i="25" s="1"/>
  <c r="E43" i="25" s="1"/>
  <c r="H64" i="51"/>
  <c r="H61" i="51"/>
  <c r="H60" i="51"/>
  <c r="H62" i="51"/>
  <c r="H61" i="74"/>
  <c r="H60" i="74"/>
  <c r="H64" i="74"/>
  <c r="H62" i="74"/>
  <c r="Q62" i="81"/>
  <c r="Q60" i="81"/>
  <c r="Q61" i="81"/>
  <c r="D22" i="58"/>
  <c r="D25" i="58"/>
  <c r="I63" i="58"/>
  <c r="Q60" i="66"/>
  <c r="Q62" i="66"/>
  <c r="Q61" i="66"/>
  <c r="H60" i="42"/>
  <c r="H62" i="42"/>
  <c r="H61" i="42"/>
  <c r="H64" i="42"/>
  <c r="E3" i="60"/>
  <c r="E27" i="60" s="1"/>
  <c r="E39" i="60" s="1"/>
  <c r="E43" i="60" s="1"/>
  <c r="E63" i="7" s="1"/>
  <c r="E11" i="55"/>
  <c r="H60" i="81"/>
  <c r="H62" i="81"/>
  <c r="H64" i="81"/>
  <c r="H61" i="81"/>
  <c r="E11" i="74"/>
  <c r="E3" i="84"/>
  <c r="E27" i="84" s="1"/>
  <c r="E39" i="84" s="1"/>
  <c r="E43" i="84" s="1"/>
  <c r="E73" i="7" s="1"/>
  <c r="Q62" i="55"/>
  <c r="Q60" i="55"/>
  <c r="Q61" i="55"/>
  <c r="Q63" i="80"/>
  <c r="Q64" i="80"/>
  <c r="H60" i="68"/>
  <c r="H61" i="68"/>
  <c r="H64" i="68"/>
  <c r="H62" i="68"/>
  <c r="P62" i="22"/>
  <c r="P60" i="22"/>
  <c r="P61" i="22"/>
  <c r="H60" i="40"/>
  <c r="H62" i="40"/>
  <c r="H64" i="40"/>
  <c r="H61" i="40"/>
  <c r="K67" i="28"/>
  <c r="K71" i="28" s="1"/>
  <c r="K8" i="7" s="1"/>
  <c r="K90" i="7" s="1"/>
  <c r="K67" i="75"/>
  <c r="K71" i="75" s="1"/>
  <c r="K33" i="7" s="1"/>
  <c r="K115" i="7" s="1"/>
  <c r="J67" i="76"/>
  <c r="J71" i="76" s="1"/>
  <c r="J34" i="7" s="1"/>
  <c r="J116" i="7" s="1"/>
  <c r="J67" i="56"/>
  <c r="J71" i="56" s="1"/>
  <c r="J23" i="7" s="1"/>
  <c r="J105" i="7" s="1"/>
  <c r="K67" i="57"/>
  <c r="K71" i="57" s="1"/>
  <c r="K24" i="7" s="1"/>
  <c r="K106" i="7" s="1"/>
  <c r="E94" i="7"/>
  <c r="L47" i="7"/>
  <c r="L88" i="7" s="1"/>
  <c r="I47" i="7"/>
  <c r="I88" i="7" s="1"/>
  <c r="D94" i="7"/>
  <c r="J47" i="7"/>
  <c r="J88" i="7" s="1"/>
  <c r="D47" i="7"/>
  <c r="K47" i="7"/>
  <c r="K88" i="7" s="1"/>
  <c r="D22" i="26"/>
  <c r="I63" i="26"/>
  <c r="H64" i="26"/>
  <c r="H60" i="26"/>
  <c r="H61" i="26"/>
  <c r="H62" i="26"/>
  <c r="L7" i="7"/>
  <c r="L89" i="7" s="1"/>
  <c r="F3" i="27"/>
  <c r="F27" i="27" s="1"/>
  <c r="F39" i="27" s="1"/>
  <c r="F43" i="27" s="1"/>
  <c r="F48" i="7" s="1"/>
  <c r="E11" i="26"/>
  <c r="K67" i="26"/>
  <c r="K71" i="26" s="1"/>
  <c r="K7" i="7" s="1"/>
  <c r="K89" i="7" s="1"/>
  <c r="F27" i="87"/>
  <c r="F39" i="87" s="1"/>
  <c r="F43" i="87" s="1"/>
  <c r="F76" i="7" s="1"/>
  <c r="F27" i="37"/>
  <c r="F39" i="37" s="1"/>
  <c r="F43" i="37" s="1"/>
  <c r="F53" i="7" s="1"/>
  <c r="F94" i="7" s="1"/>
  <c r="F3" i="14"/>
  <c r="E64" i="13"/>
  <c r="F63" i="13"/>
  <c r="L67" i="28" l="1"/>
  <c r="L71" i="28" s="1"/>
  <c r="K121" i="7"/>
  <c r="E80" i="7"/>
  <c r="K67" i="22"/>
  <c r="K71" i="22" s="1"/>
  <c r="K4" i="7" s="1"/>
  <c r="K86" i="7" s="1"/>
  <c r="J11" i="19"/>
  <c r="E3" i="35"/>
  <c r="E27" i="35" s="1"/>
  <c r="E39" i="35" s="1"/>
  <c r="E43" i="35" s="1"/>
  <c r="E52" i="7" s="1"/>
  <c r="E93" i="7" s="1"/>
  <c r="K67" i="78"/>
  <c r="K71" i="78" s="1"/>
  <c r="K36" i="7" s="1"/>
  <c r="K118" i="7" s="1"/>
  <c r="Q62" i="78"/>
  <c r="Q60" i="78"/>
  <c r="Q61" i="78"/>
  <c r="F22" i="78"/>
  <c r="F25" i="78"/>
  <c r="K63" i="78"/>
  <c r="J62" i="78"/>
  <c r="J61" i="78"/>
  <c r="J64" i="78"/>
  <c r="J60" i="78"/>
  <c r="D67" i="78"/>
  <c r="D71" i="78" s="1"/>
  <c r="D36" i="7" s="1"/>
  <c r="E47" i="7"/>
  <c r="L67" i="73"/>
  <c r="L71" i="73" s="1"/>
  <c r="L31" i="7" s="1"/>
  <c r="L113" i="7" s="1"/>
  <c r="G11" i="78"/>
  <c r="G3" i="88"/>
  <c r="G27" i="88" s="1"/>
  <c r="G39" i="88" s="1"/>
  <c r="G43" i="88" s="1"/>
  <c r="G77" i="7" s="1"/>
  <c r="L67" i="66"/>
  <c r="L71" i="66" s="1"/>
  <c r="L28" i="7" s="1"/>
  <c r="L110" i="7" s="1"/>
  <c r="L67" i="46"/>
  <c r="L71" i="46" s="1"/>
  <c r="L17" i="7" s="1"/>
  <c r="L99" i="7" s="1"/>
  <c r="K67" i="40"/>
  <c r="K71" i="40" s="1"/>
  <c r="K14" i="7" s="1"/>
  <c r="K96" i="7" s="1"/>
  <c r="C67" i="44"/>
  <c r="C71" i="44" s="1"/>
  <c r="C16" i="7" s="1"/>
  <c r="L16" i="7"/>
  <c r="L98" i="7" s="1"/>
  <c r="K67" i="80"/>
  <c r="K71" i="80" s="1"/>
  <c r="K38" i="7" s="1"/>
  <c r="K120" i="7" s="1"/>
  <c r="L67" i="38"/>
  <c r="L71" i="38" s="1"/>
  <c r="L13" i="7" s="1"/>
  <c r="L95" i="7" s="1"/>
  <c r="L67" i="32"/>
  <c r="L71" i="32" s="1"/>
  <c r="L10" i="7" s="1"/>
  <c r="L92" i="7" s="1"/>
  <c r="C67" i="66"/>
  <c r="C71" i="66" s="1"/>
  <c r="C28" i="7" s="1"/>
  <c r="C67" i="58"/>
  <c r="C71" i="58" s="1"/>
  <c r="C25" i="7" s="1"/>
  <c r="L67" i="58"/>
  <c r="L71" i="58" s="1"/>
  <c r="L25" i="7" s="1"/>
  <c r="L107" i="7" s="1"/>
  <c r="C67" i="40"/>
  <c r="C71" i="40" s="1"/>
  <c r="C14" i="7" s="1"/>
  <c r="C67" i="42"/>
  <c r="C71" i="42" s="1"/>
  <c r="C15" i="7" s="1"/>
  <c r="L67" i="81"/>
  <c r="L71" i="81" s="1"/>
  <c r="L39" i="7" s="1"/>
  <c r="L121" i="7" s="1"/>
  <c r="C67" i="74"/>
  <c r="C71" i="74" s="1"/>
  <c r="C32" i="7" s="1"/>
  <c r="C67" i="38"/>
  <c r="C71" i="38" s="1"/>
  <c r="C13" i="7" s="1"/>
  <c r="C67" i="50"/>
  <c r="C71" i="50" s="1"/>
  <c r="C19" i="7" s="1"/>
  <c r="C67" i="22"/>
  <c r="C71" i="22" s="1"/>
  <c r="C4" i="7" s="1"/>
  <c r="L67" i="75"/>
  <c r="L71" i="75" s="1"/>
  <c r="L33" i="7" s="1"/>
  <c r="L115" i="7" s="1"/>
  <c r="L67" i="30"/>
  <c r="L71" i="30" s="1"/>
  <c r="L9" i="7" s="1"/>
  <c r="L91" i="7" s="1"/>
  <c r="C67" i="32"/>
  <c r="C71" i="32" s="1"/>
  <c r="C10" i="7" s="1"/>
  <c r="L67" i="68"/>
  <c r="L71" i="68" s="1"/>
  <c r="L30" i="7" s="1"/>
  <c r="L112" i="7" s="1"/>
  <c r="F11" i="74"/>
  <c r="F3" i="84"/>
  <c r="F27" i="84" s="1"/>
  <c r="F39" i="84" s="1"/>
  <c r="F43" i="84" s="1"/>
  <c r="F73" i="7" s="1"/>
  <c r="I62" i="58"/>
  <c r="I60" i="58"/>
  <c r="I64" i="58"/>
  <c r="I61" i="58"/>
  <c r="F11" i="73"/>
  <c r="F3" i="83"/>
  <c r="F27" i="83" s="1"/>
  <c r="F39" i="83" s="1"/>
  <c r="F43" i="83" s="1"/>
  <c r="F72" i="7" s="1"/>
  <c r="E25" i="28"/>
  <c r="E22" i="28"/>
  <c r="J63" i="28"/>
  <c r="F3" i="52"/>
  <c r="F27" i="52" s="1"/>
  <c r="F39" i="52" s="1"/>
  <c r="F43" i="52" s="1"/>
  <c r="F60" i="7" s="1"/>
  <c r="F11" i="50"/>
  <c r="I62" i="46"/>
  <c r="I61" i="46"/>
  <c r="I64" i="46"/>
  <c r="I60" i="46"/>
  <c r="F3" i="63"/>
  <c r="F27" i="63" s="1"/>
  <c r="F39" i="63" s="1"/>
  <c r="F43" i="63" s="1"/>
  <c r="F66" i="7" s="1"/>
  <c r="F11" i="58"/>
  <c r="F3" i="86"/>
  <c r="F27" i="86" s="1"/>
  <c r="F39" i="86" s="1"/>
  <c r="F43" i="86" s="1"/>
  <c r="F75" i="7" s="1"/>
  <c r="F11" i="76"/>
  <c r="F3" i="33"/>
  <c r="F27" i="33" s="1"/>
  <c r="F39" i="33" s="1"/>
  <c r="F43" i="33" s="1"/>
  <c r="F51" i="7" s="1"/>
  <c r="F11" i="32"/>
  <c r="F22" i="32" s="1"/>
  <c r="I60" i="81"/>
  <c r="I61" i="81"/>
  <c r="I64" i="81"/>
  <c r="I62" i="81"/>
  <c r="F3" i="82"/>
  <c r="F27" i="82" s="1"/>
  <c r="F39" i="82" s="1"/>
  <c r="F43" i="82" s="1"/>
  <c r="F71" i="7" s="1"/>
  <c r="F11" i="68"/>
  <c r="I61" i="56"/>
  <c r="I60" i="56"/>
  <c r="I62" i="56"/>
  <c r="I64" i="56"/>
  <c r="I60" i="42"/>
  <c r="I64" i="42"/>
  <c r="I62" i="42"/>
  <c r="I61" i="42"/>
  <c r="E25" i="30"/>
  <c r="E22" i="30"/>
  <c r="J63" i="30"/>
  <c r="I64" i="64"/>
  <c r="I62" i="64"/>
  <c r="I61" i="64"/>
  <c r="I60" i="64"/>
  <c r="E25" i="42"/>
  <c r="E22" i="42"/>
  <c r="J63" i="42"/>
  <c r="E22" i="51"/>
  <c r="E25" i="51"/>
  <c r="J63" i="51"/>
  <c r="F3" i="59"/>
  <c r="F27" i="59" s="1"/>
  <c r="F39" i="59" s="1"/>
  <c r="F43" i="59" s="1"/>
  <c r="F62" i="7" s="1"/>
  <c r="F11" i="54"/>
  <c r="Q62" i="47"/>
  <c r="Q60" i="47"/>
  <c r="Q61" i="47"/>
  <c r="E25" i="65"/>
  <c r="E22" i="65"/>
  <c r="J63" i="65"/>
  <c r="I60" i="28"/>
  <c r="I64" i="28"/>
  <c r="I62" i="28"/>
  <c r="I61" i="28"/>
  <c r="F11" i="81"/>
  <c r="F3" i="91"/>
  <c r="F27" i="91" s="1"/>
  <c r="F39" i="91" s="1"/>
  <c r="F43" i="91" s="1"/>
  <c r="E22" i="40"/>
  <c r="E25" i="40"/>
  <c r="J63" i="40"/>
  <c r="F11" i="22"/>
  <c r="F25" i="22" s="1"/>
  <c r="F3" i="23"/>
  <c r="F27" i="23" s="1"/>
  <c r="F39" i="23" s="1"/>
  <c r="F43" i="23" s="1"/>
  <c r="F45" i="7" s="1"/>
  <c r="I60" i="66"/>
  <c r="I64" i="66"/>
  <c r="I62" i="66"/>
  <c r="I61" i="66"/>
  <c r="L67" i="55"/>
  <c r="L71" i="55" s="1"/>
  <c r="L22" i="7" s="1"/>
  <c r="L104" i="7" s="1"/>
  <c r="C67" i="81"/>
  <c r="C71" i="81" s="1"/>
  <c r="C39" i="7" s="1"/>
  <c r="C67" i="65"/>
  <c r="C71" i="65" s="1"/>
  <c r="C27" i="7" s="1"/>
  <c r="C67" i="54"/>
  <c r="C71" i="54" s="1"/>
  <c r="C21" i="7" s="1"/>
  <c r="C67" i="46"/>
  <c r="C71" i="46" s="1"/>
  <c r="C17" i="7" s="1"/>
  <c r="C67" i="73"/>
  <c r="C71" i="73" s="1"/>
  <c r="C31" i="7" s="1"/>
  <c r="K67" i="56"/>
  <c r="K71" i="56" s="1"/>
  <c r="K23" i="7" s="1"/>
  <c r="K105" i="7" s="1"/>
  <c r="L67" i="51"/>
  <c r="L71" i="51" s="1"/>
  <c r="L20" i="7" s="1"/>
  <c r="L102" i="7" s="1"/>
  <c r="C67" i="28"/>
  <c r="C71" i="28" s="1"/>
  <c r="C8" i="7" s="1"/>
  <c r="L67" i="67"/>
  <c r="L71" i="67" s="1"/>
  <c r="L29" i="7" s="1"/>
  <c r="L111" i="7" s="1"/>
  <c r="C67" i="56"/>
  <c r="C71" i="56" s="1"/>
  <c r="C23" i="7" s="1"/>
  <c r="F3" i="25"/>
  <c r="F27" i="25" s="1"/>
  <c r="F39" i="25" s="1"/>
  <c r="F43" i="25" s="1"/>
  <c r="F47" i="7" s="1"/>
  <c r="F11" i="24"/>
  <c r="I62" i="79"/>
  <c r="I61" i="79"/>
  <c r="I64" i="79"/>
  <c r="I60" i="79"/>
  <c r="E25" i="50"/>
  <c r="E22" i="50"/>
  <c r="J63" i="50"/>
  <c r="F3" i="71"/>
  <c r="F27" i="71" s="1"/>
  <c r="F39" i="71" s="1"/>
  <c r="F43" i="71" s="1"/>
  <c r="F69" i="7" s="1"/>
  <c r="F11" i="66"/>
  <c r="E22" i="58"/>
  <c r="E25" i="58"/>
  <c r="J63" i="58"/>
  <c r="I62" i="67"/>
  <c r="I61" i="67"/>
  <c r="I64" i="67"/>
  <c r="I60" i="67"/>
  <c r="E22" i="76"/>
  <c r="E25" i="76"/>
  <c r="J63" i="76"/>
  <c r="E25" i="32"/>
  <c r="J63" i="32"/>
  <c r="E25" i="68"/>
  <c r="E22" i="68"/>
  <c r="J63" i="68"/>
  <c r="Q60" i="76"/>
  <c r="Q62" i="76"/>
  <c r="Q61" i="76"/>
  <c r="I64" i="54"/>
  <c r="I60" i="54"/>
  <c r="I62" i="54"/>
  <c r="I61" i="54"/>
  <c r="F3" i="48"/>
  <c r="F27" i="48" s="1"/>
  <c r="F39" i="48" s="1"/>
  <c r="F43" i="48" s="1"/>
  <c r="F58" i="7" s="1"/>
  <c r="F11" i="46"/>
  <c r="I60" i="38"/>
  <c r="I61" i="38"/>
  <c r="I62" i="38"/>
  <c r="I64" i="38"/>
  <c r="E25" i="57"/>
  <c r="E22" i="57"/>
  <c r="J63" i="57"/>
  <c r="I60" i="73"/>
  <c r="I61" i="73"/>
  <c r="I64" i="73"/>
  <c r="I62" i="73"/>
  <c r="Q62" i="40"/>
  <c r="Q60" i="40"/>
  <c r="Q61" i="40"/>
  <c r="E22" i="79"/>
  <c r="E25" i="79"/>
  <c r="J63" i="79"/>
  <c r="E25" i="54"/>
  <c r="E22" i="54"/>
  <c r="J63" i="54"/>
  <c r="F3" i="90"/>
  <c r="F27" i="90" s="1"/>
  <c r="F39" i="90" s="1"/>
  <c r="F43" i="90" s="1"/>
  <c r="F79" i="7" s="1"/>
  <c r="F11" i="80"/>
  <c r="E25" i="67"/>
  <c r="E22" i="67"/>
  <c r="J63" i="67"/>
  <c r="I61" i="24"/>
  <c r="I60" i="24"/>
  <c r="I64" i="24"/>
  <c r="I62" i="24"/>
  <c r="F11" i="75"/>
  <c r="F3" i="85"/>
  <c r="F27" i="85" s="1"/>
  <c r="F39" i="85" s="1"/>
  <c r="F43" i="85" s="1"/>
  <c r="F74" i="7" s="1"/>
  <c r="F11" i="55"/>
  <c r="F3" i="60"/>
  <c r="F27" i="60" s="1"/>
  <c r="F39" i="60" s="1"/>
  <c r="F43" i="60" s="1"/>
  <c r="F63" i="7" s="1"/>
  <c r="Q60" i="80"/>
  <c r="Q62" i="80"/>
  <c r="Q61" i="80"/>
  <c r="E25" i="24"/>
  <c r="E22" i="24"/>
  <c r="J63" i="24"/>
  <c r="I60" i="57"/>
  <c r="I62" i="57"/>
  <c r="I61" i="57"/>
  <c r="I64" i="57"/>
  <c r="E22" i="73"/>
  <c r="E25" i="73"/>
  <c r="J63" i="73"/>
  <c r="Q62" i="56"/>
  <c r="Q60" i="56"/>
  <c r="Q61" i="56"/>
  <c r="E25" i="66"/>
  <c r="E22" i="66"/>
  <c r="J63" i="66"/>
  <c r="I64" i="44"/>
  <c r="I62" i="44"/>
  <c r="I61" i="44"/>
  <c r="I60" i="44"/>
  <c r="I61" i="47"/>
  <c r="I64" i="47"/>
  <c r="I60" i="47"/>
  <c r="I62" i="47"/>
  <c r="I60" i="75"/>
  <c r="I64" i="75"/>
  <c r="I62" i="75"/>
  <c r="I61" i="75"/>
  <c r="Q61" i="22"/>
  <c r="Q62" i="22"/>
  <c r="Q60" i="22"/>
  <c r="F3" i="45"/>
  <c r="F27" i="45" s="1"/>
  <c r="F39" i="45" s="1"/>
  <c r="F43" i="45" s="1"/>
  <c r="F57" i="7" s="1"/>
  <c r="F11" i="44"/>
  <c r="I61" i="51"/>
  <c r="I60" i="51"/>
  <c r="I64" i="51"/>
  <c r="I62" i="51"/>
  <c r="E22" i="46"/>
  <c r="E25" i="46"/>
  <c r="J63" i="46"/>
  <c r="I60" i="80"/>
  <c r="I64" i="80"/>
  <c r="I62" i="80"/>
  <c r="I61" i="80"/>
  <c r="F3" i="49"/>
  <c r="F27" i="49" s="1"/>
  <c r="F39" i="49" s="1"/>
  <c r="F43" i="49" s="1"/>
  <c r="F59" i="7" s="1"/>
  <c r="F11" i="47"/>
  <c r="I60" i="40"/>
  <c r="I62" i="40"/>
  <c r="I61" i="40"/>
  <c r="I64" i="40"/>
  <c r="F3" i="61"/>
  <c r="F27" i="61" s="1"/>
  <c r="F39" i="61" s="1"/>
  <c r="F43" i="61" s="1"/>
  <c r="F64" i="7" s="1"/>
  <c r="F11" i="56"/>
  <c r="Q60" i="50"/>
  <c r="Q62" i="50"/>
  <c r="Q61" i="50"/>
  <c r="E25" i="80"/>
  <c r="E22" i="80"/>
  <c r="J63" i="80"/>
  <c r="F3" i="39"/>
  <c r="F27" i="39" s="1"/>
  <c r="F39" i="39" s="1"/>
  <c r="F43" i="39" s="1"/>
  <c r="F54" i="7" s="1"/>
  <c r="F11" i="38"/>
  <c r="F11" i="65"/>
  <c r="F3" i="70"/>
  <c r="F27" i="70" s="1"/>
  <c r="F39" i="70" s="1"/>
  <c r="F43" i="70" s="1"/>
  <c r="F68" i="7" s="1"/>
  <c r="E22" i="81"/>
  <c r="E25" i="81"/>
  <c r="J63" i="81"/>
  <c r="F3" i="69"/>
  <c r="F27" i="69" s="1"/>
  <c r="F39" i="69" s="1"/>
  <c r="F43" i="69" s="1"/>
  <c r="F67" i="7" s="1"/>
  <c r="F11" i="64"/>
  <c r="E22" i="22"/>
  <c r="J63" i="22"/>
  <c r="I64" i="50"/>
  <c r="I62" i="50"/>
  <c r="I60" i="50"/>
  <c r="I61" i="50"/>
  <c r="C67" i="51"/>
  <c r="C71" i="51" s="1"/>
  <c r="C20" i="7" s="1"/>
  <c r="K67" i="47"/>
  <c r="K71" i="47" s="1"/>
  <c r="K18" i="7" s="1"/>
  <c r="K100" i="7" s="1"/>
  <c r="C67" i="64"/>
  <c r="C71" i="64" s="1"/>
  <c r="C26" i="7" s="1"/>
  <c r="C67" i="75"/>
  <c r="C71" i="75" s="1"/>
  <c r="C33" i="7" s="1"/>
  <c r="C67" i="79"/>
  <c r="C71" i="79" s="1"/>
  <c r="C37" i="7" s="1"/>
  <c r="L67" i="74"/>
  <c r="L71" i="74" s="1"/>
  <c r="L32" i="7" s="1"/>
  <c r="L114" i="7" s="1"/>
  <c r="L8" i="7"/>
  <c r="L90" i="7" s="1"/>
  <c r="L67" i="42"/>
  <c r="L71" i="42" s="1"/>
  <c r="L15" i="7" s="1"/>
  <c r="L97" i="7" s="1"/>
  <c r="C67" i="67"/>
  <c r="C71" i="67" s="1"/>
  <c r="C29" i="7" s="1"/>
  <c r="L67" i="79"/>
  <c r="L71" i="79" s="1"/>
  <c r="L37" i="7" s="1"/>
  <c r="L119" i="7" s="1"/>
  <c r="E22" i="74"/>
  <c r="E25" i="74"/>
  <c r="J63" i="74"/>
  <c r="E25" i="55"/>
  <c r="E22" i="55"/>
  <c r="J63" i="55"/>
  <c r="I60" i="76"/>
  <c r="I61" i="76"/>
  <c r="I64" i="76"/>
  <c r="I62" i="76"/>
  <c r="I61" i="32"/>
  <c r="I60" i="32"/>
  <c r="I64" i="32"/>
  <c r="I62" i="32"/>
  <c r="F3" i="29"/>
  <c r="F27" i="29" s="1"/>
  <c r="F39" i="29" s="1"/>
  <c r="F43" i="29" s="1"/>
  <c r="F49" i="7" s="1"/>
  <c r="F11" i="28"/>
  <c r="I64" i="68"/>
  <c r="I62" i="68"/>
  <c r="I61" i="68"/>
  <c r="I60" i="68"/>
  <c r="I60" i="30"/>
  <c r="I64" i="30"/>
  <c r="I61" i="30"/>
  <c r="I62" i="30"/>
  <c r="I62" i="65"/>
  <c r="I64" i="65"/>
  <c r="I60" i="65"/>
  <c r="I61" i="65"/>
  <c r="I61" i="22"/>
  <c r="I64" i="22"/>
  <c r="I62" i="22"/>
  <c r="I60" i="22"/>
  <c r="E22" i="44"/>
  <c r="E25" i="44"/>
  <c r="J63" i="44"/>
  <c r="I60" i="55"/>
  <c r="I64" i="55"/>
  <c r="I62" i="55"/>
  <c r="I61" i="55"/>
  <c r="F3" i="31"/>
  <c r="F27" i="31" s="1"/>
  <c r="F39" i="31" s="1"/>
  <c r="F43" i="31" s="1"/>
  <c r="F50" i="7" s="1"/>
  <c r="F11" i="30"/>
  <c r="F11" i="57"/>
  <c r="F3" i="62"/>
  <c r="F27" i="62" s="1"/>
  <c r="F39" i="62" s="1"/>
  <c r="F43" i="62" s="1"/>
  <c r="F65" i="7" s="1"/>
  <c r="E25" i="47"/>
  <c r="E22" i="47"/>
  <c r="J63" i="47"/>
  <c r="F11" i="79"/>
  <c r="F3" i="89"/>
  <c r="F27" i="89" s="1"/>
  <c r="F39" i="89" s="1"/>
  <c r="F43" i="89" s="1"/>
  <c r="F78" i="7" s="1"/>
  <c r="E25" i="56"/>
  <c r="E22" i="56"/>
  <c r="J63" i="56"/>
  <c r="F3" i="43"/>
  <c r="F27" i="43" s="1"/>
  <c r="F39" i="43" s="1"/>
  <c r="F43" i="43" s="1"/>
  <c r="F56" i="7" s="1"/>
  <c r="F11" i="42"/>
  <c r="I61" i="74"/>
  <c r="I60" i="74"/>
  <c r="I64" i="74"/>
  <c r="I62" i="74"/>
  <c r="F3" i="53"/>
  <c r="F27" i="53" s="1"/>
  <c r="F39" i="53" s="1"/>
  <c r="F43" i="53" s="1"/>
  <c r="F61" i="7" s="1"/>
  <c r="F11" i="51"/>
  <c r="E25" i="38"/>
  <c r="E22" i="38"/>
  <c r="J63" i="38"/>
  <c r="F11" i="67"/>
  <c r="F3" i="72"/>
  <c r="F27" i="72" s="1"/>
  <c r="F39" i="72" s="1"/>
  <c r="F43" i="72" s="1"/>
  <c r="F70" i="7" s="1"/>
  <c r="E25" i="75"/>
  <c r="E22" i="75"/>
  <c r="J63" i="75"/>
  <c r="E25" i="64"/>
  <c r="E22" i="64"/>
  <c r="J63" i="64"/>
  <c r="F3" i="41"/>
  <c r="F27" i="41" s="1"/>
  <c r="F39" i="41" s="1"/>
  <c r="F43" i="41" s="1"/>
  <c r="F55" i="7" s="1"/>
  <c r="F11" i="40"/>
  <c r="C67" i="68"/>
  <c r="C71" i="68" s="1"/>
  <c r="C30" i="7" s="1"/>
  <c r="L67" i="64"/>
  <c r="L71" i="64" s="1"/>
  <c r="L26" i="7" s="1"/>
  <c r="L108" i="7" s="1"/>
  <c r="C67" i="24"/>
  <c r="C71" i="24" s="1"/>
  <c r="C67" i="55"/>
  <c r="C71" i="55" s="1"/>
  <c r="C22" i="7" s="1"/>
  <c r="C67" i="76"/>
  <c r="C71" i="76" s="1"/>
  <c r="C34" i="7" s="1"/>
  <c r="K67" i="76"/>
  <c r="K71" i="76" s="1"/>
  <c r="K34" i="7" s="1"/>
  <c r="K116" i="7" s="1"/>
  <c r="L67" i="57"/>
  <c r="L71" i="57" s="1"/>
  <c r="L24" i="7" s="1"/>
  <c r="L106" i="7" s="1"/>
  <c r="K67" i="50"/>
  <c r="K71" i="50" s="1"/>
  <c r="K19" i="7" s="1"/>
  <c r="K101" i="7" s="1"/>
  <c r="L67" i="54"/>
  <c r="L71" i="54" s="1"/>
  <c r="L21" i="7" s="1"/>
  <c r="L103" i="7" s="1"/>
  <c r="L67" i="65"/>
  <c r="L71" i="65" s="1"/>
  <c r="L27" i="7" s="1"/>
  <c r="L109" i="7" s="1"/>
  <c r="C67" i="30"/>
  <c r="C71" i="30" s="1"/>
  <c r="C9" i="7" s="1"/>
  <c r="C67" i="57"/>
  <c r="C71" i="57" s="1"/>
  <c r="C24" i="7" s="1"/>
  <c r="C67" i="80"/>
  <c r="C71" i="80" s="1"/>
  <c r="C38" i="7" s="1"/>
  <c r="C67" i="47"/>
  <c r="C71" i="47" s="1"/>
  <c r="C18" i="7" s="1"/>
  <c r="J86" i="7"/>
  <c r="I86" i="7"/>
  <c r="C67" i="26"/>
  <c r="C71" i="26" s="1"/>
  <c r="C7" i="7" s="1"/>
  <c r="G3" i="27"/>
  <c r="G27" i="27" s="1"/>
  <c r="G39" i="27" s="1"/>
  <c r="G43" i="27" s="1"/>
  <c r="G48" i="7" s="1"/>
  <c r="F11" i="26"/>
  <c r="J63" i="26"/>
  <c r="E25" i="26"/>
  <c r="E22" i="26"/>
  <c r="I61" i="26"/>
  <c r="I60" i="26"/>
  <c r="I64" i="26"/>
  <c r="I62" i="26"/>
  <c r="G27" i="87"/>
  <c r="G39" i="87" s="1"/>
  <c r="G43" i="87" s="1"/>
  <c r="G76" i="7" s="1"/>
  <c r="G27" i="37"/>
  <c r="G39" i="37" s="1"/>
  <c r="G43" i="37" s="1"/>
  <c r="G53" i="7" s="1"/>
  <c r="G94" i="7" s="1"/>
  <c r="G3" i="14"/>
  <c r="F64" i="13"/>
  <c r="F80" i="7" l="1"/>
  <c r="L67" i="22"/>
  <c r="L71" i="22" s="1"/>
  <c r="C89" i="7"/>
  <c r="C116" i="7"/>
  <c r="C105" i="7"/>
  <c r="C107" i="7"/>
  <c r="C106" i="7"/>
  <c r="C104" i="7"/>
  <c r="C108" i="7"/>
  <c r="C113" i="7"/>
  <c r="C121" i="7"/>
  <c r="C92" i="7"/>
  <c r="C101" i="7"/>
  <c r="C97" i="7"/>
  <c r="C110" i="7"/>
  <c r="C112" i="7"/>
  <c r="C115" i="7"/>
  <c r="C109" i="7"/>
  <c r="C91" i="7"/>
  <c r="C90" i="7"/>
  <c r="C99" i="7"/>
  <c r="C95" i="7"/>
  <c r="C96" i="7"/>
  <c r="C98" i="7"/>
  <c r="D118" i="7"/>
  <c r="C120" i="7"/>
  <c r="C100" i="7"/>
  <c r="C111" i="7"/>
  <c r="C119" i="7"/>
  <c r="C102" i="7"/>
  <c r="C103" i="7"/>
  <c r="C114" i="7"/>
  <c r="C86" i="7"/>
  <c r="K11" i="19"/>
  <c r="F3" i="35"/>
  <c r="F27" i="35" s="1"/>
  <c r="F39" i="35" s="1"/>
  <c r="F43" i="35" s="1"/>
  <c r="F52" i="7" s="1"/>
  <c r="F93" i="7" s="1"/>
  <c r="K62" i="78"/>
  <c r="K61" i="78"/>
  <c r="K64" i="78"/>
  <c r="K60" i="78"/>
  <c r="H3" i="88"/>
  <c r="H27" i="88" s="1"/>
  <c r="H39" i="88" s="1"/>
  <c r="H43" i="88" s="1"/>
  <c r="H77" i="7" s="1"/>
  <c r="H11" i="78"/>
  <c r="G25" i="78"/>
  <c r="G22" i="78"/>
  <c r="L63" i="78"/>
  <c r="E67" i="78"/>
  <c r="E71" i="78" s="1"/>
  <c r="E36" i="7" s="1"/>
  <c r="E118" i="7" s="1"/>
  <c r="L67" i="78"/>
  <c r="L71" i="78" s="1"/>
  <c r="L36" i="7" s="1"/>
  <c r="L118" i="7" s="1"/>
  <c r="L67" i="56"/>
  <c r="L71" i="56" s="1"/>
  <c r="L23" i="7" s="1"/>
  <c r="L105" i="7" s="1"/>
  <c r="D67" i="80"/>
  <c r="D71" i="80" s="1"/>
  <c r="D38" i="7" s="1"/>
  <c r="D120" i="7" s="1"/>
  <c r="L67" i="80"/>
  <c r="L71" i="80" s="1"/>
  <c r="L38" i="7" s="1"/>
  <c r="L120" i="7" s="1"/>
  <c r="L67" i="40"/>
  <c r="L71" i="40" s="1"/>
  <c r="L14" i="7" s="1"/>
  <c r="L96" i="7" s="1"/>
  <c r="D67" i="38"/>
  <c r="D71" i="38" s="1"/>
  <c r="D13" i="7" s="1"/>
  <c r="D95" i="7" s="1"/>
  <c r="D67" i="67"/>
  <c r="D71" i="67" s="1"/>
  <c r="D29" i="7" s="1"/>
  <c r="D111" i="7" s="1"/>
  <c r="D67" i="76"/>
  <c r="D71" i="76" s="1"/>
  <c r="D34" i="7" s="1"/>
  <c r="D116" i="7" s="1"/>
  <c r="D67" i="28"/>
  <c r="D71" i="28" s="1"/>
  <c r="D8" i="7" s="1"/>
  <c r="D90" i="7" s="1"/>
  <c r="D67" i="64"/>
  <c r="D71" i="64" s="1"/>
  <c r="D26" i="7" s="1"/>
  <c r="D108" i="7" s="1"/>
  <c r="G11" i="67"/>
  <c r="G3" i="72"/>
  <c r="G27" i="72" s="1"/>
  <c r="G39" i="72" s="1"/>
  <c r="G43" i="72" s="1"/>
  <c r="G70" i="7" s="1"/>
  <c r="F25" i="51"/>
  <c r="F22" i="51"/>
  <c r="K63" i="51"/>
  <c r="J60" i="56"/>
  <c r="J62" i="56"/>
  <c r="J64" i="56"/>
  <c r="J61" i="56"/>
  <c r="F22" i="57"/>
  <c r="F25" i="57"/>
  <c r="K63" i="57"/>
  <c r="G3" i="31"/>
  <c r="G27" i="31" s="1"/>
  <c r="G39" i="31" s="1"/>
  <c r="G43" i="31" s="1"/>
  <c r="G50" i="7" s="1"/>
  <c r="G11" i="30"/>
  <c r="F22" i="28"/>
  <c r="F25" i="28"/>
  <c r="K63" i="28"/>
  <c r="F22" i="38"/>
  <c r="F25" i="38"/>
  <c r="K63" i="38"/>
  <c r="F22" i="47"/>
  <c r="F25" i="47"/>
  <c r="K63" i="47"/>
  <c r="J60" i="46"/>
  <c r="J64" i="46"/>
  <c r="J62" i="46"/>
  <c r="J61" i="46"/>
  <c r="G3" i="45"/>
  <c r="G27" i="45" s="1"/>
  <c r="G39" i="45" s="1"/>
  <c r="G43" i="45" s="1"/>
  <c r="G57" i="7" s="1"/>
  <c r="G11" i="44"/>
  <c r="F25" i="55"/>
  <c r="F22" i="55"/>
  <c r="K63" i="55"/>
  <c r="G3" i="85"/>
  <c r="G27" i="85" s="1"/>
  <c r="G39" i="85" s="1"/>
  <c r="G43" i="85" s="1"/>
  <c r="G74" i="7" s="1"/>
  <c r="G11" i="75"/>
  <c r="F22" i="80"/>
  <c r="F25" i="80"/>
  <c r="K63" i="80"/>
  <c r="J61" i="76"/>
  <c r="J60" i="76"/>
  <c r="J62" i="76"/>
  <c r="J64" i="76"/>
  <c r="G11" i="22"/>
  <c r="G25" i="22" s="1"/>
  <c r="G3" i="23"/>
  <c r="G27" i="23" s="1"/>
  <c r="G39" i="23" s="1"/>
  <c r="G43" i="23" s="1"/>
  <c r="G45" i="7" s="1"/>
  <c r="J60" i="30"/>
  <c r="J64" i="30"/>
  <c r="J61" i="30"/>
  <c r="J62" i="30"/>
  <c r="F25" i="32"/>
  <c r="K63" i="32"/>
  <c r="G3" i="63"/>
  <c r="G27" i="63" s="1"/>
  <c r="G39" i="63" s="1"/>
  <c r="G43" i="63" s="1"/>
  <c r="G66" i="7" s="1"/>
  <c r="G11" i="58"/>
  <c r="F22" i="73"/>
  <c r="F25" i="73"/>
  <c r="K63" i="73"/>
  <c r="G11" i="74"/>
  <c r="G3" i="84"/>
  <c r="G27" i="84" s="1"/>
  <c r="G39" i="84" s="1"/>
  <c r="G43" i="84" s="1"/>
  <c r="G73" i="7" s="1"/>
  <c r="D67" i="55"/>
  <c r="D71" i="55" s="1"/>
  <c r="D22" i="7" s="1"/>
  <c r="D104" i="7" s="1"/>
  <c r="D67" i="22"/>
  <c r="D71" i="22" s="1"/>
  <c r="D4" i="7" s="1"/>
  <c r="D67" i="68"/>
  <c r="D71" i="68" s="1"/>
  <c r="D30" i="7" s="1"/>
  <c r="D112" i="7" s="1"/>
  <c r="L67" i="50"/>
  <c r="L71" i="50" s="1"/>
  <c r="L19" i="7" s="1"/>
  <c r="L101" i="7" s="1"/>
  <c r="D67" i="51"/>
  <c r="D71" i="51" s="1"/>
  <c r="D20" i="7" s="1"/>
  <c r="D102" i="7" s="1"/>
  <c r="D67" i="44"/>
  <c r="D71" i="44" s="1"/>
  <c r="D16" i="7" s="1"/>
  <c r="D98" i="7" s="1"/>
  <c r="D67" i="57"/>
  <c r="D71" i="57" s="1"/>
  <c r="D24" i="7" s="1"/>
  <c r="D106" i="7" s="1"/>
  <c r="D67" i="54"/>
  <c r="D71" i="54" s="1"/>
  <c r="D21" i="7" s="1"/>
  <c r="D103" i="7" s="1"/>
  <c r="L67" i="76"/>
  <c r="L71" i="76" s="1"/>
  <c r="L34" i="7" s="1"/>
  <c r="L116" i="7" s="1"/>
  <c r="D67" i="42"/>
  <c r="D71" i="42" s="1"/>
  <c r="D15" i="7" s="1"/>
  <c r="D97" i="7" s="1"/>
  <c r="D67" i="58"/>
  <c r="D71" i="58" s="1"/>
  <c r="D25" i="7" s="1"/>
  <c r="D107" i="7" s="1"/>
  <c r="G3" i="41"/>
  <c r="G27" i="41" s="1"/>
  <c r="G39" i="41" s="1"/>
  <c r="G43" i="41" s="1"/>
  <c r="G55" i="7" s="1"/>
  <c r="G11" i="40"/>
  <c r="F25" i="67"/>
  <c r="F22" i="67"/>
  <c r="K63" i="67"/>
  <c r="J64" i="38"/>
  <c r="J62" i="38"/>
  <c r="J60" i="38"/>
  <c r="J61" i="38"/>
  <c r="F25" i="42"/>
  <c r="F22" i="42"/>
  <c r="K63" i="42"/>
  <c r="G11" i="79"/>
  <c r="G3" i="89"/>
  <c r="G27" i="89" s="1"/>
  <c r="G39" i="89" s="1"/>
  <c r="G43" i="89" s="1"/>
  <c r="G78" i="7" s="1"/>
  <c r="J62" i="74"/>
  <c r="J61" i="74"/>
  <c r="J60" i="74"/>
  <c r="J64" i="74"/>
  <c r="F25" i="64"/>
  <c r="F22" i="64"/>
  <c r="K63" i="64"/>
  <c r="J60" i="81"/>
  <c r="J62" i="81"/>
  <c r="J61" i="81"/>
  <c r="J64" i="81"/>
  <c r="G11" i="65"/>
  <c r="G3" i="70"/>
  <c r="G27" i="70" s="1"/>
  <c r="G39" i="70" s="1"/>
  <c r="G43" i="70" s="1"/>
  <c r="G68" i="7" s="1"/>
  <c r="G3" i="61"/>
  <c r="G27" i="61" s="1"/>
  <c r="G39" i="61" s="1"/>
  <c r="G43" i="61" s="1"/>
  <c r="G64" i="7" s="1"/>
  <c r="G11" i="56"/>
  <c r="J61" i="73"/>
  <c r="J60" i="73"/>
  <c r="J64" i="73"/>
  <c r="J62" i="73"/>
  <c r="J60" i="24"/>
  <c r="J64" i="24"/>
  <c r="J62" i="24"/>
  <c r="J61" i="24"/>
  <c r="F25" i="75"/>
  <c r="F22" i="75"/>
  <c r="K63" i="75"/>
  <c r="J62" i="67"/>
  <c r="J64" i="67"/>
  <c r="J61" i="67"/>
  <c r="J60" i="67"/>
  <c r="J64" i="79"/>
  <c r="J60" i="79"/>
  <c r="J62" i="79"/>
  <c r="J61" i="79"/>
  <c r="F25" i="46"/>
  <c r="F22" i="46"/>
  <c r="K63" i="46"/>
  <c r="J60" i="68"/>
  <c r="J62" i="68"/>
  <c r="J64" i="68"/>
  <c r="J61" i="68"/>
  <c r="J61" i="58"/>
  <c r="J64" i="58"/>
  <c r="J60" i="58"/>
  <c r="J62" i="58"/>
  <c r="G3" i="71"/>
  <c r="G27" i="71" s="1"/>
  <c r="G39" i="71" s="1"/>
  <c r="G43" i="71" s="1"/>
  <c r="G69" i="7" s="1"/>
  <c r="G11" i="66"/>
  <c r="F22" i="24"/>
  <c r="F25" i="24"/>
  <c r="K63" i="24"/>
  <c r="F22" i="22"/>
  <c r="K63" i="22"/>
  <c r="G3" i="59"/>
  <c r="G27" i="59" s="1"/>
  <c r="G39" i="59" s="1"/>
  <c r="G43" i="59" s="1"/>
  <c r="G62" i="7" s="1"/>
  <c r="G11" i="54"/>
  <c r="G3" i="82"/>
  <c r="G27" i="82" s="1"/>
  <c r="G39" i="82" s="1"/>
  <c r="G43" i="82" s="1"/>
  <c r="G71" i="7" s="1"/>
  <c r="G11" i="68"/>
  <c r="F25" i="76"/>
  <c r="F22" i="76"/>
  <c r="K63" i="76"/>
  <c r="G3" i="52"/>
  <c r="G27" i="52" s="1"/>
  <c r="G39" i="52" s="1"/>
  <c r="G43" i="52" s="1"/>
  <c r="G60" i="7" s="1"/>
  <c r="G11" i="50"/>
  <c r="F25" i="74"/>
  <c r="F22" i="74"/>
  <c r="K63" i="74"/>
  <c r="D67" i="30"/>
  <c r="D71" i="30" s="1"/>
  <c r="D9" i="7" s="1"/>
  <c r="D91" i="7" s="1"/>
  <c r="D67" i="40"/>
  <c r="D71" i="40" s="1"/>
  <c r="D14" i="7" s="1"/>
  <c r="D96" i="7" s="1"/>
  <c r="D67" i="75"/>
  <c r="D71" i="75" s="1"/>
  <c r="D33" i="7" s="1"/>
  <c r="D115" i="7" s="1"/>
  <c r="D67" i="24"/>
  <c r="D71" i="24" s="1"/>
  <c r="D67" i="73"/>
  <c r="D71" i="73" s="1"/>
  <c r="D31" i="7" s="1"/>
  <c r="D113" i="7" s="1"/>
  <c r="D67" i="79"/>
  <c r="D71" i="79" s="1"/>
  <c r="D37" i="7" s="1"/>
  <c r="D119" i="7" s="1"/>
  <c r="L67" i="47"/>
  <c r="L71" i="47" s="1"/>
  <c r="L18" i="7" s="1"/>
  <c r="L100" i="7" s="1"/>
  <c r="D67" i="56"/>
  <c r="D71" i="56" s="1"/>
  <c r="D23" i="7" s="1"/>
  <c r="D105" i="7" s="1"/>
  <c r="D67" i="81"/>
  <c r="D71" i="81" s="1"/>
  <c r="D39" i="7" s="1"/>
  <c r="D121" i="7" s="1"/>
  <c r="J62" i="64"/>
  <c r="J61" i="64"/>
  <c r="J60" i="64"/>
  <c r="J64" i="64"/>
  <c r="G3" i="53"/>
  <c r="G27" i="53" s="1"/>
  <c r="G39" i="53" s="1"/>
  <c r="G43" i="53" s="1"/>
  <c r="G61" i="7" s="1"/>
  <c r="G11" i="51"/>
  <c r="F25" i="79"/>
  <c r="F22" i="79"/>
  <c r="K63" i="79"/>
  <c r="J60" i="47"/>
  <c r="J62" i="47"/>
  <c r="J61" i="47"/>
  <c r="J64" i="47"/>
  <c r="F22" i="30"/>
  <c r="F25" i="30"/>
  <c r="K63" i="30"/>
  <c r="J60" i="44"/>
  <c r="J62" i="44"/>
  <c r="J61" i="44"/>
  <c r="J64" i="44"/>
  <c r="G3" i="29"/>
  <c r="G27" i="29" s="1"/>
  <c r="G39" i="29" s="1"/>
  <c r="G43" i="29" s="1"/>
  <c r="G49" i="7" s="1"/>
  <c r="G11" i="28"/>
  <c r="J62" i="22"/>
  <c r="J60" i="22"/>
  <c r="J61" i="22"/>
  <c r="J64" i="22"/>
  <c r="F22" i="65"/>
  <c r="F25" i="65"/>
  <c r="K63" i="65"/>
  <c r="G3" i="39"/>
  <c r="G27" i="39" s="1"/>
  <c r="G39" i="39" s="1"/>
  <c r="G43" i="39" s="1"/>
  <c r="G54" i="7" s="1"/>
  <c r="G11" i="38"/>
  <c r="G3" i="49"/>
  <c r="G27" i="49" s="1"/>
  <c r="G39" i="49" s="1"/>
  <c r="G43" i="49" s="1"/>
  <c r="G59" i="7" s="1"/>
  <c r="G11" i="47"/>
  <c r="F25" i="44"/>
  <c r="F22" i="44"/>
  <c r="K63" i="44"/>
  <c r="J60" i="66"/>
  <c r="J62" i="66"/>
  <c r="J61" i="66"/>
  <c r="J64" i="66"/>
  <c r="G3" i="90"/>
  <c r="G27" i="90" s="1"/>
  <c r="G39" i="90" s="1"/>
  <c r="G43" i="90" s="1"/>
  <c r="G79" i="7" s="1"/>
  <c r="G11" i="80"/>
  <c r="J64" i="57"/>
  <c r="J62" i="57"/>
  <c r="J60" i="57"/>
  <c r="J61" i="57"/>
  <c r="J62" i="50"/>
  <c r="J61" i="50"/>
  <c r="J64" i="50"/>
  <c r="J60" i="50"/>
  <c r="J60" i="40"/>
  <c r="J64" i="40"/>
  <c r="J62" i="40"/>
  <c r="J61" i="40"/>
  <c r="G11" i="81"/>
  <c r="G3" i="91"/>
  <c r="G27" i="91" s="1"/>
  <c r="G39" i="91" s="1"/>
  <c r="G43" i="91" s="1"/>
  <c r="G3" i="33"/>
  <c r="G27" i="33" s="1"/>
  <c r="G39" i="33" s="1"/>
  <c r="G43" i="33" s="1"/>
  <c r="G51" i="7" s="1"/>
  <c r="G11" i="32"/>
  <c r="G22" i="32" s="1"/>
  <c r="F25" i="58"/>
  <c r="F22" i="58"/>
  <c r="K63" i="58"/>
  <c r="J61" i="28"/>
  <c r="J64" i="28"/>
  <c r="J60" i="28"/>
  <c r="J62" i="28"/>
  <c r="C6" i="7"/>
  <c r="F22" i="40"/>
  <c r="F25" i="40"/>
  <c r="K63" i="40"/>
  <c r="J60" i="75"/>
  <c r="J62" i="75"/>
  <c r="J61" i="75"/>
  <c r="J64" i="75"/>
  <c r="G3" i="43"/>
  <c r="G27" i="43" s="1"/>
  <c r="G39" i="43" s="1"/>
  <c r="G43" i="43" s="1"/>
  <c r="G56" i="7" s="1"/>
  <c r="G11" i="42"/>
  <c r="G11" i="57"/>
  <c r="G3" i="62"/>
  <c r="G27" i="62" s="1"/>
  <c r="G39" i="62" s="1"/>
  <c r="G43" i="62" s="1"/>
  <c r="G65" i="7" s="1"/>
  <c r="J60" i="55"/>
  <c r="J62" i="55"/>
  <c r="J61" i="55"/>
  <c r="J64" i="55"/>
  <c r="G3" i="69"/>
  <c r="G27" i="69" s="1"/>
  <c r="G39" i="69" s="1"/>
  <c r="G43" i="69" s="1"/>
  <c r="G67" i="7" s="1"/>
  <c r="G11" i="64"/>
  <c r="J60" i="80"/>
  <c r="J62" i="80"/>
  <c r="J61" i="80"/>
  <c r="J64" i="80"/>
  <c r="F22" i="56"/>
  <c r="F25" i="56"/>
  <c r="K63" i="56"/>
  <c r="G11" i="55"/>
  <c r="G3" i="60"/>
  <c r="G27" i="60" s="1"/>
  <c r="G39" i="60" s="1"/>
  <c r="G43" i="60" s="1"/>
  <c r="G63" i="7" s="1"/>
  <c r="J61" i="54"/>
  <c r="J64" i="54"/>
  <c r="J60" i="54"/>
  <c r="J62" i="54"/>
  <c r="G3" i="48"/>
  <c r="G27" i="48" s="1"/>
  <c r="G39" i="48" s="1"/>
  <c r="G43" i="48" s="1"/>
  <c r="G58" i="7" s="1"/>
  <c r="G11" i="46"/>
  <c r="J61" i="32"/>
  <c r="J60" i="32"/>
  <c r="J64" i="32"/>
  <c r="J62" i="32"/>
  <c r="F25" i="66"/>
  <c r="F22" i="66"/>
  <c r="K63" i="66"/>
  <c r="G3" i="25"/>
  <c r="G27" i="25" s="1"/>
  <c r="G39" i="25" s="1"/>
  <c r="G43" i="25" s="1"/>
  <c r="G47" i="7" s="1"/>
  <c r="G11" i="24"/>
  <c r="F25" i="81"/>
  <c r="F22" i="81"/>
  <c r="K63" i="81"/>
  <c r="J60" i="65"/>
  <c r="J62" i="65"/>
  <c r="J64" i="65"/>
  <c r="J61" i="65"/>
  <c r="F25" i="54"/>
  <c r="F22" i="54"/>
  <c r="K63" i="54"/>
  <c r="J61" i="51"/>
  <c r="J64" i="51"/>
  <c r="J62" i="51"/>
  <c r="J60" i="51"/>
  <c r="J61" i="42"/>
  <c r="J64" i="42"/>
  <c r="J60" i="42"/>
  <c r="J62" i="42"/>
  <c r="F25" i="68"/>
  <c r="F22" i="68"/>
  <c r="K63" i="68"/>
  <c r="G3" i="86"/>
  <c r="G27" i="86" s="1"/>
  <c r="G39" i="86" s="1"/>
  <c r="G43" i="86" s="1"/>
  <c r="G75" i="7" s="1"/>
  <c r="G11" i="76"/>
  <c r="F25" i="50"/>
  <c r="F22" i="50"/>
  <c r="K63" i="50"/>
  <c r="G11" i="73"/>
  <c r="G3" i="83"/>
  <c r="G27" i="83" s="1"/>
  <c r="G39" i="83" s="1"/>
  <c r="G43" i="83" s="1"/>
  <c r="G72" i="7" s="1"/>
  <c r="D67" i="74"/>
  <c r="D71" i="74" s="1"/>
  <c r="D32" i="7" s="1"/>
  <c r="D114" i="7" s="1"/>
  <c r="D67" i="65"/>
  <c r="D71" i="65" s="1"/>
  <c r="D27" i="7" s="1"/>
  <c r="D109" i="7" s="1"/>
  <c r="D67" i="32"/>
  <c r="D71" i="32" s="1"/>
  <c r="D10" i="7" s="1"/>
  <c r="D92" i="7" s="1"/>
  <c r="D67" i="50"/>
  <c r="D71" i="50" s="1"/>
  <c r="D19" i="7" s="1"/>
  <c r="D101" i="7" s="1"/>
  <c r="L4" i="7"/>
  <c r="L86" i="7" s="1"/>
  <c r="D67" i="47"/>
  <c r="D71" i="47" s="1"/>
  <c r="D18" i="7" s="1"/>
  <c r="D100" i="7" s="1"/>
  <c r="D67" i="66"/>
  <c r="D71" i="66" s="1"/>
  <c r="D28" i="7" s="1"/>
  <c r="D110" i="7" s="1"/>
  <c r="D67" i="46"/>
  <c r="D71" i="46" s="1"/>
  <c r="D17" i="7" s="1"/>
  <c r="D99" i="7" s="1"/>
  <c r="G11" i="26"/>
  <c r="F22" i="26"/>
  <c r="K63" i="26"/>
  <c r="F25" i="26"/>
  <c r="J62" i="26"/>
  <c r="J60" i="26"/>
  <c r="J61" i="26"/>
  <c r="J64" i="26"/>
  <c r="D67" i="26"/>
  <c r="D71" i="26" s="1"/>
  <c r="D7" i="7" s="1"/>
  <c r="D89" i="7" s="1"/>
  <c r="H27" i="37"/>
  <c r="H39" i="37" s="1"/>
  <c r="H43" i="37" s="1"/>
  <c r="H53" i="7" s="1"/>
  <c r="H94" i="7" s="1"/>
  <c r="H27" i="87"/>
  <c r="H39" i="87" s="1"/>
  <c r="H43" i="87" s="1"/>
  <c r="H76" i="7" s="1"/>
  <c r="H3" i="14"/>
  <c r="F62" i="13"/>
  <c r="F61" i="13"/>
  <c r="F60" i="13"/>
  <c r="E62" i="13"/>
  <c r="E61" i="13"/>
  <c r="E60" i="13"/>
  <c r="G80" i="7" l="1"/>
  <c r="C88" i="7"/>
  <c r="L11" i="19"/>
  <c r="H3" i="35" s="1"/>
  <c r="H27" i="35" s="1"/>
  <c r="H39" i="35" s="1"/>
  <c r="H43" i="35" s="1"/>
  <c r="H52" i="7" s="1"/>
  <c r="H93" i="7" s="1"/>
  <c r="G3" i="35"/>
  <c r="G27" i="35" s="1"/>
  <c r="G39" i="35" s="1"/>
  <c r="G43" i="35" s="1"/>
  <c r="G52" i="7" s="1"/>
  <c r="G93" i="7" s="1"/>
  <c r="L64" i="78"/>
  <c r="L60" i="78"/>
  <c r="L61" i="78"/>
  <c r="L62" i="78"/>
  <c r="E67" i="74"/>
  <c r="E71" i="74" s="1"/>
  <c r="E32" i="7" s="1"/>
  <c r="H25" i="78"/>
  <c r="H22" i="78"/>
  <c r="M63" i="78"/>
  <c r="F67" i="78"/>
  <c r="F71" i="78" s="1"/>
  <c r="F36" i="7" s="1"/>
  <c r="F118" i="7" s="1"/>
  <c r="E67" i="68"/>
  <c r="E71" i="68" s="1"/>
  <c r="E30" i="7" s="1"/>
  <c r="E67" i="76"/>
  <c r="E71" i="76" s="1"/>
  <c r="E34" i="7" s="1"/>
  <c r="E67" i="22"/>
  <c r="E71" i="22" s="1"/>
  <c r="E4" i="7" s="1"/>
  <c r="E67" i="67"/>
  <c r="E71" i="67" s="1"/>
  <c r="E29" i="7" s="1"/>
  <c r="E111" i="7" s="1"/>
  <c r="E67" i="56"/>
  <c r="E71" i="56" s="1"/>
  <c r="E23" i="7" s="1"/>
  <c r="E105" i="7" s="1"/>
  <c r="E67" i="65"/>
  <c r="E71" i="65" s="1"/>
  <c r="E27" i="7" s="1"/>
  <c r="E67" i="32"/>
  <c r="E71" i="32" s="1"/>
  <c r="E10" i="7" s="1"/>
  <c r="E67" i="66"/>
  <c r="E71" i="66" s="1"/>
  <c r="E28" i="7" s="1"/>
  <c r="E110" i="7" s="1"/>
  <c r="H11" i="26"/>
  <c r="H25" i="26" s="1"/>
  <c r="H3" i="27"/>
  <c r="H27" i="27" s="1"/>
  <c r="H39" i="27" s="1"/>
  <c r="H43" i="27" s="1"/>
  <c r="H48" i="7" s="1"/>
  <c r="G22" i="73"/>
  <c r="G25" i="73"/>
  <c r="L63" i="73"/>
  <c r="K60" i="50"/>
  <c r="K62" i="50"/>
  <c r="K61" i="50"/>
  <c r="K64" i="50"/>
  <c r="K60" i="81"/>
  <c r="K64" i="81"/>
  <c r="K62" i="81"/>
  <c r="K61" i="81"/>
  <c r="H3" i="60"/>
  <c r="H27" i="60" s="1"/>
  <c r="H39" i="60" s="1"/>
  <c r="H43" i="60" s="1"/>
  <c r="H63" i="7" s="1"/>
  <c r="H11" i="55"/>
  <c r="G22" i="64"/>
  <c r="G25" i="64"/>
  <c r="L63" i="64"/>
  <c r="G25" i="57"/>
  <c r="G22" i="57"/>
  <c r="L63" i="57"/>
  <c r="H11" i="42"/>
  <c r="H3" i="43"/>
  <c r="H27" i="43" s="1"/>
  <c r="H39" i="43" s="1"/>
  <c r="H43" i="43" s="1"/>
  <c r="H56" i="7" s="1"/>
  <c r="K62" i="58"/>
  <c r="K61" i="58"/>
  <c r="K64" i="58"/>
  <c r="K60" i="58"/>
  <c r="K62" i="44"/>
  <c r="K60" i="44"/>
  <c r="K61" i="44"/>
  <c r="K64" i="44"/>
  <c r="G22" i="38"/>
  <c r="G25" i="38"/>
  <c r="L63" i="38"/>
  <c r="K60" i="65"/>
  <c r="K61" i="65"/>
  <c r="K62" i="65"/>
  <c r="K64" i="65"/>
  <c r="H11" i="28"/>
  <c r="H3" i="29"/>
  <c r="H27" i="29" s="1"/>
  <c r="H39" i="29" s="1"/>
  <c r="H43" i="29" s="1"/>
  <c r="H49" i="7" s="1"/>
  <c r="K64" i="74"/>
  <c r="K62" i="74"/>
  <c r="K61" i="74"/>
  <c r="K60" i="74"/>
  <c r="H11" i="54"/>
  <c r="H3" i="59"/>
  <c r="H27" i="59" s="1"/>
  <c r="H39" i="59" s="1"/>
  <c r="H43" i="59" s="1"/>
  <c r="H62" i="7" s="1"/>
  <c r="K60" i="46"/>
  <c r="K62" i="46"/>
  <c r="K61" i="46"/>
  <c r="K64" i="46"/>
  <c r="G25" i="56"/>
  <c r="G22" i="56"/>
  <c r="L63" i="56"/>
  <c r="G22" i="65"/>
  <c r="G25" i="65"/>
  <c r="L63" i="65"/>
  <c r="K60" i="64"/>
  <c r="K61" i="64"/>
  <c r="K64" i="64"/>
  <c r="K62" i="64"/>
  <c r="H11" i="40"/>
  <c r="H3" i="41"/>
  <c r="H27" i="41" s="1"/>
  <c r="H39" i="41" s="1"/>
  <c r="H43" i="41" s="1"/>
  <c r="H55" i="7" s="1"/>
  <c r="K60" i="32"/>
  <c r="K64" i="32"/>
  <c r="K62" i="32"/>
  <c r="K61" i="32"/>
  <c r="K60" i="55"/>
  <c r="K64" i="55"/>
  <c r="K62" i="55"/>
  <c r="K61" i="55"/>
  <c r="K60" i="38"/>
  <c r="K61" i="38"/>
  <c r="K64" i="38"/>
  <c r="K62" i="38"/>
  <c r="H3" i="72"/>
  <c r="H27" i="72" s="1"/>
  <c r="H39" i="72" s="1"/>
  <c r="H43" i="72" s="1"/>
  <c r="H70" i="7" s="1"/>
  <c r="H11" i="67"/>
  <c r="E67" i="42"/>
  <c r="E71" i="42" s="1"/>
  <c r="E15" i="7" s="1"/>
  <c r="E67" i="75"/>
  <c r="E71" i="75" s="1"/>
  <c r="E33" i="7" s="1"/>
  <c r="E115" i="7" s="1"/>
  <c r="E67" i="57"/>
  <c r="E71" i="57" s="1"/>
  <c r="E24" i="7" s="1"/>
  <c r="E106" i="7" s="1"/>
  <c r="E67" i="44"/>
  <c r="E71" i="44" s="1"/>
  <c r="E16" i="7" s="1"/>
  <c r="E67" i="38"/>
  <c r="E71" i="38" s="1"/>
  <c r="E13" i="7" s="1"/>
  <c r="E67" i="30"/>
  <c r="E71" i="30" s="1"/>
  <c r="E9" i="7" s="1"/>
  <c r="E91" i="7" s="1"/>
  <c r="H11" i="76"/>
  <c r="H3" i="86"/>
  <c r="H27" i="86" s="1"/>
  <c r="H39" i="86" s="1"/>
  <c r="H43" i="86" s="1"/>
  <c r="H75" i="7" s="1"/>
  <c r="H11" i="24"/>
  <c r="H3" i="25"/>
  <c r="H27" i="25" s="1"/>
  <c r="H39" i="25" s="1"/>
  <c r="H43" i="25" s="1"/>
  <c r="H47" i="7" s="1"/>
  <c r="G25" i="46"/>
  <c r="G22" i="46"/>
  <c r="L63" i="46"/>
  <c r="G22" i="55"/>
  <c r="G25" i="55"/>
  <c r="L63" i="55"/>
  <c r="H11" i="32"/>
  <c r="H22" i="32" s="1"/>
  <c r="H3" i="33"/>
  <c r="H27" i="33" s="1"/>
  <c r="H39" i="33" s="1"/>
  <c r="H43" i="33" s="1"/>
  <c r="H51" i="7" s="1"/>
  <c r="G25" i="80"/>
  <c r="G22" i="80"/>
  <c r="L63" i="80"/>
  <c r="H11" i="47"/>
  <c r="H3" i="49"/>
  <c r="H27" i="49" s="1"/>
  <c r="H39" i="49" s="1"/>
  <c r="H43" i="49" s="1"/>
  <c r="H59" i="7" s="1"/>
  <c r="G25" i="51"/>
  <c r="G22" i="51"/>
  <c r="L63" i="51"/>
  <c r="H11" i="50"/>
  <c r="H3" i="52"/>
  <c r="H27" i="52" s="1"/>
  <c r="H39" i="52" s="1"/>
  <c r="H43" i="52" s="1"/>
  <c r="H60" i="7" s="1"/>
  <c r="G22" i="68"/>
  <c r="G25" i="68"/>
  <c r="L63" i="68"/>
  <c r="K60" i="22"/>
  <c r="K61" i="22"/>
  <c r="K62" i="22"/>
  <c r="K64" i="22"/>
  <c r="G25" i="66"/>
  <c r="G22" i="66"/>
  <c r="L63" i="66"/>
  <c r="K61" i="75"/>
  <c r="K60" i="75"/>
  <c r="K62" i="75"/>
  <c r="K64" i="75"/>
  <c r="H3" i="89"/>
  <c r="H27" i="89" s="1"/>
  <c r="H39" i="89" s="1"/>
  <c r="H43" i="89" s="1"/>
  <c r="H78" i="7" s="1"/>
  <c r="H11" i="79"/>
  <c r="H11" i="74"/>
  <c r="H3" i="84"/>
  <c r="H27" i="84" s="1"/>
  <c r="H39" i="84" s="1"/>
  <c r="H43" i="84" s="1"/>
  <c r="H73" i="7" s="1"/>
  <c r="G22" i="58"/>
  <c r="G25" i="58"/>
  <c r="L63" i="58"/>
  <c r="H3" i="23"/>
  <c r="H27" i="23" s="1"/>
  <c r="H39" i="23" s="1"/>
  <c r="H43" i="23" s="1"/>
  <c r="H45" i="7" s="1"/>
  <c r="H11" i="22"/>
  <c r="H25" i="22" s="1"/>
  <c r="G25" i="75"/>
  <c r="G22" i="75"/>
  <c r="L63" i="75"/>
  <c r="H11" i="44"/>
  <c r="H3" i="45"/>
  <c r="H27" i="45" s="1"/>
  <c r="H39" i="45" s="1"/>
  <c r="H43" i="45" s="1"/>
  <c r="H57" i="7" s="1"/>
  <c r="K62" i="28"/>
  <c r="K60" i="28"/>
  <c r="K64" i="28"/>
  <c r="K61" i="28"/>
  <c r="H11" i="30"/>
  <c r="H3" i="31"/>
  <c r="H27" i="31" s="1"/>
  <c r="H39" i="31" s="1"/>
  <c r="H43" i="31" s="1"/>
  <c r="H50" i="7" s="1"/>
  <c r="G22" i="67"/>
  <c r="G25" i="67"/>
  <c r="L63" i="67"/>
  <c r="E67" i="51"/>
  <c r="E71" i="51" s="1"/>
  <c r="E20" i="7" s="1"/>
  <c r="E102" i="7" s="1"/>
  <c r="E67" i="54"/>
  <c r="E71" i="54" s="1"/>
  <c r="E21" i="7" s="1"/>
  <c r="E103" i="7" s="1"/>
  <c r="E67" i="80"/>
  <c r="E71" i="80" s="1"/>
  <c r="E38" i="7" s="1"/>
  <c r="E120" i="7" s="1"/>
  <c r="E67" i="28"/>
  <c r="E71" i="28" s="1"/>
  <c r="E8" i="7" s="1"/>
  <c r="E67" i="50"/>
  <c r="E71" i="50" s="1"/>
  <c r="E19" i="7" s="1"/>
  <c r="E101" i="7" s="1"/>
  <c r="E67" i="47"/>
  <c r="E71" i="47" s="1"/>
  <c r="E18" i="7" s="1"/>
  <c r="E100" i="7" s="1"/>
  <c r="E67" i="64"/>
  <c r="E71" i="64" s="1"/>
  <c r="E26" i="7" s="1"/>
  <c r="E108" i="7" s="1"/>
  <c r="E67" i="58"/>
  <c r="E71" i="58" s="1"/>
  <c r="E25" i="7" s="1"/>
  <c r="E67" i="79"/>
  <c r="E71" i="79" s="1"/>
  <c r="E37" i="7" s="1"/>
  <c r="E119" i="7" s="1"/>
  <c r="E67" i="24"/>
  <c r="E71" i="24" s="1"/>
  <c r="E67" i="46"/>
  <c r="E71" i="46" s="1"/>
  <c r="E17" i="7" s="1"/>
  <c r="E99" i="7" s="1"/>
  <c r="K60" i="68"/>
  <c r="K64" i="68"/>
  <c r="K62" i="68"/>
  <c r="K61" i="68"/>
  <c r="K60" i="66"/>
  <c r="K64" i="66"/>
  <c r="K62" i="66"/>
  <c r="K61" i="66"/>
  <c r="K62" i="56"/>
  <c r="K64" i="56"/>
  <c r="K61" i="56"/>
  <c r="K60" i="56"/>
  <c r="H11" i="64"/>
  <c r="H3" i="69"/>
  <c r="H27" i="69" s="1"/>
  <c r="H39" i="69" s="1"/>
  <c r="H43" i="69" s="1"/>
  <c r="H67" i="7" s="1"/>
  <c r="G22" i="42"/>
  <c r="G25" i="42"/>
  <c r="L63" i="42"/>
  <c r="K60" i="40"/>
  <c r="K61" i="40"/>
  <c r="K62" i="40"/>
  <c r="K64" i="40"/>
  <c r="H3" i="91"/>
  <c r="H27" i="91" s="1"/>
  <c r="H39" i="91" s="1"/>
  <c r="H43" i="91" s="1"/>
  <c r="H11" i="81"/>
  <c r="H11" i="38"/>
  <c r="H3" i="39"/>
  <c r="H27" i="39" s="1"/>
  <c r="H39" i="39" s="1"/>
  <c r="H43" i="39" s="1"/>
  <c r="H54" i="7" s="1"/>
  <c r="G25" i="28"/>
  <c r="G22" i="28"/>
  <c r="L63" i="28"/>
  <c r="K60" i="30"/>
  <c r="K61" i="30"/>
  <c r="K64" i="30"/>
  <c r="K62" i="30"/>
  <c r="K62" i="79"/>
  <c r="K64" i="79"/>
  <c r="K61" i="79"/>
  <c r="K60" i="79"/>
  <c r="K60" i="76"/>
  <c r="K64" i="76"/>
  <c r="K62" i="76"/>
  <c r="K61" i="76"/>
  <c r="G25" i="54"/>
  <c r="G22" i="54"/>
  <c r="L63" i="54"/>
  <c r="H11" i="56"/>
  <c r="H3" i="61"/>
  <c r="H27" i="61" s="1"/>
  <c r="H39" i="61" s="1"/>
  <c r="H43" i="61" s="1"/>
  <c r="H64" i="7" s="1"/>
  <c r="G25" i="79"/>
  <c r="G22" i="79"/>
  <c r="L63" i="79"/>
  <c r="K62" i="42"/>
  <c r="K61" i="42"/>
  <c r="K60" i="42"/>
  <c r="K64" i="42"/>
  <c r="G25" i="40"/>
  <c r="G22" i="40"/>
  <c r="L63" i="40"/>
  <c r="G25" i="74"/>
  <c r="G22" i="74"/>
  <c r="L63" i="74"/>
  <c r="G22" i="22"/>
  <c r="L63" i="22"/>
  <c r="E67" i="55"/>
  <c r="E71" i="55" s="1"/>
  <c r="E22" i="7" s="1"/>
  <c r="E104" i="7" s="1"/>
  <c r="E67" i="40"/>
  <c r="E71" i="40" s="1"/>
  <c r="E14" i="7" s="1"/>
  <c r="E96" i="7" s="1"/>
  <c r="E67" i="73"/>
  <c r="E71" i="73" s="1"/>
  <c r="E31" i="7" s="1"/>
  <c r="H3" i="83"/>
  <c r="H27" i="83" s="1"/>
  <c r="H39" i="83" s="1"/>
  <c r="H43" i="83" s="1"/>
  <c r="H72" i="7" s="1"/>
  <c r="H11" i="73"/>
  <c r="G25" i="76"/>
  <c r="G22" i="76"/>
  <c r="L63" i="76"/>
  <c r="K61" i="54"/>
  <c r="K64" i="54"/>
  <c r="K62" i="54"/>
  <c r="K60" i="54"/>
  <c r="G22" i="24"/>
  <c r="G25" i="24"/>
  <c r="L63" i="24"/>
  <c r="H11" i="46"/>
  <c r="H3" i="48"/>
  <c r="H27" i="48" s="1"/>
  <c r="H39" i="48" s="1"/>
  <c r="H43" i="48" s="1"/>
  <c r="H58" i="7" s="1"/>
  <c r="H3" i="62"/>
  <c r="H27" i="62" s="1"/>
  <c r="H39" i="62" s="1"/>
  <c r="H43" i="62" s="1"/>
  <c r="H65" i="7" s="1"/>
  <c r="H11" i="57"/>
  <c r="G25" i="32"/>
  <c r="L63" i="32"/>
  <c r="G25" i="81"/>
  <c r="G22" i="81"/>
  <c r="L63" i="81"/>
  <c r="H11" i="80"/>
  <c r="H3" i="90"/>
  <c r="H27" i="90" s="1"/>
  <c r="H39" i="90" s="1"/>
  <c r="H43" i="90" s="1"/>
  <c r="H79" i="7" s="1"/>
  <c r="G25" i="47"/>
  <c r="G22" i="47"/>
  <c r="L63" i="47"/>
  <c r="H11" i="51"/>
  <c r="H3" i="53"/>
  <c r="H27" i="53" s="1"/>
  <c r="H39" i="53" s="1"/>
  <c r="H43" i="53" s="1"/>
  <c r="H61" i="7" s="1"/>
  <c r="D86" i="7"/>
  <c r="D6" i="7"/>
  <c r="D88" i="7" s="1"/>
  <c r="G22" i="50"/>
  <c r="G25" i="50"/>
  <c r="L63" i="50"/>
  <c r="H11" i="68"/>
  <c r="H3" i="82"/>
  <c r="H27" i="82" s="1"/>
  <c r="H39" i="82" s="1"/>
  <c r="H43" i="82" s="1"/>
  <c r="H71" i="7" s="1"/>
  <c r="K61" i="24"/>
  <c r="K60" i="24"/>
  <c r="K64" i="24"/>
  <c r="K62" i="24"/>
  <c r="H11" i="66"/>
  <c r="H3" i="71"/>
  <c r="H27" i="71" s="1"/>
  <c r="H39" i="71" s="1"/>
  <c r="H43" i="71" s="1"/>
  <c r="H69" i="7" s="1"/>
  <c r="H3" i="70"/>
  <c r="H27" i="70" s="1"/>
  <c r="H39" i="70" s="1"/>
  <c r="H43" i="70" s="1"/>
  <c r="H68" i="7" s="1"/>
  <c r="H11" i="65"/>
  <c r="K61" i="67"/>
  <c r="K64" i="67"/>
  <c r="K62" i="67"/>
  <c r="K60" i="67"/>
  <c r="K62" i="73"/>
  <c r="K61" i="73"/>
  <c r="K60" i="73"/>
  <c r="K64" i="73"/>
  <c r="H11" i="58"/>
  <c r="H3" i="63"/>
  <c r="H27" i="63" s="1"/>
  <c r="H39" i="63" s="1"/>
  <c r="H43" i="63" s="1"/>
  <c r="H66" i="7" s="1"/>
  <c r="K64" i="80"/>
  <c r="K61" i="80"/>
  <c r="K60" i="80"/>
  <c r="K62" i="80"/>
  <c r="H3" i="85"/>
  <c r="H27" i="85" s="1"/>
  <c r="H39" i="85" s="1"/>
  <c r="H43" i="85" s="1"/>
  <c r="H74" i="7" s="1"/>
  <c r="H11" i="75"/>
  <c r="G25" i="44"/>
  <c r="G22" i="44"/>
  <c r="L63" i="44"/>
  <c r="K60" i="47"/>
  <c r="K64" i="47"/>
  <c r="K62" i="47"/>
  <c r="K61" i="47"/>
  <c r="G22" i="30"/>
  <c r="G25" i="30"/>
  <c r="L63" i="30"/>
  <c r="K60" i="57"/>
  <c r="K64" i="57"/>
  <c r="K62" i="57"/>
  <c r="K61" i="57"/>
  <c r="K60" i="51"/>
  <c r="K62" i="51"/>
  <c r="K64" i="51"/>
  <c r="K61" i="51"/>
  <c r="E67" i="81"/>
  <c r="E71" i="81" s="1"/>
  <c r="E39" i="7" s="1"/>
  <c r="E121" i="7" s="1"/>
  <c r="K60" i="26"/>
  <c r="K61" i="26"/>
  <c r="K62" i="26"/>
  <c r="K64" i="26"/>
  <c r="G25" i="26"/>
  <c r="L63" i="26"/>
  <c r="G22" i="26"/>
  <c r="E67" i="26"/>
  <c r="E71" i="26" s="1"/>
  <c r="E7" i="7" s="1"/>
  <c r="E89" i="7" s="1"/>
  <c r="A35" i="14"/>
  <c r="I27" i="14"/>
  <c r="H27" i="14"/>
  <c r="G27" i="14"/>
  <c r="E27" i="14"/>
  <c r="E39" i="14" s="1"/>
  <c r="H80" i="7" l="1"/>
  <c r="E114" i="7"/>
  <c r="E113" i="7"/>
  <c r="E92" i="7"/>
  <c r="E98" i="7"/>
  <c r="E109" i="7"/>
  <c r="E116" i="7"/>
  <c r="E107" i="7"/>
  <c r="E90" i="7"/>
  <c r="E95" i="7"/>
  <c r="E97" i="7"/>
  <c r="E112" i="7"/>
  <c r="H22" i="26"/>
  <c r="G39" i="14"/>
  <c r="G43" i="14" s="1"/>
  <c r="G46" i="7" s="1"/>
  <c r="H39" i="14"/>
  <c r="H43" i="14" s="1"/>
  <c r="H46" i="7" s="1"/>
  <c r="M63" i="26"/>
  <c r="I39" i="14"/>
  <c r="I43" i="14" s="1"/>
  <c r="I46" i="7" s="1"/>
  <c r="G67" i="78"/>
  <c r="G71" i="78" s="1"/>
  <c r="G36" i="7" s="1"/>
  <c r="G118" i="7" s="1"/>
  <c r="F67" i="24"/>
  <c r="F71" i="24" s="1"/>
  <c r="M62" i="78"/>
  <c r="M64" i="78"/>
  <c r="M60" i="78"/>
  <c r="M61" i="78"/>
  <c r="F67" i="28"/>
  <c r="F71" i="28" s="1"/>
  <c r="F8" i="7" s="1"/>
  <c r="F90" i="7" s="1"/>
  <c r="F67" i="81"/>
  <c r="F71" i="81" s="1"/>
  <c r="F39" i="7" s="1"/>
  <c r="F67" i="50"/>
  <c r="F71" i="50" s="1"/>
  <c r="F19" i="7" s="1"/>
  <c r="F101" i="7" s="1"/>
  <c r="F67" i="42"/>
  <c r="F71" i="42" s="1"/>
  <c r="F15" i="7" s="1"/>
  <c r="F97" i="7" s="1"/>
  <c r="H22" i="73"/>
  <c r="H25" i="73"/>
  <c r="M63" i="73"/>
  <c r="L60" i="30"/>
  <c r="L64" i="30"/>
  <c r="L61" i="30"/>
  <c r="L62" i="30"/>
  <c r="L64" i="44"/>
  <c r="L62" i="44"/>
  <c r="L61" i="44"/>
  <c r="L60" i="44"/>
  <c r="H22" i="58"/>
  <c r="H25" i="58"/>
  <c r="M63" i="58"/>
  <c r="H25" i="66"/>
  <c r="H22" i="66"/>
  <c r="M63" i="66"/>
  <c r="L61" i="50"/>
  <c r="L64" i="50"/>
  <c r="L60" i="50"/>
  <c r="L62" i="50"/>
  <c r="L61" i="47"/>
  <c r="L60" i="47"/>
  <c r="L64" i="47"/>
  <c r="L62" i="47"/>
  <c r="H22" i="46"/>
  <c r="H25" i="46"/>
  <c r="M63" i="46"/>
  <c r="L61" i="79"/>
  <c r="L64" i="79"/>
  <c r="L60" i="79"/>
  <c r="L62" i="79"/>
  <c r="L60" i="28"/>
  <c r="L62" i="28"/>
  <c r="L61" i="28"/>
  <c r="L64" i="28"/>
  <c r="H25" i="30"/>
  <c r="H22" i="30"/>
  <c r="M63" i="30"/>
  <c r="H22" i="74"/>
  <c r="H25" i="74"/>
  <c r="M63" i="74"/>
  <c r="H25" i="32"/>
  <c r="M63" i="32"/>
  <c r="H22" i="24"/>
  <c r="H25" i="24"/>
  <c r="M63" i="24"/>
  <c r="H22" i="40"/>
  <c r="H25" i="40"/>
  <c r="M63" i="40"/>
  <c r="H25" i="54"/>
  <c r="H22" i="54"/>
  <c r="M63" i="54"/>
  <c r="L62" i="38"/>
  <c r="L61" i="38"/>
  <c r="L64" i="38"/>
  <c r="L60" i="38"/>
  <c r="L61" i="64"/>
  <c r="L64" i="64"/>
  <c r="L60" i="64"/>
  <c r="L62" i="64"/>
  <c r="F67" i="80"/>
  <c r="F71" i="80" s="1"/>
  <c r="F38" i="7" s="1"/>
  <c r="F120" i="7" s="1"/>
  <c r="F67" i="54"/>
  <c r="F71" i="54" s="1"/>
  <c r="F21" i="7" s="1"/>
  <c r="F103" i="7" s="1"/>
  <c r="F67" i="40"/>
  <c r="F71" i="40" s="1"/>
  <c r="F14" i="7" s="1"/>
  <c r="F96" i="7" s="1"/>
  <c r="F67" i="64"/>
  <c r="F71" i="64" s="1"/>
  <c r="F26" i="7" s="1"/>
  <c r="F108" i="7" s="1"/>
  <c r="F67" i="44"/>
  <c r="F71" i="44" s="1"/>
  <c r="F16" i="7" s="1"/>
  <c r="F98" i="7" s="1"/>
  <c r="H25" i="81"/>
  <c r="H22" i="81"/>
  <c r="M63" i="81"/>
  <c r="H22" i="68"/>
  <c r="H25" i="68"/>
  <c r="M63" i="68"/>
  <c r="H25" i="80"/>
  <c r="H22" i="80"/>
  <c r="M63" i="80"/>
  <c r="L60" i="24"/>
  <c r="L62" i="24"/>
  <c r="L61" i="24"/>
  <c r="L64" i="24"/>
  <c r="L60" i="76"/>
  <c r="L62" i="76"/>
  <c r="L61" i="76"/>
  <c r="L64" i="76"/>
  <c r="L60" i="74"/>
  <c r="L61" i="74"/>
  <c r="L64" i="74"/>
  <c r="L62" i="74"/>
  <c r="H22" i="56"/>
  <c r="H25" i="56"/>
  <c r="M63" i="56"/>
  <c r="H22" i="38"/>
  <c r="H25" i="38"/>
  <c r="M63" i="38"/>
  <c r="L60" i="42"/>
  <c r="L62" i="42"/>
  <c r="L61" i="42"/>
  <c r="L64" i="42"/>
  <c r="H22" i="44"/>
  <c r="H25" i="44"/>
  <c r="M63" i="44"/>
  <c r="H22" i="22"/>
  <c r="M63" i="22"/>
  <c r="H25" i="50"/>
  <c r="H22" i="50"/>
  <c r="M63" i="50"/>
  <c r="L64" i="80"/>
  <c r="L62" i="80"/>
  <c r="L61" i="80"/>
  <c r="L60" i="80"/>
  <c r="L60" i="55"/>
  <c r="L64" i="55"/>
  <c r="L62" i="55"/>
  <c r="L61" i="55"/>
  <c r="L60" i="46"/>
  <c r="L61" i="46"/>
  <c r="L64" i="46"/>
  <c r="L62" i="46"/>
  <c r="H25" i="76"/>
  <c r="H22" i="76"/>
  <c r="M63" i="76"/>
  <c r="L60" i="65"/>
  <c r="L64" i="65"/>
  <c r="L62" i="65"/>
  <c r="L61" i="65"/>
  <c r="L60" i="56"/>
  <c r="L62" i="56"/>
  <c r="L61" i="56"/>
  <c r="L64" i="56"/>
  <c r="H25" i="28"/>
  <c r="H22" i="28"/>
  <c r="M63" i="28"/>
  <c r="L62" i="57"/>
  <c r="L60" i="57"/>
  <c r="L61" i="57"/>
  <c r="L64" i="57"/>
  <c r="H22" i="55"/>
  <c r="H25" i="55"/>
  <c r="M63" i="55"/>
  <c r="F67" i="51"/>
  <c r="F71" i="51" s="1"/>
  <c r="F20" i="7" s="1"/>
  <c r="F102" i="7" s="1"/>
  <c r="F67" i="57"/>
  <c r="F71" i="57" s="1"/>
  <c r="F24" i="7" s="1"/>
  <c r="F106" i="7" s="1"/>
  <c r="F67" i="73"/>
  <c r="F71" i="73" s="1"/>
  <c r="F31" i="7" s="1"/>
  <c r="F113" i="7" s="1"/>
  <c r="F67" i="79"/>
  <c r="F71" i="79" s="1"/>
  <c r="F37" i="7" s="1"/>
  <c r="F119" i="7" s="1"/>
  <c r="F67" i="56"/>
  <c r="F71" i="56" s="1"/>
  <c r="F23" i="7" s="1"/>
  <c r="F105" i="7" s="1"/>
  <c r="F67" i="38"/>
  <c r="F71" i="38" s="1"/>
  <c r="F13" i="7" s="1"/>
  <c r="F95" i="7" s="1"/>
  <c r="F67" i="55"/>
  <c r="F71" i="55" s="1"/>
  <c r="F22" i="7" s="1"/>
  <c r="F104" i="7" s="1"/>
  <c r="F67" i="32"/>
  <c r="F71" i="32" s="1"/>
  <c r="F10" i="7" s="1"/>
  <c r="F92" i="7" s="1"/>
  <c r="F67" i="46"/>
  <c r="F71" i="46" s="1"/>
  <c r="F17" i="7" s="1"/>
  <c r="F99" i="7" s="1"/>
  <c r="F67" i="65"/>
  <c r="F71" i="65" s="1"/>
  <c r="F27" i="7" s="1"/>
  <c r="F109" i="7" s="1"/>
  <c r="F67" i="58"/>
  <c r="F71" i="58" s="1"/>
  <c r="F25" i="7" s="1"/>
  <c r="F107" i="7" s="1"/>
  <c r="L64" i="32"/>
  <c r="L62" i="32"/>
  <c r="L61" i="32"/>
  <c r="L60" i="32"/>
  <c r="L61" i="22"/>
  <c r="L62" i="22"/>
  <c r="L60" i="22"/>
  <c r="L64" i="22"/>
  <c r="L60" i="68"/>
  <c r="L62" i="68"/>
  <c r="L61" i="68"/>
  <c r="L64" i="68"/>
  <c r="H25" i="47"/>
  <c r="H22" i="47"/>
  <c r="M63" i="47"/>
  <c r="H22" i="42"/>
  <c r="H25" i="42"/>
  <c r="M63" i="42"/>
  <c r="H25" i="75"/>
  <c r="H22" i="75"/>
  <c r="M63" i="75"/>
  <c r="H22" i="65"/>
  <c r="H25" i="65"/>
  <c r="M63" i="65"/>
  <c r="H25" i="51"/>
  <c r="H22" i="51"/>
  <c r="M63" i="51"/>
  <c r="L60" i="81"/>
  <c r="L64" i="81"/>
  <c r="L62" i="81"/>
  <c r="L61" i="81"/>
  <c r="H22" i="57"/>
  <c r="H25" i="57"/>
  <c r="M63" i="57"/>
  <c r="L60" i="40"/>
  <c r="L64" i="40"/>
  <c r="L62" i="40"/>
  <c r="L61" i="40"/>
  <c r="L60" i="54"/>
  <c r="L62" i="54"/>
  <c r="L61" i="54"/>
  <c r="L64" i="54"/>
  <c r="H25" i="64"/>
  <c r="H22" i="64"/>
  <c r="M63" i="64"/>
  <c r="E86" i="7"/>
  <c r="E6" i="7"/>
  <c r="E88" i="7" s="1"/>
  <c r="L60" i="67"/>
  <c r="L62" i="67"/>
  <c r="L61" i="67"/>
  <c r="L64" i="67"/>
  <c r="L60" i="75"/>
  <c r="L62" i="75"/>
  <c r="L64" i="75"/>
  <c r="L61" i="75"/>
  <c r="L64" i="58"/>
  <c r="L60" i="58"/>
  <c r="L62" i="58"/>
  <c r="L61" i="58"/>
  <c r="H25" i="79"/>
  <c r="H22" i="79"/>
  <c r="M63" i="79"/>
  <c r="L60" i="66"/>
  <c r="L62" i="66"/>
  <c r="L64" i="66"/>
  <c r="L61" i="66"/>
  <c r="L61" i="51"/>
  <c r="L60" i="51"/>
  <c r="L64" i="51"/>
  <c r="L62" i="51"/>
  <c r="H25" i="67"/>
  <c r="H22" i="67"/>
  <c r="M63" i="67"/>
  <c r="L60" i="73"/>
  <c r="L64" i="73"/>
  <c r="L62" i="73"/>
  <c r="L61" i="73"/>
  <c r="F67" i="47"/>
  <c r="F71" i="47" s="1"/>
  <c r="F18" i="7" s="1"/>
  <c r="F67" i="67"/>
  <c r="F71" i="67" s="1"/>
  <c r="F29" i="7" s="1"/>
  <c r="F111" i="7" s="1"/>
  <c r="F67" i="76"/>
  <c r="F71" i="76" s="1"/>
  <c r="F34" i="7" s="1"/>
  <c r="F116" i="7" s="1"/>
  <c r="F67" i="30"/>
  <c r="F71" i="30" s="1"/>
  <c r="F9" i="7" s="1"/>
  <c r="F67" i="66"/>
  <c r="F71" i="66" s="1"/>
  <c r="F28" i="7" s="1"/>
  <c r="F110" i="7" s="1"/>
  <c r="F67" i="68"/>
  <c r="F71" i="68" s="1"/>
  <c r="F30" i="7" s="1"/>
  <c r="F112" i="7" s="1"/>
  <c r="F67" i="75"/>
  <c r="F71" i="75" s="1"/>
  <c r="F33" i="7" s="1"/>
  <c r="F115" i="7" s="1"/>
  <c r="F67" i="22"/>
  <c r="F71" i="22" s="1"/>
  <c r="F4" i="7" s="1"/>
  <c r="F67" i="74"/>
  <c r="F71" i="74" s="1"/>
  <c r="F32" i="7" s="1"/>
  <c r="F114" i="7" s="1"/>
  <c r="L60" i="26"/>
  <c r="L61" i="26"/>
  <c r="L64" i="26"/>
  <c r="L62" i="26"/>
  <c r="M61" i="26"/>
  <c r="M62" i="26"/>
  <c r="M64" i="26"/>
  <c r="M60" i="26"/>
  <c r="F67" i="26"/>
  <c r="F71" i="26" s="1"/>
  <c r="F7" i="7" s="1"/>
  <c r="E43" i="14"/>
  <c r="E46" i="7" s="1"/>
  <c r="E81" i="7" s="1"/>
  <c r="F27" i="14"/>
  <c r="F39" i="14" s="1"/>
  <c r="K27" i="14"/>
  <c r="K39" i="14" s="1"/>
  <c r="J27" i="14"/>
  <c r="J39" i="14" s="1"/>
  <c r="F91" i="7" l="1"/>
  <c r="F121" i="7"/>
  <c r="F100" i="7"/>
  <c r="F89" i="7"/>
  <c r="F86" i="7"/>
  <c r="G67" i="40"/>
  <c r="G71" i="40" s="1"/>
  <c r="G14" i="7" s="1"/>
  <c r="F6" i="7"/>
  <c r="F88" i="7" s="1"/>
  <c r="G67" i="66"/>
  <c r="G71" i="66" s="1"/>
  <c r="G28" i="7" s="1"/>
  <c r="G110" i="7" s="1"/>
  <c r="G67" i="54"/>
  <c r="G71" i="54" s="1"/>
  <c r="G21" i="7" s="1"/>
  <c r="G103" i="7" s="1"/>
  <c r="G67" i="22"/>
  <c r="G71" i="22" s="1"/>
  <c r="G4" i="7" s="1"/>
  <c r="H67" i="78"/>
  <c r="H71" i="78" s="1"/>
  <c r="H36" i="7" s="1"/>
  <c r="G67" i="65"/>
  <c r="G71" i="65" s="1"/>
  <c r="G27" i="7" s="1"/>
  <c r="G109" i="7" s="1"/>
  <c r="G67" i="80"/>
  <c r="G71" i="80" s="1"/>
  <c r="G38" i="7" s="1"/>
  <c r="G120" i="7" s="1"/>
  <c r="G67" i="42"/>
  <c r="G71" i="42" s="1"/>
  <c r="G15" i="7" s="1"/>
  <c r="G97" i="7" s="1"/>
  <c r="H81" i="7"/>
  <c r="G67" i="57"/>
  <c r="G71" i="57" s="1"/>
  <c r="G24" i="7" s="1"/>
  <c r="G106" i="7" s="1"/>
  <c r="G67" i="56"/>
  <c r="G71" i="56" s="1"/>
  <c r="G23" i="7" s="1"/>
  <c r="G105" i="7" s="1"/>
  <c r="G67" i="64"/>
  <c r="G71" i="64" s="1"/>
  <c r="G26" i="7" s="1"/>
  <c r="G108" i="7" s="1"/>
  <c r="G67" i="28"/>
  <c r="G71" i="28" s="1"/>
  <c r="G8" i="7" s="1"/>
  <c r="G90" i="7" s="1"/>
  <c r="M60" i="75"/>
  <c r="M64" i="75"/>
  <c r="M62" i="75"/>
  <c r="M61" i="75"/>
  <c r="M60" i="28"/>
  <c r="M64" i="28"/>
  <c r="M62" i="28"/>
  <c r="M61" i="28"/>
  <c r="M60" i="22"/>
  <c r="M62" i="22"/>
  <c r="M61" i="22"/>
  <c r="M64" i="22"/>
  <c r="M60" i="56"/>
  <c r="M62" i="56"/>
  <c r="M61" i="56"/>
  <c r="M64" i="56"/>
  <c r="M62" i="80"/>
  <c r="M61" i="80"/>
  <c r="M64" i="80"/>
  <c r="M60" i="80"/>
  <c r="M64" i="54"/>
  <c r="M62" i="54"/>
  <c r="M60" i="54"/>
  <c r="M61" i="54"/>
  <c r="G67" i="73"/>
  <c r="G71" i="73" s="1"/>
  <c r="G31" i="7" s="1"/>
  <c r="G67" i="50"/>
  <c r="G71" i="50" s="1"/>
  <c r="G19" i="7" s="1"/>
  <c r="G101" i="7" s="1"/>
  <c r="G67" i="30"/>
  <c r="G71" i="30" s="1"/>
  <c r="G9" i="7" s="1"/>
  <c r="G91" i="7" s="1"/>
  <c r="M61" i="67"/>
  <c r="M64" i="67"/>
  <c r="M60" i="67"/>
  <c r="M62" i="67"/>
  <c r="M62" i="79"/>
  <c r="M64" i="79"/>
  <c r="M61" i="79"/>
  <c r="M60" i="79"/>
  <c r="M60" i="76"/>
  <c r="M61" i="76"/>
  <c r="M64" i="76"/>
  <c r="M62" i="76"/>
  <c r="M64" i="44"/>
  <c r="M62" i="44"/>
  <c r="M60" i="44"/>
  <c r="M61" i="44"/>
  <c r="M61" i="68"/>
  <c r="M64" i="68"/>
  <c r="M60" i="68"/>
  <c r="M62" i="68"/>
  <c r="M60" i="81"/>
  <c r="M64" i="81"/>
  <c r="M62" i="81"/>
  <c r="M61" i="81"/>
  <c r="M60" i="40"/>
  <c r="M62" i="40"/>
  <c r="M64" i="40"/>
  <c r="M61" i="40"/>
  <c r="M61" i="73"/>
  <c r="M60" i="73"/>
  <c r="M64" i="73"/>
  <c r="M62" i="73"/>
  <c r="G67" i="51"/>
  <c r="G71" i="51" s="1"/>
  <c r="G20" i="7" s="1"/>
  <c r="G102" i="7" s="1"/>
  <c r="G67" i="75"/>
  <c r="G71" i="75" s="1"/>
  <c r="G33" i="7" s="1"/>
  <c r="G115" i="7" s="1"/>
  <c r="G67" i="67"/>
  <c r="G71" i="67" s="1"/>
  <c r="G29" i="7" s="1"/>
  <c r="G111" i="7" s="1"/>
  <c r="G67" i="81"/>
  <c r="G71" i="81" s="1"/>
  <c r="G39" i="7" s="1"/>
  <c r="G121" i="7" s="1"/>
  <c r="G67" i="32"/>
  <c r="G71" i="32" s="1"/>
  <c r="G10" i="7" s="1"/>
  <c r="G92" i="7" s="1"/>
  <c r="G67" i="46"/>
  <c r="G71" i="46" s="1"/>
  <c r="G17" i="7" s="1"/>
  <c r="G99" i="7" s="1"/>
  <c r="G67" i="55"/>
  <c r="G71" i="55" s="1"/>
  <c r="G22" i="7" s="1"/>
  <c r="G104" i="7" s="1"/>
  <c r="G67" i="38"/>
  <c r="G71" i="38" s="1"/>
  <c r="G13" i="7" s="1"/>
  <c r="M61" i="64"/>
  <c r="M64" i="64"/>
  <c r="M62" i="64"/>
  <c r="M60" i="64"/>
  <c r="M60" i="65"/>
  <c r="M62" i="65"/>
  <c r="M61" i="65"/>
  <c r="M64" i="65"/>
  <c r="M60" i="55"/>
  <c r="M61" i="55"/>
  <c r="M64" i="55"/>
  <c r="M62" i="55"/>
  <c r="M62" i="74"/>
  <c r="M60" i="74"/>
  <c r="M64" i="74"/>
  <c r="M61" i="74"/>
  <c r="M60" i="30"/>
  <c r="M62" i="30"/>
  <c r="M64" i="30"/>
  <c r="M61" i="30"/>
  <c r="M61" i="58"/>
  <c r="M64" i="58"/>
  <c r="M60" i="58"/>
  <c r="M62" i="58"/>
  <c r="M62" i="57"/>
  <c r="M60" i="57"/>
  <c r="M61" i="57"/>
  <c r="M64" i="57"/>
  <c r="M64" i="51"/>
  <c r="M62" i="51"/>
  <c r="M61" i="51"/>
  <c r="M60" i="51"/>
  <c r="M60" i="42"/>
  <c r="M64" i="42"/>
  <c r="M62" i="42"/>
  <c r="M61" i="42"/>
  <c r="M60" i="47"/>
  <c r="M62" i="47"/>
  <c r="M64" i="47"/>
  <c r="M61" i="47"/>
  <c r="M60" i="50"/>
  <c r="M64" i="50"/>
  <c r="M62" i="50"/>
  <c r="M61" i="50"/>
  <c r="M62" i="38"/>
  <c r="M61" i="38"/>
  <c r="M60" i="38"/>
  <c r="M64" i="38"/>
  <c r="M61" i="24"/>
  <c r="M62" i="24"/>
  <c r="M64" i="24"/>
  <c r="M60" i="24"/>
  <c r="M61" i="32"/>
  <c r="M60" i="32"/>
  <c r="M64" i="32"/>
  <c r="M62" i="32"/>
  <c r="M60" i="46"/>
  <c r="M64" i="46"/>
  <c r="M61" i="46"/>
  <c r="M62" i="46"/>
  <c r="M60" i="66"/>
  <c r="M64" i="66"/>
  <c r="M62" i="66"/>
  <c r="M61" i="66"/>
  <c r="G67" i="58"/>
  <c r="G71" i="58" s="1"/>
  <c r="G25" i="7" s="1"/>
  <c r="G67" i="68"/>
  <c r="G71" i="68" s="1"/>
  <c r="G30" i="7" s="1"/>
  <c r="G67" i="74"/>
  <c r="G71" i="74" s="1"/>
  <c r="G32" i="7" s="1"/>
  <c r="G114" i="7" s="1"/>
  <c r="G67" i="76"/>
  <c r="G71" i="76" s="1"/>
  <c r="G34" i="7" s="1"/>
  <c r="G116" i="7" s="1"/>
  <c r="G67" i="24"/>
  <c r="G71" i="24" s="1"/>
  <c r="G67" i="79"/>
  <c r="G71" i="79" s="1"/>
  <c r="G37" i="7" s="1"/>
  <c r="G119" i="7" s="1"/>
  <c r="G67" i="47"/>
  <c r="G71" i="47" s="1"/>
  <c r="G18" i="7" s="1"/>
  <c r="G100" i="7" s="1"/>
  <c r="G67" i="44"/>
  <c r="G71" i="44" s="1"/>
  <c r="G16" i="7" s="1"/>
  <c r="G98" i="7" s="1"/>
  <c r="I81" i="7"/>
  <c r="G81" i="7"/>
  <c r="H67" i="26"/>
  <c r="H71" i="26" s="1"/>
  <c r="H7" i="7" s="1"/>
  <c r="H89" i="7" s="1"/>
  <c r="G67" i="26"/>
  <c r="G71" i="26" s="1"/>
  <c r="G7" i="7" s="1"/>
  <c r="G89" i="7" s="1"/>
  <c r="L46" i="7"/>
  <c r="L81" i="7" s="1"/>
  <c r="J43" i="14"/>
  <c r="J46" i="7" s="1"/>
  <c r="J81" i="7" s="1"/>
  <c r="K43" i="14"/>
  <c r="K46" i="7" s="1"/>
  <c r="K81" i="7" s="1"/>
  <c r="F43" i="14"/>
  <c r="F46" i="7" s="1"/>
  <c r="F81" i="7" s="1"/>
  <c r="D27" i="14"/>
  <c r="D39" i="14" s="1"/>
  <c r="C27" i="14"/>
  <c r="C39" i="14" s="1"/>
  <c r="G107" i="7" l="1"/>
  <c r="H118" i="7"/>
  <c r="G95" i="7"/>
  <c r="G96" i="7"/>
  <c r="G112" i="7"/>
  <c r="G113" i="7"/>
  <c r="H67" i="38"/>
  <c r="H71" i="38" s="1"/>
  <c r="H13" i="7" s="1"/>
  <c r="H95" i="7" s="1"/>
  <c r="H67" i="58"/>
  <c r="H71" i="58" s="1"/>
  <c r="H25" i="7" s="1"/>
  <c r="H107" i="7" s="1"/>
  <c r="H67" i="68"/>
  <c r="H71" i="68" s="1"/>
  <c r="H30" i="7" s="1"/>
  <c r="H112" i="7" s="1"/>
  <c r="H67" i="44"/>
  <c r="H71" i="44" s="1"/>
  <c r="H16" i="7" s="1"/>
  <c r="H67" i="67"/>
  <c r="H71" i="67" s="1"/>
  <c r="H29" i="7" s="1"/>
  <c r="H111" i="7" s="1"/>
  <c r="H67" i="32"/>
  <c r="H71" i="32" s="1"/>
  <c r="H10" i="7" s="1"/>
  <c r="H92" i="7" s="1"/>
  <c r="H67" i="57"/>
  <c r="H71" i="57" s="1"/>
  <c r="H24" i="7" s="1"/>
  <c r="H67" i="74"/>
  <c r="H71" i="74" s="1"/>
  <c r="H32" i="7" s="1"/>
  <c r="H114" i="7" s="1"/>
  <c r="H67" i="73"/>
  <c r="H71" i="73" s="1"/>
  <c r="H31" i="7" s="1"/>
  <c r="H113" i="7" s="1"/>
  <c r="H67" i="56"/>
  <c r="H71" i="56" s="1"/>
  <c r="H23" i="7" s="1"/>
  <c r="H105" i="7" s="1"/>
  <c r="H67" i="22"/>
  <c r="H71" i="22" s="1"/>
  <c r="H4" i="7" s="1"/>
  <c r="H67" i="28"/>
  <c r="H71" i="28" s="1"/>
  <c r="H8" i="7" s="1"/>
  <c r="H90" i="7" s="1"/>
  <c r="H67" i="75"/>
  <c r="H71" i="75" s="1"/>
  <c r="H33" i="7" s="1"/>
  <c r="H115" i="7" s="1"/>
  <c r="H67" i="24"/>
  <c r="H71" i="24" s="1"/>
  <c r="H67" i="51"/>
  <c r="H71" i="51" s="1"/>
  <c r="H20" i="7" s="1"/>
  <c r="H102" i="7" s="1"/>
  <c r="H67" i="64"/>
  <c r="H71" i="64" s="1"/>
  <c r="H26" i="7" s="1"/>
  <c r="H67" i="79"/>
  <c r="H71" i="79" s="1"/>
  <c r="H37" i="7" s="1"/>
  <c r="H119" i="7" s="1"/>
  <c r="H67" i="54"/>
  <c r="H71" i="54" s="1"/>
  <c r="H21" i="7" s="1"/>
  <c r="H103" i="7" s="1"/>
  <c r="G86" i="7"/>
  <c r="G6" i="7"/>
  <c r="G88" i="7" s="1"/>
  <c r="H67" i="66"/>
  <c r="H71" i="66" s="1"/>
  <c r="H28" i="7" s="1"/>
  <c r="H110" i="7" s="1"/>
  <c r="H67" i="46"/>
  <c r="H71" i="46" s="1"/>
  <c r="H17" i="7" s="1"/>
  <c r="H99" i="7" s="1"/>
  <c r="H67" i="50"/>
  <c r="H71" i="50" s="1"/>
  <c r="H19" i="7" s="1"/>
  <c r="H101" i="7" s="1"/>
  <c r="H67" i="47"/>
  <c r="H71" i="47" s="1"/>
  <c r="H18" i="7" s="1"/>
  <c r="H100" i="7" s="1"/>
  <c r="H67" i="42"/>
  <c r="H71" i="42" s="1"/>
  <c r="H15" i="7" s="1"/>
  <c r="H97" i="7" s="1"/>
  <c r="H67" i="30"/>
  <c r="H71" i="30" s="1"/>
  <c r="H9" i="7" s="1"/>
  <c r="H91" i="7" s="1"/>
  <c r="H67" i="55"/>
  <c r="H71" i="55" s="1"/>
  <c r="H22" i="7" s="1"/>
  <c r="H104" i="7" s="1"/>
  <c r="H67" i="65"/>
  <c r="H71" i="65" s="1"/>
  <c r="H27" i="7" s="1"/>
  <c r="H67" i="40"/>
  <c r="H71" i="40" s="1"/>
  <c r="H14" i="7" s="1"/>
  <c r="H96" i="7" s="1"/>
  <c r="H67" i="81"/>
  <c r="H71" i="81" s="1"/>
  <c r="H39" i="7" s="1"/>
  <c r="H121" i="7" s="1"/>
  <c r="H67" i="76"/>
  <c r="H71" i="76" s="1"/>
  <c r="H34" i="7" s="1"/>
  <c r="H116" i="7" s="1"/>
  <c r="H67" i="80"/>
  <c r="H71" i="80" s="1"/>
  <c r="H38" i="7" s="1"/>
  <c r="H120" i="7" s="1"/>
  <c r="D43" i="14"/>
  <c r="D46" i="7" s="1"/>
  <c r="D81" i="7" s="1"/>
  <c r="C43" i="14"/>
  <c r="C46" i="7" s="1"/>
  <c r="C81" i="7" s="1"/>
  <c r="H106" i="7" l="1"/>
  <c r="H109" i="7"/>
  <c r="H108" i="7"/>
  <c r="H98" i="7"/>
  <c r="H86" i="7"/>
  <c r="H6" i="7"/>
  <c r="H88" i="7" s="1"/>
  <c r="I11" i="13"/>
  <c r="I22" i="13" s="1"/>
  <c r="J11" i="13"/>
  <c r="J22" i="13" s="1"/>
  <c r="I25" i="13" l="1"/>
  <c r="N60" i="13" s="1"/>
  <c r="J25" i="13"/>
  <c r="N63" i="13"/>
  <c r="O63" i="13"/>
  <c r="O64" i="13"/>
  <c r="H11" i="13"/>
  <c r="N64" i="13"/>
  <c r="H22" i="13" l="1"/>
  <c r="H25" i="13"/>
  <c r="N62" i="13"/>
  <c r="N61" i="13"/>
  <c r="K11" i="13"/>
  <c r="K22" i="13" s="1"/>
  <c r="M63" i="13"/>
  <c r="O61" i="13"/>
  <c r="O62" i="13"/>
  <c r="O60" i="13"/>
  <c r="G11" i="13"/>
  <c r="I67" i="13" l="1"/>
  <c r="I71" i="13" s="1"/>
  <c r="I5" i="7" s="1"/>
  <c r="J67" i="13"/>
  <c r="J71" i="13" s="1"/>
  <c r="J5" i="7" s="1"/>
  <c r="G22" i="13"/>
  <c r="G25" i="13"/>
  <c r="K25" i="13"/>
  <c r="Q63" i="13"/>
  <c r="Q64" i="13"/>
  <c r="P63" i="13"/>
  <c r="P64" i="13"/>
  <c r="F11" i="13"/>
  <c r="L63" i="13"/>
  <c r="M64" i="13"/>
  <c r="M61" i="13"/>
  <c r="M62" i="13"/>
  <c r="M60" i="13"/>
  <c r="I40" i="7" l="1"/>
  <c r="I87" i="7"/>
  <c r="I122" i="7" s="1"/>
  <c r="J87" i="7"/>
  <c r="J122" i="7" s="1"/>
  <c r="J40" i="7"/>
  <c r="H67" i="13"/>
  <c r="H71" i="13" s="1"/>
  <c r="H5" i="7" s="1"/>
  <c r="F22" i="13"/>
  <c r="F25" i="13"/>
  <c r="P60" i="13"/>
  <c r="P61" i="13"/>
  <c r="P62" i="13"/>
  <c r="Q60" i="13"/>
  <c r="Q62" i="13"/>
  <c r="Q61" i="13"/>
  <c r="E11" i="13"/>
  <c r="L62" i="13"/>
  <c r="L60" i="13"/>
  <c r="L61" i="13"/>
  <c r="L64" i="13"/>
  <c r="K63" i="13"/>
  <c r="K67" i="13" l="1"/>
  <c r="K71" i="13" s="1"/>
  <c r="K5" i="7" s="1"/>
  <c r="L67" i="13"/>
  <c r="L71" i="13" s="1"/>
  <c r="L5" i="7" s="1"/>
  <c r="H87" i="7"/>
  <c r="H122" i="7" s="1"/>
  <c r="H40" i="7"/>
  <c r="G67" i="13"/>
  <c r="G71" i="13" s="1"/>
  <c r="G5" i="7" s="1"/>
  <c r="E25" i="13"/>
  <c r="E22" i="13"/>
  <c r="K62" i="13"/>
  <c r="K60" i="13"/>
  <c r="K64" i="13"/>
  <c r="K61" i="13"/>
  <c r="J63" i="13"/>
  <c r="D11" i="13"/>
  <c r="C11" i="13"/>
  <c r="K87" i="7" l="1"/>
  <c r="K122" i="7" s="1"/>
  <c r="K40" i="7"/>
  <c r="L87" i="7"/>
  <c r="L122" i="7" s="1"/>
  <c r="L40" i="7"/>
  <c r="G40" i="7"/>
  <c r="G87" i="7"/>
  <c r="G122" i="7" s="1"/>
  <c r="F67" i="13"/>
  <c r="F71" i="13" s="1"/>
  <c r="F5" i="7" s="1"/>
  <c r="C22" i="13"/>
  <c r="C25" i="13"/>
  <c r="D25" i="13"/>
  <c r="D22" i="13"/>
  <c r="I63" i="13"/>
  <c r="J64" i="13"/>
  <c r="J62" i="13"/>
  <c r="J61" i="13"/>
  <c r="J60" i="13"/>
  <c r="H63" i="13"/>
  <c r="F87" i="7" l="1"/>
  <c r="F122" i="7" s="1"/>
  <c r="F40" i="7"/>
  <c r="E67" i="13"/>
  <c r="E71" i="13" s="1"/>
  <c r="E5" i="7" s="1"/>
  <c r="H62" i="13"/>
  <c r="H60" i="13"/>
  <c r="H61" i="13"/>
  <c r="H64" i="13"/>
  <c r="I64" i="13"/>
  <c r="I60" i="13"/>
  <c r="I61" i="13"/>
  <c r="I62" i="13"/>
  <c r="C67" i="13" l="1"/>
  <c r="C71" i="13" s="1"/>
  <c r="C5" i="7" s="1"/>
  <c r="E87" i="7"/>
  <c r="E122" i="7" s="1"/>
  <c r="E40" i="7"/>
  <c r="D67" i="13"/>
  <c r="D71" i="13" s="1"/>
  <c r="D5" i="7" s="1"/>
  <c r="D87" i="7" l="1"/>
  <c r="D122" i="7" s="1"/>
  <c r="D40" i="7"/>
  <c r="C87" i="7"/>
  <c r="C122" i="7" s="1"/>
  <c r="C40" i="7"/>
</calcChain>
</file>

<file path=xl/comments1.xml><?xml version="1.0" encoding="utf-8"?>
<comments xmlns="http://schemas.openxmlformats.org/spreadsheetml/2006/main">
  <authors>
    <author>ALP</author>
  </authors>
  <commentList>
    <comment ref="E36" authorId="0">
      <text>
        <r>
          <rPr>
            <sz val="9"/>
            <color indexed="81"/>
            <rFont val="Tahoma"/>
            <family val="2"/>
          </rPr>
          <t>Telangana rural and urban population percentage available from the State portal is used</t>
        </r>
      </text>
    </comment>
  </commentList>
</comments>
</file>

<file path=xl/sharedStrings.xml><?xml version="1.0" encoding="utf-8"?>
<sst xmlns="http://schemas.openxmlformats.org/spreadsheetml/2006/main" count="3508" uniqueCount="404">
  <si>
    <t>Biological Oxygen Demand</t>
  </si>
  <si>
    <t>Gm/person/day</t>
  </si>
  <si>
    <t>Treatment System (j)</t>
  </si>
  <si>
    <t>Anaerobic reactor</t>
  </si>
  <si>
    <t>Centralized, aerobic
treatment plant Inot well managed, overloaded)</t>
  </si>
  <si>
    <t>Stagnant Sewer</t>
  </si>
  <si>
    <t>Sea Lake or river discharge</t>
  </si>
  <si>
    <t>Flowing Sewer (open/closed)</t>
  </si>
  <si>
    <t>Septic system</t>
  </si>
  <si>
    <t>Methane Correction Factor (MCF)</t>
  </si>
  <si>
    <t>MCFj</t>
  </si>
  <si>
    <t xml:space="preserve"> kg CH4/kg BOD</t>
  </si>
  <si>
    <t>Income group (i)</t>
  </si>
  <si>
    <t>Treatment/discharge pathway or system (j)</t>
  </si>
  <si>
    <t>Septic Tank (uncollected)</t>
  </si>
  <si>
    <t>Latrine (uncollected)</t>
  </si>
  <si>
    <t>None</t>
  </si>
  <si>
    <t>kg BOD/yr</t>
  </si>
  <si>
    <t xml:space="preserve">Organic component removed as sludge in inventory year, (S) </t>
  </si>
  <si>
    <t>Biological Oxygen Demand (BOD)</t>
  </si>
  <si>
    <t>Total Methane production</t>
  </si>
  <si>
    <t>Methane Recovery</t>
  </si>
  <si>
    <t>Parameter</t>
  </si>
  <si>
    <t>Computed/Userinput/Default</t>
  </si>
  <si>
    <t>CH4 Emissions in Kg Ch4/year</t>
  </si>
  <si>
    <t xml:space="preserve">Computed </t>
  </si>
  <si>
    <t>Computed</t>
  </si>
  <si>
    <t>S - Organic Component removed as Sludge in inventory year, kg BOD/year</t>
  </si>
  <si>
    <t>Ui - fraction of population in income group i in inventory year</t>
  </si>
  <si>
    <t>Default</t>
  </si>
  <si>
    <t>Constant</t>
  </si>
  <si>
    <t>i - income group: rural, urban high income and urban low income</t>
  </si>
  <si>
    <t>User input</t>
  </si>
  <si>
    <t>j - each treatment/discharge pathway or system</t>
  </si>
  <si>
    <t>R = amount of CH4 recovered in inventory year, Kg CH4/year</t>
  </si>
  <si>
    <t>P - human population</t>
  </si>
  <si>
    <t>Protein - Annual per capita protein consumption, kg/person/yr</t>
  </si>
  <si>
    <t xml:space="preserve">Default </t>
  </si>
  <si>
    <t>0.001 - Conversion from grams BOD to Kg BOD</t>
  </si>
  <si>
    <t>I - correction factor for additional industrial BOD discharged into sewers</t>
  </si>
  <si>
    <t>Total organics in wastewater</t>
  </si>
  <si>
    <t>Organic Component removed as Sludge</t>
  </si>
  <si>
    <t>Source</t>
  </si>
  <si>
    <t>Annual Per Capita protein consumption</t>
  </si>
  <si>
    <t>Kg/person/year</t>
  </si>
  <si>
    <t xml:space="preserve"> kg N/Year</t>
  </si>
  <si>
    <t>kg N2O-N/kg N</t>
  </si>
  <si>
    <t>44/28 - The factor is the conversion of kg N2O-N into kg N2O</t>
  </si>
  <si>
    <t xml:space="preserve">Annual per capita protein consumption </t>
  </si>
  <si>
    <t>Flowsheet for Domestic Wastewater - CH4 emissions</t>
  </si>
  <si>
    <t>Flowsheet for Domestic Wastewater - N2O emissions</t>
  </si>
  <si>
    <t>IPCC METHODOLODY FOR ESTIMATION OF GHG EMISSION FROM DOMESTIC WASTEWATER TREATMENT &amp; DISCHARGE</t>
  </si>
  <si>
    <t>Total TOW in Wastewater generated (without correction factor I)</t>
  </si>
  <si>
    <t>Collected/Uncollected fractions of Wastewater</t>
  </si>
  <si>
    <t>kg BOD/Year</t>
  </si>
  <si>
    <t xml:space="preserve">Septic Tank </t>
  </si>
  <si>
    <t xml:space="preserve">Latrine </t>
  </si>
  <si>
    <t xml:space="preserve">Other </t>
  </si>
  <si>
    <t xml:space="preserve">Sewer </t>
  </si>
  <si>
    <t>Treatment/ discharge type</t>
  </si>
  <si>
    <t>Methane Generation (kg)</t>
  </si>
  <si>
    <t>Methane emission [kg CH4]</t>
  </si>
  <si>
    <r>
      <t>N</t>
    </r>
    <r>
      <rPr>
        <vertAlign val="subscript"/>
        <sz val="12"/>
        <color theme="1"/>
        <rFont val="Times New Roman"/>
        <family val="1"/>
      </rPr>
      <t>2</t>
    </r>
    <r>
      <rPr>
        <sz val="12"/>
        <color theme="1"/>
        <rFont val="Times New Roman"/>
        <family val="1"/>
      </rPr>
      <t>O emissions - N</t>
    </r>
    <r>
      <rPr>
        <vertAlign val="subscript"/>
        <sz val="12"/>
        <color theme="1"/>
        <rFont val="Times New Roman"/>
        <family val="1"/>
      </rPr>
      <t>2</t>
    </r>
    <r>
      <rPr>
        <sz val="12"/>
        <color theme="1"/>
        <rFont val="Times New Roman"/>
        <family val="1"/>
      </rPr>
      <t>O emissions in inventory year, kg N</t>
    </r>
    <r>
      <rPr>
        <vertAlign val="subscript"/>
        <sz val="12"/>
        <color theme="1"/>
        <rFont val="Times New Roman"/>
        <family val="1"/>
      </rPr>
      <t>2</t>
    </r>
    <r>
      <rPr>
        <sz val="12"/>
        <color theme="1"/>
        <rFont val="Times New Roman"/>
        <family val="1"/>
      </rPr>
      <t>O/yr</t>
    </r>
  </si>
  <si>
    <r>
      <t xml:space="preserve">N </t>
    </r>
    <r>
      <rPr>
        <vertAlign val="subscript"/>
        <sz val="12"/>
        <color theme="1"/>
        <rFont val="Times New Roman"/>
        <family val="1"/>
      </rPr>
      <t xml:space="preserve">EFFLUENT </t>
    </r>
    <r>
      <rPr>
        <sz val="12"/>
        <color theme="1"/>
        <rFont val="Times New Roman"/>
        <family val="1"/>
      </rPr>
      <t>- Nitrogen in the effluent discharged to aquatic environments, kg N/yr</t>
    </r>
  </si>
  <si>
    <r>
      <t>EF</t>
    </r>
    <r>
      <rPr>
        <vertAlign val="subscript"/>
        <sz val="12"/>
        <color theme="1"/>
        <rFont val="Times New Roman"/>
        <family val="1"/>
      </rPr>
      <t xml:space="preserve">EFFLUENT </t>
    </r>
    <r>
      <rPr>
        <sz val="12"/>
        <color theme="1"/>
        <rFont val="Times New Roman"/>
        <family val="1"/>
      </rPr>
      <t>- Emission Factor for N</t>
    </r>
    <r>
      <rPr>
        <vertAlign val="subscript"/>
        <sz val="12"/>
        <color theme="1"/>
        <rFont val="Times New Roman"/>
        <family val="1"/>
      </rPr>
      <t>2</t>
    </r>
    <r>
      <rPr>
        <sz val="12"/>
        <color theme="1"/>
        <rFont val="Times New Roman"/>
        <family val="1"/>
      </rPr>
      <t>O emissions from discharged to wastewater, kg N2O-N/kg N</t>
    </r>
  </si>
  <si>
    <r>
      <t>44/28 - The factor is the conversion of kg N</t>
    </r>
    <r>
      <rPr>
        <vertAlign val="subscript"/>
        <sz val="12"/>
        <color theme="1"/>
        <rFont val="Times New Roman"/>
        <family val="1"/>
      </rPr>
      <t>2</t>
    </r>
    <r>
      <rPr>
        <sz val="12"/>
        <color theme="1"/>
        <rFont val="Times New Roman"/>
        <family val="1"/>
      </rPr>
      <t>O-N into kg N</t>
    </r>
    <r>
      <rPr>
        <vertAlign val="subscript"/>
        <sz val="12"/>
        <color theme="1"/>
        <rFont val="Times New Roman"/>
        <family val="1"/>
      </rPr>
      <t>2</t>
    </r>
    <r>
      <rPr>
        <sz val="12"/>
        <color theme="1"/>
        <rFont val="Times New Roman"/>
        <family val="1"/>
      </rPr>
      <t>O.</t>
    </r>
  </si>
  <si>
    <r>
      <t>EF</t>
    </r>
    <r>
      <rPr>
        <vertAlign val="subscript"/>
        <sz val="12"/>
        <color theme="1"/>
        <rFont val="Times New Roman"/>
        <family val="1"/>
      </rPr>
      <t>j</t>
    </r>
    <r>
      <rPr>
        <sz val="12"/>
        <color theme="1"/>
        <rFont val="Times New Roman"/>
        <family val="1"/>
      </rPr>
      <t xml:space="preserve"> - Emission factor, Kg CH4/Kg BOD </t>
    </r>
  </si>
  <si>
    <r>
      <t>N</t>
    </r>
    <r>
      <rPr>
        <vertAlign val="subscript"/>
        <sz val="12"/>
        <color theme="1"/>
        <rFont val="Times New Roman"/>
        <family val="1"/>
      </rPr>
      <t>EFFLUENT</t>
    </r>
    <r>
      <rPr>
        <sz val="12"/>
        <color theme="1"/>
        <rFont val="Times New Roman"/>
        <family val="1"/>
      </rPr>
      <t xml:space="preserve"> - total annual amount of nitrogen in the wastewater effluent, kg N/yr</t>
    </r>
  </si>
  <si>
    <r>
      <t>F</t>
    </r>
    <r>
      <rPr>
        <vertAlign val="subscript"/>
        <sz val="12"/>
        <color theme="1"/>
        <rFont val="Times New Roman"/>
        <family val="1"/>
      </rPr>
      <t>NPR</t>
    </r>
    <r>
      <rPr>
        <sz val="12"/>
        <color theme="1"/>
        <rFont val="Times New Roman"/>
        <family val="1"/>
      </rPr>
      <t xml:space="preserve"> = Fraction of Nitrogen in Protein</t>
    </r>
  </si>
  <si>
    <r>
      <t>F</t>
    </r>
    <r>
      <rPr>
        <vertAlign val="subscript"/>
        <sz val="12"/>
        <color theme="1"/>
        <rFont val="Times New Roman"/>
        <family val="1"/>
      </rPr>
      <t>NON-CON</t>
    </r>
    <r>
      <rPr>
        <sz val="12"/>
        <color theme="1"/>
        <rFont val="Times New Roman"/>
        <family val="1"/>
      </rPr>
      <t xml:space="preserve"> = Factor for Non-consumed protein added to the wastewater</t>
    </r>
  </si>
  <si>
    <r>
      <t>F</t>
    </r>
    <r>
      <rPr>
        <vertAlign val="subscript"/>
        <sz val="12"/>
        <color theme="1"/>
        <rFont val="Times New Roman"/>
        <family val="1"/>
      </rPr>
      <t>IND-COM</t>
    </r>
    <r>
      <rPr>
        <sz val="12"/>
        <color theme="1"/>
        <rFont val="Times New Roman"/>
        <family val="1"/>
      </rPr>
      <t xml:space="preserve"> = Factor for Industrial and commercial co-discharged protein into the sewer system</t>
    </r>
  </si>
  <si>
    <r>
      <t>N</t>
    </r>
    <r>
      <rPr>
        <vertAlign val="subscript"/>
        <sz val="12"/>
        <color theme="1"/>
        <rFont val="Times New Roman"/>
        <family val="1"/>
      </rPr>
      <t>SLUDGE</t>
    </r>
    <r>
      <rPr>
        <sz val="12"/>
        <color theme="1"/>
        <rFont val="Times New Roman"/>
        <family val="1"/>
      </rPr>
      <t xml:space="preserve"> = Nitrogen removed with sludge </t>
    </r>
  </si>
  <si>
    <r>
      <t>B</t>
    </r>
    <r>
      <rPr>
        <vertAlign val="subscript"/>
        <sz val="12"/>
        <color theme="1"/>
        <rFont val="Times New Roman"/>
        <family val="1"/>
      </rPr>
      <t>o</t>
    </r>
    <r>
      <rPr>
        <sz val="12"/>
        <color theme="1"/>
        <rFont val="Times New Roman"/>
        <family val="1"/>
      </rPr>
      <t xml:space="preserve"> - maximum CH4 producing capacity, kg CH4/kg BOD</t>
    </r>
  </si>
  <si>
    <r>
      <t>MCF</t>
    </r>
    <r>
      <rPr>
        <vertAlign val="subscript"/>
        <sz val="12"/>
        <color theme="1"/>
        <rFont val="Times New Roman"/>
        <family val="1"/>
      </rPr>
      <t xml:space="preserve">j </t>
    </r>
    <r>
      <rPr>
        <sz val="12"/>
        <color theme="1"/>
        <rFont val="Times New Roman"/>
        <family val="1"/>
      </rPr>
      <t>- methane correction factor (fraction)</t>
    </r>
  </si>
  <si>
    <r>
      <t>Degree of Utilization of each treatment type (T</t>
    </r>
    <r>
      <rPr>
        <vertAlign val="subscript"/>
        <sz val="12"/>
        <color theme="1"/>
        <rFont val="Times New Roman"/>
        <family val="1"/>
      </rPr>
      <t>i,j</t>
    </r>
    <r>
      <rPr>
        <sz val="12"/>
        <color theme="1"/>
        <rFont val="Times New Roman"/>
        <family val="1"/>
      </rPr>
      <t>)</t>
    </r>
  </si>
  <si>
    <r>
      <t>Emission Factor (EF</t>
    </r>
    <r>
      <rPr>
        <vertAlign val="subscript"/>
        <sz val="12"/>
        <color theme="1"/>
        <rFont val="Times New Roman"/>
        <family val="1"/>
      </rPr>
      <t>i</t>
    </r>
    <r>
      <rPr>
        <sz val="12"/>
        <color theme="1"/>
        <rFont val="Times New Roman"/>
        <family val="1"/>
      </rPr>
      <t>)</t>
    </r>
  </si>
  <si>
    <r>
      <t>Maximum Methane Producing capacity (B</t>
    </r>
    <r>
      <rPr>
        <vertAlign val="subscript"/>
        <sz val="12"/>
        <color theme="1"/>
        <rFont val="Times New Roman"/>
        <family val="1"/>
      </rPr>
      <t>o</t>
    </r>
    <r>
      <rPr>
        <sz val="12"/>
        <color theme="1"/>
        <rFont val="Times New Roman"/>
        <family val="1"/>
      </rPr>
      <t>)</t>
    </r>
  </si>
  <si>
    <r>
      <t>Fraction of Nitrogen in Protein (F</t>
    </r>
    <r>
      <rPr>
        <vertAlign val="subscript"/>
        <sz val="12"/>
        <color theme="1"/>
        <rFont val="Times New Roman"/>
        <family val="1"/>
      </rPr>
      <t>NPR</t>
    </r>
    <r>
      <rPr>
        <sz val="12"/>
        <color theme="1"/>
        <rFont val="Times New Roman"/>
        <family val="1"/>
      </rPr>
      <t>)</t>
    </r>
  </si>
  <si>
    <r>
      <t>Factor for Non-consumed protein added to the wastewater (F</t>
    </r>
    <r>
      <rPr>
        <vertAlign val="subscript"/>
        <sz val="12"/>
        <color theme="1"/>
        <rFont val="Times New Roman"/>
        <family val="1"/>
      </rPr>
      <t>NON-CON</t>
    </r>
    <r>
      <rPr>
        <sz val="12"/>
        <color theme="1"/>
        <rFont val="Times New Roman"/>
        <family val="1"/>
      </rPr>
      <t>)</t>
    </r>
  </si>
  <si>
    <r>
      <t>Factor for Industrial and commercial co-discharged protein into the sewer system (F</t>
    </r>
    <r>
      <rPr>
        <vertAlign val="subscript"/>
        <sz val="12"/>
        <color theme="1"/>
        <rFont val="Times New Roman"/>
        <family val="1"/>
      </rPr>
      <t>IND-COM</t>
    </r>
    <r>
      <rPr>
        <sz val="12"/>
        <color theme="1"/>
        <rFont val="Times New Roman"/>
        <family val="1"/>
      </rPr>
      <t>)</t>
    </r>
  </si>
  <si>
    <r>
      <t>Nitrogen removed with sludge  (N</t>
    </r>
    <r>
      <rPr>
        <vertAlign val="subscript"/>
        <sz val="12"/>
        <color theme="1"/>
        <rFont val="Times New Roman"/>
        <family val="1"/>
      </rPr>
      <t>SLUDGE</t>
    </r>
    <r>
      <rPr>
        <sz val="12"/>
        <color theme="1"/>
        <rFont val="Times New Roman"/>
        <family val="1"/>
      </rPr>
      <t>)</t>
    </r>
  </si>
  <si>
    <r>
      <t xml:space="preserve"> Total annual amount of nitrogen in the wastewater effluent (N</t>
    </r>
    <r>
      <rPr>
        <vertAlign val="subscript"/>
        <sz val="12"/>
        <color theme="1"/>
        <rFont val="Times New Roman"/>
        <family val="1"/>
      </rPr>
      <t>EFFLUENT</t>
    </r>
    <r>
      <rPr>
        <sz val="12"/>
        <color theme="1"/>
        <rFont val="Times New Roman"/>
        <family val="1"/>
      </rPr>
      <t>)</t>
    </r>
  </si>
  <si>
    <r>
      <t>Emission Factor for N2O emissions from discharged to wastewater, kg N2O-N/kg N (EF</t>
    </r>
    <r>
      <rPr>
        <vertAlign val="subscript"/>
        <sz val="12"/>
        <color theme="1"/>
        <rFont val="Times New Roman"/>
        <family val="1"/>
      </rPr>
      <t>EFFLUENT</t>
    </r>
    <r>
      <rPr>
        <sz val="12"/>
        <color theme="1"/>
        <rFont val="Times New Roman"/>
        <family val="1"/>
      </rPr>
      <t>)</t>
    </r>
  </si>
  <si>
    <t>Sector</t>
  </si>
  <si>
    <t xml:space="preserve">Waste </t>
  </si>
  <si>
    <t>Time Series</t>
  </si>
  <si>
    <t>Level of Disaggregation</t>
  </si>
  <si>
    <t>Sub-sector Disaggregation</t>
  </si>
  <si>
    <t>Sector Description</t>
  </si>
  <si>
    <t>About GHG Platform</t>
  </si>
  <si>
    <t>Lead Institution</t>
  </si>
  <si>
    <t>Contact Details</t>
  </si>
  <si>
    <t>Usage Policy</t>
  </si>
  <si>
    <t>Citation</t>
  </si>
  <si>
    <t>Disclaimer</t>
  </si>
  <si>
    <t>info@ghgplatform-india.org, soumya.chaturvedula@iclei.org</t>
  </si>
  <si>
    <t>Version</t>
  </si>
  <si>
    <t xml:space="preserve">Any re-production or re-distribution of the material(s) and information displayed and published on this Website/GHG Platform India/Portal shall be accompanied by a due acknowledgment and credit to the GHG Platform India for such material(s) and information.
You must give appropriate credit, provide a link, and indicate if changes were made. You may do so in any reasonable manner, but not in any way that suggests the GHG Platform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 </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</si>
  <si>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</si>
  <si>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Contents</t>
  </si>
  <si>
    <t>Tabs</t>
  </si>
  <si>
    <t>Description</t>
  </si>
  <si>
    <t>Flowsheet for CH4 emissions</t>
  </si>
  <si>
    <t>Flowsheet for N20 emissions</t>
  </si>
  <si>
    <t>IPCC Methodology</t>
  </si>
  <si>
    <t>Methodology described as a flowsheet (Methane)</t>
  </si>
  <si>
    <t>Methodology described as a flowsheet (Nitrous Oxide)</t>
  </si>
  <si>
    <t>Centralized, aerobic
treatment plant well managed</t>
  </si>
  <si>
    <t>Latrine (Dry climate, ground water table lower than latrine, small family (3-5 members)</t>
  </si>
  <si>
    <t>Rural</t>
  </si>
  <si>
    <t>Public Latrine</t>
  </si>
  <si>
    <t>Sewer (Open and closed drainage)</t>
  </si>
  <si>
    <t xml:space="preserve">Latrine - Dry climate, ground water table lower than latrine, communal (many users) </t>
  </si>
  <si>
    <t>Public Latrine (Uncollected)</t>
  </si>
  <si>
    <r>
      <t>I</t>
    </r>
    <r>
      <rPr>
        <b/>
        <vertAlign val="subscript"/>
        <sz val="12"/>
        <rFont val="Times New Roman"/>
        <family val="1"/>
      </rPr>
      <t>collected</t>
    </r>
  </si>
  <si>
    <r>
      <t>I</t>
    </r>
    <r>
      <rPr>
        <b/>
        <vertAlign val="subscript"/>
        <sz val="12"/>
        <rFont val="Times New Roman"/>
        <family val="1"/>
      </rPr>
      <t>uncollected</t>
    </r>
  </si>
  <si>
    <r>
      <t>B</t>
    </r>
    <r>
      <rPr>
        <b/>
        <vertAlign val="subscript"/>
        <sz val="12"/>
        <rFont val="Times New Roman"/>
        <family val="1"/>
      </rPr>
      <t xml:space="preserve">o </t>
    </r>
    <r>
      <rPr>
        <b/>
        <sz val="12"/>
        <rFont val="Times New Roman"/>
        <family val="1"/>
      </rPr>
      <t>- maximum CH4 producing capacity</t>
    </r>
  </si>
  <si>
    <r>
      <t>Emission Factor (EF</t>
    </r>
    <r>
      <rPr>
        <b/>
        <vertAlign val="subscript"/>
        <sz val="12"/>
        <rFont val="Times New Roman"/>
        <family val="1"/>
      </rPr>
      <t>j</t>
    </r>
    <r>
      <rPr>
        <b/>
        <sz val="12"/>
        <rFont val="Times New Roman"/>
        <family val="1"/>
      </rPr>
      <t>)</t>
    </r>
  </si>
  <si>
    <t>Type</t>
  </si>
  <si>
    <r>
      <t>Degree of utilization of treatment/Discharge pathway or system j, for each income group fraction i (T</t>
    </r>
    <r>
      <rPr>
        <b/>
        <vertAlign val="subscript"/>
        <sz val="12"/>
        <rFont val="Times New Roman"/>
        <family val="1"/>
      </rPr>
      <t>i,j</t>
    </r>
    <r>
      <rPr>
        <b/>
        <sz val="12"/>
        <rFont val="Times New Roman"/>
        <family val="1"/>
      </rPr>
      <t xml:space="preserve">), 2011 </t>
    </r>
  </si>
  <si>
    <r>
      <t>Degree of utilization of treatment/Discharge pathway or system j, for each income group fraction i (T</t>
    </r>
    <r>
      <rPr>
        <b/>
        <vertAlign val="subscript"/>
        <sz val="12"/>
        <rFont val="Times New Roman"/>
        <family val="1"/>
      </rPr>
      <t>i,j</t>
    </r>
    <r>
      <rPr>
        <b/>
        <sz val="12"/>
        <rFont val="Times New Roman"/>
        <family val="1"/>
      </rPr>
      <t>), 2001</t>
    </r>
  </si>
  <si>
    <t xml:space="preserve">Rural </t>
  </si>
  <si>
    <t>ICLEI South Asia</t>
  </si>
  <si>
    <t xml:space="preserve"> Total Rural Population</t>
  </si>
  <si>
    <t xml:space="preserve">Urban </t>
  </si>
  <si>
    <t>Tonnes</t>
  </si>
  <si>
    <r>
      <t>Fraction of Population in rural Category i (U</t>
    </r>
    <r>
      <rPr>
        <b/>
        <vertAlign val="subscript"/>
        <sz val="12"/>
        <rFont val="Times New Roman"/>
        <family val="1"/>
      </rPr>
      <t>i</t>
    </r>
    <r>
      <rPr>
        <b/>
        <sz val="12"/>
        <rFont val="Times New Roman"/>
        <family val="1"/>
      </rPr>
      <t>), 2001 Census</t>
    </r>
  </si>
  <si>
    <r>
      <t>Fraction of Population in rural Category i (U</t>
    </r>
    <r>
      <rPr>
        <b/>
        <vertAlign val="subscript"/>
        <sz val="12"/>
        <rFont val="Times New Roman"/>
        <family val="1"/>
      </rPr>
      <t>i</t>
    </r>
    <r>
      <rPr>
        <b/>
        <sz val="12"/>
        <rFont val="Times New Roman"/>
        <family val="1"/>
      </rPr>
      <t>), 2011 Census</t>
    </r>
  </si>
  <si>
    <t>Other &amp; None (Uncollected)</t>
  </si>
  <si>
    <t>Share of Rural population using treatment/ Discharge pathway or system, 2001 (%)</t>
  </si>
  <si>
    <t>Share of Rural population using treatment/ Discharge pathway or system, 2011 (%)</t>
  </si>
  <si>
    <t>Total Methane Emission from Domestic Wastewater (Rural)                             (Tonnes CH4)</t>
  </si>
  <si>
    <t>Total N2O Emission from Domestic Wastewater (Rural)                                  (Tonnes N2O)</t>
  </si>
  <si>
    <t>Total Emission from Domestic Wastewater  (Rural)                                                       (Tonnes CO2e) (GWP)</t>
  </si>
  <si>
    <t>Total Emission from Domestic Wastewater (Rural)                                 (Tonnes CO2) (GWP)</t>
  </si>
  <si>
    <t>States &amp; UTs</t>
  </si>
  <si>
    <t>Water closet</t>
  </si>
  <si>
    <t>Pit latrine</t>
  </si>
  <si>
    <t>Pit Latrine</t>
  </si>
  <si>
    <t>Other Latrine</t>
  </si>
  <si>
    <t>No Latrine</t>
  </si>
  <si>
    <t>Piped sewer system</t>
  </si>
  <si>
    <t>Septic tank</t>
  </si>
  <si>
    <t>Other system</t>
  </si>
  <si>
    <t>With slab/ ventilated improved pit</t>
  </si>
  <si>
    <t>Without Slab/ Open pit</t>
  </si>
  <si>
    <t>Night soil disposed into open drain</t>
  </si>
  <si>
    <t>Night soil removed by humans</t>
  </si>
  <si>
    <t>Night soil serviced by animals</t>
  </si>
  <si>
    <t>Public latrine</t>
  </si>
  <si>
    <t>Open</t>
  </si>
  <si>
    <t>Others &amp; None</t>
  </si>
  <si>
    <t>Others/None</t>
  </si>
  <si>
    <t>Andaman and Nicobar Islands</t>
  </si>
  <si>
    <t>Andhra Pradesh</t>
  </si>
  <si>
    <t>Arunachal Pradesh</t>
  </si>
  <si>
    <t>Assam</t>
  </si>
  <si>
    <t>Bihar</t>
  </si>
  <si>
    <t>Chandigarh</t>
  </si>
  <si>
    <t>Chhatisgarh</t>
  </si>
  <si>
    <t>Dadra and Nagar Haveli</t>
  </si>
  <si>
    <t>Daman and Diu</t>
  </si>
  <si>
    <t>National Capital Territory of 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</si>
  <si>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</si>
  <si>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</si>
  <si>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</si>
  <si>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</si>
  <si>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</si>
  <si>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</si>
  <si>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</si>
  <si>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</si>
  <si>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</si>
  <si>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</si>
  <si>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</si>
  <si>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</si>
  <si>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</si>
  <si>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</si>
  <si>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</si>
  <si>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</si>
  <si>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</si>
  <si>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</si>
  <si>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</si>
  <si>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</si>
  <si>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</si>
  <si>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</si>
  <si>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</si>
  <si>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</si>
  <si>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</si>
  <si>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</si>
  <si>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 of population share (2011) to total</t>
  </si>
  <si>
    <t>% of population share (2001) to total</t>
  </si>
  <si>
    <t>Urban</t>
  </si>
  <si>
    <t>Annual per capita protein consumption, kg/person/yr</t>
  </si>
  <si>
    <t>2004-05</t>
  </si>
  <si>
    <t>2009-10</t>
  </si>
  <si>
    <t>2011-12</t>
  </si>
  <si>
    <t>Urban-Schedule1</t>
  </si>
  <si>
    <t>Urban-Schedule2</t>
  </si>
  <si>
    <t>Rural-Schedule1</t>
  </si>
  <si>
    <t>Rural-Schedule2</t>
  </si>
  <si>
    <t xml:space="preserve">India </t>
  </si>
  <si>
    <r>
      <t>TOW</t>
    </r>
    <r>
      <rPr>
        <b/>
        <vertAlign val="subscript"/>
        <sz val="12"/>
        <rFont val="Times New Roman"/>
        <family val="1"/>
      </rPr>
      <t xml:space="preserve">collected </t>
    </r>
  </si>
  <si>
    <r>
      <t>TOW</t>
    </r>
    <r>
      <rPr>
        <b/>
        <vertAlign val="subscript"/>
        <sz val="12"/>
        <rFont val="Times New Roman"/>
        <family val="1"/>
      </rPr>
      <t xml:space="preserve">uncollected </t>
    </r>
  </si>
  <si>
    <t>S. No.</t>
  </si>
  <si>
    <t>Andaman &amp; Nicobar</t>
  </si>
  <si>
    <t>Chhattisgarh</t>
  </si>
  <si>
    <t>Delhi</t>
  </si>
  <si>
    <t>Jammu &amp; Kashmir</t>
  </si>
  <si>
    <t>Telengana</t>
  </si>
  <si>
    <t>Uttrakhand</t>
  </si>
  <si>
    <t xml:space="preserve"> Total State Population</t>
  </si>
  <si>
    <t>Note: From 2005 to 2010 the Cells are linked with 2001 values. For subsequent years it is linked with 2011 values</t>
  </si>
  <si>
    <t>Share of population using treatment/discharge pathway for Andhra Pradesh (Rural) - based on National Census 2001 and 2011</t>
  </si>
  <si>
    <t>Share of population using treatment/discharge pathway for Andaman (Rural) - based on National Census 2001 and 2011</t>
  </si>
  <si>
    <t>Arunachal</t>
  </si>
  <si>
    <t>Andaman</t>
  </si>
  <si>
    <t>Daman &amp; Diu</t>
  </si>
  <si>
    <t>Dadra &amp; Nagar Haveli</t>
  </si>
  <si>
    <t>Chattisgarh</t>
  </si>
  <si>
    <t/>
  </si>
  <si>
    <t>Total CH4 Emissions (tCO2e) from Domestic Wastewater Treatment and Discharge - Rural</t>
  </si>
  <si>
    <t>CH4 emission (Rural) (tCO2e)</t>
  </si>
  <si>
    <t>Total CH4 emissions (Rural) (tCO2e)</t>
  </si>
  <si>
    <t>Total N2O Emissions (tCO2e) from Domestic Wastewater Treatment and Discharge - Rural</t>
  </si>
  <si>
    <t>N2O emission (Rural) (tCO2e)</t>
  </si>
  <si>
    <t>Total N2O emissions (Rural) (tCO2e)</t>
  </si>
  <si>
    <t>Total GHG Emissions (tCO2e) from Domestic Wastewater Treatment and Discharge - Rural</t>
  </si>
  <si>
    <t>Total GHG emission (Rural) (tCO2e)</t>
  </si>
  <si>
    <t>Total GHG emissions (Rural) (tCO2e)</t>
  </si>
  <si>
    <t>Share of population using treatment/discharge pathway for West Bengal (Rural) - based on National Census 2001 and 2011</t>
  </si>
  <si>
    <t>Share of population using treatment/discharge pathway for Uttarakhand (Rural) - based on National Census 2001 and 2011</t>
  </si>
  <si>
    <t>Share of population using treatment/discharge pathway for Uttar Pradesh (Rural) - based on National Census 2001 and 2011</t>
  </si>
  <si>
    <t>Share of population using treatment/discharge pathway for Tripura (Rural) - based on National Census 2001 and 2011</t>
  </si>
  <si>
    <t>Share of population using treatment/discharge pathway for Telangana (Rural) - based on National Census 2001 and 2011</t>
  </si>
  <si>
    <t>Share of population using treatment/discharge pathway for Tamil Nadu (Rural) - based on National Census 2001 and 2011</t>
  </si>
  <si>
    <t>Share of population using treatment/discharge pathway for Sikkim (Rural) - based on National Census 2001 and 2011</t>
  </si>
  <si>
    <t>Share of population using treatment/discharge pathway for Rajasthan (Rural) - based on National Census 2001 and 2011</t>
  </si>
  <si>
    <t>Share of population using treatment/discharge pathway for Punjab (Rural) - based on National Census 2001 and 2011</t>
  </si>
  <si>
    <t>Share of population using treatment/discharge pathway for Puducherry (Rural) - based on National Census 2001 and 2011</t>
  </si>
  <si>
    <t>Share of population using treatment/discharge pathway for Odisha (Rural) - based on National Census 2001 and 2011</t>
  </si>
  <si>
    <t>Share of population using treatment/discharge pathway for Nagaland (Rural) - based on National Census 2001 and 2011</t>
  </si>
  <si>
    <t>Share of population using treatment/discharge pathway for Mizoram (Rural) - based on National Census 2001 and 2011</t>
  </si>
  <si>
    <t>Share of population using treatment/discharge pathway for Meghalaya (Rural) - based on National Census 2001 and 2011</t>
  </si>
  <si>
    <t>Share of population using treatment/discharge pathway for Manipur (Rural) - based on National Census 2001 and 2011</t>
  </si>
  <si>
    <t>Share of population using treatment/discharge pathway for Maharashtra (Rural) - based on National Census 2001 and 2011</t>
  </si>
  <si>
    <t>Share of population using treatment/discharge pathway for Madhya Pradesh (Rural) - based on National Census 2001 and 2011</t>
  </si>
  <si>
    <t>Share of population using treatment/discharge pathway for Lakshadweep (Rural) - based on National Census 2001 and 2011</t>
  </si>
  <si>
    <t>Share of population using treatment/discharge pathway for Kerala (Rural) - based on National Census 2001 and 2011</t>
  </si>
  <si>
    <t>Share of population using treatment/discharge pathway for Karnataka (Rural) - based on National Census 2001 and 2011</t>
  </si>
  <si>
    <t>Share of population using treatment/discharge pathway for Jharkhand (Rural) - based on National Census 2001 and 2011</t>
  </si>
  <si>
    <t>Share of population using treatment/discharge pathway for Jammu &amp; Kashmir (Rural) - based on National Census 2001 and 2011</t>
  </si>
  <si>
    <t>Share of population using treatment/discharge pathway for Himachal Pradesh (Rural) - based on National Census 2001 and 2011</t>
  </si>
  <si>
    <t>Share of population using treatment/discharge pathway for Haryana (Rural) - based on National Census 2001 and 2011</t>
  </si>
  <si>
    <t>Share of population using treatment/discharge pathway for Gujarat (Rural) - based on National Census 2001 and 2011</t>
  </si>
  <si>
    <t>Share of population using treatment/discharge pathway for Goa (Rural) - based on National Census 2001 and 2011</t>
  </si>
  <si>
    <t>Share of population using treatment/discharge pathway for Delhi (Rural) - based on National Census 2001 and 2011</t>
  </si>
  <si>
    <t>Share of population using treatment/discharge pathway for Daman &amp; Diu (Rural) - based on National Census 2001 and 2011</t>
  </si>
  <si>
    <t>Share of population using treatment/discharge pathway for Dadra &amp; Nagar Haveli (Rural) - based on National Census 2001 and 2011</t>
  </si>
  <si>
    <t>Share of population using treatment/discharge pathway for Chattisgarh (Rural) - based on National Census 2001 and 2011</t>
  </si>
  <si>
    <t>Share of population using treatment/discharge pathway for Chandigarh (Rural) - based on National Census 2001 and 2011</t>
  </si>
  <si>
    <t>Share of population using treatment/discharge pathway for Bihar (Rural) - based on National Census 2001 and 2011</t>
  </si>
  <si>
    <t>Share of population using treatment/discharge pathway for Assam (Rural) - based on National Census 2001 and 2011</t>
  </si>
  <si>
    <t>Share of population using treatment/discharge pathway for Arunachal (Rural) - based on National Census 2001 and 2011</t>
  </si>
  <si>
    <t>NA</t>
  </si>
  <si>
    <t>Availability and Type of Latrine facility in Rural Households- Census 2011 and Census 2001</t>
  </si>
  <si>
    <t>Degree of utilization considered in the estimates- Rural, 2001</t>
  </si>
  <si>
    <t>Degree of utilization considered in the estimates- Rural, 2011</t>
  </si>
  <si>
    <t>Census 2011 - Reported Percent of Rural households using specific latrine facility</t>
  </si>
  <si>
    <t>Census 2001 - Reported Percent of Rural households using specific latrine facility</t>
  </si>
  <si>
    <t>Average per capita BOD (gBOD/day)</t>
  </si>
  <si>
    <t>Telangana State profile, 2014</t>
  </si>
  <si>
    <t>Rural population (%)</t>
  </si>
  <si>
    <t>Urban population (%)</t>
  </si>
  <si>
    <t>Introduction</t>
  </si>
  <si>
    <t>Population</t>
  </si>
  <si>
    <t>State population</t>
  </si>
  <si>
    <t>Protein intake</t>
  </si>
  <si>
    <t>BOD</t>
  </si>
  <si>
    <t xml:space="preserve">A&amp;N Islands CH4 (Rural) 1 </t>
  </si>
  <si>
    <t>A&amp;N Islands N2O (Rural) 1</t>
  </si>
  <si>
    <t>Andhra Pradesh CH4 (Rural) 2</t>
  </si>
  <si>
    <t>Andhra Pradesh N2O (Rural) 2</t>
  </si>
  <si>
    <t>Rural population</t>
  </si>
  <si>
    <t>Rural - degree of utilization</t>
  </si>
  <si>
    <t>Final Methane Emissions from Rural Domestic Wastewater Treatment and Discharge</t>
  </si>
  <si>
    <t>Final Nitrous Oxide Emissions from Rural Domestic Wastewater Treatment and Discharge</t>
  </si>
  <si>
    <t>Note: All the 36 States/Union territories' CH4 and N2O emission calculation sheets are arranged in alphabetical order</t>
  </si>
  <si>
    <t xml:space="preserve">Total Statewise GHG Emissions (CO2e) from Rural Domestic Wastewater Treatment and Discharge </t>
  </si>
  <si>
    <t>Total Water closet</t>
  </si>
  <si>
    <t>Total Pit Latrine</t>
  </si>
  <si>
    <t>Total Other Latrine</t>
  </si>
  <si>
    <t>Total No Latrine</t>
  </si>
  <si>
    <r>
      <rPr>
        <b/>
        <sz val="10.5"/>
        <rFont val="Times New Roman"/>
        <family val="1"/>
      </rPr>
      <t>Source:</t>
    </r>
    <r>
      <rPr>
        <sz val="10.5"/>
        <rFont val="Times New Roman"/>
        <family val="1"/>
      </rPr>
      <t xml:space="preserve"> 
"Availability and Type of Latrine facility in Rural Households", Census report 2011 </t>
    </r>
  </si>
  <si>
    <r>
      <t xml:space="preserve">Weblink:
</t>
    </r>
    <r>
      <rPr>
        <sz val="10.5"/>
        <rFont val="Times New Roman"/>
        <family val="1"/>
      </rPr>
      <t>http://censusindia.gov.in/2011census/hlo/Data_sheet/India/Latrine.pdf</t>
    </r>
  </si>
  <si>
    <r>
      <rPr>
        <b/>
        <sz val="10.5"/>
        <rFont val="Times New Roman"/>
        <family val="1"/>
      </rPr>
      <t>Weblink:</t>
    </r>
    <r>
      <rPr>
        <sz val="10.5"/>
        <rFont val="Times New Roman"/>
        <family val="1"/>
      </rPr>
      <t>http://planningcommission.nic.in/data/datatable/data_2312/DatabookDec2014%20307.pdf
http://www.telangana.gov.in/about/state-profile</t>
    </r>
  </si>
  <si>
    <r>
      <rPr>
        <b/>
        <sz val="10.5"/>
        <rFont val="Times New Roman"/>
        <family val="1"/>
      </rPr>
      <t>Remarks:</t>
    </r>
    <r>
      <rPr>
        <sz val="10.5"/>
        <rFont val="Times New Roman"/>
        <family val="1"/>
      </rPr>
      <t xml:space="preserve"> State-wise Urban and Rural population data for 2001 is obtained from the Library of "Office of the Registrar General &amp; Census Commissioner" located in New Delhi. The data is not available online. 
State wise Urban and Rural population data for 2011 is obtained from the above given online source. 
</t>
    </r>
  </si>
  <si>
    <r>
      <rPr>
        <b/>
        <sz val="10.5"/>
        <rFont val="Times New Roman"/>
        <family val="1"/>
      </rPr>
      <t>Source:</t>
    </r>
    <r>
      <rPr>
        <sz val="10.5"/>
        <rFont val="Times New Roman"/>
        <family val="1"/>
      </rPr>
      <t xml:space="preserve"> Census of India, Ministry of home affairs, Government of India</t>
    </r>
  </si>
  <si>
    <t>Numbers in green indicate values used in the calculations for corresponding state</t>
  </si>
  <si>
    <t>Statewise Rural and Urban population share</t>
  </si>
  <si>
    <t xml:space="preserve">Statewise total population </t>
  </si>
  <si>
    <t xml:space="preserve">Statewise Rural population </t>
  </si>
  <si>
    <t xml:space="preserve">Average per capita BOD </t>
  </si>
  <si>
    <t>States and UTs</t>
  </si>
  <si>
    <t>Total Methane Emission           (tonne CH4)</t>
  </si>
  <si>
    <t>Total N2O Emission                                  (tonne N2O)</t>
  </si>
  <si>
    <t>Annual Percent Growth Rate (2001-11)</t>
  </si>
  <si>
    <t>Total</t>
  </si>
  <si>
    <r>
      <t>Fraction of State population in Urban or Rural (U</t>
    </r>
    <r>
      <rPr>
        <vertAlign val="subscript"/>
        <sz val="12"/>
        <color theme="1"/>
        <rFont val="Times New Roman"/>
        <family val="1"/>
      </rPr>
      <t>i</t>
    </r>
    <r>
      <rPr>
        <sz val="12"/>
        <color theme="1"/>
        <rFont val="Times New Roman"/>
        <family val="1"/>
      </rPr>
      <t>)</t>
    </r>
  </si>
  <si>
    <r>
      <t>Fraction of Nitrogen in Protein (F</t>
    </r>
    <r>
      <rPr>
        <b/>
        <vertAlign val="subscript"/>
        <sz val="12"/>
        <rFont val="Times New Roman"/>
        <family val="1"/>
      </rPr>
      <t>NPR)</t>
    </r>
  </si>
  <si>
    <r>
      <t>Factor for Non-consumed protein added to the wastewater (F</t>
    </r>
    <r>
      <rPr>
        <b/>
        <vertAlign val="subscript"/>
        <sz val="12"/>
        <rFont val="Times New Roman"/>
        <family val="1"/>
      </rPr>
      <t>NON-CON</t>
    </r>
    <r>
      <rPr>
        <b/>
        <sz val="12"/>
        <rFont val="Times New Roman"/>
        <family val="1"/>
      </rPr>
      <t>)</t>
    </r>
  </si>
  <si>
    <r>
      <t>Factor for Industrial and commercial co-discharged protein into the sewer system (F</t>
    </r>
    <r>
      <rPr>
        <b/>
        <vertAlign val="subscript"/>
        <sz val="12"/>
        <rFont val="Times New Roman"/>
        <family val="1"/>
      </rPr>
      <t>IND-COM</t>
    </r>
    <r>
      <rPr>
        <b/>
        <sz val="12"/>
        <rFont val="Times New Roman"/>
        <family val="1"/>
      </rPr>
      <t>)</t>
    </r>
  </si>
  <si>
    <r>
      <t>Nitrogen removed with sludge (N</t>
    </r>
    <r>
      <rPr>
        <b/>
        <vertAlign val="subscript"/>
        <sz val="12"/>
        <rFont val="Times New Roman"/>
        <family val="1"/>
      </rPr>
      <t>SLUDGE)</t>
    </r>
  </si>
  <si>
    <r>
      <t>Total annual amount of nitrogen in the wastewater effluent (N</t>
    </r>
    <r>
      <rPr>
        <b/>
        <vertAlign val="subscript"/>
        <sz val="12"/>
        <rFont val="Times New Roman"/>
        <family val="1"/>
      </rPr>
      <t>EFFLUENT</t>
    </r>
    <r>
      <rPr>
        <b/>
        <sz val="12"/>
        <rFont val="Times New Roman"/>
        <family val="1"/>
      </rPr>
      <t>)</t>
    </r>
  </si>
  <si>
    <r>
      <t>Emission Factor for N2O emissions from discharged to wastewater (EF</t>
    </r>
    <r>
      <rPr>
        <b/>
        <vertAlign val="subscript"/>
        <sz val="12"/>
        <rFont val="Times New Roman"/>
        <family val="1"/>
      </rPr>
      <t>EFFLUENT)</t>
    </r>
  </si>
  <si>
    <t>Background information on the GHG emission estimates from the Waste Sector</t>
  </si>
  <si>
    <t>Numbers in black font indicate reported and estimated values which are used to derive numbers in green font considered in the calculations</t>
  </si>
  <si>
    <r>
      <rPr>
        <b/>
        <sz val="10.5"/>
        <rFont val="Times New Roman"/>
        <family val="1"/>
      </rPr>
      <t>Remarks:</t>
    </r>
    <r>
      <rPr>
        <sz val="10.5"/>
        <rFont val="Times New Roman"/>
        <family val="1"/>
      </rPr>
      <t xml:space="preserve"> State-wise protein intake values are referred from the NSSO survey reports for the years, 2004-05, 2009-10 and 2011-12.
The protein intake values available from a particular year have been used for the subsequent years until next published NSSO report is available.
Telangana was separated from Andhra Pradesh in 2014. Given that the latest available NSSO report is for the year 2011-12, the per capita protein intake value reported for Andhra Pradesh is used for Telangana state in the emission estimations.  </t>
    </r>
  </si>
  <si>
    <r>
      <rPr>
        <b/>
        <sz val="10.5"/>
        <rFont val="Times New Roman"/>
        <family val="1"/>
      </rPr>
      <t>Remarks:</t>
    </r>
    <r>
      <rPr>
        <sz val="10.5"/>
        <rFont val="Times New Roman"/>
        <family val="1"/>
      </rPr>
      <t xml:space="preserve"> Per Capita BOD values for selected states is available in the reference document. The national level per capita BOD values are used for the States where State-specific BOD values are missing.</t>
    </r>
  </si>
  <si>
    <r>
      <rPr>
        <b/>
        <sz val="10.5"/>
        <rFont val="Times New Roman"/>
        <family val="1"/>
      </rPr>
      <t>Source:</t>
    </r>
    <r>
      <rPr>
        <sz val="10.5"/>
        <rFont val="Times New Roman"/>
        <family val="1"/>
      </rPr>
      <t xml:space="preserve"> 
National Environmental Engineering Research Institute (NEERI). 2010: Inventorisation of Methane Emissions from Domestic &amp; Key Industries Wastewater – Indian Network for Climate Change
Assessment </t>
    </r>
  </si>
  <si>
    <r>
      <rPr>
        <b/>
        <sz val="10.5"/>
        <color theme="1"/>
        <rFont val="Times New Roman"/>
        <family val="1"/>
      </rPr>
      <t>Remarks:</t>
    </r>
    <r>
      <rPr>
        <sz val="10.5"/>
        <color theme="1"/>
        <rFont val="Times New Roman"/>
        <family val="1"/>
      </rPr>
      <t xml:space="preserve"> Telangana state was separated from Andhra Pradesh in 2014. The State (Rural) population of Telangana is referred from the State portal which is subtracted from the population of the former state of Andhra Pradesh (including present Andhra Pradesh and Telangana) to obtain the updated population for Andhra Pradesh for year 2014.</t>
    </r>
  </si>
  <si>
    <r>
      <rPr>
        <b/>
        <sz val="10.5"/>
        <color theme="1"/>
        <rFont val="Times New Roman"/>
        <family val="1"/>
      </rPr>
      <t xml:space="preserve">Source: </t>
    </r>
    <r>
      <rPr>
        <sz val="10.5"/>
        <color theme="1"/>
        <rFont val="Times New Roman"/>
        <family val="1"/>
      </rPr>
      <t xml:space="preserve">
- Telangana State portal</t>
    </r>
  </si>
  <si>
    <r>
      <rPr>
        <b/>
        <sz val="10.5"/>
        <rFont val="Times New Roman"/>
        <family val="1"/>
      </rPr>
      <t>Weblink:</t>
    </r>
    <r>
      <rPr>
        <sz val="10.5"/>
        <rFont val="Times New Roman"/>
        <family val="1"/>
      </rPr>
      <t>http://www.telangana.gov.in/about/state-profile</t>
    </r>
  </si>
  <si>
    <r>
      <rPr>
        <b/>
        <sz val="10.5"/>
        <rFont val="Times New Roman"/>
        <family val="1"/>
      </rPr>
      <t>Source:</t>
    </r>
    <r>
      <rPr>
        <sz val="10.5"/>
        <rFont val="Times New Roman"/>
        <family val="1"/>
      </rPr>
      <t xml:space="preserve"> 
- Census of India, Ministry of home affairs, Government of India</t>
    </r>
  </si>
  <si>
    <t>Numbers in Red indicate the State level per capita BOD values are not available and the average National BOD value is used</t>
  </si>
  <si>
    <t>All-India</t>
  </si>
  <si>
    <r>
      <rPr>
        <b/>
        <sz val="10.5"/>
        <rFont val="Times New Roman"/>
        <family val="1"/>
      </rPr>
      <t>Remarks:</t>
    </r>
    <r>
      <rPr>
        <sz val="10.5"/>
        <rFont val="Times New Roman"/>
        <family val="1"/>
      </rPr>
      <t xml:space="preserve"> 
For 2011, the no. of households connected to  Piped sewer system, Septic tank, Latrine (Pit latrine), Public Latrine values are reported by the Census 2011 and can be directly considered as the 'degree of utilization values' to be used in the calculations. These reported values are used to calculate the degree of utilization for "Others/None" category defined in 2006 IPCC Guidelines, which accounts the remaining waste water that are not discharged/treated under any of the above listed categories.
For 2001, data on no. of households connected to Water closet, Pit Latrine, No latrine, pit latrine data is reported by the Census 2001 and available. The classification is however not as detailed as Census 2011 and therefore data for sub-categories such as 
Septic tank and Piped sewer system in "Water closet", and Public latrine in "No latrine" is not available in Census 2001 data. n the year 2011 is used to find the degree of utilization of Septic tank, Sewer and Public latrine of the year 2001. To address this data gap, corresponding proportions of these systems which are available in the Census 2011 data have been used to estimate the percentage distribution of these systems in year 2001. Similar to year 2011, the values are then used to calculate the degree of utilization for "Others/None" category defined in 2006 IPCC Guidelines, which accounts the remaining waste water that are not discharged/treated under any of the above listed categories.
Telangana: The State was formed in the year 2014. Census 2011, reports the data on availability of latrine facility for the former state of Andhra Pradesh (including present Andhra and Telangana states). Given that updated data is not available for Telangana, the degree of utlization values considered for Andhra Pradesh (from Census data 2011) have been used for Telangana state as well in the emission estimates.</t>
    </r>
  </si>
  <si>
    <t>Total Emission from Domestic Wastewater (Urban)                                                              (Tonnes CO2e) (GWP)</t>
  </si>
  <si>
    <t>Total N2O Emission from Domestic Wastewater (Urban) (Tonnes N2O)</t>
  </si>
  <si>
    <t>Total Methane Emission from Domestic Wastewater (Rural) (Tonnes CH4)</t>
  </si>
  <si>
    <t>Total Emission from Domestic Wastewater (Rural) (Tonnes CO2) (GWP)</t>
  </si>
  <si>
    <t>Total Methane Emission from Domestic Wastewater (Rural)(Tonnes CH4)</t>
  </si>
  <si>
    <t>Total N2O Emission from Domestic Wastewater (Rural) (Tonnes N2O)</t>
  </si>
  <si>
    <t>Total Emission from Domestic Wastewater  (Rural)(Tonnes CO2e) (GWP)</t>
  </si>
  <si>
    <t>Total Emission from Domestic Wastewater (Rural)(Tonnes CO2) (GWP)</t>
  </si>
  <si>
    <t xml:space="preserve">2006 IPCC Guidelines, Vol. 5, Chapter 6: Wastewater Treatment and Discharge, Equation 6.1. </t>
  </si>
  <si>
    <t xml:space="preserve">As per 2006 IPCC Guidelines, Vol. 5, Chapter 6: Wastewater Treatment and Discharge, equation 6.1 and NEERI document on Inventorisation of Methane Emissions from Domestic &amp; Key Industries Wastewater – Indian Network for Climate Change Assessment, 2010. </t>
  </si>
  <si>
    <t xml:space="preserve">2006 IPCC Guidelines, Vol. 5, Chapter 6: Wastewater Treatment and Discharge, equation 6.8 and table 6.11. </t>
  </si>
  <si>
    <t xml:space="preserve">2006 IPCC Guidelines, Vol. 5, Chapter 6: Wastewater Treatment and Discharge, table 6.11. </t>
  </si>
  <si>
    <t xml:space="preserve">2006 IPCC Guidelines, Vol. 5, Chapter 6: Wastewater Treatment and Discharge, equation 6.8. </t>
  </si>
  <si>
    <t>Percentage of rural and urban population share to the total population in 2001 and 2011 and data sources</t>
  </si>
  <si>
    <t>Total State population (Urban and Rural) for all States and Union territories and data sources</t>
  </si>
  <si>
    <t>Rural population for all States and Union territories and data sources</t>
  </si>
  <si>
    <t>Statewise annual per capita protein consumption (kg/person/yr) and data sources</t>
  </si>
  <si>
    <t>Statewise average per capita Biological Oxygen Demand (g BOD/day) and data sources</t>
  </si>
  <si>
    <t>Availability and Type of Latrine facility in Rural Households and 
Statewise Rural degree of utilization of waste discharge pathways and data sources</t>
  </si>
  <si>
    <r>
      <rPr>
        <b/>
        <sz val="9.5"/>
        <rFont val="Times New Roman"/>
        <family val="1"/>
      </rPr>
      <t>Source:</t>
    </r>
    <r>
      <rPr>
        <sz val="9.5"/>
        <rFont val="Times New Roman"/>
        <family val="1"/>
      </rPr>
      <t xml:space="preserve"> NSSO (2007): 1) Nutritional Intake in India 2004-05, Table 3R for Rural protein intake and Table 3U for Urban protein intake. 
2) Available at http://mospi.nic.in/sites/default/files/publication_reports/513_final.pdf 
  NSSO (2012): Nutritional Intake in India 2009-10. The NSSO survey was conducted over two rounds (or schedules). Values used are average values based on findings across the two schedules in the NSSO survey 2009-10 as indicated in Table 3A-R  &amp; Table 3C-R for Rural and Table 3A-U &amp; Table 3C-U for Urban
3) NSSO (2014): Nutritional Intake in India 2011-12. The NSSO survey was conducted over two rounds (or schedules). Values used are average values based on findings across the two schedules in the NSSO survey 2011-12 as indicated in Table 3A  &amp; Table 3B. </t>
    </r>
  </si>
  <si>
    <r>
      <rPr>
        <b/>
        <sz val="9.5"/>
        <rFont val="Times New Roman"/>
        <family val="1"/>
      </rPr>
      <t xml:space="preserve">Weblink:
2004-05
</t>
    </r>
    <r>
      <rPr>
        <sz val="9.5"/>
        <rFont val="Times New Roman"/>
        <family val="1"/>
      </rPr>
      <t xml:space="preserve">http://mospi.nic.in/sites/default/files/publication_reports/513_final.pdf
</t>
    </r>
    <r>
      <rPr>
        <b/>
        <sz val="9.5"/>
        <rFont val="Times New Roman"/>
        <family val="1"/>
      </rPr>
      <t>2009-10</t>
    </r>
    <r>
      <rPr>
        <sz val="9.5"/>
        <rFont val="Times New Roman"/>
        <family val="1"/>
      </rPr>
      <t xml:space="preserve">
http://www.indiaenvironmentportal.org.in/files/file/nutrition%20intake%20in%20india.pdf
</t>
    </r>
    <r>
      <rPr>
        <b/>
        <sz val="9.5"/>
        <rFont val="Times New Roman"/>
        <family val="1"/>
      </rPr>
      <t>2011-12</t>
    </r>
    <r>
      <rPr>
        <sz val="9.5"/>
        <rFont val="Times New Roman"/>
        <family val="1"/>
      </rPr>
      <t xml:space="preserve">
http://www.indiaenvironmentportal.org.in/files/file/nutritional%20intake%20in%20India%202011-12.pdf
</t>
    </r>
  </si>
  <si>
    <t>Census of India statistics for 2001 and 2011. Available at http://planningcommission.nic.in/data/datatable/data_2312/DatabookDec2014%20307.pdf</t>
  </si>
  <si>
    <t>Ti,j - degree of utilization of degree of utilisation of treatment/discharge pathway or system, j, for each income group fraction i in inventory year</t>
  </si>
  <si>
    <t xml:space="preserve">Availability and Type of Latrine facility in Rural/Urban Households- Census 2011 and Census 2001;
National Institute of Urban Affairs (NIUA) survey report, Central Pollution Control Board (CPCB) reports 1999, 2008-09 and 2014-15
</t>
  </si>
  <si>
    <t>2006 IPCC Guidelines, Vol. 5, Chapter 6: Wastewater Treatment and Discharge, Figure 6.1, Table 6.3 and Table 6.5; INCCA - India: Greenhouse Gas Emissions 2007</t>
  </si>
  <si>
    <t xml:space="preserve">2006 IPCC Guidelines, Vol. 5, Chapter 6: Wastewater Treatment and Discharge, Figure 6.1, Table 6.3 and Table 6.5; MoEF - India Second National Communication to the UNFCCC, Table 2.20 </t>
  </si>
  <si>
    <t>TOW - Total organics in wastewater in invenotry year, kg BOD/year</t>
  </si>
  <si>
    <r>
      <t>P</t>
    </r>
    <r>
      <rPr>
        <vertAlign val="subscript"/>
        <sz val="12"/>
        <color theme="1"/>
        <rFont val="Times New Roman"/>
        <family val="1"/>
      </rPr>
      <t xml:space="preserve"> </t>
    </r>
    <r>
      <rPr>
        <sz val="12"/>
        <color theme="1"/>
        <rFont val="Times New Roman"/>
        <family val="1"/>
      </rPr>
      <t>- Country population in inventory year</t>
    </r>
  </si>
  <si>
    <t>Population for 2011 and decadel growth rate based on Census of India statistics. Available at http://planningcommission.nic.in/data/datatable/data_2312/DatabookDec2014%20307.pdf</t>
  </si>
  <si>
    <t>BOD - Country-specific per capita BOD in inventory year, g/person/day</t>
  </si>
  <si>
    <t>Values used in India's Second National Communication to UNFCCC sourced from (NEERI): Inventorization of Methane Emissions from Domestic &amp; Key Industries Wastewater – Indian Network for Climate Change Assessment, 2010. Available at: http://www.moef.nic.in/sites/default/files/M%20Karthik.pdf</t>
  </si>
  <si>
    <t>2006 IPCC Guidelines, Vol. 5, Chapter 6 - Wastewater treatment and discharge, Equation 6.3</t>
  </si>
  <si>
    <t>2006 IPCC Guidelines, Vol. 5, Chapter 6 - Wastewater treatment and discharge, Table 6.2</t>
  </si>
  <si>
    <t xml:space="preserve">MoEF - India Second National Communication to the UNFCCC, Table 2.20 &amp; 2006 IPCC Guidelines, Vol. 5, Chapter 6 - Wastewater treatment and discharge, Table 6.3. </t>
  </si>
  <si>
    <t>2006 IPCC Guidelines, Vol. 5, Chapter 6 - Wastewater treatment and discharge, Section 6.3.2.1</t>
  </si>
  <si>
    <t>NSSO Reports on Nutritional Intake in India for various years. Sources given in 'Protein intake' worksheet in this file.</t>
  </si>
  <si>
    <t>2005-2015</t>
  </si>
  <si>
    <t>Vishakapatnam</t>
  </si>
  <si>
    <t>Krishna</t>
  </si>
  <si>
    <t>Cuddapah (YSR)</t>
  </si>
  <si>
    <t>Guntur</t>
  </si>
  <si>
    <t>Chittoor</t>
  </si>
  <si>
    <t>Nellore</t>
  </si>
  <si>
    <t>Kurnool</t>
  </si>
  <si>
    <t>Anantapur</t>
  </si>
  <si>
    <t>East Godavari</t>
  </si>
  <si>
    <t>Vizianagaram</t>
  </si>
  <si>
    <t>West Godawari</t>
  </si>
  <si>
    <t>Prakasam</t>
  </si>
  <si>
    <t>Srikakulam</t>
  </si>
  <si>
    <t>Decadal growth percent, rural</t>
  </si>
  <si>
    <t xml:space="preserve">Decadal growth percent, total </t>
  </si>
  <si>
    <r>
      <rPr>
        <b/>
        <sz val="10.5"/>
        <rFont val="Times New Roman"/>
        <family val="1"/>
      </rPr>
      <t xml:space="preserve">Weblink:
2011 State population:
</t>
    </r>
    <r>
      <rPr>
        <sz val="10.5"/>
        <rFont val="Times New Roman"/>
        <family val="1"/>
      </rPr>
      <t xml:space="preserve">http://planningcommission.nic.in/data/datatable/data_2312/DatabookDec2014%20307.pdf
</t>
    </r>
    <r>
      <rPr>
        <b/>
        <sz val="10.5"/>
        <rFont val="Times New Roman"/>
        <family val="1"/>
      </rPr>
      <t xml:space="preserve">Telangana population: </t>
    </r>
    <r>
      <rPr>
        <sz val="10.5"/>
        <rFont val="Times New Roman"/>
        <family val="1"/>
      </rPr>
      <t xml:space="preserve">https://www.telangana.gov.in/PDFDocuments/Statistical-Year-Book-2017.pdf
</t>
    </r>
    <r>
      <rPr>
        <b/>
        <sz val="10.5"/>
        <rFont val="Times New Roman"/>
        <family val="1"/>
      </rPr>
      <t>Andhra pradesh population:</t>
    </r>
    <r>
      <rPr>
        <sz val="10.5"/>
        <rFont val="Times New Roman"/>
        <family val="1"/>
      </rPr>
      <t xml:space="preserve"> https://www.ap.gov.in/wp-content/uploads/2016/01/2-AP-Demography.pdf</t>
    </r>
  </si>
  <si>
    <r>
      <t xml:space="preserve">Weblink:
2011 State population:
</t>
    </r>
    <r>
      <rPr>
        <sz val="10.5"/>
        <rFont val="Times New Roman"/>
        <family val="1"/>
      </rPr>
      <t xml:space="preserve">http://planningcommission.nic.in/data/datatable/data_2312/DatabookDec2014%20307.pdf
</t>
    </r>
    <r>
      <rPr>
        <b/>
        <sz val="10.5"/>
        <rFont val="Times New Roman"/>
        <family val="1"/>
      </rPr>
      <t xml:space="preserve">Telangana population: </t>
    </r>
    <r>
      <rPr>
        <sz val="10.5"/>
        <rFont val="Times New Roman"/>
        <family val="1"/>
      </rPr>
      <t>https://www.telangana.gov.in/PDFDocuments/Statistical-Year-Book-2017.pdf</t>
    </r>
    <r>
      <rPr>
        <b/>
        <sz val="10.5"/>
        <rFont val="Times New Roman"/>
        <family val="1"/>
      </rPr>
      <t xml:space="preserve">
Andhra pradesh population: </t>
    </r>
    <r>
      <rPr>
        <sz val="10.5"/>
        <rFont val="Times New Roman"/>
        <family val="1"/>
      </rPr>
      <t>https://www.ap.gov.in/wp-content/uploads/2016/01/2-AP-Demography.pdf</t>
    </r>
  </si>
  <si>
    <t>National and State level data</t>
  </si>
  <si>
    <t>4D1.Domestic Wastewater Treatment and Discharge</t>
  </si>
  <si>
    <t>The Waste Sector contributes to about five percent of India's total GHG emission. Municipal solid waste, domestic wastewater and industrial wastewater are the key sources of GHG emission in the Waste Sector. Methane (CH4) is produced and released into the atmosphere as a by-product of the anaerobic decomposition of solid waste and when domestic and industrial wastewater is treated or disposed anaerobically. Nitrous oxide (N2O) emissions occur due to the protein content in domestic wastewater. 
The Waste Sector emission estimates have been prepared through a detailed disaggregated estimate of India's GHG emissions from 2005-2015 resulting from disposal and decay of municipal solid waste, and from the treatment and discharge of urban domestic wastewater and industrial wastewater.</t>
  </si>
  <si>
    <t xml:space="preserve">The GHG Platform India is a collective Indian civil-society initiative providing an independent sector and economy wide estimation and analysis of India’s greenhouse gas (GHG) emissions from 2005 to 2015.  The platform comprises of eminent organisations namely, Council on Energy, Environment and Water, Center for Study of Science, Technology and Policy (CSTEP), ICLEI South Asia, Shakti Sustainable Energy Foundation, Vasudha Foundation and WRI-India.  </t>
  </si>
  <si>
    <t>Methodology for Domestic Wastewater Treatment and Discharge Emission estimation and data sources for activity data and emission factors used</t>
  </si>
  <si>
    <t>Average annual growth rate (percent)</t>
  </si>
  <si>
    <t>State</t>
  </si>
  <si>
    <t>Average annual growth rate (2001-2011) (percent)</t>
  </si>
  <si>
    <t>Population growth for district falling under bifurcated Andhra Pradesh state (2001 to 2011)</t>
  </si>
  <si>
    <t>Population for Andhra Pradesh and Telangana for 2014 and 2015</t>
  </si>
  <si>
    <t>Telangana population: https://www.telangana.gov.in/PDFDocuments/Statistical-Year-Book-2017.pdf</t>
  </si>
  <si>
    <t>Andhra Pradesh population: https://www.ap.gov.in/wp-content/uploads/2016/01/2-AP-Demography.pdf</t>
  </si>
  <si>
    <t>Weblink Source:</t>
  </si>
  <si>
    <r>
      <rPr>
        <b/>
        <sz val="10.5"/>
        <rFont val="Times New Roman"/>
        <family val="1"/>
      </rPr>
      <t>Remarks:</t>
    </r>
    <r>
      <rPr>
        <sz val="10.5"/>
        <rFont val="Times New Roman"/>
        <family val="1"/>
      </rPr>
      <t xml:space="preserve"> State-wise population data for 2001 is obtained from the Library of "Office of the Registrar General &amp; Census Commissioner" located in New Delhi. The data is not available online. 
The population of intermittent years (2002 to 2010) is calculated based on the growth rate of population between 2001 and 2011 (census data).
</t>
    </r>
  </si>
  <si>
    <t xml:space="preserve">Telangana state was separated from Andhra Pradesh in 2014. The Telangana State population is referred from the statistical year book. Therein, the annual growth rate of the state is reported for 2001 to 2011 which is used to find population of the year 2014 and 2015. </t>
  </si>
  <si>
    <t>Andhra Pradesh (AP) state's decadal growth rate between 2001 and 2011 is available. This is used to find population of AP until 2013. In 2014 the AP and Telangana states were separated. The district wise population of AP is known from 2011 census. The annual growth rate of those distrits are used to find population of  newly formed AP in 2014 and 2015.</t>
  </si>
  <si>
    <t>Remarks:</t>
  </si>
  <si>
    <t>Rural Population for Andhra Pradesh and Telangana for 2014 and 2015</t>
  </si>
  <si>
    <t>Andhra Pradesh (AP) state's rural population decadal growth rate between 2001 and 2011 is available. This value is used to find rural population of AP until 2013. In 2014 the AP and Telangana states were separated. The district wise population of AP is known from 2011 census. The annual rural growth rate of those districts between 2001 and 2011 is used to find the rural population of newly formed AP in 2014 and 2015.</t>
  </si>
  <si>
    <t xml:space="preserve">Telangana state was separated from Andhra Pradesh in 2014. The Telangana State population is referred from the statistical year book. Therein, the decadal growth rate of rural population of the state is reported for 2001 to 2011. This value is used to find the state’s rural population for the year 2014 and 2015. </t>
  </si>
  <si>
    <r>
      <rPr>
        <b/>
        <sz val="10.5"/>
        <rFont val="Times New Roman"/>
        <family val="1"/>
      </rPr>
      <t xml:space="preserve">Remarks: </t>
    </r>
    <r>
      <rPr>
        <sz val="10.5"/>
        <rFont val="Times New Roman"/>
        <family val="1"/>
      </rPr>
      <t xml:space="preserve">State-wise population data for 2001 is obtained from the Library of "Office of the Registrar General &amp; Census Commissioner" located in New Delhi. The data is not available online. 
The population of intermittent years (2002 to 2010) is calculated based on the growth rate of population between 2001 and 2011 (census data).
</t>
    </r>
  </si>
  <si>
    <t>3.0, Posted on September 20, 2019</t>
  </si>
  <si>
    <t xml:space="preserve">Kolsepatil, N., Subramaniyam, A., Sekhar, A., Chaturvedula, S., (2019). Greenhouse Gas Emissions from Waste sector in India (subnational estimates). Version 3.0 dated September 20, 2019, from GHG platform India: GHG platform India-2005-2015 Sub-National Estimates - 2019 Series: http://ghgplatform-india.org/data-and-emissions/waste. html
In instances where this sheet is used along with any other sector sheet on this website, the suggested citation is “GHG platform India 2005-2015 State Estimates - 2019 Series”
</t>
  </si>
  <si>
    <t>Summary Results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</si>
</sst>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_-* #,##0.00_-;\-* #,##0.00_-;_-* &quot;-&quot;??_-;_-@_-"/>
    <numFmt numFmtId="166" formatCode="_-* #,##0.00\ _E_s_c_._-;\-* #,##0.00\ _E_s_c_._-;_-* &quot;-&quot;??\ _E_s_c_._-;_-@_-"/>
    <numFmt numFmtId="167" formatCode="_(* #,##0.0000_);_(* \(#,##0.0000\);_(* &quot;-&quot;??_);_(@_)"/>
    <numFmt numFmtId="168" formatCode="0.0%"/>
    <numFmt numFmtId="169" formatCode="0.0"/>
    <numFmt numFmtId="170" formatCode="#,##0.0000;\-#,##0.0000"/>
    <numFmt numFmtId="171" formatCode="#,##0.0000000000000000_ ;\-#,##0.0000000000000000\ "/>
    <numFmt numFmtId="172" formatCode="#,##0.00000000"/>
    <numFmt numFmtId="173" formatCode="0.000"/>
    <numFmt numFmtId="174" formatCode="0.0000%"/>
    <numFmt numFmtId="175" formatCode="0.000%"/>
    <numFmt numFmtId="176" formatCode="#,##0.0000_ ;\-#,##0.0000\ "/>
    <numFmt numFmtId="177" formatCode="#,##0.000"/>
    <numFmt numFmtId="178" formatCode="_ * #,##0_ ;_ * \-#,##0_ ;_ * &quot;-&quot;??_ ;_ @_ "/>
    <numFmt numFmtId="179" formatCode="_(* #,##0_);_(* \(#,##0\);_(* &quot;-&quot;??_);_(@_)"/>
    <numFmt numFmtId="180" formatCode="_(* #,##0.0_);_(* \(#,##0.0\);_(* &quot;-&quot;??_);_(@_)"/>
    <numFmt numFmtId="181" formatCode="_ * #,##0.0000_ ;_ * \-#,##0.0000_ ;_ * &quot;-&quot;??_ ;_ @_ "/>
  </numFmts>
  <fonts count="35"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sz val="12"/>
      <color theme="1"/>
      <name val="Times New Roman"/>
      <family val="1"/>
    </font>
    <font>
      <b/>
      <sz val="12"/>
      <color theme="1"/>
      <name val="Times New Roman"/>
      <family val="1"/>
    </font>
    <font>
      <vertAlign val="subscript"/>
      <sz val="12"/>
      <color theme="1"/>
      <name val="Times New Roman"/>
      <family val="1"/>
    </font>
    <font>
      <u/>
      <sz val="11"/>
      <color theme="10"/>
      <name val="Calibri"/>
      <family val="2"/>
      <scheme val="minor"/>
    </font>
    <font>
      <sz val="12"/>
      <name val="Times New Roman"/>
      <family val="1"/>
    </font>
    <font>
      <b/>
      <sz val="12"/>
      <name val="Times New Roman"/>
      <family val="1"/>
    </font>
    <font>
      <b/>
      <i/>
      <sz val="12"/>
      <name val="Times New Roman"/>
      <family val="1"/>
    </font>
    <font>
      <sz val="8"/>
      <name val="Arial"/>
      <family val="2"/>
    </font>
    <font>
      <b/>
      <vertAlign val="subscript"/>
      <sz val="12"/>
      <name val="Times New Roman"/>
      <family val="1"/>
    </font>
    <font>
      <sz val="12"/>
      <color rgb="FFFF0000"/>
      <name val="Times New Roman"/>
      <family val="1"/>
    </font>
    <font>
      <sz val="9"/>
      <color indexed="81"/>
      <name val="Tahoma"/>
      <family val="2"/>
    </font>
    <font>
      <sz val="12"/>
      <color theme="1"/>
      <name val="Calibri"/>
      <family val="2"/>
      <scheme val="minor"/>
    </font>
    <font>
      <i/>
      <sz val="11"/>
      <color theme="1"/>
      <name val="Calibri"/>
      <family val="2"/>
      <scheme val="minor"/>
    </font>
    <font>
      <i/>
      <sz val="12"/>
      <color theme="1"/>
      <name val="Times New Roman"/>
      <family val="1"/>
    </font>
    <font>
      <b/>
      <u/>
      <sz val="10.5"/>
      <color theme="1"/>
      <name val="Times New Roman"/>
      <family val="1"/>
    </font>
    <font>
      <sz val="10.5"/>
      <color theme="1"/>
      <name val="Times New Roman"/>
      <family val="1"/>
    </font>
    <font>
      <b/>
      <sz val="10.5"/>
      <color theme="1"/>
      <name val="Times New Roman"/>
      <family val="1"/>
    </font>
    <font>
      <sz val="10.5"/>
      <color theme="0" tint="-0.249977111117893"/>
      <name val="Times New Roman"/>
      <family val="1"/>
    </font>
    <font>
      <sz val="10.5"/>
      <name val="Times New Roman"/>
      <family val="1"/>
    </font>
    <font>
      <b/>
      <sz val="10.5"/>
      <name val="Times New Roman"/>
      <family val="1"/>
    </font>
    <font>
      <u/>
      <sz val="12"/>
      <color theme="10"/>
      <name val="Times New Roman"/>
      <family val="1"/>
    </font>
    <font>
      <sz val="10.5"/>
      <color rgb="FFFF0000"/>
      <name val="Times New Roman"/>
      <family val="1"/>
    </font>
    <font>
      <u/>
      <sz val="10.5"/>
      <color theme="10"/>
      <name val="Times New Roman"/>
      <family val="1"/>
    </font>
    <font>
      <sz val="10.5"/>
      <color rgb="FF00B050"/>
      <name val="Times New Roman"/>
      <family val="1"/>
    </font>
    <font>
      <i/>
      <sz val="10.5"/>
      <color theme="1"/>
      <name val="Times New Roman"/>
      <family val="1"/>
    </font>
    <font>
      <i/>
      <sz val="10.5"/>
      <color rgb="FF00B050"/>
      <name val="Times New Roman"/>
      <family val="1"/>
    </font>
    <font>
      <i/>
      <sz val="10.5"/>
      <color rgb="FFFF0000"/>
      <name val="Times New Roman"/>
      <family val="1"/>
    </font>
    <font>
      <i/>
      <sz val="12"/>
      <name val="Times New Roman"/>
      <family val="1"/>
    </font>
    <font>
      <sz val="9.5"/>
      <name val="Times New Roman"/>
      <family val="1"/>
    </font>
    <font>
      <b/>
      <sz val="9.5"/>
      <name val="Times New Roman"/>
      <family val="1"/>
    </font>
    <font>
      <sz val="9.5"/>
      <color theme="1"/>
      <name val="Times New Roman"/>
      <family val="1"/>
    </font>
  </fonts>
  <fills count="7">
    <fill>
      <patternFill patternType="none"/>
    </fill>
    <fill>
      <patternFill patternType="gray125"/>
    </fill>
    <fill>
      <patternFill patternType="solid">
        <fgColor theme="2" tint="-9.9978637043366805E-2"/>
        <bgColor indexed="64"/>
      </patternFill>
    </fill>
    <fill>
      <patternFill patternType="solid">
        <fgColor theme="0" tint="-0.249977111117893"/>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s>
  <borders count="109">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right/>
      <top style="medium">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dotted">
        <color auto="1"/>
      </left>
      <right style="dotted">
        <color auto="1"/>
      </right>
      <top style="dotted">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1"/>
      </left>
      <right style="medium">
        <color theme="1"/>
      </right>
      <top style="medium">
        <color theme="1"/>
      </top>
      <bottom style="thin">
        <color auto="1"/>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auto="1"/>
      </right>
      <top style="medium">
        <color theme="1"/>
      </top>
      <bottom style="thin">
        <color theme="0"/>
      </bottom>
      <diagonal/>
    </border>
    <border>
      <left style="medium">
        <color theme="1"/>
      </left>
      <right style="thin">
        <color auto="1"/>
      </right>
      <top/>
      <bottom style="thin">
        <color auto="1"/>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indexed="64"/>
      </left>
      <right style="medium">
        <color indexed="64"/>
      </right>
      <top style="thin">
        <color indexed="64"/>
      </top>
      <bottom style="thin">
        <color indexed="64"/>
      </bottom>
      <diagonal/>
    </border>
    <border>
      <left style="medium">
        <color indexed="64"/>
      </left>
      <right style="dotted">
        <color auto="1"/>
      </right>
      <top style="medium">
        <color indexed="64"/>
      </top>
      <bottom style="dotted">
        <color auto="1"/>
      </bottom>
      <diagonal/>
    </border>
    <border>
      <left style="dotted">
        <color auto="1"/>
      </left>
      <right style="medium">
        <color indexed="64"/>
      </right>
      <top style="medium">
        <color indexed="64"/>
      </top>
      <bottom style="dotted">
        <color auto="1"/>
      </bottom>
      <diagonal/>
    </border>
    <border>
      <left style="dotted">
        <color auto="1"/>
      </left>
      <right/>
      <top style="dotted">
        <color auto="1"/>
      </top>
      <bottom style="dotted">
        <color auto="1"/>
      </bottom>
      <diagonal/>
    </border>
    <border>
      <left style="dotted">
        <color auto="1"/>
      </left>
      <right/>
      <top style="dotted">
        <color auto="1"/>
      </top>
      <bottom style="medium">
        <color auto="1"/>
      </bottom>
      <diagonal/>
    </border>
    <border>
      <left style="dotted">
        <color auto="1"/>
      </left>
      <right style="dotted">
        <color auto="1"/>
      </right>
      <top/>
      <bottom style="dotted">
        <color auto="1"/>
      </bottom>
      <diagonal/>
    </border>
    <border>
      <left style="medium">
        <color auto="1"/>
      </left>
      <right style="dotted">
        <color auto="1"/>
      </right>
      <top style="dotted">
        <color auto="1"/>
      </top>
      <bottom/>
      <diagonal/>
    </border>
    <border>
      <left style="dotted">
        <color auto="1"/>
      </left>
      <right style="dotted">
        <color auto="1"/>
      </right>
      <top style="dotted">
        <color auto="1"/>
      </top>
      <bottom/>
      <diagonal/>
    </border>
    <border>
      <left style="dotted">
        <color auto="1"/>
      </left>
      <right style="medium">
        <color auto="1"/>
      </right>
      <top style="dotted">
        <color auto="1"/>
      </top>
      <bottom/>
      <diagonal/>
    </border>
    <border>
      <left style="dotted">
        <color auto="1"/>
      </left>
      <right style="medium">
        <color auto="1"/>
      </right>
      <top/>
      <bottom style="dotted">
        <color auto="1"/>
      </bottom>
      <diagonal/>
    </border>
    <border>
      <left/>
      <right style="dotted">
        <color auto="1"/>
      </right>
      <top/>
      <bottom style="dotted">
        <color auto="1"/>
      </bottom>
      <diagonal/>
    </border>
    <border>
      <left/>
      <right/>
      <top style="dotted">
        <color auto="1"/>
      </top>
      <bottom style="dotted">
        <color auto="1"/>
      </bottom>
      <diagonal/>
    </border>
    <border>
      <left/>
      <right/>
      <top style="dotted">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dotted">
        <color auto="1"/>
      </left>
      <right/>
      <top style="dotted">
        <color auto="1"/>
      </top>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right style="dotted">
        <color auto="1"/>
      </right>
      <top style="dotted">
        <color auto="1"/>
      </top>
      <bottom/>
      <diagonal/>
    </border>
    <border>
      <left style="medium">
        <color auto="1"/>
      </left>
      <right style="dotted">
        <color auto="1"/>
      </right>
      <top/>
      <bottom style="dotted">
        <color auto="1"/>
      </bottom>
      <diagonal/>
    </border>
    <border>
      <left style="dotted">
        <color auto="1"/>
      </left>
      <right/>
      <top/>
      <bottom style="dotted">
        <color auto="1"/>
      </bottom>
      <diagonal/>
    </border>
    <border>
      <left/>
      <right/>
      <top/>
      <bottom style="dotted">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s>
  <cellStyleXfs count="11">
    <xf numFmtId="0" fontId="0" fillId="0" borderId="0"/>
    <xf numFmtId="43" fontId="1" fillId="0" borderId="0" applyFont="0" applyFill="0" applyBorder="0" applyAlignment="0" applyProtection="0"/>
    <xf numFmtId="165" fontId="1" fillId="0" borderId="0" applyFont="0" applyFill="0" applyBorder="0" applyAlignment="0" applyProtection="0"/>
    <xf numFmtId="0" fontId="2" fillId="0" borderId="0"/>
    <xf numFmtId="166" fontId="3"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5" fillId="0" borderId="0"/>
  </cellStyleXfs>
  <cellXfs count="616">
    <xf numFmtId="0" fontId="0" fillId="0" borderId="0" xfId="0"/>
    <xf numFmtId="0" fontId="4" fillId="0" borderId="0" xfId="0" applyFont="1"/>
    <xf numFmtId="0" fontId="4" fillId="0" borderId="0" xfId="0" applyFont="1" applyBorder="1"/>
    <xf numFmtId="0" fontId="5" fillId="0" borderId="0" xfId="0" applyFont="1" applyBorder="1" applyAlignment="1">
      <alignment vertical="center"/>
    </xf>
    <xf numFmtId="0" fontId="4" fillId="0" borderId="0" xfId="0" applyFont="1" applyBorder="1" applyAlignment="1">
      <alignment wrapText="1"/>
    </xf>
    <xf numFmtId="0" fontId="4" fillId="0" borderId="0" xfId="0" applyFont="1" applyFill="1" applyBorder="1" applyAlignment="1">
      <alignment wrapText="1"/>
    </xf>
    <xf numFmtId="0" fontId="5" fillId="0" borderId="0" xfId="0" applyFont="1" applyFill="1" applyBorder="1" applyAlignment="1">
      <alignment horizontal="left" vertical="center" wrapText="1"/>
    </xf>
    <xf numFmtId="0" fontId="4" fillId="0" borderId="0" xfId="0" applyFont="1" applyAlignment="1">
      <alignment wrapText="1"/>
    </xf>
    <xf numFmtId="0" fontId="4" fillId="0" borderId="3" xfId="0" applyFont="1" applyBorder="1" applyAlignment="1">
      <alignment wrapText="1"/>
    </xf>
    <xf numFmtId="0" fontId="4" fillId="0" borderId="1" xfId="0" applyFont="1" applyBorder="1" applyAlignment="1">
      <alignment wrapText="1"/>
    </xf>
    <xf numFmtId="0" fontId="4" fillId="0" borderId="19" xfId="0" applyFont="1" applyBorder="1" applyAlignment="1">
      <alignment wrapText="1"/>
    </xf>
    <xf numFmtId="0" fontId="4" fillId="0" borderId="2" xfId="0" applyFont="1" applyBorder="1" applyAlignment="1">
      <alignment wrapText="1"/>
    </xf>
    <xf numFmtId="0" fontId="4" fillId="0" borderId="4" xfId="0" applyFont="1" applyBorder="1" applyAlignment="1">
      <alignment wrapText="1"/>
    </xf>
    <xf numFmtId="0" fontId="5" fillId="0" borderId="14" xfId="0" applyFont="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0" applyFont="1" applyBorder="1" applyAlignment="1">
      <alignment horizontal="center" vertical="center"/>
    </xf>
    <xf numFmtId="0" fontId="5" fillId="0" borderId="14" xfId="0" applyFont="1" applyFill="1" applyBorder="1" applyAlignment="1">
      <alignment horizontal="center" vertical="center"/>
    </xf>
    <xf numFmtId="0" fontId="4" fillId="0" borderId="14" xfId="0" applyFont="1" applyBorder="1" applyAlignment="1">
      <alignment wrapText="1"/>
    </xf>
    <xf numFmtId="0" fontId="4" fillId="0" borderId="14" xfId="0" applyFont="1" applyBorder="1"/>
    <xf numFmtId="0" fontId="4" fillId="0" borderId="14" xfId="0" applyFont="1" applyFill="1" applyBorder="1" applyAlignment="1">
      <alignment wrapText="1"/>
    </xf>
    <xf numFmtId="0" fontId="4" fillId="0" borderId="14" xfId="0" applyFont="1" applyFill="1" applyBorder="1" applyAlignment="1">
      <alignment vertical="center" wrapText="1"/>
    </xf>
    <xf numFmtId="0" fontId="4" fillId="0" borderId="14" xfId="0" applyFont="1" applyBorder="1" applyAlignment="1">
      <alignment vertical="center" wrapText="1"/>
    </xf>
    <xf numFmtId="0" fontId="4" fillId="0" borderId="14" xfId="0" applyFont="1" applyBorder="1" applyAlignment="1">
      <alignment horizontal="left" vertical="center" wrapText="1"/>
    </xf>
    <xf numFmtId="0" fontId="4" fillId="0" borderId="14" xfId="0" applyFont="1" applyFill="1" applyBorder="1" applyAlignment="1">
      <alignment horizontal="left" vertical="center"/>
    </xf>
    <xf numFmtId="0" fontId="4" fillId="0" borderId="14" xfId="0" applyFont="1" applyFill="1" applyBorder="1" applyAlignment="1">
      <alignment vertical="center"/>
    </xf>
    <xf numFmtId="0" fontId="4" fillId="0" borderId="14" xfId="0" applyFont="1" applyFill="1" applyBorder="1" applyAlignment="1">
      <alignment horizontal="left" vertical="center" wrapText="1"/>
    </xf>
    <xf numFmtId="0" fontId="4" fillId="0" borderId="14" xfId="0" applyFont="1" applyBorder="1" applyAlignment="1">
      <alignment horizontal="left" vertical="center"/>
    </xf>
    <xf numFmtId="0" fontId="4" fillId="0" borderId="3" xfId="0" applyFont="1" applyFill="1" applyBorder="1" applyAlignment="1">
      <alignment wrapText="1"/>
    </xf>
    <xf numFmtId="0" fontId="4" fillId="0" borderId="14" xfId="0" applyFont="1" applyFill="1" applyBorder="1" applyAlignment="1">
      <alignment horizontal="left" wrapText="1"/>
    </xf>
    <xf numFmtId="0" fontId="4" fillId="0" borderId="4" xfId="0" applyFont="1" applyFill="1" applyBorder="1" applyAlignment="1">
      <alignment wrapText="1"/>
    </xf>
    <xf numFmtId="0" fontId="4" fillId="0" borderId="0" xfId="0" applyFont="1" applyFill="1" applyAlignment="1">
      <alignment wrapText="1"/>
    </xf>
    <xf numFmtId="0" fontId="6" fillId="0" borderId="0" xfId="0" applyFont="1" applyBorder="1" applyAlignment="1">
      <alignment wrapText="1"/>
    </xf>
    <xf numFmtId="0" fontId="4" fillId="0" borderId="5" xfId="0" applyFont="1" applyBorder="1" applyAlignment="1">
      <alignment wrapText="1"/>
    </xf>
    <xf numFmtId="0" fontId="4" fillId="0" borderId="18" xfId="0" applyFont="1" applyBorder="1" applyAlignment="1">
      <alignment wrapText="1"/>
    </xf>
    <xf numFmtId="0" fontId="4" fillId="0" borderId="6" xfId="0" applyFont="1" applyBorder="1" applyAlignment="1">
      <alignment wrapText="1"/>
    </xf>
    <xf numFmtId="0" fontId="5" fillId="0" borderId="0" xfId="0" applyFont="1" applyFill="1"/>
    <xf numFmtId="0" fontId="4" fillId="0" borderId="0" xfId="0" applyFont="1" applyBorder="1" applyAlignment="1">
      <alignment horizontal="center" vertical="center" wrapText="1"/>
    </xf>
    <xf numFmtId="0" fontId="4" fillId="0" borderId="0" xfId="0" applyFont="1" applyBorder="1" applyAlignment="1">
      <alignment vertical="center" wrapText="1"/>
    </xf>
    <xf numFmtId="0" fontId="5" fillId="0" borderId="0" xfId="0" applyFont="1" applyBorder="1" applyAlignment="1">
      <alignment vertical="center" wrapText="1"/>
    </xf>
    <xf numFmtId="0" fontId="4" fillId="0" borderId="0" xfId="0" applyFont="1" applyFill="1"/>
    <xf numFmtId="0" fontId="4" fillId="0" borderId="0" xfId="0" applyFont="1" applyFill="1" applyBorder="1" applyAlignment="1">
      <alignment vertical="center" wrapText="1"/>
    </xf>
    <xf numFmtId="0" fontId="4" fillId="0" borderId="0" xfId="0" applyFont="1" applyBorder="1" applyAlignment="1">
      <alignment horizontal="center" wrapText="1"/>
    </xf>
    <xf numFmtId="0" fontId="0" fillId="5" borderId="0" xfId="0" applyFill="1"/>
    <xf numFmtId="0" fontId="4" fillId="5" borderId="0" xfId="0" applyFont="1" applyFill="1"/>
    <xf numFmtId="0" fontId="8" fillId="0" borderId="12" xfId="0" applyFont="1" applyFill="1" applyBorder="1" applyAlignment="1">
      <alignment horizontal="right"/>
    </xf>
    <xf numFmtId="4" fontId="8" fillId="0" borderId="12" xfId="0" applyNumberFormat="1" applyFont="1" applyFill="1" applyBorder="1" applyAlignment="1">
      <alignment horizontal="right"/>
    </xf>
    <xf numFmtId="0" fontId="8" fillId="0" borderId="12" xfId="0" applyFont="1" applyBorder="1"/>
    <xf numFmtId="0" fontId="8" fillId="0" borderId="13" xfId="0" applyFont="1" applyBorder="1"/>
    <xf numFmtId="0" fontId="8" fillId="0" borderId="0" xfId="0" applyFont="1" applyFill="1" applyAlignment="1">
      <alignment horizontal="right" vertical="center"/>
    </xf>
    <xf numFmtId="2" fontId="8" fillId="0" borderId="0" xfId="0" applyNumberFormat="1" applyFont="1" applyFill="1" applyBorder="1" applyAlignment="1">
      <alignment horizontal="right" vertical="center"/>
    </xf>
    <xf numFmtId="0" fontId="8" fillId="0" borderId="0" xfId="0" applyFont="1" applyAlignment="1">
      <alignment horizontal="right" vertical="center"/>
    </xf>
    <xf numFmtId="0" fontId="9" fillId="0" borderId="0" xfId="0" applyFont="1" applyFill="1" applyBorder="1" applyAlignment="1">
      <alignment horizontal="left" vertical="center" wrapText="1"/>
    </xf>
    <xf numFmtId="2" fontId="8" fillId="0" borderId="0" xfId="0" applyNumberFormat="1" applyFont="1" applyBorder="1" applyAlignment="1">
      <alignment horizontal="right" vertical="center"/>
    </xf>
    <xf numFmtId="0" fontId="8" fillId="0" borderId="50" xfId="0" applyFont="1" applyFill="1" applyBorder="1" applyAlignment="1">
      <alignment horizontal="left" vertical="center" wrapText="1"/>
    </xf>
    <xf numFmtId="0" fontId="8" fillId="0" borderId="0" xfId="0" applyFont="1" applyBorder="1"/>
    <xf numFmtId="0" fontId="8" fillId="0" borderId="0" xfId="0" applyFont="1" applyBorder="1" applyAlignment="1">
      <alignment horizontal="left"/>
    </xf>
    <xf numFmtId="0" fontId="8" fillId="0" borderId="0" xfId="0" applyFont="1"/>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8" xfId="0" applyFont="1" applyFill="1" applyBorder="1" applyAlignment="1">
      <alignment horizontal="right" vertical="center"/>
    </xf>
    <xf numFmtId="0" fontId="9" fillId="2" borderId="9" xfId="0" applyFont="1" applyFill="1" applyBorder="1" applyAlignment="1">
      <alignment horizontal="right" vertical="center"/>
    </xf>
    <xf numFmtId="1" fontId="10" fillId="0" borderId="0" xfId="0" applyNumberFormat="1" applyFont="1" applyAlignment="1">
      <alignment horizontal="center"/>
    </xf>
    <xf numFmtId="1" fontId="9" fillId="0" borderId="0" xfId="0" applyNumberFormat="1" applyFont="1" applyAlignment="1">
      <alignment horizontal="center"/>
    </xf>
    <xf numFmtId="0" fontId="9" fillId="0" borderId="11" xfId="0" applyFont="1" applyFill="1" applyBorder="1"/>
    <xf numFmtId="0" fontId="9" fillId="0" borderId="12" xfId="0" applyFont="1" applyFill="1" applyBorder="1" applyAlignment="1">
      <alignment horizontal="left"/>
    </xf>
    <xf numFmtId="0" fontId="9" fillId="0" borderId="0" xfId="0" applyFont="1"/>
    <xf numFmtId="3" fontId="11" fillId="0" borderId="0" xfId="0" applyNumberFormat="1" applyFont="1"/>
    <xf numFmtId="170" fontId="8" fillId="0" borderId="0" xfId="1" applyNumberFormat="1" applyFont="1" applyBorder="1" applyAlignment="1">
      <alignment horizontal="right" wrapText="1"/>
    </xf>
    <xf numFmtId="0" fontId="9" fillId="0" borderId="0" xfId="0" applyFont="1" applyFill="1" applyBorder="1"/>
    <xf numFmtId="0" fontId="9" fillId="0" borderId="0" xfId="0" applyFont="1" applyFill="1" applyBorder="1" applyAlignment="1">
      <alignment horizontal="left"/>
    </xf>
    <xf numFmtId="9" fontId="9" fillId="0" borderId="0" xfId="5" applyFont="1" applyFill="1" applyBorder="1" applyAlignment="1">
      <alignment horizontal="left"/>
    </xf>
    <xf numFmtId="0" fontId="9" fillId="0" borderId="0" xfId="0" applyFont="1" applyBorder="1" applyAlignment="1">
      <alignment horizontal="right"/>
    </xf>
    <xf numFmtId="171" fontId="9" fillId="0" borderId="0" xfId="0" applyNumberFormat="1" applyFont="1" applyBorder="1" applyAlignment="1">
      <alignment horizontal="right"/>
    </xf>
    <xf numFmtId="172" fontId="8" fillId="0" borderId="0" xfId="0" applyNumberFormat="1" applyFont="1" applyBorder="1" applyAlignment="1">
      <alignment horizontal="right"/>
    </xf>
    <xf numFmtId="3" fontId="9" fillId="0" borderId="0" xfId="0" applyNumberFormat="1" applyFont="1"/>
    <xf numFmtId="174" fontId="9" fillId="0" borderId="0" xfId="5" applyNumberFormat="1" applyFont="1"/>
    <xf numFmtId="2" fontId="9" fillId="0" borderId="0" xfId="0" applyNumberFormat="1" applyFont="1"/>
    <xf numFmtId="2" fontId="8" fillId="0" borderId="12" xfId="0" applyNumberFormat="1" applyFont="1" applyFill="1" applyBorder="1" applyAlignment="1">
      <alignment horizontal="right"/>
    </xf>
    <xf numFmtId="4" fontId="8" fillId="0" borderId="0" xfId="0" applyNumberFormat="1" applyFont="1" applyFill="1" applyBorder="1" applyAlignment="1">
      <alignment horizontal="right"/>
    </xf>
    <xf numFmtId="0" fontId="8" fillId="0" borderId="0" xfId="0" applyFont="1" applyFill="1" applyBorder="1" applyAlignment="1">
      <alignment horizontal="left"/>
    </xf>
    <xf numFmtId="0" fontId="8" fillId="0" borderId="11" xfId="0" applyFont="1" applyFill="1" applyBorder="1"/>
    <xf numFmtId="0" fontId="8" fillId="0" borderId="12" xfId="0" applyFont="1" applyFill="1" applyBorder="1" applyAlignment="1">
      <alignment horizontal="left"/>
    </xf>
    <xf numFmtId="4" fontId="8" fillId="0" borderId="13" xfId="0" applyNumberFormat="1" applyFont="1" applyFill="1" applyBorder="1" applyAlignment="1">
      <alignment horizontal="right"/>
    </xf>
    <xf numFmtId="0" fontId="8" fillId="0" borderId="0" xfId="0" applyFont="1" applyFill="1" applyBorder="1"/>
    <xf numFmtId="0" fontId="9" fillId="0" borderId="12" xfId="0" applyFont="1" applyFill="1" applyBorder="1" applyAlignment="1">
      <alignment horizontal="left" vertical="center"/>
    </xf>
    <xf numFmtId="4" fontId="8" fillId="0" borderId="0" xfId="0" applyNumberFormat="1" applyFont="1" applyBorder="1" applyAlignment="1">
      <alignment horizontal="right" vertical="center"/>
    </xf>
    <xf numFmtId="0" fontId="8" fillId="0" borderId="11" xfId="0" applyFont="1" applyBorder="1" applyAlignment="1">
      <alignment horizontal="right" vertical="center"/>
    </xf>
    <xf numFmtId="0" fontId="8" fillId="0" borderId="0" xfId="0" applyFont="1" applyBorder="1" applyAlignment="1">
      <alignment horizontal="right" vertical="center"/>
    </xf>
    <xf numFmtId="0" fontId="8" fillId="0" borderId="0" xfId="0" applyFont="1" applyBorder="1" applyAlignment="1">
      <alignment horizontal="left" vertical="center"/>
    </xf>
    <xf numFmtId="0" fontId="9" fillId="2" borderId="0" xfId="0" applyFont="1" applyFill="1" applyBorder="1" applyAlignment="1">
      <alignment horizontal="left" vertical="center" wrapText="1"/>
    </xf>
    <xf numFmtId="0" fontId="9" fillId="0" borderId="0" xfId="0" applyFont="1" applyFill="1" applyBorder="1" applyAlignment="1">
      <alignment horizontal="right" vertical="center" wrapText="1"/>
    </xf>
    <xf numFmtId="0" fontId="9" fillId="0" borderId="11" xfId="0" applyFont="1" applyBorder="1" applyAlignment="1">
      <alignment horizontal="right" vertical="center"/>
    </xf>
    <xf numFmtId="0" fontId="9" fillId="0" borderId="13" xfId="0" applyFont="1" applyFill="1" applyBorder="1" applyAlignment="1">
      <alignment horizontal="left" vertical="center" wrapText="1"/>
    </xf>
    <xf numFmtId="0" fontId="9" fillId="0" borderId="11" xfId="0" applyFont="1" applyBorder="1" applyAlignment="1">
      <alignment horizontal="right" vertical="center" wrapText="1"/>
    </xf>
    <xf numFmtId="0" fontId="9" fillId="0" borderId="13" xfId="0" applyFont="1" applyBorder="1" applyAlignment="1">
      <alignment horizontal="left" vertical="center"/>
    </xf>
    <xf numFmtId="0" fontId="9" fillId="0" borderId="0" xfId="0" applyFont="1" applyBorder="1" applyAlignment="1">
      <alignment horizontal="left" vertical="center"/>
    </xf>
    <xf numFmtId="0" fontId="8" fillId="0" borderId="0" xfId="0" applyFont="1" applyBorder="1" applyAlignment="1">
      <alignment horizontal="left" vertical="center" wrapText="1"/>
    </xf>
    <xf numFmtId="0" fontId="8" fillId="0" borderId="2" xfId="0" applyFont="1" applyBorder="1" applyAlignment="1">
      <alignment horizontal="left" vertical="center"/>
    </xf>
    <xf numFmtId="0" fontId="9" fillId="2" borderId="22" xfId="0" applyFont="1" applyFill="1" applyBorder="1" applyAlignment="1">
      <alignment horizontal="center" vertical="center"/>
    </xf>
    <xf numFmtId="0" fontId="9" fillId="2" borderId="23" xfId="0" applyFont="1" applyFill="1" applyBorder="1" applyAlignment="1">
      <alignment horizontal="left" vertical="center"/>
    </xf>
    <xf numFmtId="2" fontId="8" fillId="0" borderId="26" xfId="0" applyNumberFormat="1" applyFont="1" applyBorder="1" applyAlignment="1">
      <alignment horizontal="center" vertical="center"/>
    </xf>
    <xf numFmtId="2" fontId="8" fillId="0" borderId="0" xfId="0" applyNumberFormat="1" applyFont="1" applyBorder="1" applyAlignment="1">
      <alignment horizontal="center" vertical="center"/>
    </xf>
    <xf numFmtId="2" fontId="8" fillId="0" borderId="26" xfId="0" applyNumberFormat="1" applyFont="1" applyFill="1" applyBorder="1" applyAlignment="1">
      <alignment horizontal="center" vertical="center"/>
    </xf>
    <xf numFmtId="2" fontId="8" fillId="0" borderId="52" xfId="0" applyNumberFormat="1" applyFont="1" applyBorder="1" applyAlignment="1">
      <alignment horizontal="center" vertical="center"/>
    </xf>
    <xf numFmtId="2" fontId="8" fillId="0" borderId="29" xfId="0" applyNumberFormat="1" applyFont="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Border="1" applyAlignment="1">
      <alignment horizontal="center" vertical="center"/>
    </xf>
    <xf numFmtId="0" fontId="9" fillId="2" borderId="3" xfId="0" applyFont="1" applyFill="1" applyBorder="1" applyAlignment="1">
      <alignment horizontal="center" vertical="center" wrapText="1"/>
    </xf>
    <xf numFmtId="0" fontId="8" fillId="0" borderId="24" xfId="0" applyFont="1" applyBorder="1" applyAlignment="1">
      <alignment vertical="center" wrapText="1"/>
    </xf>
    <xf numFmtId="0" fontId="9" fillId="0" borderId="0" xfId="0" applyFont="1" applyBorder="1" applyAlignment="1">
      <alignment horizontal="center" vertical="center" wrapText="1"/>
    </xf>
    <xf numFmtId="0" fontId="8" fillId="0" borderId="0" xfId="0" applyFont="1" applyBorder="1" applyAlignment="1">
      <alignment vertical="center" wrapText="1"/>
    </xf>
    <xf numFmtId="2" fontId="8" fillId="0" borderId="0" xfId="0" applyNumberFormat="1" applyFont="1" applyBorder="1" applyAlignment="1">
      <alignment horizontal="center" vertical="center" wrapText="1"/>
    </xf>
    <xf numFmtId="164" fontId="8" fillId="0" borderId="0" xfId="0" applyNumberFormat="1" applyFont="1" applyAlignment="1">
      <alignment horizontal="right" vertical="center"/>
    </xf>
    <xf numFmtId="2" fontId="8" fillId="0" borderId="19" xfId="0" applyNumberFormat="1" applyFont="1" applyBorder="1" applyAlignment="1">
      <alignment horizontal="right" vertical="center"/>
    </xf>
    <xf numFmtId="0" fontId="8" fillId="0" borderId="19" xfId="0" applyFont="1" applyBorder="1" applyAlignment="1">
      <alignment horizontal="right" vertical="center"/>
    </xf>
    <xf numFmtId="0" fontId="9" fillId="0" borderId="0" xfId="0" applyFont="1" applyBorder="1" applyAlignment="1">
      <alignment horizontal="center"/>
    </xf>
    <xf numFmtId="0" fontId="9" fillId="0" borderId="0" xfId="0" applyFont="1" applyAlignment="1">
      <alignment horizontal="center"/>
    </xf>
    <xf numFmtId="0" fontId="9" fillId="2" borderId="8" xfId="0" applyFont="1" applyFill="1" applyBorder="1" applyAlignment="1">
      <alignment horizontal="left" vertical="center" wrapText="1"/>
    </xf>
    <xf numFmtId="0" fontId="9" fillId="2" borderId="9" xfId="0" applyFont="1" applyFill="1" applyBorder="1" applyAlignment="1">
      <alignment horizontal="center" vertical="center" wrapText="1"/>
    </xf>
    <xf numFmtId="43" fontId="8" fillId="0" borderId="12" xfId="1" applyNumberFormat="1" applyFont="1" applyFill="1" applyBorder="1"/>
    <xf numFmtId="43" fontId="8" fillId="0" borderId="13" xfId="1" applyNumberFormat="1" applyFont="1" applyFill="1" applyBorder="1"/>
    <xf numFmtId="167" fontId="8" fillId="0" borderId="0" xfId="1" applyNumberFormat="1" applyFont="1" applyFill="1" applyBorder="1"/>
    <xf numFmtId="9" fontId="9" fillId="0" borderId="0" xfId="5" applyFont="1" applyBorder="1" applyAlignment="1">
      <alignment horizontal="center"/>
    </xf>
    <xf numFmtId="1" fontId="9" fillId="0" borderId="0" xfId="0" applyNumberFormat="1" applyFont="1" applyBorder="1" applyAlignment="1">
      <alignment horizontal="center"/>
    </xf>
    <xf numFmtId="0" fontId="8" fillId="0" borderId="0" xfId="0" applyFont="1" applyAlignment="1">
      <alignment horizontal="left"/>
    </xf>
    <xf numFmtId="43" fontId="8" fillId="0" borderId="0" xfId="0" applyNumberFormat="1" applyFont="1"/>
    <xf numFmtId="0" fontId="8" fillId="0" borderId="28" xfId="0" applyFont="1" applyBorder="1" applyAlignment="1">
      <alignment vertical="center" wrapText="1"/>
    </xf>
    <xf numFmtId="0" fontId="8" fillId="0" borderId="14" xfId="0" applyFont="1" applyBorder="1" applyAlignment="1">
      <alignment wrapText="1"/>
    </xf>
    <xf numFmtId="0" fontId="8" fillId="0" borderId="14" xfId="0" applyFont="1" applyBorder="1" applyAlignment="1">
      <alignment vertical="center" wrapText="1"/>
    </xf>
    <xf numFmtId="0" fontId="8" fillId="0" borderId="0" xfId="0" applyFont="1" applyAlignment="1">
      <alignment vertical="center" wrapText="1"/>
    </xf>
    <xf numFmtId="0" fontId="9" fillId="2" borderId="4" xfId="0" applyFont="1" applyFill="1" applyBorder="1" applyAlignment="1">
      <alignment horizontal="center" vertical="center" wrapText="1"/>
    </xf>
    <xf numFmtId="0" fontId="8" fillId="0" borderId="0" xfId="0" applyFont="1" applyBorder="1" applyAlignment="1">
      <alignment horizontal="center" vertical="center" wrapText="1"/>
    </xf>
    <xf numFmtId="2" fontId="8" fillId="0" borderId="0" xfId="0" applyNumberFormat="1" applyFont="1" applyFill="1" applyBorder="1" applyAlignment="1">
      <alignment horizontal="center" vertical="center"/>
    </xf>
    <xf numFmtId="175" fontId="9" fillId="0" borderId="0" xfId="5" applyNumberFormat="1" applyFont="1"/>
    <xf numFmtId="0" fontId="8" fillId="0" borderId="10" xfId="0" applyFont="1" applyFill="1" applyBorder="1"/>
    <xf numFmtId="43" fontId="8" fillId="0" borderId="0" xfId="1" applyNumberFormat="1" applyFont="1" applyFill="1" applyBorder="1" applyAlignment="1">
      <alignment horizontal="center" vertical="center"/>
    </xf>
    <xf numFmtId="43" fontId="8" fillId="0" borderId="18" xfId="1" applyNumberFormat="1" applyFont="1" applyFill="1" applyBorder="1" applyAlignment="1">
      <alignment horizontal="center" vertical="center"/>
    </xf>
    <xf numFmtId="0" fontId="8" fillId="0" borderId="0" xfId="0" applyFont="1" applyFill="1" applyBorder="1" applyAlignment="1">
      <alignment horizontal="center" vertical="center" wrapText="1"/>
    </xf>
    <xf numFmtId="173" fontId="8" fillId="0" borderId="0" xfId="0" applyNumberFormat="1" applyFont="1" applyBorder="1" applyAlignment="1">
      <alignment horizontal="center" vertical="center"/>
    </xf>
    <xf numFmtId="0" fontId="8" fillId="0" borderId="55" xfId="0" applyFont="1" applyFill="1" applyBorder="1" applyAlignment="1">
      <alignment wrapText="1"/>
    </xf>
    <xf numFmtId="0" fontId="8" fillId="0" borderId="56" xfId="0" applyFont="1" applyFill="1" applyBorder="1" applyAlignment="1">
      <alignment wrapText="1"/>
    </xf>
    <xf numFmtId="0" fontId="8" fillId="0" borderId="0" xfId="0" applyFont="1" applyFill="1" applyBorder="1" applyAlignment="1">
      <alignment horizontal="right"/>
    </xf>
    <xf numFmtId="2" fontId="8" fillId="0" borderId="12" xfId="0" applyNumberFormat="1" applyFont="1" applyBorder="1"/>
    <xf numFmtId="2" fontId="8" fillId="0" borderId="13" xfId="0" applyNumberFormat="1" applyFont="1" applyBorder="1"/>
    <xf numFmtId="2" fontId="8" fillId="0" borderId="0" xfId="0" applyNumberFormat="1" applyFont="1" applyFill="1" applyBorder="1" applyAlignment="1">
      <alignment horizontal="right"/>
    </xf>
    <xf numFmtId="2" fontId="8" fillId="0" borderId="0" xfId="0" applyNumberFormat="1" applyFont="1" applyBorder="1"/>
    <xf numFmtId="43" fontId="8" fillId="0" borderId="0" xfId="0" applyNumberFormat="1" applyFont="1" applyAlignment="1">
      <alignment horizontal="left"/>
    </xf>
    <xf numFmtId="0" fontId="9" fillId="2" borderId="0" xfId="0" applyFont="1" applyFill="1" applyBorder="1" applyAlignment="1">
      <alignment horizontal="center" vertical="center" wrapText="1"/>
    </xf>
    <xf numFmtId="173" fontId="8" fillId="0" borderId="0" xfId="0" applyNumberFormat="1" applyFont="1" applyBorder="1" applyAlignment="1">
      <alignment horizontal="center" vertical="center" wrapText="1"/>
    </xf>
    <xf numFmtId="173" fontId="8" fillId="0" borderId="18" xfId="0" applyNumberFormat="1" applyFont="1" applyBorder="1" applyAlignment="1">
      <alignment horizontal="center" vertical="center" wrapText="1"/>
    </xf>
    <xf numFmtId="164" fontId="8" fillId="0" borderId="0" xfId="0" applyNumberFormat="1" applyFont="1" applyAlignment="1">
      <alignment horizontal="left"/>
    </xf>
    <xf numFmtId="168" fontId="8" fillId="0" borderId="0" xfId="5" applyNumberFormat="1" applyFont="1" applyAlignment="1">
      <alignment horizontal="left"/>
    </xf>
    <xf numFmtId="173" fontId="8" fillId="0" borderId="0" xfId="0" applyNumberFormat="1" applyFont="1" applyFill="1" applyBorder="1" applyAlignment="1">
      <alignment horizontal="center" vertical="center"/>
    </xf>
    <xf numFmtId="0" fontId="13" fillId="5" borderId="0" xfId="0" applyFont="1" applyFill="1"/>
    <xf numFmtId="0" fontId="16" fillId="5" borderId="0" xfId="0" applyFont="1" applyFill="1"/>
    <xf numFmtId="0" fontId="4" fillId="0" borderId="25" xfId="0" applyFont="1" applyFill="1" applyBorder="1"/>
    <xf numFmtId="0" fontId="4" fillId="0" borderId="26" xfId="0" applyFont="1" applyFill="1" applyBorder="1"/>
    <xf numFmtId="0" fontId="4" fillId="0" borderId="26" xfId="0" applyFont="1" applyFill="1" applyBorder="1" applyAlignment="1">
      <alignment wrapText="1"/>
    </xf>
    <xf numFmtId="0" fontId="17" fillId="0" borderId="26" xfId="0" applyFont="1" applyFill="1" applyBorder="1"/>
    <xf numFmtId="0" fontId="4" fillId="0" borderId="27" xfId="0" applyFont="1" applyFill="1" applyBorder="1"/>
    <xf numFmtId="0" fontId="18" fillId="0" borderId="0" xfId="0" applyFont="1"/>
    <xf numFmtId="0" fontId="19" fillId="0" borderId="0" xfId="0" applyFont="1"/>
    <xf numFmtId="0" fontId="19" fillId="0" borderId="0" xfId="0" applyFont="1" applyFill="1"/>
    <xf numFmtId="0" fontId="19" fillId="0" borderId="59" xfId="0" applyFont="1" applyFill="1" applyBorder="1"/>
    <xf numFmtId="10" fontId="22" fillId="0" borderId="65" xfId="1" applyNumberFormat="1" applyFont="1" applyFill="1" applyBorder="1"/>
    <xf numFmtId="10" fontId="22" fillId="0" borderId="14" xfId="1" applyNumberFormat="1" applyFont="1" applyFill="1" applyBorder="1"/>
    <xf numFmtId="10" fontId="22" fillId="0" borderId="14" xfId="5" applyNumberFormat="1" applyFont="1" applyFill="1" applyBorder="1"/>
    <xf numFmtId="10" fontId="22" fillId="0" borderId="44" xfId="5" applyNumberFormat="1" applyFont="1" applyFill="1" applyBorder="1"/>
    <xf numFmtId="10" fontId="22" fillId="0" borderId="44" xfId="1" applyNumberFormat="1" applyFont="1" applyFill="1" applyBorder="1"/>
    <xf numFmtId="10" fontId="22" fillId="0" borderId="65" xfId="5" applyNumberFormat="1" applyFont="1" applyFill="1" applyBorder="1"/>
    <xf numFmtId="0" fontId="19" fillId="0" borderId="60" xfId="0" applyFont="1" applyFill="1" applyBorder="1"/>
    <xf numFmtId="164" fontId="22" fillId="0" borderId="14" xfId="1" applyNumberFormat="1" applyFont="1" applyFill="1" applyBorder="1"/>
    <xf numFmtId="164" fontId="22" fillId="0" borderId="14" xfId="5" applyNumberFormat="1" applyFont="1" applyFill="1" applyBorder="1"/>
    <xf numFmtId="10" fontId="22" fillId="0" borderId="65" xfId="0" applyNumberFormat="1" applyFont="1" applyFill="1" applyBorder="1"/>
    <xf numFmtId="10" fontId="22" fillId="0" borderId="14" xfId="0" applyNumberFormat="1" applyFont="1" applyFill="1" applyBorder="1"/>
    <xf numFmtId="164" fontId="22" fillId="0" borderId="14" xfId="0" applyNumberFormat="1" applyFont="1" applyFill="1" applyBorder="1"/>
    <xf numFmtId="0" fontId="22" fillId="0" borderId="14" xfId="0" applyFont="1" applyFill="1" applyBorder="1"/>
    <xf numFmtId="164" fontId="22" fillId="0" borderId="44" xfId="5" applyNumberFormat="1" applyFont="1" applyFill="1" applyBorder="1"/>
    <xf numFmtId="10" fontId="22" fillId="0" borderId="65" xfId="7" applyNumberFormat="1" applyFont="1" applyFill="1" applyBorder="1"/>
    <xf numFmtId="10" fontId="22" fillId="0" borderId="14" xfId="7" applyNumberFormat="1" applyFont="1" applyFill="1" applyBorder="1"/>
    <xf numFmtId="164" fontId="22" fillId="0" borderId="14" xfId="7" applyNumberFormat="1" applyFont="1" applyFill="1" applyBorder="1"/>
    <xf numFmtId="0" fontId="19" fillId="0" borderId="61" xfId="0" applyFont="1" applyFill="1" applyBorder="1"/>
    <xf numFmtId="10" fontId="22" fillId="0" borderId="66" xfId="7" applyNumberFormat="1" applyFont="1" applyFill="1" applyBorder="1"/>
    <xf numFmtId="10" fontId="22" fillId="0" borderId="64" xfId="7" applyNumberFormat="1" applyFont="1" applyFill="1" applyBorder="1"/>
    <xf numFmtId="10" fontId="22" fillId="0" borderId="64" xfId="1" applyNumberFormat="1" applyFont="1" applyFill="1" applyBorder="1"/>
    <xf numFmtId="10" fontId="22" fillId="0" borderId="67" xfId="1" applyNumberFormat="1" applyFont="1" applyFill="1" applyBorder="1"/>
    <xf numFmtId="10" fontId="22" fillId="0" borderId="66" xfId="5" applyNumberFormat="1" applyFont="1" applyFill="1" applyBorder="1"/>
    <xf numFmtId="164" fontId="22" fillId="0" borderId="64" xfId="5" applyNumberFormat="1" applyFont="1" applyFill="1" applyBorder="1"/>
    <xf numFmtId="164" fontId="22" fillId="0" borderId="64" xfId="7" applyNumberFormat="1" applyFont="1" applyFill="1" applyBorder="1"/>
    <xf numFmtId="10" fontId="22" fillId="0" borderId="64" xfId="5" applyNumberFormat="1" applyFont="1" applyFill="1" applyBorder="1"/>
    <xf numFmtId="10" fontId="22" fillId="0" borderId="67" xfId="5" applyNumberFormat="1" applyFont="1" applyFill="1" applyBorder="1"/>
    <xf numFmtId="178" fontId="19" fillId="0" borderId="0" xfId="1" applyNumberFormat="1" applyFont="1" applyBorder="1"/>
    <xf numFmtId="43" fontId="19" fillId="0" borderId="0" xfId="0" applyNumberFormat="1" applyFont="1"/>
    <xf numFmtId="0" fontId="4" fillId="0" borderId="30" xfId="0" applyFont="1" applyBorder="1"/>
    <xf numFmtId="0" fontId="4" fillId="0" borderId="33" xfId="0" applyFont="1" applyBorder="1"/>
    <xf numFmtId="0" fontId="4" fillId="0" borderId="31" xfId="0" applyFont="1" applyBorder="1"/>
    <xf numFmtId="0" fontId="4" fillId="0" borderId="34" xfId="0" applyFont="1" applyBorder="1" applyAlignment="1">
      <alignment vertical="center" wrapText="1"/>
    </xf>
    <xf numFmtId="0" fontId="4" fillId="0" borderId="32" xfId="0" applyFont="1" applyBorder="1"/>
    <xf numFmtId="0" fontId="4" fillId="0" borderId="36" xfId="0" applyFont="1" applyBorder="1" applyAlignment="1">
      <alignment vertical="center"/>
    </xf>
    <xf numFmtId="0" fontId="4" fillId="0" borderId="36" xfId="0" applyFont="1" applyBorder="1" applyAlignment="1">
      <alignment vertical="center" wrapText="1"/>
    </xf>
    <xf numFmtId="0" fontId="8" fillId="5" borderId="36" xfId="0" applyFont="1" applyFill="1" applyBorder="1" applyAlignment="1">
      <alignment vertical="center" wrapText="1"/>
    </xf>
    <xf numFmtId="0" fontId="24" fillId="0" borderId="36" xfId="6" applyFont="1" applyBorder="1" applyAlignment="1">
      <alignment vertical="center" wrapText="1"/>
    </xf>
    <xf numFmtId="0" fontId="8" fillId="0" borderId="44" xfId="0" applyFont="1" applyBorder="1" applyAlignment="1">
      <alignment horizontal="left" vertical="center" wrapText="1"/>
    </xf>
    <xf numFmtId="0" fontId="8" fillId="5" borderId="39" xfId="0" applyFont="1" applyFill="1" applyBorder="1" applyAlignment="1">
      <alignment vertical="center" wrapText="1"/>
    </xf>
    <xf numFmtId="0" fontId="20" fillId="0" borderId="3" xfId="0" applyFont="1" applyBorder="1" applyAlignment="1">
      <alignment vertical="center"/>
    </xf>
    <xf numFmtId="2" fontId="19" fillId="0" borderId="0" xfId="0" applyNumberFormat="1" applyFont="1"/>
    <xf numFmtId="0" fontId="19" fillId="0" borderId="59" xfId="0" applyFont="1" applyBorder="1"/>
    <xf numFmtId="10" fontId="19" fillId="0" borderId="14" xfId="5" applyNumberFormat="1" applyFont="1" applyFill="1" applyBorder="1"/>
    <xf numFmtId="164" fontId="19" fillId="0" borderId="0" xfId="0" applyNumberFormat="1" applyFont="1"/>
    <xf numFmtId="0" fontId="19" fillId="0" borderId="60" xfId="0" applyFont="1" applyBorder="1"/>
    <xf numFmtId="0" fontId="22" fillId="0" borderId="60" xfId="0" applyFont="1" applyBorder="1"/>
    <xf numFmtId="0" fontId="19" fillId="0" borderId="61" xfId="0" applyFont="1" applyBorder="1"/>
    <xf numFmtId="0" fontId="19" fillId="0" borderId="14" xfId="0" applyFont="1" applyBorder="1"/>
    <xf numFmtId="10" fontId="19" fillId="0" borderId="14" xfId="0" applyNumberFormat="1" applyFont="1" applyBorder="1"/>
    <xf numFmtId="0" fontId="20" fillId="0" borderId="0" xfId="0" applyFont="1"/>
    <xf numFmtId="0" fontId="19" fillId="0" borderId="0" xfId="0" applyFont="1" applyAlignment="1">
      <alignment horizontal="center" vertical="center"/>
    </xf>
    <xf numFmtId="0" fontId="19" fillId="0" borderId="14" xfId="0" applyFont="1" applyBorder="1" applyAlignment="1">
      <alignment horizontal="center" vertical="center"/>
    </xf>
    <xf numFmtId="0" fontId="19" fillId="0" borderId="14" xfId="0" applyFont="1" applyBorder="1" applyAlignment="1">
      <alignment horizontal="left"/>
    </xf>
    <xf numFmtId="179" fontId="19" fillId="5" borderId="14" xfId="1" applyNumberFormat="1" applyFont="1" applyFill="1" applyBorder="1"/>
    <xf numFmtId="179" fontId="19" fillId="5" borderId="14" xfId="1" applyNumberFormat="1" applyFont="1" applyFill="1" applyBorder="1" applyAlignment="1">
      <alignment horizontal="center" vertical="center"/>
    </xf>
    <xf numFmtId="179" fontId="19" fillId="5" borderId="14" xfId="1" applyNumberFormat="1" applyFont="1" applyFill="1" applyBorder="1" applyAlignment="1">
      <alignment horizontal="left" vertical="center"/>
    </xf>
    <xf numFmtId="0" fontId="22" fillId="0" borderId="14" xfId="0" applyFont="1" applyBorder="1" applyAlignment="1">
      <alignment horizontal="left"/>
    </xf>
    <xf numFmtId="179" fontId="22" fillId="0" borderId="14" xfId="1" applyNumberFormat="1" applyFont="1" applyFill="1" applyBorder="1"/>
    <xf numFmtId="179" fontId="22" fillId="0" borderId="14" xfId="1" applyNumberFormat="1" applyFont="1" applyFill="1" applyBorder="1" applyAlignment="1">
      <alignment horizontal="center" vertical="center"/>
    </xf>
    <xf numFmtId="179" fontId="22" fillId="0" borderId="14" xfId="1" applyNumberFormat="1" applyFont="1" applyFill="1" applyBorder="1" applyAlignment="1">
      <alignment horizontal="left" vertical="center"/>
    </xf>
    <xf numFmtId="179" fontId="19" fillId="5" borderId="14" xfId="1" applyNumberFormat="1" applyFont="1" applyFill="1" applyBorder="1" applyAlignment="1">
      <alignment horizontal="left"/>
    </xf>
    <xf numFmtId="0" fontId="19" fillId="0" borderId="0" xfId="0" applyFont="1" applyAlignment="1">
      <alignment horizontal="left"/>
    </xf>
    <xf numFmtId="0" fontId="19" fillId="5" borderId="0" xfId="0" applyFont="1" applyFill="1"/>
    <xf numFmtId="0" fontId="19" fillId="5" borderId="0" xfId="0" applyFont="1" applyFill="1" applyAlignment="1">
      <alignment horizontal="left"/>
    </xf>
    <xf numFmtId="0" fontId="26" fillId="0" borderId="0" xfId="6" applyFont="1"/>
    <xf numFmtId="9" fontId="19" fillId="0" borderId="0" xfId="5" applyFont="1"/>
    <xf numFmtId="164" fontId="25" fillId="0" borderId="14" xfId="1" applyNumberFormat="1" applyFont="1" applyFill="1" applyBorder="1"/>
    <xf numFmtId="164" fontId="19" fillId="0" borderId="14" xfId="1" applyNumberFormat="1" applyFont="1" applyFill="1" applyBorder="1"/>
    <xf numFmtId="164" fontId="19" fillId="0" borderId="14" xfId="7" applyNumberFormat="1" applyFont="1" applyFill="1" applyBorder="1" applyAlignment="1">
      <alignment vertical="center"/>
    </xf>
    <xf numFmtId="164" fontId="19" fillId="0" borderId="14" xfId="7" applyNumberFormat="1" applyFont="1" applyFill="1" applyBorder="1"/>
    <xf numFmtId="0" fontId="20" fillId="6" borderId="3" xfId="0" applyFont="1" applyFill="1" applyBorder="1" applyAlignment="1">
      <alignment horizontal="center" vertical="center"/>
    </xf>
    <xf numFmtId="0" fontId="20" fillId="6" borderId="14" xfId="0" applyFont="1" applyFill="1" applyBorder="1"/>
    <xf numFmtId="0" fontId="25" fillId="0" borderId="0" xfId="0" applyFont="1"/>
    <xf numFmtId="0" fontId="19" fillId="5" borderId="14" xfId="0" applyFont="1" applyFill="1" applyBorder="1" applyAlignment="1">
      <alignment horizontal="center" vertical="center"/>
    </xf>
    <xf numFmtId="0" fontId="19" fillId="5" borderId="14" xfId="0" applyFont="1" applyFill="1" applyBorder="1" applyAlignment="1">
      <alignment horizontal="center"/>
    </xf>
    <xf numFmtId="179" fontId="19" fillId="5" borderId="0" xfId="1" applyNumberFormat="1" applyFont="1" applyFill="1" applyBorder="1" applyAlignment="1">
      <alignment horizontal="center" vertical="center"/>
    </xf>
    <xf numFmtId="0" fontId="20" fillId="0" borderId="0" xfId="0" applyFont="1" applyFill="1" applyBorder="1" applyAlignment="1">
      <alignment horizontal="left" vertical="center" wrapText="1"/>
    </xf>
    <xf numFmtId="0" fontId="20" fillId="0" borderId="0" xfId="0" applyFont="1" applyFill="1" applyBorder="1" applyAlignment="1">
      <alignment horizontal="center"/>
    </xf>
    <xf numFmtId="43" fontId="25" fillId="0" borderId="0" xfId="0" applyNumberFormat="1" applyFont="1"/>
    <xf numFmtId="168" fontId="25" fillId="0" borderId="0" xfId="5" applyNumberFormat="1" applyFont="1"/>
    <xf numFmtId="43" fontId="25" fillId="0" borderId="0" xfId="1" applyFont="1"/>
    <xf numFmtId="10" fontId="22" fillId="0" borderId="69" xfId="1" applyNumberFormat="1" applyFont="1" applyFill="1" applyBorder="1"/>
    <xf numFmtId="10" fontId="22" fillId="0" borderId="21" xfId="1" applyNumberFormat="1" applyFont="1" applyFill="1" applyBorder="1"/>
    <xf numFmtId="0" fontId="22" fillId="0" borderId="21" xfId="1" applyNumberFormat="1" applyFont="1" applyFill="1" applyBorder="1"/>
    <xf numFmtId="10" fontId="22" fillId="0" borderId="21" xfId="5" applyNumberFormat="1" applyFont="1" applyFill="1" applyBorder="1"/>
    <xf numFmtId="10" fontId="22" fillId="0" borderId="70" xfId="5" applyNumberFormat="1" applyFont="1" applyFill="1" applyBorder="1"/>
    <xf numFmtId="10" fontId="27" fillId="0" borderId="65" xfId="0" applyNumberFormat="1" applyFont="1" applyFill="1" applyBorder="1"/>
    <xf numFmtId="10" fontId="27" fillId="0" borderId="14" xfId="0" applyNumberFormat="1" applyFont="1" applyFill="1" applyBorder="1"/>
    <xf numFmtId="10" fontId="27" fillId="0" borderId="44" xfId="0" applyNumberFormat="1" applyFont="1" applyFill="1" applyBorder="1"/>
    <xf numFmtId="10" fontId="27" fillId="0" borderId="65" xfId="0" applyNumberFormat="1" applyFont="1" applyFill="1" applyBorder="1" applyAlignment="1">
      <alignment horizontal="center"/>
    </xf>
    <xf numFmtId="10" fontId="27" fillId="0" borderId="17" xfId="0" applyNumberFormat="1" applyFont="1" applyFill="1" applyBorder="1" applyAlignment="1">
      <alignment horizontal="right"/>
    </xf>
    <xf numFmtId="10" fontId="27" fillId="0" borderId="68" xfId="0" applyNumberFormat="1" applyFont="1" applyFill="1" applyBorder="1" applyAlignment="1">
      <alignment horizontal="right"/>
    </xf>
    <xf numFmtId="10" fontId="27" fillId="0" borderId="66" xfId="0" applyNumberFormat="1" applyFont="1" applyFill="1" applyBorder="1"/>
    <xf numFmtId="10" fontId="27" fillId="0" borderId="64" xfId="0" applyNumberFormat="1" applyFont="1" applyFill="1" applyBorder="1"/>
    <xf numFmtId="10" fontId="27" fillId="0" borderId="67" xfId="0" applyNumberFormat="1" applyFont="1" applyFill="1" applyBorder="1"/>
    <xf numFmtId="0" fontId="22" fillId="0" borderId="21" xfId="5" applyNumberFormat="1" applyFont="1" applyFill="1" applyBorder="1"/>
    <xf numFmtId="10" fontId="22" fillId="0" borderId="70" xfId="1" applyNumberFormat="1" applyFont="1" applyFill="1" applyBorder="1"/>
    <xf numFmtId="10" fontId="27" fillId="0" borderId="69" xfId="5" applyNumberFormat="1" applyFont="1" applyFill="1" applyBorder="1"/>
    <xf numFmtId="10" fontId="27" fillId="0" borderId="21" xfId="5" applyNumberFormat="1" applyFont="1" applyFill="1" applyBorder="1"/>
    <xf numFmtId="10" fontId="27" fillId="0" borderId="65" xfId="5" applyNumberFormat="1" applyFont="1" applyFill="1" applyBorder="1"/>
    <xf numFmtId="10" fontId="27" fillId="0" borderId="14" xfId="5" applyNumberFormat="1" applyFont="1" applyFill="1" applyBorder="1"/>
    <xf numFmtId="10" fontId="27" fillId="0" borderId="66" xfId="5" applyNumberFormat="1" applyFont="1" applyFill="1" applyBorder="1"/>
    <xf numFmtId="10" fontId="27" fillId="0" borderId="64" xfId="5" applyNumberFormat="1" applyFont="1" applyFill="1" applyBorder="1"/>
    <xf numFmtId="10" fontId="27" fillId="0" borderId="21" xfId="1" applyNumberFormat="1" applyFont="1" applyFill="1" applyBorder="1"/>
    <xf numFmtId="10" fontId="27" fillId="0" borderId="14" xfId="1" applyNumberFormat="1" applyFont="1" applyFill="1" applyBorder="1"/>
    <xf numFmtId="10" fontId="27" fillId="0" borderId="70" xfId="5" applyNumberFormat="1" applyFont="1" applyFill="1" applyBorder="1"/>
    <xf numFmtId="10" fontId="27" fillId="0" borderId="44" xfId="5" applyNumberFormat="1" applyFont="1" applyFill="1" applyBorder="1"/>
    <xf numFmtId="10" fontId="27" fillId="0" borderId="67" xfId="5" applyNumberFormat="1" applyFont="1" applyFill="1" applyBorder="1"/>
    <xf numFmtId="0" fontId="5" fillId="2" borderId="45" xfId="0" applyFont="1" applyFill="1" applyBorder="1" applyAlignment="1">
      <alignment horizontal="left"/>
    </xf>
    <xf numFmtId="0" fontId="5" fillId="2" borderId="46" xfId="0" applyFont="1" applyFill="1" applyBorder="1" applyAlignment="1">
      <alignment horizontal="left"/>
    </xf>
    <xf numFmtId="0" fontId="9" fillId="2" borderId="40" xfId="0" applyFont="1" applyFill="1" applyBorder="1" applyAlignment="1">
      <alignment horizontal="left" vertical="center"/>
    </xf>
    <xf numFmtId="0" fontId="9" fillId="2" borderId="42" xfId="0" applyFont="1" applyFill="1" applyBorder="1" applyAlignment="1">
      <alignment horizontal="left" vertical="center"/>
    </xf>
    <xf numFmtId="0" fontId="5" fillId="2" borderId="41" xfId="0" applyFont="1" applyFill="1" applyBorder="1" applyAlignment="1">
      <alignment horizontal="left" vertical="center"/>
    </xf>
    <xf numFmtId="0" fontId="5" fillId="2" borderId="35" xfId="0" applyFont="1" applyFill="1" applyBorder="1" applyAlignment="1">
      <alignment horizontal="left" vertical="center" wrapText="1"/>
    </xf>
    <xf numFmtId="0" fontId="5" fillId="2" borderId="35" xfId="0" applyFont="1" applyFill="1" applyBorder="1" applyAlignment="1">
      <alignment horizontal="left" vertical="center"/>
    </xf>
    <xf numFmtId="0" fontId="5" fillId="2" borderId="38" xfId="0" applyFont="1" applyFill="1" applyBorder="1" applyAlignment="1">
      <alignment horizontal="left" vertical="center"/>
    </xf>
    <xf numFmtId="0" fontId="20" fillId="2" borderId="20" xfId="0" applyFont="1" applyFill="1" applyBorder="1" applyAlignment="1">
      <alignment horizontal="center" vertical="center"/>
    </xf>
    <xf numFmtId="0" fontId="20" fillId="2" borderId="14" xfId="0" applyFont="1" applyFill="1" applyBorder="1" applyAlignment="1">
      <alignment horizontal="center" vertical="center"/>
    </xf>
    <xf numFmtId="0" fontId="20" fillId="2" borderId="63" xfId="0" applyFont="1" applyFill="1" applyBorder="1"/>
    <xf numFmtId="0" fontId="19" fillId="5" borderId="14" xfId="0" applyFont="1" applyFill="1" applyBorder="1"/>
    <xf numFmtId="0" fontId="27" fillId="5" borderId="14" xfId="0" applyFont="1" applyFill="1" applyBorder="1"/>
    <xf numFmtId="0" fontId="19" fillId="5" borderId="64" xfId="0" applyFont="1" applyFill="1" applyBorder="1"/>
    <xf numFmtId="0" fontId="27" fillId="5" borderId="64" xfId="0" applyFont="1" applyFill="1" applyBorder="1"/>
    <xf numFmtId="0" fontId="20" fillId="2" borderId="71" xfId="0" applyFont="1" applyFill="1" applyBorder="1"/>
    <xf numFmtId="0" fontId="20" fillId="6" borderId="44" xfId="0" applyFont="1" applyFill="1" applyBorder="1"/>
    <xf numFmtId="0" fontId="27" fillId="5" borderId="44" xfId="0" applyFont="1" applyFill="1" applyBorder="1"/>
    <xf numFmtId="0" fontId="27" fillId="5" borderId="67" xfId="0" applyFont="1" applyFill="1" applyBorder="1"/>
    <xf numFmtId="0" fontId="20" fillId="2" borderId="14" xfId="0" applyFont="1" applyFill="1" applyBorder="1" applyAlignment="1">
      <alignment vertical="center"/>
    </xf>
    <xf numFmtId="0" fontId="28" fillId="0" borderId="0" xfId="0" applyFont="1"/>
    <xf numFmtId="0" fontId="29" fillId="0" borderId="0" xfId="0" applyFont="1"/>
    <xf numFmtId="10" fontId="19" fillId="0" borderId="21" xfId="5" applyNumberFormat="1" applyFont="1" applyFill="1" applyBorder="1"/>
    <xf numFmtId="0" fontId="20" fillId="2" borderId="20" xfId="0" quotePrefix="1" applyFont="1" applyFill="1" applyBorder="1" applyAlignment="1">
      <alignment horizontal="center" vertical="center"/>
    </xf>
    <xf numFmtId="0" fontId="19" fillId="0" borderId="0" xfId="0" applyFont="1" applyBorder="1"/>
    <xf numFmtId="0" fontId="19" fillId="0" borderId="0" xfId="0" applyFont="1" applyBorder="1" applyAlignment="1">
      <alignment horizontal="left"/>
    </xf>
    <xf numFmtId="0" fontId="22" fillId="0" borderId="0" xfId="0" applyFont="1"/>
    <xf numFmtId="0" fontId="23" fillId="2" borderId="63" xfId="0" applyFont="1" applyFill="1" applyBorder="1"/>
    <xf numFmtId="0" fontId="23" fillId="6" borderId="14" xfId="0" applyFont="1" applyFill="1" applyBorder="1"/>
    <xf numFmtId="0" fontId="22" fillId="5" borderId="14" xfId="0" applyFont="1" applyFill="1" applyBorder="1"/>
    <xf numFmtId="0" fontId="22" fillId="5" borderId="64" xfId="0" applyFont="1" applyFill="1" applyBorder="1"/>
    <xf numFmtId="0" fontId="30" fillId="0" borderId="0" xfId="0" applyFont="1"/>
    <xf numFmtId="0" fontId="20" fillId="2" borderId="3" xfId="0" quotePrefix="1" applyFont="1" applyFill="1" applyBorder="1" applyAlignment="1">
      <alignment horizontal="center" vertical="center"/>
    </xf>
    <xf numFmtId="2" fontId="22" fillId="0" borderId="14" xfId="1" applyNumberFormat="1" applyFont="1" applyFill="1" applyBorder="1"/>
    <xf numFmtId="0" fontId="22" fillId="0" borderId="14" xfId="0" applyFont="1" applyFill="1" applyBorder="1" applyAlignment="1">
      <alignment horizontal="left" vertical="center"/>
    </xf>
    <xf numFmtId="0" fontId="19" fillId="2" borderId="66" xfId="0" applyFont="1" applyFill="1" applyBorder="1" applyAlignment="1">
      <alignment vertical="center" wrapText="1"/>
    </xf>
    <xf numFmtId="0" fontId="19" fillId="2" borderId="64" xfId="0" applyFont="1" applyFill="1" applyBorder="1" applyAlignment="1">
      <alignment vertical="center" wrapText="1"/>
    </xf>
    <xf numFmtId="0" fontId="19" fillId="2" borderId="64" xfId="0" applyFont="1" applyFill="1" applyBorder="1" applyAlignment="1">
      <alignment horizontal="center" vertical="center" wrapText="1"/>
    </xf>
    <xf numFmtId="10" fontId="27" fillId="0" borderId="69" xfId="0" applyNumberFormat="1" applyFont="1" applyFill="1" applyBorder="1"/>
    <xf numFmtId="10" fontId="27" fillId="0" borderId="21" xfId="0" applyNumberFormat="1" applyFont="1" applyFill="1" applyBorder="1"/>
    <xf numFmtId="10" fontId="27" fillId="0" borderId="70" xfId="0" applyNumberFormat="1" applyFont="1" applyFill="1" applyBorder="1"/>
    <xf numFmtId="0" fontId="21" fillId="2" borderId="64" xfId="0" applyFont="1" applyFill="1" applyBorder="1" applyAlignment="1">
      <alignment horizontal="center" vertical="center" wrapText="1"/>
    </xf>
    <xf numFmtId="0" fontId="21" fillId="2" borderId="64" xfId="0" applyFont="1" applyFill="1" applyBorder="1" applyAlignment="1">
      <alignment vertical="center" wrapText="1"/>
    </xf>
    <xf numFmtId="2" fontId="20" fillId="2" borderId="14" xfId="1" applyNumberFormat="1" applyFont="1" applyFill="1" applyBorder="1" applyAlignment="1">
      <alignment wrapText="1"/>
    </xf>
    <xf numFmtId="0" fontId="17" fillId="0" borderId="25" xfId="0" applyFont="1" applyFill="1" applyBorder="1"/>
    <xf numFmtId="0" fontId="4" fillId="0" borderId="36" xfId="0" applyFont="1" applyFill="1" applyBorder="1" applyAlignment="1">
      <alignment vertical="center"/>
    </xf>
    <xf numFmtId="0" fontId="4" fillId="0" borderId="37" xfId="0" applyFont="1" applyFill="1" applyBorder="1" applyAlignment="1">
      <alignment vertical="top" wrapText="1"/>
    </xf>
    <xf numFmtId="0" fontId="20" fillId="2" borderId="14" xfId="0" applyFont="1" applyFill="1" applyBorder="1" applyAlignment="1">
      <alignment horizontal="center" vertical="center" wrapText="1"/>
    </xf>
    <xf numFmtId="0" fontId="22" fillId="0" borderId="0" xfId="0" applyFont="1" applyAlignment="1">
      <alignment horizontal="left" wrapText="1"/>
    </xf>
    <xf numFmtId="0" fontId="20" fillId="2" borderId="20" xfId="0" quotePrefix="1" applyFont="1" applyFill="1" applyBorder="1" applyAlignment="1">
      <alignment horizontal="center" vertical="center" wrapText="1"/>
    </xf>
    <xf numFmtId="2" fontId="19" fillId="0" borderId="14" xfId="0" applyNumberFormat="1" applyFont="1" applyBorder="1" applyAlignment="1">
      <alignment horizontal="center" vertical="center"/>
    </xf>
    <xf numFmtId="0" fontId="20" fillId="2" borderId="14" xfId="0" quotePrefix="1" applyFont="1" applyFill="1" applyBorder="1" applyAlignment="1">
      <alignment horizontal="center" vertical="center" wrapText="1"/>
    </xf>
    <xf numFmtId="0" fontId="20" fillId="5" borderId="14" xfId="0" applyFont="1" applyFill="1" applyBorder="1" applyAlignment="1">
      <alignment horizontal="right"/>
    </xf>
    <xf numFmtId="179" fontId="20" fillId="5" borderId="14" xfId="1" applyNumberFormat="1"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9" fillId="0" borderId="1" xfId="0" applyFont="1" applyBorder="1" applyAlignment="1">
      <alignment horizontal="left" vertical="center"/>
    </xf>
    <xf numFmtId="0" fontId="9" fillId="2" borderId="7" xfId="0" applyFont="1" applyFill="1" applyBorder="1" applyAlignment="1">
      <alignment horizontal="left" vertical="center" wrapText="1"/>
    </xf>
    <xf numFmtId="0" fontId="9" fillId="2" borderId="9" xfId="0" applyFont="1" applyFill="1" applyBorder="1" applyAlignment="1">
      <alignment horizontal="left" vertical="center" wrapText="1"/>
    </xf>
    <xf numFmtId="3" fontId="8" fillId="0" borderId="12" xfId="1" applyNumberFormat="1" applyFont="1" applyBorder="1" applyAlignment="1">
      <alignment horizontal="right" wrapText="1"/>
    </xf>
    <xf numFmtId="0" fontId="31" fillId="0" borderId="0" xfId="0" applyFont="1"/>
    <xf numFmtId="164" fontId="8" fillId="0" borderId="12" xfId="0" applyNumberFormat="1" applyFont="1" applyFill="1" applyBorder="1" applyAlignment="1">
      <alignment horizontal="right" vertical="center"/>
    </xf>
    <xf numFmtId="4" fontId="8" fillId="0" borderId="12" xfId="0" applyNumberFormat="1" applyFont="1" applyBorder="1" applyAlignment="1">
      <alignment horizontal="right" vertical="center"/>
    </xf>
    <xf numFmtId="0" fontId="31" fillId="0" borderId="0" xfId="0" applyFont="1" applyFill="1" applyBorder="1" applyAlignment="1">
      <alignment horizontal="left" vertical="center"/>
    </xf>
    <xf numFmtId="175" fontId="8" fillId="0" borderId="49" xfId="5" applyNumberFormat="1" applyFont="1" applyBorder="1" applyAlignment="1">
      <alignment horizontal="center" vertical="center" wrapText="1"/>
    </xf>
    <xf numFmtId="175" fontId="8" fillId="0" borderId="26" xfId="5" applyNumberFormat="1" applyFont="1" applyBorder="1" applyAlignment="1">
      <alignment horizontal="center" vertical="center" wrapText="1"/>
    </xf>
    <xf numFmtId="175" fontId="8" fillId="0" borderId="24" xfId="5" applyNumberFormat="1" applyFont="1" applyBorder="1" applyAlignment="1">
      <alignment horizontal="center" vertical="center" wrapText="1"/>
    </xf>
    <xf numFmtId="175" fontId="8" fillId="0" borderId="24" xfId="5" applyNumberFormat="1" applyFont="1" applyFill="1" applyBorder="1" applyAlignment="1">
      <alignment horizontal="center" vertical="center" wrapText="1"/>
    </xf>
    <xf numFmtId="173" fontId="8" fillId="0" borderId="0" xfId="0" applyNumberFormat="1" applyFont="1" applyBorder="1" applyAlignment="1">
      <alignment horizontal="left" vertical="center"/>
    </xf>
    <xf numFmtId="175" fontId="8" fillId="0" borderId="28" xfId="5" applyNumberFormat="1" applyFont="1" applyBorder="1" applyAlignment="1">
      <alignment horizontal="center" vertical="center" wrapText="1"/>
    </xf>
    <xf numFmtId="175" fontId="8" fillId="0" borderId="29" xfId="5" applyNumberFormat="1" applyFont="1" applyFill="1" applyBorder="1" applyAlignment="1">
      <alignment horizontal="center" vertical="center" wrapText="1"/>
    </xf>
    <xf numFmtId="0" fontId="8" fillId="0" borderId="0" xfId="0" applyFont="1" applyBorder="1" applyAlignment="1">
      <alignment wrapText="1"/>
    </xf>
    <xf numFmtId="0" fontId="8" fillId="0" borderId="11" xfId="0" applyFont="1" applyBorder="1"/>
    <xf numFmtId="3" fontId="8" fillId="0" borderId="12" xfId="0" applyNumberFormat="1" applyFont="1" applyBorder="1"/>
    <xf numFmtId="37" fontId="8" fillId="0" borderId="0" xfId="1" applyNumberFormat="1" applyFont="1" applyBorder="1" applyAlignment="1">
      <alignment horizontal="right" wrapText="1"/>
    </xf>
    <xf numFmtId="0" fontId="9" fillId="0" borderId="0" xfId="0" applyFont="1" applyFill="1" applyBorder="1" applyAlignment="1">
      <alignment wrapText="1"/>
    </xf>
    <xf numFmtId="176" fontId="9" fillId="0" borderId="0" xfId="0" applyNumberFormat="1" applyFont="1" applyBorder="1" applyAlignment="1">
      <alignment horizontal="right"/>
    </xf>
    <xf numFmtId="177" fontId="8" fillId="0" borderId="0" xfId="0" applyNumberFormat="1" applyFont="1" applyBorder="1" applyAlignment="1">
      <alignment horizontal="right"/>
    </xf>
    <xf numFmtId="177" fontId="9" fillId="0" borderId="0" xfId="0" applyNumberFormat="1" applyFont="1" applyBorder="1" applyAlignment="1">
      <alignment horizontal="right"/>
    </xf>
    <xf numFmtId="0" fontId="9" fillId="0" borderId="11" xfId="0" applyFont="1" applyFill="1" applyBorder="1" applyAlignment="1">
      <alignment wrapText="1"/>
    </xf>
    <xf numFmtId="2" fontId="8" fillId="0" borderId="12" xfId="0" applyNumberFormat="1" applyFont="1" applyFill="1" applyBorder="1" applyAlignment="1">
      <alignment horizontal="right" vertical="center"/>
    </xf>
    <xf numFmtId="0" fontId="31" fillId="0" borderId="0" xfId="0" applyFont="1" applyFill="1" applyBorder="1" applyAlignment="1">
      <alignment horizontal="left"/>
    </xf>
    <xf numFmtId="169" fontId="9" fillId="0" borderId="0" xfId="0" applyNumberFormat="1" applyFont="1" applyFill="1" applyBorder="1" applyAlignment="1">
      <alignment horizontal="left"/>
    </xf>
    <xf numFmtId="169" fontId="9" fillId="0" borderId="0" xfId="0" applyNumberFormat="1" applyFont="1"/>
    <xf numFmtId="0" fontId="8" fillId="0" borderId="11" xfId="0" applyFont="1" applyFill="1" applyBorder="1" applyAlignment="1">
      <alignment wrapText="1"/>
    </xf>
    <xf numFmtId="0" fontId="8" fillId="0" borderId="0" xfId="0" applyFont="1" applyFill="1" applyBorder="1" applyAlignment="1">
      <alignment wrapText="1"/>
    </xf>
    <xf numFmtId="4" fontId="8" fillId="0" borderId="0" xfId="0" applyNumberFormat="1" applyFont="1" applyBorder="1" applyAlignment="1">
      <alignment horizontal="right"/>
    </xf>
    <xf numFmtId="0" fontId="8" fillId="0" borderId="0" xfId="0" applyFont="1" applyBorder="1" applyAlignment="1">
      <alignment horizontal="right"/>
    </xf>
    <xf numFmtId="0" fontId="9" fillId="0" borderId="10" xfId="0" applyFont="1" applyBorder="1" applyAlignment="1">
      <alignment horizontal="right" vertical="center" wrapText="1"/>
    </xf>
    <xf numFmtId="0" fontId="8" fillId="0" borderId="11" xfId="0" applyFont="1" applyFill="1" applyBorder="1" applyAlignment="1">
      <alignment horizontal="right" vertical="center" wrapText="1"/>
    </xf>
    <xf numFmtId="4" fontId="8" fillId="0" borderId="13" xfId="0" applyNumberFormat="1" applyFont="1" applyBorder="1" applyAlignment="1">
      <alignment horizontal="right" vertical="center"/>
    </xf>
    <xf numFmtId="0" fontId="8" fillId="0" borderId="0" xfId="0" applyFont="1" applyFill="1" applyBorder="1" applyAlignment="1">
      <alignment horizontal="right" vertical="center" wrapText="1"/>
    </xf>
    <xf numFmtId="0" fontId="9" fillId="0" borderId="0" xfId="0" applyFont="1" applyFill="1" applyBorder="1" applyAlignment="1">
      <alignment horizontal="left" vertical="center"/>
    </xf>
    <xf numFmtId="9" fontId="8" fillId="0" borderId="0" xfId="0" applyNumberFormat="1" applyFont="1" applyBorder="1" applyAlignment="1">
      <alignment horizontal="right" vertical="center"/>
    </xf>
    <xf numFmtId="0" fontId="8" fillId="0" borderId="11" xfId="0" applyFont="1" applyBorder="1" applyAlignment="1">
      <alignment horizontal="right" vertical="center" wrapText="1"/>
    </xf>
    <xf numFmtId="0" fontId="8" fillId="0" borderId="12" xfId="0" applyFont="1" applyBorder="1" applyAlignment="1">
      <alignment horizontal="left" vertical="center"/>
    </xf>
    <xf numFmtId="0" fontId="8" fillId="0" borderId="0" xfId="0" applyFont="1" applyBorder="1" applyAlignment="1">
      <alignment horizontal="right" vertical="center" wrapText="1"/>
    </xf>
    <xf numFmtId="0" fontId="9" fillId="2" borderId="20" xfId="0" applyFont="1" applyFill="1" applyBorder="1" applyAlignment="1">
      <alignment vertical="center" wrapText="1"/>
    </xf>
    <xf numFmtId="0" fontId="9" fillId="0" borderId="0" xfId="0" applyFont="1" applyFill="1" applyBorder="1" applyAlignment="1">
      <alignment vertical="center" wrapText="1"/>
    </xf>
    <xf numFmtId="2" fontId="9" fillId="0" borderId="21" xfId="0" applyNumberFormat="1" applyFont="1" applyBorder="1" applyAlignment="1">
      <alignment horizontal="right" vertical="center" wrapText="1"/>
    </xf>
    <xf numFmtId="0" fontId="9" fillId="2" borderId="8" xfId="0" applyFont="1" applyFill="1" applyBorder="1" applyAlignment="1">
      <alignment horizontal="right" vertical="center" wrapText="1"/>
    </xf>
    <xf numFmtId="4" fontId="8" fillId="0" borderId="12" xfId="0" applyNumberFormat="1" applyFont="1" applyFill="1" applyBorder="1"/>
    <xf numFmtId="4" fontId="8" fillId="0" borderId="13" xfId="0" applyNumberFormat="1" applyFont="1" applyFill="1" applyBorder="1"/>
    <xf numFmtId="0" fontId="9" fillId="2" borderId="8" xfId="0" applyFont="1" applyFill="1" applyBorder="1" applyAlignment="1">
      <alignment vertical="center"/>
    </xf>
    <xf numFmtId="0" fontId="9" fillId="2" borderId="8" xfId="0" applyFont="1" applyFill="1" applyBorder="1" applyAlignment="1">
      <alignment vertical="center" wrapText="1"/>
    </xf>
    <xf numFmtId="0" fontId="8" fillId="0" borderId="0" xfId="0" applyFont="1" applyAlignment="1">
      <alignment wrapText="1"/>
    </xf>
    <xf numFmtId="168" fontId="8" fillId="0" borderId="0" xfId="5" applyNumberFormat="1" applyFont="1"/>
    <xf numFmtId="2" fontId="8" fillId="0" borderId="0" xfId="0" applyNumberFormat="1" applyFont="1" applyFill="1" applyBorder="1"/>
    <xf numFmtId="0" fontId="8" fillId="0" borderId="12" xfId="0" quotePrefix="1" applyFont="1" applyBorder="1"/>
    <xf numFmtId="0" fontId="22" fillId="0" borderId="0" xfId="0" applyFont="1" applyFill="1" applyBorder="1" applyAlignment="1">
      <alignment wrapText="1"/>
    </xf>
    <xf numFmtId="0" fontId="19" fillId="5" borderId="0" xfId="0" applyFont="1" applyFill="1" applyAlignment="1">
      <alignment horizontal="center" vertical="center"/>
    </xf>
    <xf numFmtId="0" fontId="19" fillId="5" borderId="0" xfId="0" applyFont="1" applyFill="1" applyBorder="1" applyAlignment="1">
      <alignment horizontal="center" vertical="center"/>
    </xf>
    <xf numFmtId="179" fontId="19" fillId="5" borderId="0" xfId="0" applyNumberFormat="1" applyFont="1" applyFill="1"/>
    <xf numFmtId="167" fontId="25" fillId="0" borderId="0" xfId="0" applyNumberFormat="1" applyFont="1"/>
    <xf numFmtId="0" fontId="8" fillId="0" borderId="36" xfId="0" applyFont="1" applyFill="1" applyBorder="1" applyAlignment="1">
      <alignment vertical="center" wrapText="1"/>
    </xf>
    <xf numFmtId="0" fontId="8" fillId="0" borderId="0" xfId="0" applyNumberFormat="1" applyFont="1" applyFill="1" applyAlignment="1">
      <alignment horizontal="right" vertical="center"/>
    </xf>
    <xf numFmtId="43" fontId="9" fillId="0" borderId="0" xfId="0" applyNumberFormat="1" applyFont="1" applyAlignment="1">
      <alignment horizontal="center"/>
    </xf>
    <xf numFmtId="10" fontId="19" fillId="0" borderId="0" xfId="5" applyNumberFormat="1" applyFont="1"/>
    <xf numFmtId="10" fontId="19" fillId="0" borderId="0" xfId="0" applyNumberFormat="1" applyFont="1"/>
    <xf numFmtId="0" fontId="34" fillId="0" borderId="0" xfId="0" applyFont="1"/>
    <xf numFmtId="0" fontId="13" fillId="0" borderId="0" xfId="0" applyFont="1" applyAlignment="1">
      <alignment wrapText="1"/>
    </xf>
    <xf numFmtId="0" fontId="8" fillId="0" borderId="14" xfId="0" applyFont="1" applyFill="1" applyBorder="1" applyAlignment="1">
      <alignment wrapText="1"/>
    </xf>
    <xf numFmtId="0" fontId="4" fillId="0" borderId="18" xfId="0" applyFont="1" applyFill="1" applyBorder="1" applyAlignment="1">
      <alignment wrapText="1"/>
    </xf>
    <xf numFmtId="0" fontId="9" fillId="2" borderId="8" xfId="0" applyFont="1" applyFill="1" applyBorder="1" applyAlignment="1">
      <alignment horizontal="center" vertical="center" wrapText="1"/>
    </xf>
    <xf numFmtId="0" fontId="8" fillId="0" borderId="2" xfId="0" applyFont="1" applyBorder="1" applyAlignment="1">
      <alignment horizontal="center" vertical="center"/>
    </xf>
    <xf numFmtId="0" fontId="9" fillId="0" borderId="19" xfId="0" applyFont="1" applyBorder="1" applyAlignment="1">
      <alignment horizontal="left" vertical="center"/>
    </xf>
    <xf numFmtId="43" fontId="8" fillId="0" borderId="0" xfId="1" applyNumberFormat="1" applyFont="1" applyFill="1" applyBorder="1" applyAlignment="1">
      <alignment horizontal="right" vertical="center"/>
    </xf>
    <xf numFmtId="0" fontId="9" fillId="0" borderId="8" xfId="0" applyFont="1" applyBorder="1" applyAlignment="1">
      <alignment horizontal="left" vertical="center"/>
    </xf>
    <xf numFmtId="2" fontId="8" fillId="0" borderId="8" xfId="0" applyNumberFormat="1" applyFont="1" applyBorder="1" applyAlignment="1">
      <alignment horizontal="right" vertical="center"/>
    </xf>
    <xf numFmtId="0" fontId="8" fillId="0" borderId="8" xfId="0" applyFont="1" applyBorder="1" applyAlignment="1">
      <alignment horizontal="right" vertical="center"/>
    </xf>
    <xf numFmtId="0" fontId="8" fillId="0" borderId="9" xfId="0" applyFont="1" applyBorder="1" applyAlignment="1">
      <alignment horizontal="center" vertical="center"/>
    </xf>
    <xf numFmtId="0" fontId="9" fillId="2" borderId="83" xfId="0" applyFont="1" applyFill="1" applyBorder="1" applyAlignment="1">
      <alignment horizontal="center" vertical="center" wrapText="1"/>
    </xf>
    <xf numFmtId="43" fontId="8" fillId="0" borderId="83" xfId="1" applyNumberFormat="1" applyFont="1" applyFill="1" applyBorder="1" applyAlignment="1">
      <alignment horizontal="right" vertical="center"/>
    </xf>
    <xf numFmtId="0" fontId="8" fillId="0" borderId="12" xfId="0" applyFont="1" applyFill="1" applyBorder="1" applyAlignment="1">
      <alignment wrapText="1"/>
    </xf>
    <xf numFmtId="173" fontId="8" fillId="0" borderId="12" xfId="0" applyNumberFormat="1" applyFont="1" applyBorder="1" applyAlignment="1">
      <alignment horizontal="center" vertical="center" wrapText="1"/>
    </xf>
    <xf numFmtId="43" fontId="8" fillId="0" borderId="12" xfId="1" applyNumberFormat="1" applyFont="1" applyFill="1" applyBorder="1" applyAlignment="1">
      <alignment horizontal="center" vertical="center"/>
    </xf>
    <xf numFmtId="43" fontId="8" fillId="0" borderId="13" xfId="1" applyNumberFormat="1"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43" fontId="8" fillId="0" borderId="4" xfId="1" applyNumberFormat="1" applyFont="1" applyFill="1" applyBorder="1" applyAlignment="1">
      <alignment horizontal="right" vertical="center"/>
    </xf>
    <xf numFmtId="0" fontId="8" fillId="0" borderId="18" xfId="0" applyFont="1" applyFill="1" applyBorder="1" applyAlignment="1">
      <alignment wrapText="1"/>
    </xf>
    <xf numFmtId="43" fontId="8" fillId="0" borderId="6" xfId="1" applyNumberFormat="1" applyFont="1" applyFill="1" applyBorder="1" applyAlignment="1">
      <alignment horizontal="center" vertical="center"/>
    </xf>
    <xf numFmtId="0" fontId="9" fillId="0" borderId="16" xfId="0" applyFont="1" applyBorder="1" applyAlignment="1">
      <alignment horizontal="left" vertical="center"/>
    </xf>
    <xf numFmtId="2" fontId="8" fillId="0" borderId="16" xfId="0" applyNumberFormat="1" applyFont="1" applyBorder="1" applyAlignment="1">
      <alignment horizontal="right" vertical="center"/>
    </xf>
    <xf numFmtId="0" fontId="8" fillId="0" borderId="16" xfId="0" applyFont="1" applyBorder="1" applyAlignment="1">
      <alignment horizontal="right" vertical="center"/>
    </xf>
    <xf numFmtId="0" fontId="8" fillId="0" borderId="17" xfId="0" applyFont="1" applyBorder="1" applyAlignment="1">
      <alignment horizontal="center" vertical="center"/>
    </xf>
    <xf numFmtId="0" fontId="20" fillId="2" borderId="84" xfId="0" applyFont="1" applyFill="1" applyBorder="1" applyAlignment="1">
      <alignment horizontal="right" vertical="center" wrapText="1"/>
    </xf>
    <xf numFmtId="1" fontId="20" fillId="2" borderId="84" xfId="0" applyNumberFormat="1" applyFont="1" applyFill="1" applyBorder="1" applyAlignment="1">
      <alignment vertical="center" wrapText="1"/>
    </xf>
    <xf numFmtId="43" fontId="19" fillId="0" borderId="84" xfId="1" applyFont="1" applyFill="1" applyBorder="1" applyAlignment="1">
      <alignment horizontal="right"/>
    </xf>
    <xf numFmtId="0" fontId="20" fillId="0" borderId="85" xfId="0" applyFont="1" applyBorder="1"/>
    <xf numFmtId="0" fontId="20" fillId="0" borderId="86" xfId="0" applyFont="1" applyBorder="1"/>
    <xf numFmtId="0" fontId="19" fillId="0" borderId="86" xfId="0" applyFont="1" applyBorder="1"/>
    <xf numFmtId="0" fontId="19" fillId="0" borderId="87" xfId="0" applyFont="1" applyBorder="1"/>
    <xf numFmtId="0" fontId="20" fillId="2" borderId="88" xfId="0" applyFont="1" applyFill="1" applyBorder="1" applyAlignment="1">
      <alignment horizontal="left" vertical="center" wrapText="1"/>
    </xf>
    <xf numFmtId="1" fontId="20" fillId="2" borderId="89" xfId="0" applyNumberFormat="1" applyFont="1" applyFill="1" applyBorder="1" applyAlignment="1">
      <alignment vertical="center" wrapText="1"/>
    </xf>
    <xf numFmtId="43" fontId="19" fillId="0" borderId="88" xfId="1" applyFont="1" applyFill="1" applyBorder="1" applyAlignment="1">
      <alignment horizontal="left"/>
    </xf>
    <xf numFmtId="43" fontId="19" fillId="0" borderId="89" xfId="1" applyFont="1" applyFill="1" applyBorder="1" applyAlignment="1">
      <alignment horizontal="right"/>
    </xf>
    <xf numFmtId="0" fontId="20" fillId="0" borderId="90" xfId="0" applyFont="1" applyFill="1" applyBorder="1" applyAlignment="1">
      <alignment horizontal="left"/>
    </xf>
    <xf numFmtId="43" fontId="20" fillId="0" borderId="91" xfId="1" applyFont="1" applyBorder="1"/>
    <xf numFmtId="43" fontId="20" fillId="0" borderId="91" xfId="1" applyFont="1" applyFill="1" applyBorder="1" applyAlignment="1"/>
    <xf numFmtId="43" fontId="20" fillId="0" borderId="92" xfId="1" applyFont="1" applyFill="1" applyBorder="1" applyAlignment="1"/>
    <xf numFmtId="0" fontId="20" fillId="2" borderId="93" xfId="0" applyFont="1" applyFill="1" applyBorder="1" applyAlignment="1">
      <alignment horizontal="right" vertical="center" wrapText="1"/>
    </xf>
    <xf numFmtId="1" fontId="20" fillId="2" borderId="93" xfId="0" applyNumberFormat="1" applyFont="1" applyFill="1" applyBorder="1" applyAlignment="1">
      <alignment vertical="center" wrapText="1"/>
    </xf>
    <xf numFmtId="0" fontId="20" fillId="0" borderId="94" xfId="0" applyFont="1" applyBorder="1"/>
    <xf numFmtId="0" fontId="20" fillId="0" borderId="95" xfId="0" applyFont="1" applyBorder="1"/>
    <xf numFmtId="0" fontId="19" fillId="0" borderId="95" xfId="0" applyFont="1" applyBorder="1"/>
    <xf numFmtId="0" fontId="19" fillId="0" borderId="96" xfId="0" applyFont="1" applyBorder="1"/>
    <xf numFmtId="0" fontId="20" fillId="2" borderId="85" xfId="0" applyFont="1" applyFill="1" applyBorder="1" applyAlignment="1">
      <alignment horizontal="left" vertical="center" wrapText="1"/>
    </xf>
    <xf numFmtId="0" fontId="20" fillId="2" borderId="86" xfId="0" applyFont="1" applyFill="1" applyBorder="1" applyAlignment="1">
      <alignment horizontal="right" vertical="center" wrapText="1"/>
    </xf>
    <xf numFmtId="1" fontId="20" fillId="2" borderId="86" xfId="0" applyNumberFormat="1" applyFont="1" applyFill="1" applyBorder="1" applyAlignment="1">
      <alignment vertical="center" wrapText="1"/>
    </xf>
    <xf numFmtId="1" fontId="20" fillId="2" borderId="87" xfId="0" applyNumberFormat="1" applyFont="1" applyFill="1" applyBorder="1" applyAlignment="1">
      <alignment vertical="center" wrapText="1"/>
    </xf>
    <xf numFmtId="0" fontId="20" fillId="2" borderId="97" xfId="0" applyFont="1" applyFill="1" applyBorder="1" applyAlignment="1">
      <alignment horizontal="left" vertical="center" wrapText="1"/>
    </xf>
    <xf numFmtId="1" fontId="20" fillId="2" borderId="98" xfId="0" applyNumberFormat="1" applyFont="1" applyFill="1" applyBorder="1" applyAlignment="1">
      <alignment vertical="center" wrapText="1"/>
    </xf>
    <xf numFmtId="0" fontId="19" fillId="5" borderId="0" xfId="0" applyFont="1" applyFill="1" applyBorder="1"/>
    <xf numFmtId="0" fontId="25" fillId="5" borderId="0" xfId="0" applyFont="1" applyFill="1" applyAlignment="1">
      <alignment horizontal="left" vertical="center"/>
    </xf>
    <xf numFmtId="9" fontId="19" fillId="5" borderId="0" xfId="5" applyFont="1" applyFill="1" applyAlignment="1">
      <alignment horizontal="center" vertical="center"/>
    </xf>
    <xf numFmtId="4" fontId="19" fillId="5" borderId="14" xfId="0" applyNumberFormat="1" applyFont="1" applyFill="1" applyBorder="1" applyAlignment="1">
      <alignment horizontal="center" vertical="center"/>
    </xf>
    <xf numFmtId="0" fontId="20" fillId="5" borderId="0" xfId="0" applyFont="1" applyFill="1" applyBorder="1" applyAlignment="1">
      <alignment vertical="center"/>
    </xf>
    <xf numFmtId="0" fontId="19" fillId="5" borderId="0" xfId="0" applyFont="1" applyFill="1" applyBorder="1" applyAlignment="1">
      <alignment vertical="center"/>
    </xf>
    <xf numFmtId="0" fontId="26" fillId="5" borderId="0" xfId="6" applyFont="1" applyFill="1" applyBorder="1" applyAlignment="1">
      <alignment horizontal="left" vertical="center"/>
    </xf>
    <xf numFmtId="0" fontId="19" fillId="5" borderId="0" xfId="0" applyFont="1" applyFill="1" applyBorder="1" applyAlignment="1">
      <alignment horizontal="left" vertical="center"/>
    </xf>
    <xf numFmtId="0" fontId="25" fillId="5" borderId="0" xfId="0" applyFont="1" applyFill="1" applyBorder="1" applyAlignment="1">
      <alignment vertical="center"/>
    </xf>
    <xf numFmtId="0" fontId="26" fillId="5" borderId="0" xfId="6" applyFont="1" applyFill="1" applyBorder="1" applyAlignment="1">
      <alignment vertical="center"/>
    </xf>
    <xf numFmtId="0" fontId="22" fillId="0" borderId="0" xfId="0" applyFont="1" applyBorder="1" applyAlignment="1">
      <alignment vertical="top" wrapText="1"/>
    </xf>
    <xf numFmtId="2" fontId="19" fillId="0" borderId="14" xfId="0" applyNumberFormat="1" applyFont="1" applyFill="1" applyBorder="1" applyAlignment="1">
      <alignment horizontal="center" vertical="center"/>
    </xf>
    <xf numFmtId="180" fontId="19" fillId="5" borderId="14" xfId="1" applyNumberFormat="1" applyFont="1" applyFill="1" applyBorder="1"/>
    <xf numFmtId="179" fontId="19" fillId="0" borderId="14" xfId="1" applyNumberFormat="1" applyFont="1" applyFill="1" applyBorder="1" applyAlignment="1">
      <alignment horizontal="left"/>
    </xf>
    <xf numFmtId="179" fontId="19" fillId="0" borderId="14" xfId="1" applyNumberFormat="1" applyFont="1" applyFill="1" applyBorder="1" applyAlignment="1">
      <alignment horizontal="left" vertical="center"/>
    </xf>
    <xf numFmtId="179" fontId="19" fillId="0" borderId="14" xfId="1" applyNumberFormat="1" applyFont="1" applyFill="1" applyBorder="1" applyAlignment="1">
      <alignment horizontal="center" vertical="center"/>
    </xf>
    <xf numFmtId="43" fontId="19" fillId="5" borderId="14" xfId="1" applyNumberFormat="1" applyFont="1" applyFill="1" applyBorder="1" applyAlignment="1">
      <alignment horizontal="center" vertical="center"/>
    </xf>
    <xf numFmtId="181" fontId="19" fillId="5" borderId="0" xfId="0" applyNumberFormat="1" applyFont="1" applyFill="1"/>
    <xf numFmtId="0" fontId="9" fillId="2" borderId="0" xfId="0" applyFont="1" applyFill="1" applyBorder="1" applyAlignment="1">
      <alignment horizontal="center" vertical="center" wrapText="1"/>
    </xf>
    <xf numFmtId="0" fontId="9" fillId="0" borderId="19" xfId="0" applyFont="1" applyBorder="1" applyAlignment="1">
      <alignment horizontal="left" vertical="center"/>
    </xf>
    <xf numFmtId="0" fontId="8" fillId="0" borderId="2" xfId="0" applyFont="1" applyBorder="1" applyAlignment="1">
      <alignment horizontal="center" vertical="center"/>
    </xf>
    <xf numFmtId="179" fontId="19" fillId="0" borderId="0" xfId="0" applyNumberFormat="1" applyFont="1" applyFill="1"/>
    <xf numFmtId="3" fontId="22" fillId="0" borderId="14" xfId="0" applyNumberFormat="1" applyFont="1" applyFill="1" applyBorder="1" applyAlignment="1">
      <alignment horizontal="center" vertical="center"/>
    </xf>
    <xf numFmtId="2" fontId="22" fillId="0" borderId="14" xfId="0" applyNumberFormat="1" applyFont="1" applyBorder="1" applyAlignment="1">
      <alignment horizontal="center" vertical="center"/>
    </xf>
    <xf numFmtId="43" fontId="8" fillId="0" borderId="100" xfId="1" applyNumberFormat="1" applyFont="1" applyFill="1" applyBorder="1" applyAlignment="1">
      <alignment horizontal="right" vertical="center"/>
    </xf>
    <xf numFmtId="43" fontId="8" fillId="0" borderId="101" xfId="1" applyNumberFormat="1" applyFont="1" applyFill="1" applyBorder="1" applyAlignment="1">
      <alignment horizontal="center" vertical="center"/>
    </xf>
    <xf numFmtId="0" fontId="8" fillId="0" borderId="105" xfId="0" applyFont="1" applyFill="1" applyBorder="1" applyAlignment="1">
      <alignment wrapText="1"/>
    </xf>
    <xf numFmtId="0" fontId="9" fillId="0" borderId="107" xfId="0" applyFont="1" applyBorder="1" applyAlignment="1">
      <alignment horizontal="left" vertical="center"/>
    </xf>
    <xf numFmtId="2" fontId="8" fillId="0" borderId="107" xfId="0" applyNumberFormat="1" applyFont="1" applyBorder="1" applyAlignment="1">
      <alignment horizontal="right" vertical="center"/>
    </xf>
    <xf numFmtId="0" fontId="8" fillId="0" borderId="107" xfId="0" applyFont="1" applyBorder="1" applyAlignment="1">
      <alignment horizontal="right" vertical="center"/>
    </xf>
    <xf numFmtId="0" fontId="8" fillId="0" borderId="108" xfId="0" applyFont="1" applyBorder="1" applyAlignment="1">
      <alignment horizontal="center" vertical="center"/>
    </xf>
    <xf numFmtId="0" fontId="8" fillId="0" borderId="29" xfId="0" applyFont="1" applyFill="1" applyBorder="1" applyAlignment="1">
      <alignment wrapText="1"/>
    </xf>
    <xf numFmtId="4" fontId="19" fillId="5" borderId="14" xfId="0" applyNumberFormat="1" applyFont="1" applyFill="1" applyBorder="1" applyAlignment="1">
      <alignment horizontal="center" vertical="center" wrapText="1"/>
    </xf>
    <xf numFmtId="0" fontId="19" fillId="5" borderId="14" xfId="0" applyFont="1" applyFill="1" applyBorder="1" applyAlignment="1">
      <alignment horizontal="center" vertical="center" wrapText="1"/>
    </xf>
    <xf numFmtId="0" fontId="20" fillId="5" borderId="14" xfId="0" applyFont="1" applyFill="1" applyBorder="1" applyAlignment="1">
      <alignment wrapText="1"/>
    </xf>
    <xf numFmtId="0" fontId="19" fillId="0" borderId="14" xfId="0" applyFont="1" applyFill="1" applyBorder="1" applyAlignment="1">
      <alignment wrapText="1"/>
    </xf>
    <xf numFmtId="173" fontId="20" fillId="0" borderId="14" xfId="0" applyNumberFormat="1" applyFont="1" applyFill="1" applyBorder="1" applyAlignment="1">
      <alignment horizontal="center" vertical="center" wrapText="1"/>
    </xf>
    <xf numFmtId="0" fontId="19" fillId="0" borderId="14" xfId="0" applyFont="1" applyFill="1" applyBorder="1" applyAlignment="1">
      <alignment horizontal="center" vertical="center" wrapText="1"/>
    </xf>
    <xf numFmtId="179" fontId="19" fillId="5" borderId="0" xfId="1" applyNumberFormat="1" applyFont="1" applyFill="1" applyBorder="1" applyAlignment="1">
      <alignment horizontal="left"/>
    </xf>
    <xf numFmtId="43" fontId="19" fillId="5" borderId="0" xfId="0" applyNumberFormat="1" applyFont="1" applyFill="1" applyAlignment="1">
      <alignment horizontal="center" vertical="center"/>
    </xf>
    <xf numFmtId="43" fontId="25" fillId="5" borderId="0" xfId="0" applyNumberFormat="1" applyFont="1" applyFill="1" applyBorder="1" applyAlignment="1">
      <alignment vertical="center"/>
    </xf>
    <xf numFmtId="0" fontId="20" fillId="5" borderId="0" xfId="0" applyFont="1" applyFill="1"/>
    <xf numFmtId="43" fontId="19" fillId="5" borderId="14" xfId="1" applyFont="1" applyFill="1" applyBorder="1" applyAlignment="1">
      <alignment horizontal="center" vertical="center"/>
    </xf>
    <xf numFmtId="0" fontId="25" fillId="5" borderId="0" xfId="0" applyFont="1" applyFill="1" applyBorder="1"/>
    <xf numFmtId="173" fontId="20" fillId="0" borderId="0" xfId="0" applyNumberFormat="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Alignment="1">
      <alignment horizontal="left" wrapText="1"/>
    </xf>
    <xf numFmtId="0" fontId="22" fillId="0" borderId="0" xfId="0" applyFont="1" applyBorder="1" applyAlignment="1">
      <alignment horizontal="left" wrapText="1"/>
    </xf>
    <xf numFmtId="0" fontId="20" fillId="2" borderId="14" xfId="0" applyFont="1" applyFill="1" applyBorder="1" applyAlignment="1">
      <alignment horizontal="center" wrapText="1"/>
    </xf>
    <xf numFmtId="0" fontId="19" fillId="5" borderId="0" xfId="0" applyFont="1" applyFill="1" applyAlignment="1">
      <alignment horizontal="left" wrapText="1"/>
    </xf>
    <xf numFmtId="0" fontId="19" fillId="5" borderId="0" xfId="0" applyFont="1" applyFill="1" applyBorder="1" applyAlignment="1">
      <alignment horizontal="left" vertical="center"/>
    </xf>
    <xf numFmtId="0" fontId="22" fillId="0" borderId="0" xfId="0" applyFont="1" applyBorder="1" applyAlignment="1">
      <alignment horizontal="left" vertical="top"/>
    </xf>
    <xf numFmtId="0" fontId="22" fillId="0" borderId="0" xfId="0" applyFont="1" applyFill="1" applyBorder="1" applyAlignment="1">
      <alignment horizontal="left" wrapText="1"/>
    </xf>
    <xf numFmtId="0" fontId="22" fillId="0" borderId="0" xfId="0" applyFont="1" applyBorder="1" applyAlignment="1">
      <alignment horizontal="left" vertical="top" wrapText="1"/>
    </xf>
    <xf numFmtId="0" fontId="22" fillId="0" borderId="10" xfId="0" applyFont="1" applyFill="1" applyBorder="1" applyAlignment="1">
      <alignment horizontal="left" vertical="top" wrapText="1"/>
    </xf>
    <xf numFmtId="0" fontId="22" fillId="0" borderId="0" xfId="0" applyFont="1" applyFill="1" applyBorder="1" applyAlignment="1">
      <alignment horizontal="left" vertical="top" wrapText="1"/>
    </xf>
    <xf numFmtId="0" fontId="23" fillId="0" borderId="10" xfId="0" applyFont="1" applyFill="1" applyBorder="1" applyAlignment="1">
      <alignment horizontal="left" vertical="top" wrapText="1"/>
    </xf>
    <xf numFmtId="0" fontId="22" fillId="0" borderId="10" xfId="0" applyFont="1" applyFill="1" applyBorder="1" applyAlignment="1">
      <alignment horizontal="left" wrapText="1"/>
    </xf>
    <xf numFmtId="0" fontId="19" fillId="5" borderId="0" xfId="0" applyFont="1" applyFill="1" applyAlignment="1">
      <alignment horizontal="left"/>
    </xf>
    <xf numFmtId="0" fontId="20" fillId="2" borderId="1" xfId="0" applyFont="1" applyFill="1" applyBorder="1" applyAlignment="1">
      <alignment horizontal="center"/>
    </xf>
    <xf numFmtId="0" fontId="20" fillId="2" borderId="19" xfId="0" applyFont="1" applyFill="1" applyBorder="1" applyAlignment="1">
      <alignment horizontal="center"/>
    </xf>
    <xf numFmtId="0" fontId="20" fillId="2" borderId="2" xfId="0" applyFont="1" applyFill="1" applyBorder="1" applyAlignment="1">
      <alignment horizontal="center"/>
    </xf>
    <xf numFmtId="0" fontId="20" fillId="2" borderId="5" xfId="0" applyFont="1" applyFill="1" applyBorder="1" applyAlignment="1">
      <alignment horizontal="center"/>
    </xf>
    <xf numFmtId="0" fontId="20" fillId="2" borderId="18" xfId="0" applyFont="1" applyFill="1" applyBorder="1" applyAlignment="1">
      <alignment horizontal="center"/>
    </xf>
    <xf numFmtId="0" fontId="20" fillId="2" borderId="6" xfId="0" applyFont="1" applyFill="1" applyBorder="1" applyAlignment="1">
      <alignment horizontal="center"/>
    </xf>
    <xf numFmtId="0" fontId="32" fillId="0" borderId="10" xfId="0" applyFont="1" applyBorder="1" applyAlignment="1">
      <alignment horizontal="left" vertical="top" wrapText="1"/>
    </xf>
    <xf numFmtId="0" fontId="32" fillId="0" borderId="0" xfId="0" applyFont="1" applyBorder="1" applyAlignment="1">
      <alignment horizontal="left" vertical="top" wrapText="1"/>
    </xf>
    <xf numFmtId="0" fontId="20" fillId="2" borderId="57" xfId="0" applyFont="1" applyFill="1" applyBorder="1" applyAlignment="1">
      <alignment horizontal="center" vertical="center"/>
    </xf>
    <xf numFmtId="0" fontId="20" fillId="2" borderId="58" xfId="0" applyFont="1" applyFill="1" applyBorder="1" applyAlignment="1">
      <alignment horizontal="center" vertical="center"/>
    </xf>
    <xf numFmtId="0" fontId="20" fillId="2" borderId="62" xfId="0" applyFont="1" applyFill="1" applyBorder="1" applyAlignment="1">
      <alignment horizontal="center" vertical="center"/>
    </xf>
    <xf numFmtId="0" fontId="23" fillId="0" borderId="0" xfId="0" applyFont="1" applyFill="1" applyBorder="1" applyAlignment="1">
      <alignment horizontal="left" vertical="top" wrapText="1"/>
    </xf>
    <xf numFmtId="0" fontId="19" fillId="2" borderId="79"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9" fillId="2" borderId="80" xfId="0" applyFont="1" applyFill="1" applyBorder="1" applyAlignment="1">
      <alignment horizontal="center" vertical="center" wrapText="1"/>
    </xf>
    <xf numFmtId="0" fontId="19" fillId="2" borderId="67" xfId="0" applyFont="1" applyFill="1" applyBorder="1" applyAlignment="1">
      <alignment horizontal="center" vertical="center" wrapText="1"/>
    </xf>
    <xf numFmtId="0" fontId="20" fillId="2" borderId="75" xfId="0" applyFont="1" applyFill="1" applyBorder="1" applyAlignment="1">
      <alignment horizontal="center" wrapText="1"/>
    </xf>
    <xf numFmtId="0" fontId="20" fillId="2" borderId="76" xfId="0" applyFont="1" applyFill="1" applyBorder="1" applyAlignment="1">
      <alignment horizontal="center" wrapText="1"/>
    </xf>
    <xf numFmtId="0" fontId="20" fillId="2" borderId="77" xfId="0" applyFont="1" applyFill="1" applyBorder="1" applyAlignment="1">
      <alignment horizontal="center" wrapText="1"/>
    </xf>
    <xf numFmtId="0" fontId="20" fillId="2" borderId="76" xfId="0" applyFont="1" applyFill="1" applyBorder="1" applyAlignment="1">
      <alignment horizontal="center" vertical="center" wrapText="1"/>
    </xf>
    <xf numFmtId="0" fontId="20" fillId="2" borderId="77" xfId="0" applyFont="1" applyFill="1" applyBorder="1" applyAlignment="1">
      <alignment horizontal="center" vertical="center" wrapText="1"/>
    </xf>
    <xf numFmtId="0" fontId="20" fillId="2" borderId="75" xfId="0" applyFont="1" applyFill="1" applyBorder="1" applyAlignment="1">
      <alignment horizontal="center" vertical="center"/>
    </xf>
    <xf numFmtId="0" fontId="20" fillId="2" borderId="76" xfId="0" applyFont="1" applyFill="1" applyBorder="1" applyAlignment="1">
      <alignment horizontal="center" vertical="center"/>
    </xf>
    <xf numFmtId="0" fontId="20" fillId="2" borderId="77" xfId="0" applyFont="1" applyFill="1" applyBorder="1" applyAlignment="1">
      <alignment horizontal="center" vertical="center"/>
    </xf>
    <xf numFmtId="0" fontId="19" fillId="2" borderId="78" xfId="0" applyFont="1" applyFill="1" applyBorder="1" applyAlignment="1">
      <alignment horizontal="center" vertical="center" wrapText="1"/>
    </xf>
    <xf numFmtId="0" fontId="19" fillId="2" borderId="66" xfId="0" applyFont="1" applyFill="1" applyBorder="1" applyAlignment="1">
      <alignment horizontal="center" vertical="center" wrapText="1"/>
    </xf>
    <xf numFmtId="0" fontId="19" fillId="2" borderId="79" xfId="0" applyFont="1" applyFill="1" applyBorder="1" applyAlignment="1">
      <alignment horizontal="center" vertical="center"/>
    </xf>
    <xf numFmtId="0" fontId="19" fillId="2" borderId="64" xfId="0" applyFont="1" applyFill="1" applyBorder="1" applyAlignment="1">
      <alignment horizontal="center" vertical="center"/>
    </xf>
    <xf numFmtId="2" fontId="19" fillId="2" borderId="79" xfId="0" applyNumberFormat="1" applyFont="1" applyFill="1" applyBorder="1" applyAlignment="1">
      <alignment horizontal="center" vertical="center" wrapText="1"/>
    </xf>
    <xf numFmtId="2" fontId="19" fillId="2" borderId="64" xfId="0" applyNumberFormat="1" applyFont="1" applyFill="1" applyBorder="1" applyAlignment="1">
      <alignment horizontal="center" vertical="center" wrapText="1"/>
    </xf>
    <xf numFmtId="0" fontId="19" fillId="2" borderId="81" xfId="0" applyFont="1" applyFill="1" applyBorder="1" applyAlignment="1">
      <alignment horizontal="center" vertical="center"/>
    </xf>
    <xf numFmtId="0" fontId="19" fillId="2" borderId="82" xfId="0" applyFont="1" applyFill="1" applyBorder="1" applyAlignment="1">
      <alignment horizontal="center" vertical="center"/>
    </xf>
    <xf numFmtId="0" fontId="21" fillId="2" borderId="79" xfId="0" applyFont="1" applyFill="1" applyBorder="1" applyAlignment="1">
      <alignment horizontal="center" vertical="center" wrapText="1"/>
    </xf>
    <xf numFmtId="0" fontId="19" fillId="2" borderId="81" xfId="0" applyFont="1" applyFill="1" applyBorder="1" applyAlignment="1">
      <alignment horizontal="center" vertical="center" wrapText="1"/>
    </xf>
    <xf numFmtId="0" fontId="19" fillId="2" borderId="82" xfId="0" applyFont="1" applyFill="1" applyBorder="1" applyAlignment="1">
      <alignment horizontal="center" vertical="center" wrapText="1"/>
    </xf>
    <xf numFmtId="0" fontId="19" fillId="0" borderId="0" xfId="0" applyFont="1" applyFill="1" applyAlignment="1">
      <alignment horizontal="left" wrapText="1"/>
    </xf>
    <xf numFmtId="0" fontId="20" fillId="2" borderId="72" xfId="0" quotePrefix="1" applyFont="1" applyFill="1" applyBorder="1" applyAlignment="1">
      <alignment horizontal="center" vertical="center"/>
    </xf>
    <xf numFmtId="0" fontId="20" fillId="2" borderId="73" xfId="0" applyFont="1" applyFill="1" applyBorder="1" applyAlignment="1">
      <alignment horizontal="center" vertical="center"/>
    </xf>
    <xf numFmtId="0" fontId="20" fillId="2" borderId="74" xfId="0" applyFont="1" applyFill="1" applyBorder="1" applyAlignment="1">
      <alignment horizontal="center" vertical="center"/>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173" fontId="8" fillId="0" borderId="0" xfId="0" applyNumberFormat="1" applyFont="1" applyFill="1" applyBorder="1" applyAlignment="1">
      <alignment horizontal="center" vertical="center"/>
    </xf>
    <xf numFmtId="173" fontId="8" fillId="0" borderId="12" xfId="0" applyNumberFormat="1" applyFont="1" applyFill="1" applyBorder="1" applyAlignment="1">
      <alignment horizontal="center" vertical="center"/>
    </xf>
    <xf numFmtId="0" fontId="8" fillId="0" borderId="8" xfId="0" applyFont="1" applyBorder="1" applyAlignment="1">
      <alignment horizontal="center" vertical="center"/>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2" borderId="7"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7" xfId="0" applyFont="1" applyBorder="1" applyAlignment="1">
      <alignment horizontal="center" vertical="center" wrapText="1"/>
    </xf>
    <xf numFmtId="175" fontId="8" fillId="0" borderId="51" xfId="5" applyNumberFormat="1" applyFont="1" applyFill="1" applyBorder="1" applyAlignment="1">
      <alignment horizontal="center" vertical="center" wrapText="1"/>
    </xf>
    <xf numFmtId="175" fontId="8" fillId="0" borderId="49" xfId="5" applyNumberFormat="1" applyFont="1" applyFill="1" applyBorder="1" applyAlignment="1">
      <alignment horizontal="center" vertical="center" wrapText="1"/>
    </xf>
    <xf numFmtId="175" fontId="8" fillId="0" borderId="52" xfId="5" applyNumberFormat="1" applyFont="1" applyFill="1" applyBorder="1" applyAlignment="1">
      <alignment horizontal="center" vertical="center" wrapText="1"/>
    </xf>
    <xf numFmtId="175" fontId="8" fillId="0" borderId="53" xfId="5" applyNumberFormat="1" applyFont="1" applyFill="1" applyBorder="1" applyAlignment="1">
      <alignment horizontal="center" vertical="center" wrapText="1"/>
    </xf>
    <xf numFmtId="0" fontId="9" fillId="0" borderId="1" xfId="0" applyFont="1" applyBorder="1" applyAlignment="1">
      <alignment horizontal="left" vertical="center"/>
    </xf>
    <xf numFmtId="0" fontId="9" fillId="0" borderId="19" xfId="0" applyFont="1" applyBorder="1" applyAlignment="1">
      <alignment horizontal="left" vertical="center"/>
    </xf>
    <xf numFmtId="0" fontId="8" fillId="0" borderId="19" xfId="0" applyFont="1" applyBorder="1" applyAlignment="1">
      <alignment horizontal="center" vertical="center"/>
    </xf>
    <xf numFmtId="0" fontId="9" fillId="2" borderId="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5" xfId="0" applyFont="1" applyFill="1" applyBorder="1" applyAlignment="1">
      <alignment horizontal="left" vertical="center" wrapText="1"/>
    </xf>
    <xf numFmtId="173" fontId="8" fillId="0" borderId="18" xfId="0" applyNumberFormat="1"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8" fillId="0" borderId="16" xfId="0" applyFont="1" applyBorder="1" applyAlignment="1">
      <alignment horizontal="center"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8" fillId="0" borderId="103"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27" xfId="0" applyFont="1" applyFill="1" applyBorder="1" applyAlignment="1">
      <alignment horizontal="left" vertical="center" wrapText="1"/>
    </xf>
    <xf numFmtId="173" fontId="8" fillId="0" borderId="104" xfId="0" applyNumberFormat="1" applyFont="1" applyFill="1" applyBorder="1" applyAlignment="1">
      <alignment horizontal="center" vertical="center"/>
    </xf>
    <xf numFmtId="173" fontId="8" fillId="0" borderId="47" xfId="0" applyNumberFormat="1" applyFont="1" applyFill="1" applyBorder="1" applyAlignment="1">
      <alignment horizontal="center" vertical="center"/>
    </xf>
    <xf numFmtId="173" fontId="8" fillId="0" borderId="48" xfId="0" applyNumberFormat="1" applyFont="1" applyFill="1" applyBorder="1" applyAlignment="1">
      <alignment horizontal="center" vertical="center"/>
    </xf>
    <xf numFmtId="0" fontId="9" fillId="2" borderId="54" xfId="0" applyFont="1" applyFill="1" applyBorder="1" applyAlignment="1">
      <alignment horizontal="center" vertical="center" wrapText="1"/>
    </xf>
    <xf numFmtId="0" fontId="9" fillId="2" borderId="102" xfId="0" applyFont="1" applyFill="1" applyBorder="1" applyAlignment="1">
      <alignment horizontal="center" vertical="center" wrapText="1"/>
    </xf>
    <xf numFmtId="0" fontId="9" fillId="2" borderId="104" xfId="0" applyFont="1" applyFill="1" applyBorder="1" applyAlignment="1">
      <alignment horizontal="center" vertical="center" wrapText="1"/>
    </xf>
    <xf numFmtId="0" fontId="9" fillId="2" borderId="99" xfId="0" applyFont="1" applyFill="1" applyBorder="1" applyAlignment="1">
      <alignment horizontal="center" vertical="center" wrapText="1"/>
    </xf>
    <xf numFmtId="0" fontId="8" fillId="0" borderId="107" xfId="0" applyFont="1" applyBorder="1" applyAlignment="1">
      <alignment horizontal="center" vertical="center"/>
    </xf>
    <xf numFmtId="0" fontId="9" fillId="0" borderId="106" xfId="0" applyFont="1" applyBorder="1" applyAlignment="1">
      <alignment horizontal="left" vertical="center"/>
    </xf>
    <xf numFmtId="0" fontId="9" fillId="0" borderId="107" xfId="0" applyFont="1" applyBorder="1" applyAlignment="1">
      <alignment horizontal="left"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5" fillId="4" borderId="0" xfId="0" applyFont="1" applyFill="1" applyAlignment="1">
      <alignment horizontal="center"/>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1" xfId="0" applyFont="1" applyBorder="1" applyAlignment="1">
      <alignment horizontal="center" wrapText="1"/>
    </xf>
    <xf numFmtId="0" fontId="4" fillId="0" borderId="12" xfId="0" applyFont="1" applyBorder="1" applyAlignment="1">
      <alignment horizontal="center" wrapText="1"/>
    </xf>
    <xf numFmtId="0" fontId="4" fillId="0" borderId="13" xfId="0" applyFont="1" applyBorder="1" applyAlignment="1">
      <alignment horizont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5" fillId="3" borderId="0" xfId="0" applyFont="1" applyFill="1" applyBorder="1" applyAlignment="1">
      <alignment horizontal="left" vertical="center" wrapText="1"/>
    </xf>
    <xf numFmtId="169" fontId="4" fillId="0" borderId="43" xfId="0" applyNumberFormat="1" applyFont="1" applyFill="1" applyBorder="1" applyAlignment="1">
      <alignment horizontal="left" vertical="center" wrapText="1"/>
    </xf>
  </cellXfs>
  <cellStyles count="11">
    <cellStyle name="Comma" xfId="1" builtinId="3"/>
    <cellStyle name="Comma 2" xfId="2"/>
    <cellStyle name="Comma 2 2" xfId="7"/>
    <cellStyle name="Comma 3" xfId="8"/>
    <cellStyle name="Comma 4" xfId="9"/>
    <cellStyle name="Hyperlink" xfId="6" builtinId="8"/>
    <cellStyle name="Normal" xfId="0" builtinId="0"/>
    <cellStyle name="Normal 2" xfId="3"/>
    <cellStyle name="Normal 2 2" xfId="10"/>
    <cellStyle name="Percent" xfId="5" builtinId="5"/>
    <cellStyle name="Vírgula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3044825</xdr:colOff>
      <xdr:row>1</xdr:row>
      <xdr:rowOff>85725</xdr:rowOff>
    </xdr:from>
    <xdr:to>
      <xdr:col>3</xdr:col>
      <xdr:colOff>4386383</xdr:colOff>
      <xdr:row>5</xdr:row>
      <xdr:rowOff>23811</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9600" y="333375"/>
          <a:ext cx="1189158" cy="752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285750</xdr:colOff>
      <xdr:row>19</xdr:row>
      <xdr:rowOff>0</xdr:rowOff>
    </xdr:from>
    <xdr:to>
      <xdr:col>5</xdr:col>
      <xdr:colOff>285750</xdr:colOff>
      <xdr:row>22</xdr:row>
      <xdr:rowOff>0</xdr:rowOff>
    </xdr:to>
    <xdr:cxnSp macro="">
      <xdr:nvCxnSpPr>
        <xdr:cNvPr id="2" name="Conector de seta reta 2">
          <a:extLst>
            <a:ext uri="{FF2B5EF4-FFF2-40B4-BE49-F238E27FC236}">
              <a16:creationId xmlns="" xmlns:a16="http://schemas.microsoft.com/office/drawing/2014/main" id="{00000000-0008-0000-5100-000002000000}"/>
            </a:ext>
          </a:extLst>
        </xdr:cNvPr>
        <xdr:cNvCxnSpPr/>
      </xdr:nvCxnSpPr>
      <xdr:spPr>
        <a:xfrm>
          <a:off x="4048125" y="1524000"/>
          <a:ext cx="0"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266700</xdr:colOff>
      <xdr:row>14</xdr:row>
      <xdr:rowOff>0</xdr:rowOff>
    </xdr:from>
    <xdr:to>
      <xdr:col>5</xdr:col>
      <xdr:colOff>266700</xdr:colOff>
      <xdr:row>16</xdr:row>
      <xdr:rowOff>180975</xdr:rowOff>
    </xdr:to>
    <xdr:cxnSp macro="">
      <xdr:nvCxnSpPr>
        <xdr:cNvPr id="3" name="Conector de seta reta 21">
          <a:extLst>
            <a:ext uri="{FF2B5EF4-FFF2-40B4-BE49-F238E27FC236}">
              <a16:creationId xmlns="" xmlns:a16="http://schemas.microsoft.com/office/drawing/2014/main" id="{00000000-0008-0000-5100-000003000000}"/>
            </a:ext>
          </a:extLst>
        </xdr:cNvPr>
        <xdr:cNvCxnSpPr/>
      </xdr:nvCxnSpPr>
      <xdr:spPr>
        <a:xfrm>
          <a:off x="4029075"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24</xdr:row>
      <xdr:rowOff>9525</xdr:rowOff>
    </xdr:from>
    <xdr:to>
      <xdr:col>5</xdr:col>
      <xdr:colOff>285751</xdr:colOff>
      <xdr:row>26</xdr:row>
      <xdr:rowOff>171450</xdr:rowOff>
    </xdr:to>
    <xdr:cxnSp macro="">
      <xdr:nvCxnSpPr>
        <xdr:cNvPr id="4" name="Conector de seta reta 30">
          <a:extLst>
            <a:ext uri="{FF2B5EF4-FFF2-40B4-BE49-F238E27FC236}">
              <a16:creationId xmlns="" xmlns:a16="http://schemas.microsoft.com/office/drawing/2014/main" id="{00000000-0008-0000-5100-000004000000}"/>
            </a:ext>
          </a:extLst>
        </xdr:cNvPr>
        <xdr:cNvCxnSpPr/>
      </xdr:nvCxnSpPr>
      <xdr:spPr>
        <a:xfrm>
          <a:off x="4048125" y="2486025"/>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37</xdr:row>
      <xdr:rowOff>19050</xdr:rowOff>
    </xdr:from>
    <xdr:to>
      <xdr:col>5</xdr:col>
      <xdr:colOff>295275</xdr:colOff>
      <xdr:row>39</xdr:row>
      <xdr:rowOff>180975</xdr:rowOff>
    </xdr:to>
    <xdr:cxnSp macro="">
      <xdr:nvCxnSpPr>
        <xdr:cNvPr id="8" name="Conector de seta reta 30">
          <a:extLst>
            <a:ext uri="{FF2B5EF4-FFF2-40B4-BE49-F238E27FC236}">
              <a16:creationId xmlns="" xmlns:a16="http://schemas.microsoft.com/office/drawing/2014/main" id="{00000000-0008-0000-5100-000008000000}"/>
            </a:ext>
          </a:extLst>
        </xdr:cNvPr>
        <xdr:cNvCxnSpPr/>
      </xdr:nvCxnSpPr>
      <xdr:spPr>
        <a:xfrm>
          <a:off x="4057650" y="7324725"/>
          <a:ext cx="0"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9</xdr:row>
      <xdr:rowOff>0</xdr:rowOff>
    </xdr:from>
    <xdr:to>
      <xdr:col>5</xdr:col>
      <xdr:colOff>276225</xdr:colOff>
      <xdr:row>11</xdr:row>
      <xdr:rowOff>180975</xdr:rowOff>
    </xdr:to>
    <xdr:cxnSp macro="">
      <xdr:nvCxnSpPr>
        <xdr:cNvPr id="9" name="Conector de seta reta 21">
          <a:extLst>
            <a:ext uri="{FF2B5EF4-FFF2-40B4-BE49-F238E27FC236}">
              <a16:creationId xmlns="" xmlns:a16="http://schemas.microsoft.com/office/drawing/2014/main" id="{00000000-0008-0000-5100-000009000000}"/>
            </a:ext>
          </a:extLst>
        </xdr:cNvPr>
        <xdr:cNvCxnSpPr/>
      </xdr:nvCxnSpPr>
      <xdr:spPr>
        <a:xfrm>
          <a:off x="4038600" y="904875"/>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23</xdr:row>
      <xdr:rowOff>0</xdr:rowOff>
    </xdr:from>
    <xdr:to>
      <xdr:col>8</xdr:col>
      <xdr:colOff>9525</xdr:colOff>
      <xdr:row>23</xdr:row>
      <xdr:rowOff>0</xdr:rowOff>
    </xdr:to>
    <xdr:cxnSp macro="">
      <xdr:nvCxnSpPr>
        <xdr:cNvPr id="10" name="Conector de seta reta 2">
          <a:extLst>
            <a:ext uri="{FF2B5EF4-FFF2-40B4-BE49-F238E27FC236}">
              <a16:creationId xmlns="" xmlns:a16="http://schemas.microsoft.com/office/drawing/2014/main" id="{00000000-0008-0000-5100-00000A000000}"/>
            </a:ext>
          </a:extLst>
        </xdr:cNvPr>
        <xdr:cNvCxnSpPr/>
      </xdr:nvCxnSpPr>
      <xdr:spPr>
        <a:xfrm flipH="1">
          <a:off x="4981575" y="35718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23</xdr:row>
      <xdr:rowOff>0</xdr:rowOff>
    </xdr:from>
    <xdr:to>
      <xdr:col>11</xdr:col>
      <xdr:colOff>628650</xdr:colOff>
      <xdr:row>23</xdr:row>
      <xdr:rowOff>0</xdr:rowOff>
    </xdr:to>
    <xdr:cxnSp macro="">
      <xdr:nvCxnSpPr>
        <xdr:cNvPr id="12" name="Conector de seta reta 2">
          <a:extLst>
            <a:ext uri="{FF2B5EF4-FFF2-40B4-BE49-F238E27FC236}">
              <a16:creationId xmlns="" xmlns:a16="http://schemas.microsoft.com/office/drawing/2014/main" id="{00000000-0008-0000-5100-00000C000000}"/>
            </a:ext>
          </a:extLst>
        </xdr:cNvPr>
        <xdr:cNvCxnSpPr/>
      </xdr:nvCxnSpPr>
      <xdr:spPr>
        <a:xfrm flipH="1">
          <a:off x="7543800" y="35718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8</xdr:col>
      <xdr:colOff>9525</xdr:colOff>
      <xdr:row>3</xdr:row>
      <xdr:rowOff>0</xdr:rowOff>
    </xdr:to>
    <xdr:cxnSp macro="">
      <xdr:nvCxnSpPr>
        <xdr:cNvPr id="13" name="Conector de seta reta 2">
          <a:extLst>
            <a:ext uri="{FF2B5EF4-FFF2-40B4-BE49-F238E27FC236}">
              <a16:creationId xmlns="" xmlns:a16="http://schemas.microsoft.com/office/drawing/2014/main" id="{00000000-0008-0000-5100-00000D000000}"/>
            </a:ext>
          </a:extLst>
        </xdr:cNvPr>
        <xdr:cNvCxnSpPr/>
      </xdr:nvCxnSpPr>
      <xdr:spPr>
        <a:xfrm flipH="1">
          <a:off x="4981575" y="47529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4</xdr:row>
      <xdr:rowOff>0</xdr:rowOff>
    </xdr:from>
    <xdr:to>
      <xdr:col>5</xdr:col>
      <xdr:colOff>285750</xdr:colOff>
      <xdr:row>6</xdr:row>
      <xdr:rowOff>180975</xdr:rowOff>
    </xdr:to>
    <xdr:cxnSp macro="">
      <xdr:nvCxnSpPr>
        <xdr:cNvPr id="14" name="Conector de seta reta 21">
          <a:extLst>
            <a:ext uri="{FF2B5EF4-FFF2-40B4-BE49-F238E27FC236}">
              <a16:creationId xmlns="" xmlns:a16="http://schemas.microsoft.com/office/drawing/2014/main" id="{00000000-0008-0000-5100-00000E000000}"/>
            </a:ext>
          </a:extLst>
        </xdr:cNvPr>
        <xdr:cNvCxnSpPr/>
      </xdr:nvCxnSpPr>
      <xdr:spPr>
        <a:xfrm>
          <a:off x="4048125"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28</xdr:row>
      <xdr:rowOff>19050</xdr:rowOff>
    </xdr:from>
    <xdr:to>
      <xdr:col>5</xdr:col>
      <xdr:colOff>276226</xdr:colOff>
      <xdr:row>30</xdr:row>
      <xdr:rowOff>180975</xdr:rowOff>
    </xdr:to>
    <xdr:cxnSp macro="">
      <xdr:nvCxnSpPr>
        <xdr:cNvPr id="17" name="Conector de seta reta 30">
          <a:extLst>
            <a:ext uri="{FF2B5EF4-FFF2-40B4-BE49-F238E27FC236}">
              <a16:creationId xmlns="" xmlns:a16="http://schemas.microsoft.com/office/drawing/2014/main" id="{00000000-0008-0000-5100-000011000000}"/>
            </a:ext>
          </a:extLst>
        </xdr:cNvPr>
        <xdr:cNvCxnSpPr/>
      </xdr:nvCxnSpPr>
      <xdr:spPr>
        <a:xfrm>
          <a:off x="4038600" y="5610225"/>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33</xdr:row>
      <xdr:rowOff>9525</xdr:rowOff>
    </xdr:from>
    <xdr:to>
      <xdr:col>5</xdr:col>
      <xdr:colOff>285751</xdr:colOff>
      <xdr:row>35</xdr:row>
      <xdr:rowOff>171450</xdr:rowOff>
    </xdr:to>
    <xdr:cxnSp macro="">
      <xdr:nvCxnSpPr>
        <xdr:cNvPr id="18" name="Conector de seta reta 30">
          <a:extLst>
            <a:ext uri="{FF2B5EF4-FFF2-40B4-BE49-F238E27FC236}">
              <a16:creationId xmlns="" xmlns:a16="http://schemas.microsoft.com/office/drawing/2014/main" id="{00000000-0008-0000-5100-000012000000}"/>
            </a:ext>
          </a:extLst>
        </xdr:cNvPr>
        <xdr:cNvCxnSpPr/>
      </xdr:nvCxnSpPr>
      <xdr:spPr>
        <a:xfrm>
          <a:off x="4048125" y="6553200"/>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371475</xdr:colOff>
      <xdr:row>19</xdr:row>
      <xdr:rowOff>0</xdr:rowOff>
    </xdr:from>
    <xdr:to>
      <xdr:col>5</xdr:col>
      <xdr:colOff>371475</xdr:colOff>
      <xdr:row>22</xdr:row>
      <xdr:rowOff>0</xdr:rowOff>
    </xdr:to>
    <xdr:cxnSp macro="">
      <xdr:nvCxnSpPr>
        <xdr:cNvPr id="2" name="Conector de seta reta 2">
          <a:extLst>
            <a:ext uri="{FF2B5EF4-FFF2-40B4-BE49-F238E27FC236}">
              <a16:creationId xmlns="" xmlns:a16="http://schemas.microsoft.com/office/drawing/2014/main" id="{00000000-0008-0000-5200-000002000000}"/>
            </a:ext>
          </a:extLst>
        </xdr:cNvPr>
        <xdr:cNvCxnSpPr/>
      </xdr:nvCxnSpPr>
      <xdr:spPr>
        <a:xfrm>
          <a:off x="4133850" y="4219575"/>
          <a:ext cx="0"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14</xdr:row>
      <xdr:rowOff>0</xdr:rowOff>
    </xdr:from>
    <xdr:to>
      <xdr:col>5</xdr:col>
      <xdr:colOff>371475</xdr:colOff>
      <xdr:row>16</xdr:row>
      <xdr:rowOff>180975</xdr:rowOff>
    </xdr:to>
    <xdr:cxnSp macro="">
      <xdr:nvCxnSpPr>
        <xdr:cNvPr id="3" name="Conector de seta reta 21">
          <a:extLst>
            <a:ext uri="{FF2B5EF4-FFF2-40B4-BE49-F238E27FC236}">
              <a16:creationId xmlns="" xmlns:a16="http://schemas.microsoft.com/office/drawing/2014/main" id="{00000000-0008-0000-5200-000003000000}"/>
            </a:ext>
          </a:extLst>
        </xdr:cNvPr>
        <xdr:cNvCxnSpPr/>
      </xdr:nvCxnSpPr>
      <xdr:spPr>
        <a:xfrm>
          <a:off x="4133850" y="30099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24</xdr:row>
      <xdr:rowOff>9525</xdr:rowOff>
    </xdr:from>
    <xdr:to>
      <xdr:col>5</xdr:col>
      <xdr:colOff>371476</xdr:colOff>
      <xdr:row>26</xdr:row>
      <xdr:rowOff>171450</xdr:rowOff>
    </xdr:to>
    <xdr:cxnSp macro="">
      <xdr:nvCxnSpPr>
        <xdr:cNvPr id="4" name="Conector de seta reta 30">
          <a:extLst>
            <a:ext uri="{FF2B5EF4-FFF2-40B4-BE49-F238E27FC236}">
              <a16:creationId xmlns="" xmlns:a16="http://schemas.microsoft.com/office/drawing/2014/main" id="{00000000-0008-0000-5200-000004000000}"/>
            </a:ext>
          </a:extLst>
        </xdr:cNvPr>
        <xdr:cNvCxnSpPr/>
      </xdr:nvCxnSpPr>
      <xdr:spPr>
        <a:xfrm>
          <a:off x="4133850" y="5295900"/>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34</xdr:row>
      <xdr:rowOff>19050</xdr:rowOff>
    </xdr:from>
    <xdr:to>
      <xdr:col>5</xdr:col>
      <xdr:colOff>371475</xdr:colOff>
      <xdr:row>36</xdr:row>
      <xdr:rowOff>180975</xdr:rowOff>
    </xdr:to>
    <xdr:cxnSp macro="">
      <xdr:nvCxnSpPr>
        <xdr:cNvPr id="5" name="Conector de seta reta 30">
          <a:extLst>
            <a:ext uri="{FF2B5EF4-FFF2-40B4-BE49-F238E27FC236}">
              <a16:creationId xmlns="" xmlns:a16="http://schemas.microsoft.com/office/drawing/2014/main" id="{00000000-0008-0000-5200-000005000000}"/>
            </a:ext>
          </a:extLst>
        </xdr:cNvPr>
        <xdr:cNvCxnSpPr/>
      </xdr:nvCxnSpPr>
      <xdr:spPr>
        <a:xfrm>
          <a:off x="4133850" y="7686675"/>
          <a:ext cx="0"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9</xdr:row>
      <xdr:rowOff>0</xdr:rowOff>
    </xdr:from>
    <xdr:to>
      <xdr:col>5</xdr:col>
      <xdr:colOff>381000</xdr:colOff>
      <xdr:row>11</xdr:row>
      <xdr:rowOff>180975</xdr:rowOff>
    </xdr:to>
    <xdr:cxnSp macro="">
      <xdr:nvCxnSpPr>
        <xdr:cNvPr id="6" name="Conector de seta reta 21">
          <a:extLst>
            <a:ext uri="{FF2B5EF4-FFF2-40B4-BE49-F238E27FC236}">
              <a16:creationId xmlns="" xmlns:a16="http://schemas.microsoft.com/office/drawing/2014/main" id="{00000000-0008-0000-5200-000006000000}"/>
            </a:ext>
          </a:extLst>
        </xdr:cNvPr>
        <xdr:cNvCxnSpPr/>
      </xdr:nvCxnSpPr>
      <xdr:spPr>
        <a:xfrm>
          <a:off x="4143375" y="1857375"/>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390525</xdr:colOff>
      <xdr:row>4</xdr:row>
      <xdr:rowOff>0</xdr:rowOff>
    </xdr:from>
    <xdr:to>
      <xdr:col>5</xdr:col>
      <xdr:colOff>390525</xdr:colOff>
      <xdr:row>6</xdr:row>
      <xdr:rowOff>180975</xdr:rowOff>
    </xdr:to>
    <xdr:cxnSp macro="">
      <xdr:nvCxnSpPr>
        <xdr:cNvPr id="10" name="Conector de seta reta 21">
          <a:extLst>
            <a:ext uri="{FF2B5EF4-FFF2-40B4-BE49-F238E27FC236}">
              <a16:creationId xmlns="" xmlns:a16="http://schemas.microsoft.com/office/drawing/2014/main" id="{00000000-0008-0000-5200-00000A000000}"/>
            </a:ext>
          </a:extLst>
        </xdr:cNvPr>
        <xdr:cNvCxnSpPr/>
      </xdr:nvCxnSpPr>
      <xdr:spPr>
        <a:xfrm>
          <a:off x="4152900"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29</xdr:row>
      <xdr:rowOff>9525</xdr:rowOff>
    </xdr:from>
    <xdr:to>
      <xdr:col>5</xdr:col>
      <xdr:colOff>371476</xdr:colOff>
      <xdr:row>31</xdr:row>
      <xdr:rowOff>180975</xdr:rowOff>
    </xdr:to>
    <xdr:cxnSp macro="">
      <xdr:nvCxnSpPr>
        <xdr:cNvPr id="11" name="Conector de seta reta 30">
          <a:extLst>
            <a:ext uri="{FF2B5EF4-FFF2-40B4-BE49-F238E27FC236}">
              <a16:creationId xmlns="" xmlns:a16="http://schemas.microsoft.com/office/drawing/2014/main" id="{00000000-0008-0000-5200-00000B000000}"/>
            </a:ext>
          </a:extLst>
        </xdr:cNvPr>
        <xdr:cNvCxnSpPr/>
      </xdr:nvCxnSpPr>
      <xdr:spPr>
        <a:xfrm>
          <a:off x="4133850" y="6467475"/>
          <a:ext cx="1"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3303815</xdr:colOff>
      <xdr:row>18</xdr:row>
      <xdr:rowOff>204107</xdr:rowOff>
    </xdr:from>
    <xdr:ext cx="3190557" cy="272767"/>
    <xdr:sp macro="" textlink="">
      <xdr:nvSpPr>
        <xdr:cNvPr id="3" name="TextBox 2">
          <a:extLst>
            <a:ext uri="{FF2B5EF4-FFF2-40B4-BE49-F238E27FC236}">
              <a16:creationId xmlns="" xmlns:a16="http://schemas.microsoft.com/office/drawing/2014/main" id="{00000000-0008-0000-5300-000003000000}"/>
            </a:ext>
          </a:extLst>
        </xdr:cNvPr>
        <xdr:cNvSpPr txBox="1"/>
      </xdr:nvSpPr>
      <xdr:spPr>
        <a:xfrm>
          <a:off x="4904015" y="6128657"/>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𝑇𝑂𝑊</a:t>
          </a:r>
          <a:r>
            <a:rPr lang="en-US" sz="1200" i="0">
              <a:latin typeface="Cambria Math"/>
            </a:rPr>
            <a:t>=</a:t>
          </a:r>
          <a:r>
            <a:rPr lang="en-US" sz="1200" b="0" i="0">
              <a:latin typeface="Cambria Math"/>
            </a:rPr>
            <a:t>𝑃∗𝐵𝑂𝐷∗0.001∗𝐼∗365</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3626303</xdr:colOff>
      <xdr:row>26</xdr:row>
      <xdr:rowOff>250371</xdr:rowOff>
    </xdr:from>
    <xdr:ext cx="3190557" cy="272767"/>
    <xdr:sp macro="" textlink="">
      <xdr:nvSpPr>
        <xdr:cNvPr id="4" name="TextBox 3">
          <a:extLst>
            <a:ext uri="{FF2B5EF4-FFF2-40B4-BE49-F238E27FC236}">
              <a16:creationId xmlns="" xmlns:a16="http://schemas.microsoft.com/office/drawing/2014/main" id="{00000000-0008-0000-5300-000004000000}"/>
            </a:ext>
          </a:extLst>
        </xdr:cNvPr>
        <xdr:cNvSpPr txBox="1"/>
      </xdr:nvSpPr>
      <xdr:spPr>
        <a:xfrm>
          <a:off x="5224386" y="9828288"/>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𝐸𝐹</a:t>
          </a:r>
          <a:r>
            <a:rPr lang="en-US" sz="1200" b="0" i="0" baseline="-25000">
              <a:latin typeface="Cambria Math"/>
            </a:rPr>
            <a:t>𝑗</a:t>
          </a:r>
          <a:r>
            <a:rPr lang="en-US" sz="1200" i="0">
              <a:latin typeface="Cambria Math"/>
            </a:rPr>
            <a:t>=</a:t>
          </a:r>
          <a:r>
            <a:rPr lang="en-US" sz="1200" b="0" i="0">
              <a:latin typeface="Cambria Math"/>
            </a:rPr>
            <a:t>𝐵</a:t>
          </a:r>
          <a:r>
            <a:rPr lang="en-US" sz="1200" b="0" i="0" baseline="-25000">
              <a:latin typeface="Cambria Math"/>
            </a:rPr>
            <a:t>𝑜</a:t>
          </a:r>
          <a:r>
            <a:rPr lang="en-US" sz="1200" b="0" i="0">
              <a:latin typeface="Cambria Math"/>
            </a:rPr>
            <a:t>∗𝑀𝐶𝐹𝑗</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81643</xdr:colOff>
      <xdr:row>38</xdr:row>
      <xdr:rowOff>62592</xdr:rowOff>
    </xdr:from>
    <xdr:ext cx="4767943" cy="312965"/>
    <xdr:sp macro="" textlink="">
      <xdr:nvSpPr>
        <xdr:cNvPr id="5" name="TextBox 4">
          <a:extLst>
            <a:ext uri="{FF2B5EF4-FFF2-40B4-BE49-F238E27FC236}">
              <a16:creationId xmlns="" xmlns:a16="http://schemas.microsoft.com/office/drawing/2014/main" id="{00000000-0008-0000-5300-000005000000}"/>
            </a:ext>
          </a:extLst>
        </xdr:cNvPr>
        <xdr:cNvSpPr txBox="1"/>
      </xdr:nvSpPr>
      <xdr:spPr>
        <a:xfrm>
          <a:off x="1660072" y="13520056"/>
          <a:ext cx="4767943" cy="31296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200" b="0" i="0">
              <a:latin typeface="Cambria Math"/>
            </a:rPr>
            <a:t>𝑁</a:t>
          </a:r>
          <a:r>
            <a:rPr lang="en-US" sz="1200" b="0" i="0" baseline="-25000">
              <a:latin typeface="Cambria Math"/>
            </a:rPr>
            <a:t>2</a:t>
          </a:r>
          <a:r>
            <a:rPr lang="en-US" sz="1200" b="0" i="0">
              <a:latin typeface="Cambria Math"/>
            </a:rPr>
            <a:t>𝑂𝐸𝑚𝑖𝑠𝑠𝑖𝑜𝑛𝑠</a:t>
          </a:r>
          <a:r>
            <a:rPr lang="en-US" sz="1200" i="0">
              <a:latin typeface="Cambria Math"/>
            </a:rPr>
            <a:t>=</a:t>
          </a:r>
          <a:r>
            <a:rPr lang="en-US" sz="1200" b="0" i="0">
              <a:latin typeface="Cambria Math"/>
            </a:rPr>
            <a:t>𝑁</a:t>
          </a:r>
          <a:r>
            <a:rPr lang="en-US" sz="1200" b="0" i="0" baseline="-25000">
              <a:latin typeface="Cambria Math"/>
            </a:rPr>
            <a:t>𝐸𝐹𝐹𝐿𝑈𝐸𝑁𝑇</a:t>
          </a:r>
          <a:r>
            <a:rPr lang="en-US" sz="1200" b="0" i="0">
              <a:latin typeface="Cambria Math"/>
            </a:rPr>
            <a:t>∗𝐸𝐹𝐸𝐹𝐹𝐿𝑈𝐸𝑁𝑇∗44/28</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0</xdr:colOff>
      <xdr:row>47</xdr:row>
      <xdr:rowOff>0</xdr:rowOff>
    </xdr:from>
    <xdr:ext cx="4610100" cy="453201"/>
    <xdr:sp macro="" textlink="">
      <xdr:nvSpPr>
        <xdr:cNvPr id="9" name="TextBox 8">
          <a:extLst>
            <a:ext uri="{FF2B5EF4-FFF2-40B4-BE49-F238E27FC236}">
              <a16:creationId xmlns="" xmlns:a16="http://schemas.microsoft.com/office/drawing/2014/main" id="{00000000-0008-0000-5300-000009000000}"/>
            </a:ext>
          </a:extLst>
        </xdr:cNvPr>
        <xdr:cNvSpPr txBox="1"/>
      </xdr:nvSpPr>
      <xdr:spPr>
        <a:xfrm>
          <a:off x="1578429" y="16029214"/>
          <a:ext cx="4610100" cy="453201"/>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𝑁</a:t>
          </a:r>
          <a:r>
            <a:rPr lang="en-US" sz="1200" b="0" i="0" baseline="-25000">
              <a:latin typeface="Cambria Math"/>
            </a:rPr>
            <a:t>𝐸𝐹𝐹𝐿𝑈𝐸𝑁𝑇</a:t>
          </a:r>
          <a:r>
            <a:rPr lang="en-US" sz="1200" b="0" i="0">
              <a:latin typeface="Cambria Math"/>
            </a:rPr>
            <a:t>=𝑃∗𝑃𝑟𝑜𝑡𝑒𝑖𝑛∗𝐹𝑁𝑃𝑅∗𝐹𝑁𝑂𝑁</a:t>
          </a:r>
          <a:r>
            <a:rPr lang="en-US" sz="1200" b="0" i="0" baseline="-18000">
              <a:latin typeface="Cambria Math"/>
            </a:rPr>
            <a:t>−</a:t>
          </a:r>
          <a:r>
            <a:rPr lang="en-US" sz="1200" b="0" i="0" baseline="-25000">
              <a:latin typeface="Cambria Math"/>
            </a:rPr>
            <a:t>𝐶𝑂𝑁</a:t>
          </a:r>
          <a:r>
            <a:rPr lang="en-US" sz="1200" b="0" i="0">
              <a:latin typeface="Cambria Math"/>
            </a:rPr>
            <a:t>∗𝐹𝐼𝑁𝐷</a:t>
          </a:r>
          <a:r>
            <a:rPr lang="en-US" sz="1200" b="0" i="0" baseline="-18000">
              <a:latin typeface="Cambria Math"/>
            </a:rPr>
            <a:t>−</a:t>
          </a:r>
          <a:r>
            <a:rPr lang="en-US" sz="1200" b="0" i="0" baseline="-25000">
              <a:latin typeface="Cambria Math"/>
            </a:rPr>
            <a:t>𝐶𝑂𝑀</a:t>
          </a:r>
          <a:r>
            <a:rPr lang="en-US" sz="1200" b="0" i="0">
              <a:latin typeface="Cambria Math"/>
            </a:rPr>
            <a:t>)−𝑁𝑆𝐿𝑈𝐷𝐺𝐸</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3205843</xdr:colOff>
      <xdr:row>4</xdr:row>
      <xdr:rowOff>151193</xdr:rowOff>
    </xdr:from>
    <xdr:ext cx="4610100" cy="272703"/>
    <xdr:sp macro="" textlink="">
      <xdr:nvSpPr>
        <xdr:cNvPr id="7" name="TextBox 6">
          <a:extLst>
            <a:ext uri="{FF2B5EF4-FFF2-40B4-BE49-F238E27FC236}"/>
          </a:extLst>
        </xdr:cNvPr>
        <xdr:cNvSpPr txBox="1"/>
      </xdr:nvSpPr>
      <xdr:spPr>
        <a:xfrm>
          <a:off x="4796518" y="960818"/>
          <a:ext cx="4610100" cy="27270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200" b="0" i="0">
              <a:latin typeface="Cambria Math"/>
            </a:rPr>
            <a:t>𝐶𝐻4 𝐸𝑚𝑖𝑠𝑠𝑖𝑜𝑛𝑠</a:t>
          </a:r>
          <a:r>
            <a:rPr lang="en-US" sz="1200" i="0">
              <a:latin typeface="Cambria Math"/>
            </a:rPr>
            <a:t>=</a:t>
          </a:r>
          <a:r>
            <a:rPr lang="en-US" sz="1200"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a:t>
          </a:r>
          <a:r>
            <a:rPr lang="en-US" sz="1200" b="0" i="0">
              <a:latin typeface="Cambria Math"/>
            </a:rPr>
            <a:t>[</a:t>
          </a:r>
          <a:r>
            <a:rPr lang="en-US" sz="1200" b="0" i="0">
              <a:latin typeface="Cambria Math" panose="02040503050406030204" pitchFamily="18" charset="0"/>
            </a:rPr>
            <a:t>(</a:t>
          </a:r>
          <a:r>
            <a:rPr lang="en-US" sz="1200" b="0" i="0">
              <a:latin typeface="Cambria Math"/>
            </a:rPr>
            <a:t>𝑈</a:t>
          </a:r>
          <a:r>
            <a:rPr lang="en-US" sz="1200" b="0" i="0" baseline="-25000">
              <a:latin typeface="Cambria Math"/>
            </a:rPr>
            <a:t>𝑖</a:t>
          </a:r>
          <a:r>
            <a:rPr lang="en-US" sz="1200" b="0" i="0">
              <a:latin typeface="Cambria Math"/>
            </a:rPr>
            <a:t>∗𝑇𝑖</a:t>
          </a:r>
          <a:r>
            <a:rPr lang="en-US" sz="1200" b="0" i="0" baseline="-25000">
              <a:latin typeface="Cambria Math"/>
            </a:rPr>
            <a:t>,𝑗</a:t>
          </a:r>
          <a:r>
            <a:rPr lang="en-US" sz="1200" b="0" i="0">
              <a:latin typeface="Cambria Math"/>
            </a:rPr>
            <a:t>∗𝐸𝐹𝑗</a:t>
          </a:r>
          <a:r>
            <a:rPr lang="en-US" sz="1200" b="0" i="0">
              <a:latin typeface="Cambria Math" panose="02040503050406030204" pitchFamily="18" charset="0"/>
            </a:rPr>
            <a:t>)</a:t>
          </a:r>
          <a:r>
            <a:rPr lang="en-US" sz="1200" b="0" i="0">
              <a:latin typeface="Cambria Math"/>
            </a:rPr>
            <a:t>]</a:t>
          </a:r>
          <a:r>
            <a:rPr lang="en-US" sz="1200" b="0" i="0">
              <a:latin typeface="Cambria Math" panose="02040503050406030204" pitchFamily="18" charset="0"/>
            </a:rPr>
            <a:t>(</a:t>
          </a:r>
          <a:r>
            <a:rPr lang="en-US" sz="1200" b="0" i="0">
              <a:latin typeface="Cambria Math"/>
            </a:rPr>
            <a:t>𝑇𝑂𝑊 −𝑆</a:t>
          </a:r>
          <a:r>
            <a:rPr lang="en-US" sz="1200" b="0" i="0">
              <a:latin typeface="Cambria Math" panose="02040503050406030204" pitchFamily="18" charset="0"/>
            </a:rPr>
            <a:t>)</a:t>
          </a:r>
          <a:r>
            <a:rPr lang="en-US" sz="1200" b="0" i="0">
              <a:latin typeface="Cambria Math"/>
            </a:rPr>
            <a:t>−𝑅</a:t>
          </a:r>
          <a:r>
            <a:rPr lang="en-US" sz="1200" b="0" i="0">
              <a:latin typeface="Cambria Math" panose="020405030504060302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3303815</xdr:colOff>
      <xdr:row>18</xdr:row>
      <xdr:rowOff>204107</xdr:rowOff>
    </xdr:from>
    <xdr:ext cx="3190557" cy="272767"/>
    <xdr:sp macro="" textlink="">
      <xdr:nvSpPr>
        <xdr:cNvPr id="8" name="TextBox 7">
          <a:extLst>
            <a:ext uri="{FF2B5EF4-FFF2-40B4-BE49-F238E27FC236}"/>
          </a:extLst>
        </xdr:cNvPr>
        <xdr:cNvSpPr txBox="1"/>
      </xdr:nvSpPr>
      <xdr:spPr>
        <a:xfrm>
          <a:off x="4894490" y="9300482"/>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𝑇𝑂𝑊</a:t>
          </a:r>
          <a:r>
            <a:rPr lang="en-US" sz="1200" i="0">
              <a:latin typeface="Cambria Math"/>
            </a:rPr>
            <a:t>=</a:t>
          </a:r>
          <a:r>
            <a:rPr lang="en-US" sz="1200" b="0" i="0">
              <a:latin typeface="Cambria Math"/>
            </a:rPr>
            <a:t>𝑃∗𝐵𝑂𝐷∗0.001∗𝐼∗365</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3626303</xdr:colOff>
      <xdr:row>26</xdr:row>
      <xdr:rowOff>250371</xdr:rowOff>
    </xdr:from>
    <xdr:ext cx="3190557" cy="272767"/>
    <xdr:sp macro="" textlink="">
      <xdr:nvSpPr>
        <xdr:cNvPr id="10" name="TextBox 9">
          <a:extLst>
            <a:ext uri="{FF2B5EF4-FFF2-40B4-BE49-F238E27FC236}"/>
          </a:extLst>
        </xdr:cNvPr>
        <xdr:cNvSpPr txBox="1"/>
      </xdr:nvSpPr>
      <xdr:spPr>
        <a:xfrm>
          <a:off x="5216978" y="15261771"/>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𝐸𝐹</a:t>
          </a:r>
          <a:r>
            <a:rPr lang="en-US" sz="1200" b="0" i="0" baseline="-25000">
              <a:latin typeface="Cambria Math"/>
            </a:rPr>
            <a:t>𝑗</a:t>
          </a:r>
          <a:r>
            <a:rPr lang="en-US" sz="1200" i="0">
              <a:latin typeface="Cambria Math"/>
            </a:rPr>
            <a:t>=</a:t>
          </a:r>
          <a:r>
            <a:rPr lang="en-US" sz="1200" b="0" i="0">
              <a:latin typeface="Cambria Math"/>
            </a:rPr>
            <a:t>𝐵</a:t>
          </a:r>
          <a:r>
            <a:rPr lang="en-US" sz="1200" b="0" i="0" baseline="-25000">
              <a:latin typeface="Cambria Math"/>
            </a:rPr>
            <a:t>𝑜</a:t>
          </a:r>
          <a:r>
            <a:rPr lang="en-US" sz="1200" b="0" i="0">
              <a:latin typeface="Cambria Math"/>
            </a:rPr>
            <a:t>∗𝑀𝐶𝐹𝑗</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81643</xdr:colOff>
      <xdr:row>38</xdr:row>
      <xdr:rowOff>62592</xdr:rowOff>
    </xdr:from>
    <xdr:ext cx="4767943" cy="312965"/>
    <xdr:sp macro="" textlink="">
      <xdr:nvSpPr>
        <xdr:cNvPr id="11" name="TextBox 10">
          <a:extLst>
            <a:ext uri="{FF2B5EF4-FFF2-40B4-BE49-F238E27FC236}"/>
          </a:extLst>
        </xdr:cNvPr>
        <xdr:cNvSpPr txBox="1"/>
      </xdr:nvSpPr>
      <xdr:spPr>
        <a:xfrm>
          <a:off x="1672318" y="20150817"/>
          <a:ext cx="4767943" cy="31296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200" b="0" i="0">
              <a:latin typeface="Cambria Math"/>
            </a:rPr>
            <a:t>𝑁</a:t>
          </a:r>
          <a:r>
            <a:rPr lang="en-US" sz="1200" b="0" i="0" baseline="-25000">
              <a:latin typeface="Cambria Math"/>
            </a:rPr>
            <a:t>2</a:t>
          </a:r>
          <a:r>
            <a:rPr lang="en-US" sz="1200" b="0" i="0">
              <a:latin typeface="Cambria Math"/>
            </a:rPr>
            <a:t>𝑂𝐸𝑚𝑖𝑠𝑠𝑖𝑜𝑛𝑠</a:t>
          </a:r>
          <a:r>
            <a:rPr lang="en-US" sz="1200" i="0">
              <a:latin typeface="Cambria Math"/>
            </a:rPr>
            <a:t>=</a:t>
          </a:r>
          <a:r>
            <a:rPr lang="en-US" sz="1200" b="0" i="0">
              <a:latin typeface="Cambria Math"/>
            </a:rPr>
            <a:t>𝑁</a:t>
          </a:r>
          <a:r>
            <a:rPr lang="en-US" sz="1200" b="0" i="0" baseline="-25000">
              <a:latin typeface="Cambria Math"/>
            </a:rPr>
            <a:t>𝐸𝐹𝐹𝐿𝑈𝐸𝑁𝑇</a:t>
          </a:r>
          <a:r>
            <a:rPr lang="en-US" sz="1200" b="0" i="0">
              <a:latin typeface="Cambria Math"/>
            </a:rPr>
            <a:t>∗𝐸𝐹𝐸𝐹𝐹𝐿𝑈𝐸𝑁𝑇∗44/28</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0</xdr:colOff>
      <xdr:row>47</xdr:row>
      <xdr:rowOff>0</xdr:rowOff>
    </xdr:from>
    <xdr:ext cx="4610100" cy="272703"/>
    <xdr:sp macro="" textlink="">
      <xdr:nvSpPr>
        <xdr:cNvPr id="12" name="TextBox 11">
          <a:extLst>
            <a:ext uri="{FF2B5EF4-FFF2-40B4-BE49-F238E27FC236}"/>
          </a:extLst>
        </xdr:cNvPr>
        <xdr:cNvSpPr txBox="1"/>
      </xdr:nvSpPr>
      <xdr:spPr>
        <a:xfrm>
          <a:off x="1590675" y="22917150"/>
          <a:ext cx="4610100" cy="272703"/>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𝑁</a:t>
          </a:r>
          <a:r>
            <a:rPr lang="en-US" sz="1200" b="0" i="0" baseline="-25000">
              <a:latin typeface="Cambria Math"/>
            </a:rPr>
            <a:t>𝐸𝐹𝐹𝐿𝑈𝐸𝑁𝑇</a:t>
          </a:r>
          <a:r>
            <a:rPr lang="en-US" sz="1200" b="0" i="0">
              <a:latin typeface="Cambria Math"/>
            </a:rPr>
            <a:t>=𝑃∗𝑃𝑟𝑜𝑡𝑒𝑖𝑛∗𝐹𝑁𝑃𝑅∗𝐹𝑁𝑂𝑁</a:t>
          </a:r>
          <a:r>
            <a:rPr lang="en-US" sz="1200" b="0" i="0" baseline="-18000">
              <a:latin typeface="Cambria Math"/>
            </a:rPr>
            <a:t>−</a:t>
          </a:r>
          <a:r>
            <a:rPr lang="en-US" sz="1200" b="0" i="0" baseline="-25000">
              <a:latin typeface="Cambria Math"/>
            </a:rPr>
            <a:t>𝐶𝑂𝑁</a:t>
          </a:r>
          <a:r>
            <a:rPr lang="en-US" sz="1200" b="0" i="0">
              <a:latin typeface="Cambria Math"/>
            </a:rPr>
            <a:t>∗𝐹𝐼𝑁𝐷</a:t>
          </a:r>
          <a:r>
            <a:rPr lang="en-US" sz="1200" b="0" i="0" baseline="-18000">
              <a:latin typeface="Cambria Math"/>
            </a:rPr>
            <a:t>−</a:t>
          </a:r>
          <a:r>
            <a:rPr lang="en-US" sz="1200" b="0" i="0" baseline="-25000">
              <a:latin typeface="Cambria Math"/>
            </a:rPr>
            <a:t>𝐶𝑂𝑀</a:t>
          </a:r>
          <a:r>
            <a:rPr lang="en-US" sz="1200" b="0" i="0">
              <a:latin typeface="Cambria Math"/>
            </a:rPr>
            <a:t>)−𝑁𝑆𝐿𝑈𝐷𝐺𝐸</a:t>
          </a:r>
          <a:endParaRPr lang="en-US" sz="1200" baseline="-25000">
            <a:latin typeface="Times New Roman" panose="02020603050405020304" pitchFamily="18" charset="0"/>
            <a:cs typeface="Times New Roman" panose="02020603050405020304" pitchFamily="18"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newri-my.sharepoint.com/Applications/Microsoft%20Office%202011/Office/Startup/Excel/9900/2&#186;%20Levantamento/Quadros/98-99/4&#186;%20Levantamento/SERIS/EVOLUCA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newri-my.sharepoint.com/Applications/Microsoft%20Office%202011/Office/Startup/Excel/9900/2&#186;%20Levantamento/Quadros/98-99/4&#186;%20Levantamento/S9596_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 val="EVPRDBR"/>
      <sheetName val="EVPTVBR"/>
      <sheetName val="EVARECS"/>
      <sheetName val="EVPRDCS"/>
      <sheetName val="EVPTVCS"/>
      <sheetName val="EVARES"/>
      <sheetName val="EVPRDS"/>
      <sheetName val="EVPTVS"/>
      <sheetName val="EVARESD"/>
      <sheetName val="EVPRDSD"/>
      <sheetName val="EVPTVSD"/>
      <sheetName val="EVARECO"/>
      <sheetName val="EVPRDCO"/>
      <sheetName val="EVPTVCO"/>
      <sheetName val="EVARENE"/>
      <sheetName val="EVPRDNE"/>
      <sheetName val="EVPTVNE"/>
      <sheetName val="EVARENO"/>
      <sheetName val="EVPRDNO"/>
      <sheetName val="EVPTVNO"/>
      <sheetName val="EVARENN"/>
      <sheetName val="EVPRDNN"/>
      <sheetName val="EVPTVNN"/>
      <sheetName val="EVAREDF"/>
      <sheetName val="EVPRDDF"/>
      <sheetName val="EVPTVDF"/>
      <sheetName val="EVAREGO"/>
      <sheetName val="EVPRDGO"/>
      <sheetName val="EVPTVGO"/>
      <sheetName val="EVAREMT"/>
      <sheetName val="EVPRDMT"/>
      <sheetName val="EVPTVMT"/>
      <sheetName val="EVAREMS"/>
      <sheetName val="EVPRDMS"/>
      <sheetName val="EVPTVMS"/>
      <sheetName val="EVAREPR"/>
      <sheetName val="EVPRDPR"/>
      <sheetName val="EVPTVPR"/>
      <sheetName val="EVARERS"/>
      <sheetName val="EVPRDRS"/>
      <sheetName val="EVPTVRS"/>
      <sheetName val="EVARESC"/>
      <sheetName val="EVPRDSC"/>
      <sheetName val="EVPTVSC"/>
      <sheetName val="EVARESP"/>
      <sheetName val="EVPRDSP"/>
      <sheetName val="EVPTVSP"/>
      <sheetName val="EVAREMG"/>
      <sheetName val="EVPRDMG"/>
      <sheetName val="EVPTVMG"/>
      <sheetName val="EVARERJ"/>
      <sheetName val="EVPRDRJ"/>
      <sheetName val="EVPTVRJ"/>
      <sheetName val="EVAREES"/>
      <sheetName val="EVPRDES"/>
      <sheetName val="EVPTVES"/>
      <sheetName val="EVAREBN"/>
      <sheetName val="EVPRDBN"/>
      <sheetName val="EVPTVBN"/>
      <sheetName val="EVAREBS"/>
      <sheetName val="EVPRDBS"/>
      <sheetName val="EVPTVBS"/>
      <sheetName val="EVAREBA"/>
      <sheetName val="EVPRDBA"/>
      <sheetName val="EVPTVBA"/>
      <sheetName val="EVAREMA"/>
      <sheetName val="EVPRDMA"/>
      <sheetName val="EVPTVMA"/>
      <sheetName val="EVAREPI"/>
      <sheetName val="EVPRDPI"/>
      <sheetName val="EVPTVPI"/>
      <sheetName val="EVARECE"/>
      <sheetName val="EVPRDCE"/>
      <sheetName val="EVPTVCE"/>
      <sheetName val="EVARERN"/>
      <sheetName val="EVPRDRN"/>
      <sheetName val="EVPTVRN"/>
      <sheetName val="EVAREPB"/>
      <sheetName val="EVPRDPB"/>
      <sheetName val="EVPTVPB"/>
      <sheetName val="EVAREPE"/>
      <sheetName val="EVPRDPE"/>
      <sheetName val="EVPTVPE"/>
      <sheetName val="EVAREAL"/>
      <sheetName val="EVPRDAL"/>
      <sheetName val="EVPTVAL"/>
      <sheetName val="EVARESE"/>
      <sheetName val="EVPRDSE"/>
      <sheetName val="EVPTVSE"/>
      <sheetName val="EVARERR"/>
      <sheetName val="EVPRDRR"/>
      <sheetName val="EVPTVRR"/>
      <sheetName val="EVARERO"/>
      <sheetName val="EVPRDRO"/>
      <sheetName val="EVPTVRO"/>
      <sheetName val="EVAREAC"/>
      <sheetName val="EVPRDAC"/>
      <sheetName val="EVPTVAC"/>
      <sheetName val="EVAREAM"/>
      <sheetName val="EVPRDAM"/>
      <sheetName val="EVPTVAM"/>
      <sheetName val="EVAREPA"/>
      <sheetName val="EVPRDPA"/>
      <sheetName val="EVPTVPA"/>
      <sheetName val="EVARETO"/>
      <sheetName val="EVPRDTO"/>
      <sheetName val="EVPTV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HO1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ghgplatform-india.org"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indiaenvironmentportal.org.in/files/file/nutritional%20intake%20in%20India%202011-12.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diaenvironmentportal.org.in/files/file/nutritional%20intake%20in%20India%202011-1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diaenvironmentportal.org.in/files/file/nutritional%20intake%20in%20India%202011-12.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indiaenvironmentportal.org.in/files/file/nutritional%20intake%20in%20India%202011-1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diaenvironmentportal.org.in/files/file/nutritional%20intake%20in%20India%202011-12.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indiaenvironmentportal.org.in/files/file/nutritional%20intake%20in%20India%202011-1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indiaenvironmentportal.org.in/files/file/nutritional%20intake%20in%20India%202011-12.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indiaenvironmentportal.org.in/files/file/nutritional%20intake%20in%20India%202011-1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indiaenvironmentportal.org.in/files/file/nutritional%20intake%20in%20India%202011-12.pdf"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indiaenvironmentportal.org.in/files/file/nutritional%20intake%20in%20India%202011-1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indiaenvironmentportal.org.in/files/file/nutritional%20intake%20in%20India%202011-12.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indiaenvironmentportal.org.in/files/file/nutritional%20intake%20in%20India%202011-1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indiaenvironmentportal.org.in/files/file/nutritional%20intake%20in%20India%202011-12.pd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indiaenvironmentportal.org.in/files/file/nutritional%20intake%20in%20India%202011-1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indiaenvironmentportal.org.in/files/file/nutritional%20intake%20in%20India%202011-12.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indiaenvironmentportal.org.in/files/file/nutritional%20intake%20in%20India%202011-1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indiaenvironmentportal.org.in/files/file/nutritional%20intake%20in%20India%202011-12.pdf"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indiaenvironmentportal.org.in/files/file/nutritional%20intake%20in%20India%202011-1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diaenvironmentportal.org.in/files/file/nutritional%20intake%20in%20India%202011-12.pdf"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indiaenvironmentportal.org.in/files/file/nutritional%20intake%20in%20India%202011-12.pdf"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indiaenvironmentportal.org.in/files/file/nutritional%20intake%20in%20India%202011-12.pdf"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indiaenvironmentportal.org.in/files/file/nutritional%20intake%20in%20India%202011-12.pdf"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indiaenvironmentportal.org.in/files/file/nutritional%20intake%20in%20India%202011-12.pdf"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indiaenvironmentportal.org.in/files/file/nutritional%20intake%20in%20India%202011-12.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diaenvironmentportal.org.in/files/file/nutritional%20intake%20in%20India%202011-12.pdf"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diaenvironmentportal.org.in/files/file/nutritional%20intake%20in%20India%202011-12.pdf"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indiaenvironmentportal.org.in/files/file/nutritional%20intake%20in%20India%202011-12.pdf"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indiaenvironmentportal.org.in/files/file/nutritional%20intake%20in%20India%202011-12.pdf"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indiaenvironmentportal.org.in/files/file/nutritional%20intake%20in%20India%202011-12.pdf"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diaenvironmentportal.org.in/files/file/nutritional%20intake%20in%20India%202011-12.pdf"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diaenvironmentportal.org.in/files/file/nutritional%20intake%20in%20India%202011-12.pdf"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diaenvironmentportal.org.in/files/file/nutritional%20intake%20in%20India%202011-12.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indiaenvironmentportal.org.in/files/file/nutritional%20intake%20in%20India%202011-12.pdf"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indiaenvironmentportal.org.in/files/file/nutritional%20intake%20in%20India%202011-12.pdf"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indiaenvironmentportal.org.in/files/file/nutritional%20intake%20in%20India%202011-12.pdf"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indiaenvironmentportal.org.in/files/file/nutritional%20intake%20in%20India%202011-12.pdf"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G97"/>
  <sheetViews>
    <sheetView tabSelected="1" topLeftCell="A11" zoomScaleNormal="100" zoomScalePageLayoutView="89" workbookViewId="0">
      <selection activeCell="D17" sqref="D17"/>
    </sheetView>
  </sheetViews>
  <sheetFormatPr defaultColWidth="11.42578125" defaultRowHeight="15.75" x14ac:dyDescent="0.25"/>
  <cols>
    <col min="1" max="1" width="11.42578125" style="1" customWidth="1"/>
    <col min="2" max="2" width="11.42578125" style="1"/>
    <col min="3" max="3" width="30.5703125" style="1" customWidth="1"/>
    <col min="4" max="4" width="122" style="1" customWidth="1"/>
    <col min="5" max="16384" width="11.42578125" style="1"/>
  </cols>
  <sheetData>
    <row r="1" spans="1:33" x14ac:dyDescent="0.25">
      <c r="A1" s="193"/>
      <c r="B1" s="193"/>
      <c r="C1" s="193"/>
      <c r="D1" s="193"/>
      <c r="E1" s="193"/>
      <c r="F1" s="193"/>
      <c r="G1" s="193"/>
      <c r="H1" s="193"/>
      <c r="I1" s="193"/>
      <c r="J1" s="193"/>
      <c r="K1" s="193"/>
      <c r="L1" s="193"/>
      <c r="M1" s="193"/>
      <c r="N1" s="193"/>
      <c r="O1" s="193"/>
      <c r="P1" s="193"/>
      <c r="Q1" s="193"/>
      <c r="R1" s="193"/>
      <c r="S1" s="193"/>
      <c r="T1" s="193"/>
      <c r="U1" s="193"/>
    </row>
    <row r="2" spans="1:33" x14ac:dyDescent="0.25">
      <c r="A2" s="193"/>
      <c r="B2" s="193"/>
      <c r="C2" s="193"/>
      <c r="D2" s="193"/>
      <c r="E2" s="193"/>
      <c r="F2" s="193"/>
      <c r="G2" s="193"/>
      <c r="H2" s="193"/>
      <c r="I2" s="193"/>
      <c r="J2" s="193"/>
      <c r="K2" s="193"/>
      <c r="L2" s="193"/>
      <c r="M2" s="193"/>
      <c r="N2" s="193"/>
      <c r="O2" s="193"/>
      <c r="P2" s="193"/>
      <c r="Q2" s="193"/>
      <c r="R2" s="193"/>
      <c r="S2" s="193"/>
      <c r="T2" s="193"/>
      <c r="U2" s="193"/>
    </row>
    <row r="3" spans="1:33" x14ac:dyDescent="0.25">
      <c r="A3" s="193"/>
      <c r="B3" s="193"/>
      <c r="C3" s="193"/>
      <c r="D3" s="193"/>
      <c r="E3" s="193"/>
      <c r="F3" s="193"/>
      <c r="G3" s="193"/>
      <c r="H3" s="193"/>
      <c r="I3" s="193"/>
      <c r="J3" s="193"/>
      <c r="K3" s="193"/>
      <c r="L3" s="193"/>
      <c r="M3" s="193"/>
      <c r="N3" s="193"/>
      <c r="O3" s="193"/>
      <c r="P3" s="193"/>
      <c r="Q3" s="193"/>
      <c r="R3" s="193"/>
      <c r="S3" s="193"/>
      <c r="T3" s="193"/>
      <c r="U3" s="193"/>
    </row>
    <row r="4" spans="1:33" x14ac:dyDescent="0.25">
      <c r="A4" s="193"/>
      <c r="B4" s="193"/>
      <c r="C4" s="193"/>
      <c r="D4" s="193"/>
      <c r="E4" s="193"/>
      <c r="F4" s="193"/>
      <c r="G4" s="193"/>
      <c r="H4" s="193"/>
      <c r="I4" s="193"/>
      <c r="J4" s="193"/>
      <c r="K4" s="193"/>
      <c r="L4" s="193"/>
      <c r="M4" s="193"/>
      <c r="N4" s="193"/>
      <c r="O4" s="193"/>
      <c r="P4" s="193"/>
      <c r="Q4" s="193"/>
      <c r="R4" s="193"/>
      <c r="S4" s="193"/>
      <c r="T4" s="193"/>
      <c r="U4" s="193"/>
    </row>
    <row r="5" spans="1:33" ht="16.5" thickBot="1" x14ac:dyDescent="0.3">
      <c r="A5" s="193"/>
      <c r="B5" s="193"/>
      <c r="C5" s="194"/>
      <c r="D5" s="194"/>
      <c r="E5" s="194"/>
      <c r="F5" s="194"/>
      <c r="G5" s="194"/>
      <c r="H5" s="194"/>
      <c r="I5" s="194"/>
      <c r="J5" s="194"/>
      <c r="K5" s="194"/>
      <c r="L5" s="194"/>
      <c r="M5" s="194"/>
      <c r="N5" s="194"/>
      <c r="O5" s="194"/>
      <c r="P5" s="194"/>
      <c r="Q5" s="194"/>
      <c r="R5" s="194"/>
      <c r="S5" s="194"/>
      <c r="T5" s="194"/>
      <c r="U5" s="194"/>
    </row>
    <row r="6" spans="1:33" ht="16.5" thickBot="1" x14ac:dyDescent="0.3">
      <c r="A6" s="193"/>
      <c r="B6" s="195"/>
      <c r="C6" s="275" t="s">
        <v>83</v>
      </c>
      <c r="D6" s="196" t="s">
        <v>84</v>
      </c>
      <c r="E6" s="197"/>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row>
    <row r="7" spans="1:33" x14ac:dyDescent="0.25">
      <c r="A7" s="193"/>
      <c r="B7" s="195"/>
      <c r="C7" s="276" t="s">
        <v>96</v>
      </c>
      <c r="D7" s="615" t="s">
        <v>401</v>
      </c>
      <c r="E7" s="197"/>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row>
    <row r="8" spans="1:33" x14ac:dyDescent="0.25">
      <c r="A8" s="193"/>
      <c r="B8" s="195"/>
      <c r="C8" s="277" t="s">
        <v>85</v>
      </c>
      <c r="D8" s="198" t="s">
        <v>362</v>
      </c>
      <c r="E8" s="197"/>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row>
    <row r="9" spans="1:33" x14ac:dyDescent="0.25">
      <c r="A9" s="193"/>
      <c r="B9" s="195"/>
      <c r="C9" s="278" t="s">
        <v>86</v>
      </c>
      <c r="D9" s="318" t="s">
        <v>380</v>
      </c>
      <c r="E9" s="197"/>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row>
    <row r="10" spans="1:33" x14ac:dyDescent="0.25">
      <c r="A10" s="193"/>
      <c r="B10" s="195"/>
      <c r="C10" s="278" t="s">
        <v>87</v>
      </c>
      <c r="D10" s="387" t="s">
        <v>381</v>
      </c>
      <c r="E10" s="197"/>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row>
    <row r="11" spans="1:33" ht="110.25" x14ac:dyDescent="0.25">
      <c r="A11" s="193"/>
      <c r="B11" s="195"/>
      <c r="C11" s="278" t="s">
        <v>88</v>
      </c>
      <c r="D11" s="199" t="s">
        <v>382</v>
      </c>
      <c r="E11" s="197"/>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row>
    <row r="12" spans="1:33" ht="63" x14ac:dyDescent="0.25">
      <c r="A12" s="193"/>
      <c r="B12" s="195"/>
      <c r="C12" s="279" t="s">
        <v>89</v>
      </c>
      <c r="D12" s="200" t="s">
        <v>383</v>
      </c>
      <c r="E12" s="197"/>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row>
    <row r="13" spans="1:33" x14ac:dyDescent="0.25">
      <c r="A13" s="193"/>
      <c r="B13" s="195"/>
      <c r="C13" s="279" t="s">
        <v>90</v>
      </c>
      <c r="D13" s="198" t="s">
        <v>122</v>
      </c>
      <c r="E13" s="197"/>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row>
    <row r="14" spans="1:33" x14ac:dyDescent="0.25">
      <c r="A14" s="193"/>
      <c r="B14" s="195"/>
      <c r="C14" s="279" t="s">
        <v>91</v>
      </c>
      <c r="D14" s="201" t="s">
        <v>95</v>
      </c>
      <c r="E14" s="197"/>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row>
    <row r="15" spans="1:33" ht="94.5" x14ac:dyDescent="0.25">
      <c r="A15" s="193"/>
      <c r="B15" s="195"/>
      <c r="C15" s="278" t="s">
        <v>92</v>
      </c>
      <c r="D15" s="202" t="s">
        <v>97</v>
      </c>
      <c r="E15" s="197"/>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row>
    <row r="16" spans="1:33" ht="94.5" x14ac:dyDescent="0.25">
      <c r="A16" s="193"/>
      <c r="B16" s="195"/>
      <c r="C16" s="279" t="s">
        <v>93</v>
      </c>
      <c r="D16" s="319" t="s">
        <v>402</v>
      </c>
      <c r="E16" s="197"/>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row>
    <row r="17" spans="1:33" ht="79.5" thickBot="1" x14ac:dyDescent="0.3">
      <c r="A17" s="193"/>
      <c r="B17" s="195"/>
      <c r="C17" s="280" t="s">
        <v>94</v>
      </c>
      <c r="D17" s="203" t="s">
        <v>98</v>
      </c>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row>
    <row r="18" spans="1:33" x14ac:dyDescent="0.25">
      <c r="A18" s="193"/>
      <c r="B18" s="195"/>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row>
    <row r="19" spans="1:33" x14ac:dyDescent="0.25">
      <c r="A19" s="193"/>
      <c r="B19" s="195"/>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row>
    <row r="20" spans="1:33" x14ac:dyDescent="0.25">
      <c r="A20" s="193"/>
      <c r="B20" s="195"/>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row>
    <row r="21" spans="1:33" x14ac:dyDescent="0.25">
      <c r="A21" s="193"/>
      <c r="B21" s="195"/>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row>
    <row r="22" spans="1:33" x14ac:dyDescent="0.25">
      <c r="A22" s="193"/>
      <c r="B22" s="195"/>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row>
    <row r="23" spans="1:33" x14ac:dyDescent="0.25">
      <c r="A23" s="193"/>
      <c r="B23" s="195"/>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row>
    <row r="24" spans="1:33" x14ac:dyDescent="0.25">
      <c r="A24" s="193"/>
      <c r="B24" s="195"/>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row>
    <row r="25" spans="1:33" x14ac:dyDescent="0.25">
      <c r="A25" s="193"/>
      <c r="B25" s="195"/>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row>
    <row r="26" spans="1:33" x14ac:dyDescent="0.25">
      <c r="A26" s="193"/>
      <c r="B26" s="195"/>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row>
    <row r="27" spans="1:33" x14ac:dyDescent="0.25">
      <c r="A27" s="193"/>
      <c r="B27" s="195"/>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row>
    <row r="28" spans="1:33" x14ac:dyDescent="0.25">
      <c r="A28" s="193"/>
      <c r="B28" s="195"/>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row>
    <row r="29" spans="1:33" x14ac:dyDescent="0.25">
      <c r="A29" s="193"/>
      <c r="B29" s="195"/>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row>
    <row r="30" spans="1:33" x14ac:dyDescent="0.25">
      <c r="A30" s="193"/>
      <c r="B30" s="195"/>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row>
    <row r="31" spans="1:33" x14ac:dyDescent="0.25">
      <c r="A31" s="193"/>
      <c r="B31" s="195"/>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row>
    <row r="32" spans="1:33" x14ac:dyDescent="0.25">
      <c r="A32" s="193"/>
      <c r="B32" s="195"/>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row>
    <row r="33" spans="1:33" x14ac:dyDescent="0.25">
      <c r="A33" s="193"/>
      <c r="B33" s="195"/>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row>
    <row r="34" spans="1:33" x14ac:dyDescent="0.25">
      <c r="A34" s="193"/>
      <c r="B34" s="195"/>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row>
    <row r="35" spans="1:33" x14ac:dyDescent="0.25">
      <c r="A35" s="193"/>
      <c r="B35" s="195"/>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row>
    <row r="36" spans="1:33" x14ac:dyDescent="0.25">
      <c r="A36" s="193"/>
      <c r="B36" s="195"/>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row>
    <row r="37" spans="1:33" x14ac:dyDescent="0.25">
      <c r="A37" s="193"/>
      <c r="B37" s="195"/>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row>
    <row r="38" spans="1:33" x14ac:dyDescent="0.25">
      <c r="A38" s="193"/>
      <c r="B38" s="195"/>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row>
    <row r="39" spans="1:33" x14ac:dyDescent="0.25">
      <c r="A39" s="193"/>
      <c r="B39" s="195"/>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row>
    <row r="40" spans="1:33" x14ac:dyDescent="0.25">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row>
    <row r="41" spans="1:33" x14ac:dyDescent="0.25">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row>
    <row r="42" spans="1:33" x14ac:dyDescent="0.25">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row>
    <row r="43" spans="1:33" x14ac:dyDescent="0.25">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row>
    <row r="44" spans="1:33" x14ac:dyDescent="0.25">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row>
    <row r="45" spans="1:33" x14ac:dyDescent="0.25">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row>
    <row r="46" spans="1:33" x14ac:dyDescent="0.25">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row>
    <row r="47" spans="1:33" x14ac:dyDescent="0.25">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row>
    <row r="48" spans="1:33" x14ac:dyDescent="0.25">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row>
    <row r="49" spans="3:33" x14ac:dyDescent="0.25">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row>
    <row r="50" spans="3:33" x14ac:dyDescent="0.25">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row>
    <row r="51" spans="3:33" x14ac:dyDescent="0.25">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row>
    <row r="52" spans="3:33" x14ac:dyDescent="0.25">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row>
    <row r="53" spans="3:33" x14ac:dyDescent="0.25">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row>
    <row r="54" spans="3:33" x14ac:dyDescent="0.25">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row>
    <row r="55" spans="3:33" x14ac:dyDescent="0.25">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row>
    <row r="56" spans="3:33" x14ac:dyDescent="0.25">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row>
    <row r="57" spans="3:33" x14ac:dyDescent="0.25">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row>
    <row r="58" spans="3:33" x14ac:dyDescent="0.25">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row>
    <row r="59" spans="3:33" x14ac:dyDescent="0.25">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row>
    <row r="60" spans="3:33" x14ac:dyDescent="0.25">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row>
    <row r="61" spans="3:33" x14ac:dyDescent="0.25">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row>
    <row r="62" spans="3:33" x14ac:dyDescent="0.25">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row>
    <row r="63" spans="3:33" x14ac:dyDescent="0.25">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row>
    <row r="64" spans="3:33" x14ac:dyDescent="0.25">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row>
    <row r="65" spans="3:33" x14ac:dyDescent="0.25">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row>
    <row r="66" spans="3:33" x14ac:dyDescent="0.25">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row>
    <row r="67" spans="3:33" x14ac:dyDescent="0.25">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row>
    <row r="68" spans="3:33" x14ac:dyDescent="0.25">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row>
    <row r="69" spans="3:33" x14ac:dyDescent="0.25">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row>
    <row r="70" spans="3:33" x14ac:dyDescent="0.25">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row>
    <row r="71" spans="3:33" x14ac:dyDescent="0.25">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row>
    <row r="72" spans="3:33" x14ac:dyDescent="0.25">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row>
    <row r="73" spans="3:33" x14ac:dyDescent="0.25">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row>
    <row r="74" spans="3:33" x14ac:dyDescent="0.25">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row>
    <row r="75" spans="3:33" x14ac:dyDescent="0.25">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row>
    <row r="76" spans="3:33" x14ac:dyDescent="0.25">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row>
    <row r="77" spans="3:33" x14ac:dyDescent="0.25">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row>
    <row r="78" spans="3:33" x14ac:dyDescent="0.25">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row>
    <row r="79" spans="3:33" x14ac:dyDescent="0.25">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row>
    <row r="80" spans="3:33" x14ac:dyDescent="0.25">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row>
    <row r="81" spans="3:33" x14ac:dyDescent="0.25">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row>
    <row r="82" spans="3:33" x14ac:dyDescent="0.25">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row>
    <row r="83" spans="3:33" x14ac:dyDescent="0.25">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row>
    <row r="84" spans="3:33" x14ac:dyDescent="0.25">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row>
    <row r="85" spans="3:33" x14ac:dyDescent="0.25">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row>
    <row r="86" spans="3:33" x14ac:dyDescent="0.25">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row>
    <row r="87" spans="3:33" x14ac:dyDescent="0.25">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row>
    <row r="88" spans="3:33" x14ac:dyDescent="0.25">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row>
    <row r="89" spans="3:33" x14ac:dyDescent="0.25">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row>
    <row r="90" spans="3:33" x14ac:dyDescent="0.25">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row>
    <row r="91" spans="3:33" x14ac:dyDescent="0.25">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row>
    <row r="92" spans="3:33" x14ac:dyDescent="0.25">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row>
    <row r="93" spans="3:33" x14ac:dyDescent="0.25">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row>
    <row r="94" spans="3:33" x14ac:dyDescent="0.25">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row>
    <row r="95" spans="3:33" x14ac:dyDescent="0.25">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row>
    <row r="96" spans="3:33" x14ac:dyDescent="0.25">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row>
    <row r="97" spans="5:33" x14ac:dyDescent="0.25">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row>
  </sheetData>
  <hyperlinks>
    <hyperlink ref="D14" r:id="rId1" display="info@ghgplatform-india.org"/>
  </hyperlinks>
  <pageMargins left="0.25" right="0.25" top="0.75" bottom="0.75" header="0.3" footer="0.3"/>
  <pageSetup paperSize="9" scale="55"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AB48"/>
  <sheetViews>
    <sheetView zoomScale="55" zoomScaleNormal="55" workbookViewId="0">
      <selection activeCell="B15" sqref="B15"/>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215</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population'!G4</f>
        <v>238809.59999999998</v>
      </c>
      <c r="D3" s="346">
        <f>'Rural population'!H4</f>
        <v>238523.49999999997</v>
      </c>
      <c r="E3" s="346">
        <f>'Rural population'!I4</f>
        <v>238237.39999999997</v>
      </c>
      <c r="F3" s="346">
        <f>'Rural population'!J4</f>
        <v>237951.29999999996</v>
      </c>
      <c r="G3" s="346">
        <f>'Rural population'!K4</f>
        <v>237665.19999999995</v>
      </c>
      <c r="H3" s="346">
        <f>'Rural population'!L4</f>
        <v>237379.09999999995</v>
      </c>
      <c r="I3" s="346">
        <f>'Rural population'!M4</f>
        <v>237093</v>
      </c>
      <c r="J3" s="346">
        <f>'Rural population'!N4</f>
        <v>236810.31120423082</v>
      </c>
      <c r="K3" s="346">
        <f>'Rural population'!O4</f>
        <v>236527.62240846164</v>
      </c>
      <c r="L3" s="346">
        <f>'Rural population'!P4</f>
        <v>236244.93361269246</v>
      </c>
      <c r="M3" s="346">
        <f>'Rural population'!Q4</f>
        <v>235962.24481692328</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intake'!C8/1000*365</f>
        <v>19.491</v>
      </c>
      <c r="D7" s="353">
        <f>'Protein intake'!C8/1000*365</f>
        <v>19.491</v>
      </c>
      <c r="E7" s="353">
        <f>'Protein intake'!C8/1000*365</f>
        <v>19.491</v>
      </c>
      <c r="F7" s="353">
        <f>'Protein intake'!C8/1000*365</f>
        <v>19.491</v>
      </c>
      <c r="G7" s="353">
        <f>'Protein intake'!$I$8/1000*365</f>
        <v>22.173749999999998</v>
      </c>
      <c r="H7" s="353">
        <f>'Protein intake'!$I$8/1000*365</f>
        <v>22.173749999999998</v>
      </c>
      <c r="I7" s="353">
        <f>'Protein intake'!$O$8/1000*365</f>
        <v>23.213999999999995</v>
      </c>
      <c r="J7" s="353">
        <f>'Protein intake'!$O$8/1000*365</f>
        <v>23.213999999999995</v>
      </c>
      <c r="K7" s="353">
        <f>'Protein intake'!$O$8/1000*365</f>
        <v>23.213999999999995</v>
      </c>
      <c r="L7" s="353">
        <f>'Protein intake'!$O$8/1000*365</f>
        <v>23.213999999999995</v>
      </c>
      <c r="M7" s="353">
        <f>'Protein intake'!$O$8/1000*365</f>
        <v>23.213999999999995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30.75" customHeight="1"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215</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215</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36.75" customHeight="1"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1303298.6158079999</v>
      </c>
      <c r="D27" s="335">
        <f t="shared" ref="D27:K27" si="0">(D3*D7*D11*D15*D19)-$A$23</f>
        <v>1301737.2307799999</v>
      </c>
      <c r="E27" s="335">
        <f t="shared" si="0"/>
        <v>1300175.8457519996</v>
      </c>
      <c r="F27" s="335">
        <f t="shared" si="0"/>
        <v>1298614.4607239997</v>
      </c>
      <c r="G27" s="335">
        <f t="shared" si="0"/>
        <v>1475580.0439799994</v>
      </c>
      <c r="H27" s="335">
        <f t="shared" si="0"/>
        <v>1473803.7492149996</v>
      </c>
      <c r="I27" s="335">
        <f t="shared" si="0"/>
        <v>1541085.5325599995</v>
      </c>
      <c r="J27" s="335">
        <f t="shared" si="0"/>
        <v>1539248.0780026037</v>
      </c>
      <c r="K27" s="335">
        <f t="shared" si="0"/>
        <v>1537410.6234452077</v>
      </c>
      <c r="L27" s="335">
        <f>(L3*L7*L11*L15*L19)-$A$23</f>
        <v>1535573.1688878115</v>
      </c>
      <c r="M27" s="363">
        <f>(M3*M7*M11*M15*M19)-$A$23</f>
        <v>1533735.7143304157</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327</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10.240203409919999</v>
      </c>
      <c r="D39" s="374">
        <f t="shared" ref="D39:K39" si="1">D27*D31*$A$35/10^3</f>
        <v>10.227935384699999</v>
      </c>
      <c r="E39" s="374">
        <f t="shared" si="1"/>
        <v>10.215667359479998</v>
      </c>
      <c r="F39" s="374">
        <f t="shared" si="1"/>
        <v>10.203399334259998</v>
      </c>
      <c r="G39" s="374">
        <f t="shared" si="1"/>
        <v>11.593843202699995</v>
      </c>
      <c r="H39" s="374">
        <f t="shared" si="1"/>
        <v>11.579886600974998</v>
      </c>
      <c r="I39" s="374">
        <f t="shared" si="1"/>
        <v>12.108529184399996</v>
      </c>
      <c r="J39" s="374">
        <f t="shared" si="1"/>
        <v>12.094092041449029</v>
      </c>
      <c r="K39" s="374">
        <f t="shared" si="1"/>
        <v>12.079654898498061</v>
      </c>
      <c r="L39" s="374">
        <f>L27*L31*$A$35/10^3</f>
        <v>12.06521775554709</v>
      </c>
      <c r="M39" s="375">
        <f>M27*M31*$A$35/10^3</f>
        <v>12.050780612596123</v>
      </c>
    </row>
    <row r="40" spans="1:13" x14ac:dyDescent="0.25">
      <c r="A40" s="348"/>
      <c r="B40" s="69"/>
      <c r="C40" s="69"/>
      <c r="D40" s="69"/>
      <c r="E40" s="123"/>
      <c r="F40" s="123"/>
      <c r="G40" s="123"/>
      <c r="H40" s="123"/>
      <c r="I40" s="123"/>
      <c r="J40" s="123"/>
    </row>
    <row r="42" spans="1:13" ht="47.25" customHeight="1" x14ac:dyDescent="0.25">
      <c r="A42" s="545" t="s">
        <v>326</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3174.4630570751997</v>
      </c>
      <c r="D43" s="119">
        <f>D39*310</f>
        <v>3170.6599692569994</v>
      </c>
      <c r="E43" s="119">
        <f>E39*310</f>
        <v>3166.8568814387991</v>
      </c>
      <c r="F43" s="119">
        <f t="shared" ref="F43:K43" si="2">F39*310</f>
        <v>3163.0537936205997</v>
      </c>
      <c r="G43" s="119">
        <f t="shared" si="2"/>
        <v>3594.0913928369987</v>
      </c>
      <c r="H43" s="119">
        <f t="shared" si="2"/>
        <v>3589.7648463022492</v>
      </c>
      <c r="I43" s="119">
        <f t="shared" si="2"/>
        <v>3753.6440471639989</v>
      </c>
      <c r="J43" s="119">
        <f t="shared" si="2"/>
        <v>3749.168532849199</v>
      </c>
      <c r="K43" s="119">
        <f t="shared" si="2"/>
        <v>3744.693018534399</v>
      </c>
      <c r="L43" s="119">
        <f>L39*310</f>
        <v>3740.2175042195981</v>
      </c>
      <c r="M43" s="120">
        <f>M39*310</f>
        <v>3735.7419899047982</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U76"/>
  <sheetViews>
    <sheetView zoomScale="85" zoomScaleNormal="85" zoomScalePageLayoutView="70" workbookViewId="0">
      <selection activeCell="B38" sqref="B38"/>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row>
    <row r="2" spans="1:21" s="62" customFormat="1" x14ac:dyDescent="0.25">
      <c r="A2" s="57" t="s">
        <v>210</v>
      </c>
      <c r="B2" s="58" t="s">
        <v>215</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population'!G4</f>
        <v>365923.60000000009</v>
      </c>
      <c r="D3" s="332">
        <f>'State population'!H4</f>
        <v>368366.50000000012</v>
      </c>
      <c r="E3" s="332">
        <f>'State population'!I4</f>
        <v>370809.40000000014</v>
      </c>
      <c r="F3" s="332">
        <f>'State population'!J4</f>
        <v>373252.30000000016</v>
      </c>
      <c r="G3" s="332">
        <f>'State population'!K4</f>
        <v>375695.20000000019</v>
      </c>
      <c r="H3" s="332">
        <f>'State population'!L4</f>
        <v>378138.10000000021</v>
      </c>
      <c r="I3" s="332">
        <f>'State population'!M4</f>
        <v>380581</v>
      </c>
      <c r="J3" s="332">
        <f>'State population'!N4</f>
        <v>383191.46217598103</v>
      </c>
      <c r="K3" s="332">
        <f>'State population'!O4</f>
        <v>385801.92435196205</v>
      </c>
      <c r="L3" s="332">
        <f>'State population'!P4</f>
        <v>388412.38652794308</v>
      </c>
      <c r="M3" s="332">
        <f>'State population'!Q4</f>
        <v>391022.8487039241</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BOD!B6</f>
        <v>40.5</v>
      </c>
      <c r="D7" s="334">
        <f>BOD!B6</f>
        <v>40.5</v>
      </c>
      <c r="E7" s="334">
        <f>BOD!B6</f>
        <v>40.5</v>
      </c>
      <c r="F7" s="334">
        <f>BOD!B6</f>
        <v>40.5</v>
      </c>
      <c r="G7" s="334">
        <f>BOD!B6</f>
        <v>40.5</v>
      </c>
      <c r="H7" s="334">
        <f>BOD!$B$6</f>
        <v>40.5</v>
      </c>
      <c r="I7" s="334">
        <f>BOD!$B$6</f>
        <v>40.5</v>
      </c>
      <c r="J7" s="334">
        <f>BOD!$B$6</f>
        <v>40.5</v>
      </c>
      <c r="K7" s="334">
        <f>BOD!$B$6</f>
        <v>40.5</v>
      </c>
      <c r="L7" s="334">
        <f>BOD!$B$6</f>
        <v>40.5</v>
      </c>
      <c r="M7" s="334">
        <f>BOD!$B$6</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5409265.6170000015</v>
      </c>
      <c r="D11" s="45">
        <f t="shared" si="0"/>
        <v>5445377.7862500018</v>
      </c>
      <c r="E11" s="45">
        <f t="shared" si="0"/>
        <v>5481489.955500002</v>
      </c>
      <c r="F11" s="45">
        <f t="shared" si="0"/>
        <v>5517602.1247500023</v>
      </c>
      <c r="G11" s="45">
        <f t="shared" si="0"/>
        <v>5553714.2940000026</v>
      </c>
      <c r="H11" s="45">
        <f t="shared" si="0"/>
        <v>5589826.4632500028</v>
      </c>
      <c r="I11" s="45">
        <f t="shared" si="0"/>
        <v>5625938.6325000003</v>
      </c>
      <c r="J11" s="45">
        <f t="shared" si="0"/>
        <v>5664527.7896164404</v>
      </c>
      <c r="K11" s="45">
        <f t="shared" si="0"/>
        <v>5703116.9467328787</v>
      </c>
      <c r="L11" s="45">
        <f t="shared" si="0"/>
        <v>5741706.1038493188</v>
      </c>
      <c r="M11" s="82">
        <f t="shared" si="0"/>
        <v>5780295.2609657589</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215</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215</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Utilization'!$AD$10</f>
        <v>51651.651830198563</v>
      </c>
      <c r="D22" s="335">
        <f>D11*D15*'Rural_Degree of Utilization'!$AD$10</f>
        <v>51996.477417441347</v>
      </c>
      <c r="E22" s="335">
        <f>E11*E15*'Rural_Degree of Utilization'!$AD$10</f>
        <v>52341.303004684123</v>
      </c>
      <c r="F22" s="335">
        <f>F11*F15*'Rural_Degree of Utilization'!$AD$10</f>
        <v>52686.128591926907</v>
      </c>
      <c r="G22" s="335">
        <f>G11*G15*'Rural_Degree of Utilization'!$AD$10</f>
        <v>53030.95417916969</v>
      </c>
      <c r="H22" s="335">
        <f>H11*H15*'Rural_Degree of Utilization'!$AD$10</f>
        <v>53375.779766412474</v>
      </c>
      <c r="I22" s="335">
        <f>I11*I15*'Rural_Degree of Utilization'!$P$10</f>
        <v>161745.73568437502</v>
      </c>
      <c r="J22" s="335">
        <f>J11*J15*'Rural_Degree of Utilization'!$P$10</f>
        <v>162855.17395147265</v>
      </c>
      <c r="K22" s="335">
        <f>K11*K15*'Rural_Degree of Utilization'!$P$10</f>
        <v>163964.61221857026</v>
      </c>
      <c r="L22" s="335">
        <f>L11*L15*'Rural_Degree of Utilization'!$P$10</f>
        <v>165074.05048566792</v>
      </c>
      <c r="M22" s="335">
        <f>M11*M15*'Rural_Degree of Utilization'!$P$10</f>
        <v>166183.48875276555</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Utilization'!$AD$10)</f>
        <v>5367944.2955358429</v>
      </c>
      <c r="D25" s="335">
        <f>D11*D19*(1-'Rural_Degree of Utilization'!$AD$10)</f>
        <v>5403780.6043160483</v>
      </c>
      <c r="E25" s="335">
        <f>E11*E19*(1-'Rural_Degree of Utilization'!$AD$10)</f>
        <v>5439616.9130962547</v>
      </c>
      <c r="F25" s="335">
        <f>F11*F19*(1-'Rural_Degree of Utilization'!$AD$10)</f>
        <v>5475453.2218764611</v>
      </c>
      <c r="G25" s="335">
        <f>G11*G19*(1-'Rural_Degree of Utilization'!$AD$10)</f>
        <v>5511289.5306566665</v>
      </c>
      <c r="H25" s="335">
        <f>H11*H19*(1-'Rural_Degree of Utilization'!$AD$10)</f>
        <v>5547125.8394368729</v>
      </c>
      <c r="I25" s="335">
        <f>I11*I19*(1-'Rural_Degree of Utilization'!$P$10)</f>
        <v>5496542.0439525004</v>
      </c>
      <c r="J25" s="335">
        <f>J11*J19*(1-'Rural_Degree of Utilization'!$P$10)</f>
        <v>5534243.6504552625</v>
      </c>
      <c r="K25" s="335">
        <f>K11*K19*(1-'Rural_Degree of Utilization'!$P$10)</f>
        <v>5571945.2569580227</v>
      </c>
      <c r="L25" s="335">
        <f>L11*L19*(1-'Rural_Degree of Utilization'!$P$10)</f>
        <v>5609646.8634607848</v>
      </c>
      <c r="M25" s="335">
        <f>M11*M19*(1-'Rural_Degree of Utilization'!$P$10)</f>
        <v>5647348.4699635459</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213</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Utilization'!AE10</f>
        <v>0.16739350180505413</v>
      </c>
      <c r="D49" s="338">
        <f>'Rural_Degree of Utilization'!Q10</f>
        <v>0.504</v>
      </c>
      <c r="E49" s="152"/>
      <c r="F49" s="138"/>
      <c r="G49" s="101"/>
      <c r="H49" s="101"/>
      <c r="J49" s="52"/>
      <c r="K49" s="52"/>
      <c r="L49" s="52"/>
    </row>
    <row r="50" spans="1:18" s="50" customFormat="1" x14ac:dyDescent="0.25">
      <c r="A50" s="561"/>
      <c r="B50" s="108" t="s">
        <v>56</v>
      </c>
      <c r="C50" s="339">
        <f>'Rural_Degree of Utilization'!AI10</f>
        <v>0.124</v>
      </c>
      <c r="D50" s="338">
        <f>'Rural_Degree of Utilization'!R10</f>
        <v>4.4999999999999998E-2</v>
      </c>
      <c r="E50" s="138"/>
      <c r="F50" s="138"/>
      <c r="G50" s="101"/>
      <c r="H50" s="101"/>
      <c r="J50" s="52"/>
      <c r="K50" s="52"/>
      <c r="L50" s="52"/>
    </row>
    <row r="51" spans="1:18" s="50" customFormat="1" x14ac:dyDescent="0.25">
      <c r="A51" s="561"/>
      <c r="B51" s="108" t="s">
        <v>110</v>
      </c>
      <c r="C51" s="340">
        <f>'Rural_Degree of Utilization'!AN10</f>
        <v>1.3047738693467334E-2</v>
      </c>
      <c r="D51" s="338">
        <f>'Rural_Degree of Utilization'!S10</f>
        <v>8.9999999999999993E-3</v>
      </c>
      <c r="E51" s="138"/>
      <c r="F51" s="138"/>
      <c r="G51" s="101"/>
      <c r="H51" s="101"/>
      <c r="J51" s="52"/>
      <c r="K51" s="52"/>
      <c r="L51" s="52"/>
    </row>
    <row r="52" spans="1:18" s="50" customFormat="1" x14ac:dyDescent="0.25">
      <c r="A52" s="561"/>
      <c r="B52" s="108" t="s">
        <v>57</v>
      </c>
      <c r="C52" s="563">
        <f>'Rural_Degree of Utilization'!AP10</f>
        <v>0.68791977033180352</v>
      </c>
      <c r="D52" s="565">
        <f>'Rural_Degree of Utilization'!T10</f>
        <v>0.41899999999999993</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Utilization'!AD10</f>
        <v>7.6389891696750888E-3</v>
      </c>
      <c r="D54" s="343">
        <f>'Rural_Degree of Utilization'!P10</f>
        <v>2.3E-2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54" t="s">
        <v>61</v>
      </c>
      <c r="B57" s="555"/>
      <c r="C57" s="400"/>
      <c r="D57" s="400"/>
      <c r="E57" s="400"/>
      <c r="F57" s="400"/>
      <c r="G57" s="401"/>
      <c r="H57" s="401"/>
      <c r="I57" s="401"/>
      <c r="J57" s="401"/>
      <c r="K57" s="401"/>
      <c r="L57" s="401"/>
      <c r="M57" s="402"/>
      <c r="N57" s="402"/>
      <c r="O57" s="551"/>
      <c r="P57" s="551"/>
      <c r="Q57" s="551"/>
      <c r="R57" s="403"/>
    </row>
    <row r="58" spans="1:18" s="50" customFormat="1" ht="108" customHeight="1" x14ac:dyDescent="0.25">
      <c r="A58" s="545" t="s">
        <v>12</v>
      </c>
      <c r="B58" s="546" t="s">
        <v>126</v>
      </c>
      <c r="C58" s="546" t="s">
        <v>127</v>
      </c>
      <c r="D58" s="546" t="s">
        <v>13</v>
      </c>
      <c r="E58" s="546" t="s">
        <v>120</v>
      </c>
      <c r="F58" s="546" t="s">
        <v>119</v>
      </c>
      <c r="G58" s="546" t="s">
        <v>117</v>
      </c>
      <c r="H58" s="546" t="s">
        <v>60</v>
      </c>
      <c r="I58" s="546"/>
      <c r="J58" s="546"/>
      <c r="K58" s="546"/>
      <c r="L58" s="546"/>
      <c r="M58" s="546"/>
      <c r="N58" s="546"/>
      <c r="O58" s="546"/>
      <c r="P58" s="546"/>
      <c r="Q58" s="546"/>
      <c r="R58" s="118"/>
    </row>
    <row r="59" spans="1:18" s="50" customFormat="1" x14ac:dyDescent="0.25">
      <c r="A59" s="552"/>
      <c r="B59" s="553"/>
      <c r="C59" s="553"/>
      <c r="D59" s="553"/>
      <c r="E59" s="553"/>
      <c r="F59" s="553"/>
      <c r="G59" s="553"/>
      <c r="H59" s="410">
        <v>2005</v>
      </c>
      <c r="I59" s="410">
        <v>2006</v>
      </c>
      <c r="J59" s="410">
        <v>2007</v>
      </c>
      <c r="K59" s="410">
        <v>2008</v>
      </c>
      <c r="L59" s="410">
        <v>2009</v>
      </c>
      <c r="M59" s="410">
        <v>2010</v>
      </c>
      <c r="N59" s="410">
        <v>2011</v>
      </c>
      <c r="O59" s="410">
        <v>2012</v>
      </c>
      <c r="P59" s="410">
        <v>2013</v>
      </c>
      <c r="Q59" s="410">
        <v>2014</v>
      </c>
      <c r="R59" s="411">
        <v>2015</v>
      </c>
    </row>
    <row r="60" spans="1:18" s="48" customFormat="1" x14ac:dyDescent="0.25">
      <c r="A60" s="547" t="s">
        <v>121</v>
      </c>
      <c r="B60" s="549">
        <f>Population!C5</f>
        <v>0.67374042543633095</v>
      </c>
      <c r="C60" s="549">
        <f>Population!E5</f>
        <v>0.62297644916588102</v>
      </c>
      <c r="D60" s="358" t="s">
        <v>14</v>
      </c>
      <c r="E60" s="148">
        <f t="shared" ref="E60:F62" si="1">C49</f>
        <v>0.16739350180505413</v>
      </c>
      <c r="F60" s="148">
        <f t="shared" si="1"/>
        <v>0.504</v>
      </c>
      <c r="G60" s="135">
        <f>B42*A29</f>
        <v>0.3</v>
      </c>
      <c r="H60" s="399">
        <f t="shared" ref="H60:M60" si="2">($B$60*$E60*$G60)*(C25-$A$32)</f>
        <v>181618.65549214376</v>
      </c>
      <c r="I60" s="399">
        <f t="shared" si="2"/>
        <v>182831.13868126235</v>
      </c>
      <c r="J60" s="399">
        <f t="shared" si="2"/>
        <v>184043.62187038097</v>
      </c>
      <c r="K60" s="399">
        <f t="shared" si="2"/>
        <v>185256.10505949959</v>
      </c>
      <c r="L60" s="399">
        <f t="shared" si="2"/>
        <v>186468.58824861818</v>
      </c>
      <c r="M60" s="399">
        <f t="shared" si="2"/>
        <v>187681.07143773677</v>
      </c>
      <c r="N60" s="399">
        <f>($C$60*$F60*$G60)*(I25-$A$32)</f>
        <v>517741.49627915438</v>
      </c>
      <c r="O60" s="399">
        <f>($C$60*$F60*$G60)*(J25-$A$32)</f>
        <v>521292.76287673169</v>
      </c>
      <c r="P60" s="399">
        <f>($C$60*$F60*$G60)*(K25-$A$32)</f>
        <v>524844.02947430883</v>
      </c>
      <c r="Q60" s="399">
        <f>($C$60*$F60*$G60)*(L25-$A$32)</f>
        <v>528395.2960718862</v>
      </c>
      <c r="R60" s="405">
        <f>($C$60*$F60*$G60)*(M25-$A$32)</f>
        <v>531946.56266946346</v>
      </c>
    </row>
    <row r="61" spans="1:18" s="48" customFormat="1" x14ac:dyDescent="0.25">
      <c r="A61" s="547"/>
      <c r="B61" s="549"/>
      <c r="C61" s="549"/>
      <c r="D61" s="358" t="s">
        <v>15</v>
      </c>
      <c r="E61" s="148">
        <f t="shared" si="1"/>
        <v>0.124</v>
      </c>
      <c r="F61" s="148">
        <f t="shared" si="1"/>
        <v>4.4999999999999998E-2</v>
      </c>
      <c r="G61" s="135">
        <f>B44*A29</f>
        <v>0.06</v>
      </c>
      <c r="H61" s="399">
        <f t="shared" ref="H61:M61" si="3">($B$60*$E$61*$G$61)*(C25-$A$32)</f>
        <v>26907.511986042762</v>
      </c>
      <c r="I61" s="399">
        <f t="shared" si="3"/>
        <v>27087.146098274668</v>
      </c>
      <c r="J61" s="399">
        <f t="shared" si="3"/>
        <v>27266.780210506578</v>
      </c>
      <c r="K61" s="399">
        <f t="shared" si="3"/>
        <v>27446.414322738492</v>
      </c>
      <c r="L61" s="399">
        <f t="shared" si="3"/>
        <v>27626.048434970398</v>
      </c>
      <c r="M61" s="399">
        <f t="shared" si="3"/>
        <v>27805.682547202308</v>
      </c>
      <c r="N61" s="399">
        <f>($C$60*$F$61*$G$61)*(I25-$A$32)</f>
        <v>9245.3838621277555</v>
      </c>
      <c r="O61" s="399">
        <f>($C$60*$F$61*$G$61)*(J25-$A$32)</f>
        <v>9308.7993370844943</v>
      </c>
      <c r="P61" s="399">
        <f>($C$60*$F$61*$G$61)*(K25-$A$32)</f>
        <v>9372.2148120412276</v>
      </c>
      <c r="Q61" s="399">
        <f>($C$60*$F$61*$G$61)*(L25-$A$32)</f>
        <v>9435.6302869979663</v>
      </c>
      <c r="R61" s="405">
        <f>($C$60*$F$61*$G$61)*(M25-$A$32)</f>
        <v>9499.0457619547033</v>
      </c>
    </row>
    <row r="62" spans="1:18" s="48" customFormat="1" x14ac:dyDescent="0.25">
      <c r="A62" s="547"/>
      <c r="B62" s="549"/>
      <c r="C62" s="549"/>
      <c r="D62" s="358" t="s">
        <v>113</v>
      </c>
      <c r="E62" s="148">
        <f t="shared" si="1"/>
        <v>1.3047738693467334E-2</v>
      </c>
      <c r="F62" s="148">
        <f t="shared" si="1"/>
        <v>8.9999999999999993E-3</v>
      </c>
      <c r="G62" s="135">
        <f>B43*A29</f>
        <v>0.3</v>
      </c>
      <c r="H62" s="399">
        <f t="shared" ref="H62:M62" si="4">($B$60*$E$62*$G$62)*(C25-$A$32)</f>
        <v>14156.539729242993</v>
      </c>
      <c r="I62" s="399">
        <f t="shared" si="4"/>
        <v>14251.048558147626</v>
      </c>
      <c r="J62" s="399">
        <f t="shared" si="4"/>
        <v>14345.557387052262</v>
      </c>
      <c r="K62" s="399">
        <f t="shared" si="4"/>
        <v>14440.066215956896</v>
      </c>
      <c r="L62" s="399">
        <f t="shared" si="4"/>
        <v>14534.575044861531</v>
      </c>
      <c r="M62" s="399">
        <f t="shared" si="4"/>
        <v>14629.083873766165</v>
      </c>
      <c r="N62" s="399">
        <f>($C$60*$F$62*$G$62)*(I25-$A$32)</f>
        <v>9245.3838621277573</v>
      </c>
      <c r="O62" s="399">
        <f>($C$60*$F$62*$G$62)*(J25-$A$32)</f>
        <v>9308.7993370844943</v>
      </c>
      <c r="P62" s="399">
        <f>($C$60*$F$62*$G$62)*(K25-$A$32)</f>
        <v>9372.2148120412294</v>
      </c>
      <c r="Q62" s="399">
        <f>($C$60*$F$62*$G$62)*(L25-$A$32)</f>
        <v>9435.6302869979681</v>
      </c>
      <c r="R62" s="405">
        <f>($C$60*$F$62*$G$62)*(M25-$A$32)</f>
        <v>9499.0457619547033</v>
      </c>
    </row>
    <row r="63" spans="1:18" s="48" customFormat="1" x14ac:dyDescent="0.25">
      <c r="A63" s="547"/>
      <c r="B63" s="549"/>
      <c r="C63" s="549"/>
      <c r="D63" s="358" t="s">
        <v>111</v>
      </c>
      <c r="E63" s="148">
        <f>C54</f>
        <v>7.6389891696750888E-3</v>
      </c>
      <c r="F63" s="148">
        <f>D54</f>
        <v>2.3E-2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0.68791977033180352</v>
      </c>
      <c r="F64" s="407">
        <f>D52</f>
        <v>0.41899999999999993</v>
      </c>
      <c r="G64" s="408">
        <f>B40*$A$29</f>
        <v>0.06</v>
      </c>
      <c r="H64" s="408">
        <f t="shared" ref="H64:M64" si="6">($B$60*$E$64*$G$64)*(C25-$A$32)</f>
        <v>149275.88278740959</v>
      </c>
      <c r="I64" s="408">
        <f t="shared" si="6"/>
        <v>150272.44615217031</v>
      </c>
      <c r="J64" s="408">
        <f t="shared" si="6"/>
        <v>151269.00951693105</v>
      </c>
      <c r="K64" s="408">
        <f t="shared" si="6"/>
        <v>152265.57288169183</v>
      </c>
      <c r="L64" s="408">
        <f t="shared" si="6"/>
        <v>153262.13624645254</v>
      </c>
      <c r="M64" s="408">
        <f t="shared" si="6"/>
        <v>154258.69961121329</v>
      </c>
      <c r="N64" s="408">
        <f>($C$60*$F$64*$G$64)*(I11-$A$32)</f>
        <v>88111.357630650047</v>
      </c>
      <c r="O64" s="408">
        <f>($C$60*$F$64*$G$64)*(J11-$A$32)</f>
        <v>88715.726651618388</v>
      </c>
      <c r="P64" s="408">
        <f>($C$60*$F$64*$G$64)*(K11-$A$32)</f>
        <v>89320.0956725867</v>
      </c>
      <c r="Q64" s="408">
        <f>($C$60*$F$64*$G$64)*(L11-$A$32)</f>
        <v>89924.464693555041</v>
      </c>
      <c r="R64" s="409">
        <f>($C$60*$F$64*$G$64)*(M11-$A$32)</f>
        <v>90528.833714523382</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215</v>
      </c>
      <c r="B67" s="64"/>
      <c r="C67" s="119">
        <f>SUM(H60:H64)/10^3</f>
        <v>371.95858999483909</v>
      </c>
      <c r="D67" s="119">
        <f t="shared" ref="D67:I67" si="7">SUM(I60:I64)/10^3</f>
        <v>374.44177948985492</v>
      </c>
      <c r="E67" s="119">
        <f t="shared" si="7"/>
        <v>376.92496898487082</v>
      </c>
      <c r="F67" s="119">
        <f t="shared" si="7"/>
        <v>379.40815847988682</v>
      </c>
      <c r="G67" s="119">
        <f t="shared" si="7"/>
        <v>381.89134797490266</v>
      </c>
      <c r="H67" s="119">
        <f t="shared" si="7"/>
        <v>384.37453746991849</v>
      </c>
      <c r="I67" s="119">
        <f t="shared" si="7"/>
        <v>624.3436216340599</v>
      </c>
      <c r="J67" s="119">
        <f>SUM(O60:O64)/10^3</f>
        <v>628.6260882025191</v>
      </c>
      <c r="K67" s="119">
        <f>SUM(P60:P64)/10^3</f>
        <v>632.90855477097807</v>
      </c>
      <c r="L67" s="119">
        <f>SUM(Q60:Q64)/10^3</f>
        <v>637.19102133943727</v>
      </c>
      <c r="M67" s="120">
        <f>SUM(R60:R64)/10^3</f>
        <v>641.47348790789624</v>
      </c>
    </row>
    <row r="68" spans="1:13" x14ac:dyDescent="0.25">
      <c r="A68" s="68"/>
      <c r="B68" s="69"/>
      <c r="C68" s="69"/>
      <c r="D68" s="69"/>
      <c r="E68" s="69"/>
      <c r="F68" s="121"/>
      <c r="G68" s="121"/>
      <c r="H68" s="121"/>
      <c r="I68" s="121"/>
      <c r="J68" s="121"/>
      <c r="K68" s="121"/>
      <c r="L68" s="121"/>
    </row>
    <row r="69" spans="1:13" x14ac:dyDescent="0.25">
      <c r="A69" s="68"/>
      <c r="B69" s="69"/>
      <c r="C69" s="69"/>
      <c r="D69" s="69"/>
      <c r="E69" s="69"/>
      <c r="F69" s="122"/>
      <c r="G69" s="123"/>
      <c r="H69" s="123"/>
      <c r="I69" s="123"/>
      <c r="J69" s="123"/>
      <c r="K69" s="123"/>
      <c r="L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I71" si="8">C67*21</f>
        <v>7811.1303898916212</v>
      </c>
      <c r="D71" s="119">
        <f t="shared" si="8"/>
        <v>7863.2773692869532</v>
      </c>
      <c r="E71" s="119">
        <f t="shared" si="8"/>
        <v>7915.424348682287</v>
      </c>
      <c r="F71" s="119">
        <f t="shared" si="8"/>
        <v>7967.5713280776235</v>
      </c>
      <c r="G71" s="119">
        <f t="shared" si="8"/>
        <v>8019.7183074729555</v>
      </c>
      <c r="H71" s="119">
        <f t="shared" si="8"/>
        <v>8071.8652868682884</v>
      </c>
      <c r="I71" s="119">
        <f t="shared" si="8"/>
        <v>13111.216054315259</v>
      </c>
      <c r="J71" s="119">
        <f>J67*21</f>
        <v>13201.147852252901</v>
      </c>
      <c r="K71" s="119">
        <f>K67*21</f>
        <v>13291.079650190539</v>
      </c>
      <c r="L71" s="119">
        <f>L67*21</f>
        <v>13381.011448128183</v>
      </c>
      <c r="M71" s="120">
        <f>M67*21</f>
        <v>13470.943246065821</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2" fitToHeight="0" orientation="landscape"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AB48"/>
  <sheetViews>
    <sheetView topLeftCell="B1" zoomScale="70" zoomScaleNormal="70" workbookViewId="0">
      <selection activeCell="L3" sqref="L3"/>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154</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population'!G5</f>
        <v>55785321</v>
      </c>
      <c r="D3" s="346">
        <f>'Rural population'!H5</f>
        <v>55881384.5</v>
      </c>
      <c r="E3" s="346">
        <f>'Rural population'!I5</f>
        <v>55977448</v>
      </c>
      <c r="F3" s="346">
        <f>'Rural population'!J5</f>
        <v>56073511.5</v>
      </c>
      <c r="G3" s="346">
        <f>'Rural population'!K5</f>
        <v>56169575</v>
      </c>
      <c r="H3" s="346">
        <f>'Rural population'!L5</f>
        <v>56265638.5</v>
      </c>
      <c r="I3" s="346">
        <f>'Rural population'!M5</f>
        <v>56361702</v>
      </c>
      <c r="J3" s="346">
        <f>'Rural population'!N5</f>
        <v>56459431.207274601</v>
      </c>
      <c r="K3" s="346">
        <f>'Rural population'!O5</f>
        <v>56557160.414549202</v>
      </c>
      <c r="L3" s="346">
        <f>'Rural population'!P5</f>
        <v>34902787.798480771</v>
      </c>
      <c r="M3" s="346">
        <f>'Rural population'!Q5</f>
        <v>34945073.868313543</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intake'!$C$9/1000*365</f>
        <v>18.177</v>
      </c>
      <c r="D7" s="353">
        <f>'Protein intake'!$C$9/1000*365</f>
        <v>18.177</v>
      </c>
      <c r="E7" s="353">
        <f>'Protein intake'!$C$9/1000*365</f>
        <v>18.177</v>
      </c>
      <c r="F7" s="353">
        <f>'Protein intake'!$C$9/1000*365</f>
        <v>18.177</v>
      </c>
      <c r="G7" s="353">
        <f>'Protein intake'!$I$9/1000*365</f>
        <v>19.637</v>
      </c>
      <c r="H7" s="353">
        <f>'Protein intake'!$I$9/1000*365</f>
        <v>19.637</v>
      </c>
      <c r="I7" s="353">
        <f>'Protein intake'!$O$9/1000*365</f>
        <v>20.713750000000001</v>
      </c>
      <c r="J7" s="353">
        <f>'Protein intake'!$O$9/1000*365</f>
        <v>20.713750000000001</v>
      </c>
      <c r="K7" s="353">
        <f>'Protein intake'!$O$9/1000*365</f>
        <v>20.713750000000001</v>
      </c>
      <c r="L7" s="353">
        <f>'Protein intake'!$O$9/1000*365</f>
        <v>20.713750000000001</v>
      </c>
      <c r="M7" s="353">
        <f>'Protein intake'!$O$9/1000*365</f>
        <v>20.713750000000001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154</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154</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283922738.34876001</v>
      </c>
      <c r="D27" s="335">
        <f t="shared" ref="D27:K27" si="0">(D3*D7*D11*D15*D19)-$A$23</f>
        <v>284411659.29581994</v>
      </c>
      <c r="E27" s="335">
        <f t="shared" si="0"/>
        <v>284900580.24288005</v>
      </c>
      <c r="F27" s="335">
        <f t="shared" si="0"/>
        <v>285389501.18993998</v>
      </c>
      <c r="G27" s="335">
        <f t="shared" si="0"/>
        <v>308840544.39700001</v>
      </c>
      <c r="H27" s="335">
        <f t="shared" si="0"/>
        <v>309368736.10285997</v>
      </c>
      <c r="I27" s="335">
        <f t="shared" si="0"/>
        <v>326889417.34469998</v>
      </c>
      <c r="J27" s="335">
        <f t="shared" si="0"/>
        <v>327456232.08751166</v>
      </c>
      <c r="K27" s="335">
        <f t="shared" si="0"/>
        <v>328023046.83032322</v>
      </c>
      <c r="L27" s="335">
        <f>(L3*L7*L11*L15*L19)-$A$23</f>
        <v>202430933.81301874</v>
      </c>
      <c r="M27" s="363">
        <f>(M3*M7*M11*M15*M19)-$A$23</f>
        <v>202676186.67513832</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2230.8215155974003</v>
      </c>
      <c r="D39" s="374">
        <f t="shared" ref="D39:K39" si="1">D27*D31*$A$35/10^3</f>
        <v>2234.6630373242997</v>
      </c>
      <c r="E39" s="374">
        <f t="shared" si="1"/>
        <v>2238.5045590512004</v>
      </c>
      <c r="F39" s="374">
        <f t="shared" si="1"/>
        <v>2242.3460807781003</v>
      </c>
      <c r="G39" s="374">
        <f t="shared" si="1"/>
        <v>2426.6042774050002</v>
      </c>
      <c r="H39" s="374">
        <f t="shared" si="1"/>
        <v>2430.7543550938999</v>
      </c>
      <c r="I39" s="374">
        <f t="shared" si="1"/>
        <v>2568.4168505654998</v>
      </c>
      <c r="J39" s="374">
        <f t="shared" si="1"/>
        <v>2572.8703949733058</v>
      </c>
      <c r="K39" s="374">
        <f t="shared" si="1"/>
        <v>2577.3239393811109</v>
      </c>
      <c r="L39" s="374">
        <f>L27*L31*$A$35/10^3</f>
        <v>1590.5287656737187</v>
      </c>
      <c r="M39" s="375">
        <f>M27*M31*$A$35/10^3</f>
        <v>1592.4557524475156</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691554.66983519413</v>
      </c>
      <c r="D43" s="119">
        <f>D39*310</f>
        <v>692745.54157053295</v>
      </c>
      <c r="E43" s="119">
        <f>E39*310</f>
        <v>693936.41330587212</v>
      </c>
      <c r="F43" s="119">
        <f t="shared" ref="F43:K43" si="2">F39*310</f>
        <v>695127.28504121106</v>
      </c>
      <c r="G43" s="119">
        <f t="shared" si="2"/>
        <v>752247.32599555003</v>
      </c>
      <c r="H43" s="119">
        <f t="shared" si="2"/>
        <v>753533.85007910896</v>
      </c>
      <c r="I43" s="119">
        <f t="shared" si="2"/>
        <v>796209.22367530491</v>
      </c>
      <c r="J43" s="119">
        <f t="shared" si="2"/>
        <v>797589.82244172483</v>
      </c>
      <c r="K43" s="119">
        <f t="shared" si="2"/>
        <v>798970.4212081444</v>
      </c>
      <c r="L43" s="119">
        <f>L39*310</f>
        <v>493063.91735885281</v>
      </c>
      <c r="M43" s="120">
        <f>M39*310</f>
        <v>493661.28325872985</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U76"/>
  <sheetViews>
    <sheetView topLeftCell="E1" zoomScale="70" zoomScaleNormal="70" zoomScalePageLayoutView="70" workbookViewId="0">
      <selection activeCell="D22" sqref="D22"/>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154</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population'!G5</f>
        <v>79558315</v>
      </c>
      <c r="D3" s="332">
        <f>'State population'!H5</f>
        <v>80395392</v>
      </c>
      <c r="E3" s="332">
        <f>'State population'!I5</f>
        <v>81232469</v>
      </c>
      <c r="F3" s="332">
        <f>'State population'!J5</f>
        <v>82069546</v>
      </c>
      <c r="G3" s="332">
        <f>'State population'!K5</f>
        <v>82906623</v>
      </c>
      <c r="H3" s="332">
        <f>'State population'!L5</f>
        <v>83743700</v>
      </c>
      <c r="I3" s="332">
        <f>'State population'!M5</f>
        <v>84580777</v>
      </c>
      <c r="J3" s="332">
        <f>'State population'!N5</f>
        <v>85509797.031041712</v>
      </c>
      <c r="K3" s="332">
        <f>'State population'!O5</f>
        <v>86438817.062083423</v>
      </c>
      <c r="L3" s="332">
        <f>'State population'!P5</f>
        <v>50750900.378225386</v>
      </c>
      <c r="M3" s="332">
        <f>'State population'!Q5</f>
        <v>51218160.014092296</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BOD!$B$7</f>
        <v>40.5</v>
      </c>
      <c r="D7" s="334">
        <f>BOD!$B$7</f>
        <v>40.5</v>
      </c>
      <c r="E7" s="334">
        <f>BOD!$B$7</f>
        <v>40.5</v>
      </c>
      <c r="F7" s="334">
        <f>BOD!$B$7</f>
        <v>40.5</v>
      </c>
      <c r="G7" s="334">
        <f>BOD!$B$7</f>
        <v>40.5</v>
      </c>
      <c r="H7" s="334">
        <f>BOD!$B$7</f>
        <v>40.5</v>
      </c>
      <c r="I7" s="334">
        <f>BOD!$B$7</f>
        <v>40.5</v>
      </c>
      <c r="J7" s="334">
        <f>BOD!$B$7</f>
        <v>40.5</v>
      </c>
      <c r="K7" s="334">
        <f>BOD!$B$7</f>
        <v>40.5</v>
      </c>
      <c r="L7" s="334">
        <f>BOD!$B$7</f>
        <v>40.5</v>
      </c>
      <c r="M7" s="334">
        <f>BOD!$B$7</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1176070791.4875002</v>
      </c>
      <c r="D11" s="45">
        <f t="shared" si="0"/>
        <v>1188444882.24</v>
      </c>
      <c r="E11" s="45">
        <f t="shared" si="0"/>
        <v>1200818972.9925001</v>
      </c>
      <c r="F11" s="45">
        <f t="shared" si="0"/>
        <v>1213193063.7449999</v>
      </c>
      <c r="G11" s="45">
        <f t="shared" si="0"/>
        <v>1225567154.4975002</v>
      </c>
      <c r="H11" s="45">
        <f t="shared" si="0"/>
        <v>1237941245.25</v>
      </c>
      <c r="I11" s="45">
        <f t="shared" si="0"/>
        <v>1250315336.0025001</v>
      </c>
      <c r="J11" s="45">
        <f t="shared" si="0"/>
        <v>1264048574.6113741</v>
      </c>
      <c r="K11" s="45">
        <f t="shared" si="0"/>
        <v>1277781813.2202482</v>
      </c>
      <c r="L11" s="45">
        <f t="shared" si="0"/>
        <v>750225184.84111679</v>
      </c>
      <c r="M11" s="82">
        <f t="shared" si="0"/>
        <v>757132450.40831947</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154</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154</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Utilization'!$AD$11</f>
        <v>11314533.198260093</v>
      </c>
      <c r="D22" s="335">
        <f>D11*D15*'Rural_Degree of Utilization'!$AD$11</f>
        <v>11433579.655013228</v>
      </c>
      <c r="E22" s="335">
        <f>E11*E15*'Rural_Degree of Utilization'!$AD$11</f>
        <v>11552626.111766366</v>
      </c>
      <c r="F22" s="335">
        <f>F11*F15*'Rural_Degree of Utilization'!$AD$11</f>
        <v>11671672.568519501</v>
      </c>
      <c r="G22" s="335">
        <f>G11*G15*'Rural_Degree of Utilization'!$AD$11</f>
        <v>11790719.025272641</v>
      </c>
      <c r="H22" s="335">
        <f>H11*H15*'Rural_Degree of Utilization'!$AD$11</f>
        <v>11909765.482025776</v>
      </c>
      <c r="I22" s="335">
        <f>I11*I15*'Rural_Degree of Utilization'!$P$11</f>
        <v>35946565.91007188</v>
      </c>
      <c r="J22" s="335">
        <f>J11*J15*'Rural_Degree of Utilization'!$P$11</f>
        <v>36341396.520077005</v>
      </c>
      <c r="K22" s="335">
        <f>K11*K15*'Rural_Degree of Utilization'!$P$11</f>
        <v>36736227.130082138</v>
      </c>
      <c r="L22" s="335">
        <f>L11*L15*'Rural_Degree of Utilization'!$P$11</f>
        <v>21568974.064182106</v>
      </c>
      <c r="M22" s="335">
        <f>M11*M15*'Rural_Degree of Utilization'!$P$11</f>
        <v>21767557.949239183</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Utilization'!$AD$11)</f>
        <v>1167019164.9288921</v>
      </c>
      <c r="D25" s="335">
        <f>D11*D19*(1-'Rural_Degree of Utilization'!$AD$11)</f>
        <v>1179298018.5159895</v>
      </c>
      <c r="E25" s="335">
        <f>E11*E19*(1-'Rural_Degree of Utilization'!$AD$11)</f>
        <v>1191576872.1030869</v>
      </c>
      <c r="F25" s="335">
        <f>F11*F19*(1-'Rural_Degree of Utilization'!$AD$11)</f>
        <v>1203855725.6901844</v>
      </c>
      <c r="G25" s="335">
        <f>G11*G19*(1-'Rural_Degree of Utilization'!$AD$11)</f>
        <v>1216134579.277282</v>
      </c>
      <c r="H25" s="335">
        <f>H11*H19*(1-'Rural_Degree of Utilization'!$AD$11)</f>
        <v>1228413432.8643794</v>
      </c>
      <c r="I25" s="335">
        <f>I11*I19*(1-'Rural_Degree of Utilization'!$P$11)</f>
        <v>1221558083.2744424</v>
      </c>
      <c r="J25" s="335">
        <f>J11*J19*(1-'Rural_Degree of Utilization'!$P$11)</f>
        <v>1234975457.3953125</v>
      </c>
      <c r="K25" s="335">
        <f>K11*K19*(1-'Rural_Degree of Utilization'!$P$11)</f>
        <v>1248392831.5161824</v>
      </c>
      <c r="L25" s="335">
        <f>L11*L19*(1-'Rural_Degree of Utilization'!$P$11)</f>
        <v>732970005.58977103</v>
      </c>
      <c r="M25" s="335">
        <f>M11*M19*(1-'Rural_Degree of Utilization'!$P$11)</f>
        <v>739718404.04892814</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212</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Utilization'!AE11</f>
        <v>7.5626459143968858E-2</v>
      </c>
      <c r="D49" s="338">
        <f>'Rural_Degree of Utilization'!Q11</f>
        <v>0.22600000000000001</v>
      </c>
      <c r="E49" s="138"/>
      <c r="F49" s="138"/>
      <c r="G49" s="101"/>
      <c r="H49" s="101"/>
      <c r="J49" s="52"/>
      <c r="K49" s="52"/>
      <c r="L49" s="52"/>
    </row>
    <row r="50" spans="1:18" s="50" customFormat="1" x14ac:dyDescent="0.25">
      <c r="A50" s="561"/>
      <c r="B50" s="108" t="s">
        <v>56</v>
      </c>
      <c r="C50" s="339">
        <f>'Rural_Degree of Utilization'!AI11</f>
        <v>6.4000000000000001E-2</v>
      </c>
      <c r="D50" s="338">
        <f>'Rural_Degree of Utilization'!R11</f>
        <v>0.06</v>
      </c>
      <c r="E50" s="138"/>
      <c r="F50" s="138"/>
      <c r="G50" s="101"/>
      <c r="H50" s="101"/>
      <c r="J50" s="52"/>
      <c r="K50" s="52"/>
      <c r="L50" s="52"/>
    </row>
    <row r="51" spans="1:18" s="50" customFormat="1" x14ac:dyDescent="0.25">
      <c r="A51" s="561"/>
      <c r="B51" s="108" t="s">
        <v>110</v>
      </c>
      <c r="C51" s="340">
        <f>'Rural_Degree of Utilization'!AN11</f>
        <v>3.2615044247787606E-2</v>
      </c>
      <c r="D51" s="338">
        <f>'Rural_Degree of Utilization'!S11</f>
        <v>2.7E-2</v>
      </c>
      <c r="E51" s="138"/>
      <c r="F51" s="138"/>
      <c r="G51" s="101"/>
      <c r="H51" s="101"/>
      <c r="J51" s="52"/>
      <c r="K51" s="52"/>
      <c r="L51" s="52"/>
    </row>
    <row r="52" spans="1:18" s="50" customFormat="1" x14ac:dyDescent="0.25">
      <c r="A52" s="561"/>
      <c r="B52" s="108" t="s">
        <v>57</v>
      </c>
      <c r="C52" s="563">
        <f>'Rural_Degree of Utilization'!AP11</f>
        <v>0.82006199855376882</v>
      </c>
      <c r="D52" s="565">
        <f>'Rural_Degree of Utilization'!T11</f>
        <v>0.66400000000000003</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Utilization'!AD11</f>
        <v>7.6964980544747073E-3</v>
      </c>
      <c r="D54" s="343">
        <f>'Rural_Degree of Utilization'!P11</f>
        <v>2.3E-2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ht="16.5" thickBot="1" x14ac:dyDescent="0.3">
      <c r="A56" s="109"/>
      <c r="B56" s="110"/>
      <c r="C56" s="110"/>
      <c r="D56" s="110"/>
      <c r="E56" s="110"/>
      <c r="F56" s="110"/>
      <c r="G56" s="111"/>
      <c r="H56" s="112"/>
      <c r="I56" s="52"/>
      <c r="J56" s="52"/>
      <c r="K56" s="52"/>
      <c r="L56" s="52"/>
    </row>
    <row r="57" spans="1:18" s="50" customFormat="1" x14ac:dyDescent="0.25">
      <c r="A57" s="567" t="s">
        <v>61</v>
      </c>
      <c r="B57" s="568"/>
      <c r="C57" s="398"/>
      <c r="D57" s="398"/>
      <c r="E57" s="398"/>
      <c r="F57" s="398"/>
      <c r="G57" s="113"/>
      <c r="H57" s="113"/>
      <c r="I57" s="113"/>
      <c r="J57" s="113"/>
      <c r="K57" s="113"/>
      <c r="L57" s="113"/>
      <c r="M57" s="114"/>
      <c r="N57" s="114"/>
      <c r="O57" s="569"/>
      <c r="P57" s="569"/>
      <c r="Q57" s="569"/>
      <c r="R57" s="397"/>
    </row>
    <row r="58" spans="1:18" s="50" customFormat="1" ht="108" customHeight="1" x14ac:dyDescent="0.25">
      <c r="A58" s="574"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130"/>
    </row>
    <row r="59" spans="1:18" s="50" customFormat="1" x14ac:dyDescent="0.25">
      <c r="A59" s="574"/>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130">
        <v>2015</v>
      </c>
    </row>
    <row r="60" spans="1:18" s="48" customFormat="1" x14ac:dyDescent="0.25">
      <c r="A60" s="571" t="s">
        <v>121</v>
      </c>
      <c r="B60" s="549">
        <f>Population!C6</f>
        <v>0.72695265596813297</v>
      </c>
      <c r="C60" s="549">
        <f>Population!E6</f>
        <v>0.66636538465471895</v>
      </c>
      <c r="D60" s="358" t="s">
        <v>14</v>
      </c>
      <c r="E60" s="148">
        <f t="shared" ref="E60:F62" si="1">C49</f>
        <v>7.5626459143968858E-2</v>
      </c>
      <c r="F60" s="148">
        <f t="shared" si="1"/>
        <v>0.22600000000000001</v>
      </c>
      <c r="G60" s="135">
        <f>B42*A29</f>
        <v>0.3</v>
      </c>
      <c r="H60" s="399">
        <f t="shared" ref="H60:M60" si="2">($B$60*$E60*$G60)*(C25-$A$32)</f>
        <v>19247713.141451366</v>
      </c>
      <c r="I60" s="399">
        <f t="shared" si="2"/>
        <v>19450228.968656939</v>
      </c>
      <c r="J60" s="399">
        <f t="shared" si="2"/>
        <v>19652744.795862511</v>
      </c>
      <c r="K60" s="399">
        <f t="shared" si="2"/>
        <v>19855260.623068087</v>
      </c>
      <c r="L60" s="399">
        <f t="shared" si="2"/>
        <v>20057776.450273663</v>
      </c>
      <c r="M60" s="399">
        <f t="shared" si="2"/>
        <v>20260292.277479235</v>
      </c>
      <c r="N60" s="399">
        <f>($C$60*$F60*$G60)*(I25-$A$32)</f>
        <v>55189472.694261491</v>
      </c>
      <c r="O60" s="399">
        <f>($C$60*$F60*$G60)*(J25-$A$32)</f>
        <v>55795663.928891547</v>
      </c>
      <c r="P60" s="399">
        <f>($C$60*$F60*$G60)*(K25-$A$32)</f>
        <v>56401855.16352158</v>
      </c>
      <c r="Q60" s="399">
        <f>($C$60*$F60*$G60)*(L25-$A$32)</f>
        <v>33115271.932690512</v>
      </c>
      <c r="R60" s="412">
        <f>($C$60*$F60*$G60)*(M25-$A$32)</f>
        <v>33420161.694046192</v>
      </c>
    </row>
    <row r="61" spans="1:18" s="48" customFormat="1" x14ac:dyDescent="0.25">
      <c r="A61" s="571"/>
      <c r="B61" s="549"/>
      <c r="C61" s="549"/>
      <c r="D61" s="358" t="s">
        <v>15</v>
      </c>
      <c r="E61" s="148">
        <f t="shared" si="1"/>
        <v>6.4000000000000001E-2</v>
      </c>
      <c r="F61" s="148">
        <f t="shared" si="1"/>
        <v>0.06</v>
      </c>
      <c r="G61" s="135">
        <f>B44*A29</f>
        <v>0.06</v>
      </c>
      <c r="H61" s="399">
        <f t="shared" ref="H61:M61" si="3">($B$60*$E$61*$G$61)*(C25-$A$32)</f>
        <v>3257731.8970013596</v>
      </c>
      <c r="I61" s="399">
        <f t="shared" si="3"/>
        <v>3292008.2946745153</v>
      </c>
      <c r="J61" s="399">
        <f t="shared" si="3"/>
        <v>3326284.6923476709</v>
      </c>
      <c r="K61" s="399">
        <f t="shared" si="3"/>
        <v>3360561.0900208266</v>
      </c>
      <c r="L61" s="399">
        <f t="shared" si="3"/>
        <v>3394837.4876939831</v>
      </c>
      <c r="M61" s="399">
        <f t="shared" si="3"/>
        <v>3429113.8853671388</v>
      </c>
      <c r="N61" s="399">
        <f>($C$60*$F$61*$G$61)*(I25-$A$32)</f>
        <v>2930414.4793413179</v>
      </c>
      <c r="O61" s="399">
        <f>($C$60*$F$61*$G$61)*(J25-$A$32)</f>
        <v>2962601.6245429134</v>
      </c>
      <c r="P61" s="399">
        <f>($C$60*$F$61*$G$61)*(K25-$A$32)</f>
        <v>2994788.7697445084</v>
      </c>
      <c r="Q61" s="399">
        <f>($C$60*$F$61*$G$61)*(L25-$A$32)</f>
        <v>1758333.0229747174</v>
      </c>
      <c r="R61" s="412">
        <f>($C$60*$F$61*$G$61)*(M25-$A$32)</f>
        <v>1774521.8598608596</v>
      </c>
    </row>
    <row r="62" spans="1:18" s="48" customFormat="1" x14ac:dyDescent="0.25">
      <c r="A62" s="571"/>
      <c r="B62" s="549"/>
      <c r="C62" s="549"/>
      <c r="D62" s="358" t="s">
        <v>113</v>
      </c>
      <c r="E62" s="148">
        <f t="shared" si="1"/>
        <v>3.2615044247787606E-2</v>
      </c>
      <c r="F62" s="148">
        <f t="shared" si="1"/>
        <v>2.7E-2</v>
      </c>
      <c r="G62" s="135">
        <f>B43*A29</f>
        <v>0.3</v>
      </c>
      <c r="H62" s="399">
        <f t="shared" ref="H62:M62" si="4">($B$60*$E$62*$G$62)*(C25-$A$32)</f>
        <v>8300864.8412600299</v>
      </c>
      <c r="I62" s="399">
        <f t="shared" si="4"/>
        <v>8388202.8277260251</v>
      </c>
      <c r="J62" s="399">
        <f t="shared" si="4"/>
        <v>8475540.8141920194</v>
      </c>
      <c r="K62" s="399">
        <f t="shared" si="4"/>
        <v>8562878.8006580155</v>
      </c>
      <c r="L62" s="399">
        <f t="shared" si="4"/>
        <v>8650216.7871240117</v>
      </c>
      <c r="M62" s="399">
        <f t="shared" si="4"/>
        <v>8737554.7735900078</v>
      </c>
      <c r="N62" s="399">
        <f>($C$60*$F$62*$G$62)*(I25-$A$32)</f>
        <v>6593432.578517966</v>
      </c>
      <c r="O62" s="399">
        <f>($C$60*$F$62*$G$62)*(J25-$A$32)</f>
        <v>6665853.6552215554</v>
      </c>
      <c r="P62" s="399">
        <f>($C$60*$F$62*$G$62)*(K25-$A$32)</f>
        <v>6738274.7319251448</v>
      </c>
      <c r="Q62" s="399">
        <f>($C$60*$F$62*$G$62)*(L25-$A$32)</f>
        <v>3956249.301693114</v>
      </c>
      <c r="R62" s="412">
        <f>($C$60*$F$62*$G$62)*(M25-$A$32)</f>
        <v>3992674.1846869341</v>
      </c>
    </row>
    <row r="63" spans="1:18" s="48" customFormat="1" x14ac:dyDescent="0.25">
      <c r="A63" s="571"/>
      <c r="B63" s="549"/>
      <c r="C63" s="549"/>
      <c r="D63" s="358" t="s">
        <v>111</v>
      </c>
      <c r="E63" s="148">
        <f>C54</f>
        <v>7.6964980544747073E-3</v>
      </c>
      <c r="F63" s="148">
        <f>D54</f>
        <v>2.3E-2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12">
        <f>($C$60*$F$63*$G$63)*(M11-$A$32)</f>
        <v>0</v>
      </c>
    </row>
    <row r="64" spans="1:18" s="48" customFormat="1" ht="16.5" thickBot="1" x14ac:dyDescent="0.3">
      <c r="A64" s="572"/>
      <c r="B64" s="573"/>
      <c r="C64" s="573"/>
      <c r="D64" s="413" t="s">
        <v>128</v>
      </c>
      <c r="E64" s="149">
        <f>C52</f>
        <v>0.82006199855376882</v>
      </c>
      <c r="F64" s="149">
        <f>D52</f>
        <v>0.66400000000000003</v>
      </c>
      <c r="G64" s="136">
        <f>B40*$A$29</f>
        <v>0.06</v>
      </c>
      <c r="H64" s="136">
        <f t="shared" ref="H64:M64" si="6">($B$60*$E$64*$G$64)*(C25-$A$32)</f>
        <v>41742845.784488998</v>
      </c>
      <c r="I64" s="136">
        <f t="shared" si="6"/>
        <v>42182045.334161989</v>
      </c>
      <c r="J64" s="136">
        <f t="shared" si="6"/>
        <v>42621244.883834988</v>
      </c>
      <c r="K64" s="136">
        <f t="shared" si="6"/>
        <v>43060444.433507986</v>
      </c>
      <c r="L64" s="136">
        <f t="shared" si="6"/>
        <v>43499643.983180992</v>
      </c>
      <c r="M64" s="136">
        <f t="shared" si="6"/>
        <v>43938843.532853991</v>
      </c>
      <c r="N64" s="136">
        <f>($C$60*$F$64*$G$64)*(I11-$A$32)</f>
        <v>33193367.695029605</v>
      </c>
      <c r="O64" s="136">
        <f>($C$60*$F$64*$G$64)*(J11-$A$32)</f>
        <v>33557957.671383396</v>
      </c>
      <c r="P64" s="136">
        <f>($C$60*$F$64*$G$64)*(K11-$A$32)</f>
        <v>33922547.64773719</v>
      </c>
      <c r="Q64" s="136">
        <f>($C$60*$F$64*$G$64)*(L11-$A$32)</f>
        <v>19916975.899952449</v>
      </c>
      <c r="R64" s="414">
        <f>($C$60*$F$64*$G$64)*(M11-$A$32)</f>
        <v>20100349.964988243</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154</v>
      </c>
      <c r="B67" s="64"/>
      <c r="C67" s="119">
        <f>SUM(H60:H64)/10^3</f>
        <v>72549.155664201753</v>
      </c>
      <c r="D67" s="119">
        <f t="shared" ref="D67:J67" si="7">SUM(I60:I64)/10^3</f>
        <v>73312.485425219478</v>
      </c>
      <c r="E67" s="119">
        <f t="shared" si="7"/>
        <v>74075.815186237189</v>
      </c>
      <c r="F67" s="119">
        <f t="shared" si="7"/>
        <v>74839.144947254928</v>
      </c>
      <c r="G67" s="119">
        <f t="shared" si="7"/>
        <v>75602.474708272654</v>
      </c>
      <c r="H67" s="119">
        <f t="shared" si="7"/>
        <v>76365.804469290379</v>
      </c>
      <c r="I67" s="119">
        <f t="shared" si="7"/>
        <v>97906.687447150383</v>
      </c>
      <c r="J67" s="119">
        <f t="shared" si="7"/>
        <v>98982.076880039414</v>
      </c>
      <c r="K67" s="119">
        <f>SUM(P60:P64)/10^3</f>
        <v>100057.46631292842</v>
      </c>
      <c r="L67" s="119">
        <f>SUM(Q60:Q64)/10^3</f>
        <v>58746.830157310789</v>
      </c>
      <c r="M67" s="120">
        <f>SUM(R60:R64)/10^3</f>
        <v>59287.707703582229</v>
      </c>
    </row>
    <row r="68" spans="1:13" x14ac:dyDescent="0.25">
      <c r="A68" s="68"/>
      <c r="B68" s="69"/>
      <c r="C68" s="69"/>
      <c r="D68" s="69"/>
      <c r="E68" s="69"/>
      <c r="F68" s="121"/>
      <c r="G68" s="121"/>
      <c r="H68" s="121"/>
      <c r="I68" s="121"/>
      <c r="J68" s="121"/>
      <c r="K68" s="121"/>
      <c r="L68" s="121"/>
    </row>
    <row r="69" spans="1:13" x14ac:dyDescent="0.25">
      <c r="A69" s="68"/>
      <c r="B69" s="69"/>
      <c r="C69" s="69"/>
      <c r="D69" s="69"/>
      <c r="E69" s="69"/>
      <c r="F69" s="122"/>
      <c r="G69" s="123"/>
      <c r="H69" s="123"/>
      <c r="I69" s="123"/>
      <c r="J69" s="123"/>
      <c r="K69" s="123"/>
      <c r="L69" s="123"/>
    </row>
    <row r="70" spans="1:13" ht="47.25" customHeight="1" x14ac:dyDescent="0.25">
      <c r="A70" s="545" t="s">
        <v>329</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J71" si="8">C67*21</f>
        <v>1523532.2689482367</v>
      </c>
      <c r="D71" s="119">
        <f t="shared" si="8"/>
        <v>1539562.1939296091</v>
      </c>
      <c r="E71" s="119">
        <f t="shared" si="8"/>
        <v>1555592.1189109809</v>
      </c>
      <c r="F71" s="119">
        <f t="shared" si="8"/>
        <v>1571622.0438923535</v>
      </c>
      <c r="G71" s="119">
        <f t="shared" si="8"/>
        <v>1587651.9688737257</v>
      </c>
      <c r="H71" s="119">
        <f t="shared" si="8"/>
        <v>1603681.8938550979</v>
      </c>
      <c r="I71" s="119">
        <f t="shared" si="8"/>
        <v>2056040.436390158</v>
      </c>
      <c r="J71" s="119">
        <f t="shared" si="8"/>
        <v>2078623.6144808277</v>
      </c>
      <c r="K71" s="119">
        <f>K67*21</f>
        <v>2101206.7925714967</v>
      </c>
      <c r="L71" s="119">
        <f>L67*21</f>
        <v>1233683.4333035266</v>
      </c>
      <c r="M71" s="120">
        <f>M67*21</f>
        <v>1245041.8617752269</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47:D47"/>
    <mergeCell ref="H58:Q58"/>
    <mergeCell ref="A60:A64"/>
    <mergeCell ref="B60:B64"/>
    <mergeCell ref="C52:C53"/>
    <mergeCell ref="A58:A59"/>
    <mergeCell ref="B58:B59"/>
    <mergeCell ref="D58:D59"/>
    <mergeCell ref="E58:E59"/>
    <mergeCell ref="G58:G59"/>
    <mergeCell ref="C60:C64"/>
    <mergeCell ref="C58:C59"/>
    <mergeCell ref="F58:F59"/>
    <mergeCell ref="D52:D53"/>
    <mergeCell ref="A66:B66"/>
    <mergeCell ref="A70:B70"/>
    <mergeCell ref="A31:B31"/>
    <mergeCell ref="A49:A54"/>
    <mergeCell ref="A57:B57"/>
  </mergeCells>
  <pageMargins left="0.25" right="0.25" top="0.75" bottom="0.75" header="0.3" footer="0.3"/>
  <pageSetup paperSize="9" scale="33" fitToHeight="0" orientation="landscape"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AB48"/>
  <sheetViews>
    <sheetView zoomScale="40" zoomScaleNormal="40" workbookViewId="0">
      <selection activeCell="L47" sqref="L47"/>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214</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381" t="s">
        <v>219</v>
      </c>
      <c r="C3" s="346">
        <f>'Rural population'!G6</f>
        <v>948595.39999999991</v>
      </c>
      <c r="D3" s="346">
        <f>'Rural population'!H6</f>
        <v>968222.49999999988</v>
      </c>
      <c r="E3" s="346">
        <f>'Rural population'!I6</f>
        <v>987849.59999999986</v>
      </c>
      <c r="F3" s="346">
        <f>'Rural population'!J6</f>
        <v>1007476.6999999998</v>
      </c>
      <c r="G3" s="346">
        <f>'Rural population'!K6</f>
        <v>1027103.7999999998</v>
      </c>
      <c r="H3" s="346">
        <f>'Rural population'!L6</f>
        <v>1046730.8999999998</v>
      </c>
      <c r="I3" s="346">
        <f>'Rural population'!M6</f>
        <v>1066358</v>
      </c>
      <c r="J3" s="346">
        <f>'Rural population'!N6</f>
        <v>1090412.5084592691</v>
      </c>
      <c r="K3" s="346">
        <f>'Rural population'!O6</f>
        <v>1114467.0169185381</v>
      </c>
      <c r="L3" s="346">
        <f>'Rural population'!P6</f>
        <v>1138521.5253778072</v>
      </c>
      <c r="M3" s="346">
        <f>'Rural population'!Q6</f>
        <v>1162576.0338370763</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intake'!$C$10/1000*365</f>
        <v>24.7105</v>
      </c>
      <c r="D7" s="353">
        <f>'Protein intake'!$C$10/1000*365</f>
        <v>24.7105</v>
      </c>
      <c r="E7" s="353">
        <f>'Protein intake'!$C$10/1000*365</f>
        <v>24.7105</v>
      </c>
      <c r="F7" s="353">
        <f>'Protein intake'!$C$10/1000*365</f>
        <v>24.7105</v>
      </c>
      <c r="G7" s="353">
        <f>'Protein intake'!$I$10/1000*365</f>
        <v>21.571499999999997</v>
      </c>
      <c r="H7" s="353">
        <f>'Protein intake'!$I$10/1000*365</f>
        <v>21.571499999999997</v>
      </c>
      <c r="I7" s="353">
        <f>'Protein intake'!$O$10/1000*365</f>
        <v>18.852250000000002</v>
      </c>
      <c r="J7" s="353">
        <f>'Protein intake'!$O$10/1000*365</f>
        <v>18.852250000000002</v>
      </c>
      <c r="K7" s="353">
        <f>'Protein intake'!$O$10/1000*365</f>
        <v>18.852250000000002</v>
      </c>
      <c r="L7" s="353">
        <f>'Protein intake'!$O$10/1000*365</f>
        <v>18.852250000000002</v>
      </c>
      <c r="M7" s="353">
        <f>'Protein intake'!$O$10/1000*365</f>
        <v>18.852250000000002</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214</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214</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6563274.6568759996</v>
      </c>
      <c r="D27" s="335">
        <f t="shared" ref="D27:K27" si="0">(D3*D7*D11*D15*D19)-$A$23</f>
        <v>6699073.3841499984</v>
      </c>
      <c r="E27" s="335">
        <f t="shared" si="0"/>
        <v>6834872.1114239991</v>
      </c>
      <c r="F27" s="335">
        <f t="shared" si="0"/>
        <v>6970670.8386979988</v>
      </c>
      <c r="G27" s="335">
        <f t="shared" si="0"/>
        <v>6203727.4940759977</v>
      </c>
      <c r="H27" s="335">
        <f t="shared" si="0"/>
        <v>6322275.570617998</v>
      </c>
      <c r="I27" s="335">
        <f t="shared" si="0"/>
        <v>5628909.3295399994</v>
      </c>
      <c r="J27" s="335">
        <f t="shared" si="0"/>
        <v>5755884.1795283509</v>
      </c>
      <c r="K27" s="335">
        <f t="shared" si="0"/>
        <v>5882859.0295167034</v>
      </c>
      <c r="L27" s="335">
        <f>(L3*L7*L11*L15*L19)-$A$23</f>
        <v>6009833.879505055</v>
      </c>
      <c r="M27" s="363">
        <f>(M3*M7*M11*M15*M19)-$A$23</f>
        <v>6136808.7294934057</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51.568586589739994</v>
      </c>
      <c r="D39" s="374">
        <f t="shared" ref="D39:K39" si="1">D27*D31*$A$35/10^3</f>
        <v>52.635576589749988</v>
      </c>
      <c r="E39" s="374">
        <f t="shared" si="1"/>
        <v>53.702566589759989</v>
      </c>
      <c r="F39" s="374">
        <f t="shared" si="1"/>
        <v>54.769556589769984</v>
      </c>
      <c r="G39" s="374">
        <f t="shared" si="1"/>
        <v>48.743573167739981</v>
      </c>
      <c r="H39" s="374">
        <f t="shared" si="1"/>
        <v>49.675022340569988</v>
      </c>
      <c r="I39" s="374">
        <f t="shared" si="1"/>
        <v>44.227144732099994</v>
      </c>
      <c r="J39" s="374">
        <f t="shared" si="1"/>
        <v>45.22480426772276</v>
      </c>
      <c r="K39" s="374">
        <f t="shared" si="1"/>
        <v>46.222463803345526</v>
      </c>
      <c r="L39" s="374">
        <f>L27*L31*$A$35/10^3</f>
        <v>47.220123338968293</v>
      </c>
      <c r="M39" s="375">
        <f>M27*M31*$A$35/10^3</f>
        <v>48.217782874591045</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15986.261842819398</v>
      </c>
      <c r="D43" s="119">
        <f>D39*310</f>
        <v>16317.028742822496</v>
      </c>
      <c r="E43" s="119">
        <f>E39*310</f>
        <v>16647.795642825597</v>
      </c>
      <c r="F43" s="119">
        <f t="shared" ref="F43:K43" si="2">F39*310</f>
        <v>16978.562542828695</v>
      </c>
      <c r="G43" s="119">
        <f t="shared" si="2"/>
        <v>15110.507681999394</v>
      </c>
      <c r="H43" s="119">
        <f t="shared" si="2"/>
        <v>15399.256925576696</v>
      </c>
      <c r="I43" s="119">
        <f t="shared" si="2"/>
        <v>13710.414866950998</v>
      </c>
      <c r="J43" s="119">
        <f t="shared" si="2"/>
        <v>14019.689322994056</v>
      </c>
      <c r="K43" s="119">
        <f t="shared" si="2"/>
        <v>14328.963779037113</v>
      </c>
      <c r="L43" s="119">
        <f>L39*310</f>
        <v>14638.238235080171</v>
      </c>
      <c r="M43" s="120">
        <f>M39*310</f>
        <v>14947.512691123224</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pageSetUpPr fitToPage="1"/>
  </sheetPr>
  <dimension ref="A1:U76"/>
  <sheetViews>
    <sheetView zoomScale="85" zoomScaleNormal="85" zoomScalePageLayoutView="70" workbookViewId="0">
      <selection activeCell="B74" sqref="B74"/>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214</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population'!G6</f>
        <v>1212271.5999999996</v>
      </c>
      <c r="D3" s="332">
        <f>'State population'!H6</f>
        <v>1240847.4999999995</v>
      </c>
      <c r="E3" s="332">
        <f>'State population'!I6</f>
        <v>1269423.3999999994</v>
      </c>
      <c r="F3" s="332">
        <f>'State population'!J6</f>
        <v>1297999.2999999993</v>
      </c>
      <c r="G3" s="332">
        <f>'State population'!K6</f>
        <v>1326575.1999999993</v>
      </c>
      <c r="H3" s="332">
        <f>'State population'!L6</f>
        <v>1355151.0999999992</v>
      </c>
      <c r="I3" s="332">
        <f>'State population'!M6</f>
        <v>1383727</v>
      </c>
      <c r="J3" s="332">
        <f>'State population'!N6</f>
        <v>1419740.1118386874</v>
      </c>
      <c r="K3" s="332">
        <f>'State population'!O6</f>
        <v>1455753.2236773749</v>
      </c>
      <c r="L3" s="332">
        <f>'State population'!P6</f>
        <v>1491766.3355160623</v>
      </c>
      <c r="M3" s="332">
        <f>'State population'!Q6</f>
        <v>1527779.4473547498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BOD!$B$8</f>
        <v>40.5</v>
      </c>
      <c r="D7" s="334">
        <f>BOD!$B$8</f>
        <v>40.5</v>
      </c>
      <c r="E7" s="334">
        <f>BOD!$B$8</f>
        <v>40.5</v>
      </c>
      <c r="F7" s="334">
        <f>BOD!$B$8</f>
        <v>40.5</v>
      </c>
      <c r="G7" s="334">
        <f>BOD!$B$8</f>
        <v>40.5</v>
      </c>
      <c r="H7" s="334">
        <f>BOD!$B$8</f>
        <v>40.5</v>
      </c>
      <c r="I7" s="334">
        <f>BOD!$B$8</f>
        <v>40.5</v>
      </c>
      <c r="J7" s="334">
        <f>BOD!$B$8</f>
        <v>40.5</v>
      </c>
      <c r="K7" s="334">
        <f>BOD!$B$8</f>
        <v>40.5</v>
      </c>
      <c r="L7" s="334">
        <f>BOD!$B$8</f>
        <v>40.5</v>
      </c>
      <c r="M7" s="334">
        <f>BOD!$B$8</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17920404.926999994</v>
      </c>
      <c r="D11" s="45">
        <f t="shared" si="0"/>
        <v>18342828.168749992</v>
      </c>
      <c r="E11" s="45">
        <f t="shared" si="0"/>
        <v>18765251.410499994</v>
      </c>
      <c r="F11" s="45">
        <f t="shared" si="0"/>
        <v>19187674.652249992</v>
      </c>
      <c r="G11" s="45">
        <f t="shared" si="0"/>
        <v>19610097.89399999</v>
      </c>
      <c r="H11" s="45">
        <f t="shared" si="0"/>
        <v>20032521.135749988</v>
      </c>
      <c r="I11" s="45">
        <f t="shared" si="0"/>
        <v>20454944.377500001</v>
      </c>
      <c r="J11" s="45">
        <f t="shared" si="0"/>
        <v>20987308.2032554</v>
      </c>
      <c r="K11" s="45">
        <f t="shared" si="0"/>
        <v>21519672.029010795</v>
      </c>
      <c r="L11" s="45">
        <f t="shared" si="0"/>
        <v>22052035.854766194</v>
      </c>
      <c r="M11" s="82">
        <f t="shared" si="0"/>
        <v>22584399.680521589</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214</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214</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Utilization'!$AD$12</f>
        <v>169934.87430775855</v>
      </c>
      <c r="D22" s="335">
        <f>D11*D15*'Rural_Degree of Utilization'!$AD$12</f>
        <v>173940.61194504303</v>
      </c>
      <c r="E22" s="335">
        <f>E11*E15*'Rural_Degree of Utilization'!$AD$12</f>
        <v>177946.34958232753</v>
      </c>
      <c r="F22" s="335">
        <f>F11*F15*'Rural_Degree of Utilization'!$AD$12</f>
        <v>181952.087219612</v>
      </c>
      <c r="G22" s="335">
        <f>G11*G15*'Rural_Degree of Utilization'!$AD$12</f>
        <v>185957.82485689648</v>
      </c>
      <c r="H22" s="335">
        <f>H11*H15*'Rural_Degree of Utilization'!$AD$12</f>
        <v>189963.56249418095</v>
      </c>
      <c r="I22" s="335">
        <f>I11*I15*'Rural_Degree of Utilization'!$P$12</f>
        <v>843766.45557187509</v>
      </c>
      <c r="J22" s="335">
        <f>J11*J15*'Rural_Degree of Utilization'!$P$12</f>
        <v>865726.46338428534</v>
      </c>
      <c r="K22" s="335">
        <f>K11*K15*'Rural_Degree of Utilization'!$P$12</f>
        <v>887686.47119669535</v>
      </c>
      <c r="L22" s="335">
        <f>L11*L15*'Rural_Degree of Utilization'!$P$12</f>
        <v>909646.47900910547</v>
      </c>
      <c r="M22" s="335">
        <f>M11*M15*'Rural_Degree of Utilization'!$P$12</f>
        <v>931606.4868215156</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Utilization'!$AD$12)</f>
        <v>17784457.027553786</v>
      </c>
      <c r="D25" s="335">
        <f>D11*D19*(1-'Rural_Degree of Utilization'!$AD$12)</f>
        <v>18203675.679193955</v>
      </c>
      <c r="E25" s="335">
        <f>E11*E19*(1-'Rural_Degree of Utilization'!$AD$12)</f>
        <v>18622894.330834132</v>
      </c>
      <c r="F25" s="335">
        <f>F11*F19*(1-'Rural_Degree of Utilization'!$AD$12)</f>
        <v>19042112.982474301</v>
      </c>
      <c r="G25" s="335">
        <f>G11*G19*(1-'Rural_Degree of Utilization'!$AD$12)</f>
        <v>19461331.63411447</v>
      </c>
      <c r="H25" s="335">
        <f>H11*H19*(1-'Rural_Degree of Utilization'!$AD$12)</f>
        <v>19880550.285754643</v>
      </c>
      <c r="I25" s="335">
        <f>I11*I19*(1-'Rural_Degree of Utilization'!$P$12)</f>
        <v>19779931.213042501</v>
      </c>
      <c r="J25" s="335">
        <f>J11*J19*(1-'Rural_Degree of Utilization'!$P$12)</f>
        <v>20294727.032547973</v>
      </c>
      <c r="K25" s="335">
        <f>K11*K19*(1-'Rural_Degree of Utilization'!$P$12)</f>
        <v>20809522.852053437</v>
      </c>
      <c r="L25" s="335">
        <f>L11*L19*(1-'Rural_Degree of Utilization'!$P$12)</f>
        <v>21324318.671558909</v>
      </c>
      <c r="M25" s="335">
        <f>M11*M19*(1-'Rural_Degree of Utilization'!$P$12)</f>
        <v>21839114.491064377</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262</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9" s="50" customFormat="1" x14ac:dyDescent="0.25">
      <c r="A49" s="561" t="s">
        <v>109</v>
      </c>
      <c r="B49" s="108" t="s">
        <v>55</v>
      </c>
      <c r="C49" s="337">
        <f>'Rural_Degree of Utilization'!AE12</f>
        <v>2.7356321839080457E-2</v>
      </c>
      <c r="D49" s="338">
        <f>'Rural_Degree of Utilization'!Q12</f>
        <v>0.11899999999999999</v>
      </c>
      <c r="E49" s="138"/>
      <c r="F49" s="138"/>
      <c r="G49" s="101"/>
      <c r="H49" s="101"/>
      <c r="J49" s="52"/>
      <c r="K49" s="52"/>
      <c r="L49" s="52"/>
    </row>
    <row r="50" spans="1:19" s="50" customFormat="1" x14ac:dyDescent="0.25">
      <c r="A50" s="561"/>
      <c r="B50" s="108" t="s">
        <v>56</v>
      </c>
      <c r="C50" s="339">
        <f>'Rural_Degree of Utilization'!AI12</f>
        <v>0.24</v>
      </c>
      <c r="D50" s="338">
        <f>'Rural_Degree of Utilization'!R12</f>
        <v>0.20400000000000001</v>
      </c>
      <c r="E50" s="138"/>
      <c r="F50" s="138"/>
      <c r="G50" s="101"/>
      <c r="H50" s="101"/>
      <c r="J50" s="52"/>
      <c r="K50" s="52"/>
      <c r="L50" s="52"/>
    </row>
    <row r="51" spans="1:19" s="50" customFormat="1" x14ac:dyDescent="0.25">
      <c r="A51" s="561"/>
      <c r="B51" s="108" t="s">
        <v>110</v>
      </c>
      <c r="C51" s="340">
        <f>'Rural_Degree of Utilization'!AN12</f>
        <v>3.3424947145877376E-2</v>
      </c>
      <c r="D51" s="338">
        <f>'Rural_Degree of Utilization'!S12</f>
        <v>0.03</v>
      </c>
      <c r="E51" s="138"/>
      <c r="F51" s="138"/>
      <c r="G51" s="101"/>
      <c r="H51" s="101"/>
      <c r="J51" s="52"/>
      <c r="K51" s="52"/>
      <c r="L51" s="52"/>
    </row>
    <row r="52" spans="1:19" s="50" customFormat="1" x14ac:dyDescent="0.25">
      <c r="A52" s="561"/>
      <c r="B52" s="108" t="s">
        <v>57</v>
      </c>
      <c r="C52" s="563">
        <f>'Rural_Degree of Utilization'!AP12</f>
        <v>0.69163252411849041</v>
      </c>
      <c r="D52" s="565">
        <f>'Rural_Degree of Utilization'!T12</f>
        <v>0.61399999999999988</v>
      </c>
      <c r="E52" s="341"/>
      <c r="F52" s="138"/>
      <c r="G52" s="101"/>
      <c r="H52" s="101"/>
      <c r="J52" s="52"/>
      <c r="K52" s="52"/>
      <c r="L52" s="52"/>
    </row>
    <row r="53" spans="1:19" s="50" customFormat="1" x14ac:dyDescent="0.25">
      <c r="A53" s="561"/>
      <c r="B53" s="108" t="s">
        <v>16</v>
      </c>
      <c r="C53" s="564"/>
      <c r="D53" s="566"/>
      <c r="E53" s="138"/>
      <c r="F53" s="138"/>
      <c r="G53" s="101"/>
      <c r="H53" s="101"/>
      <c r="J53" s="52"/>
      <c r="K53" s="52"/>
      <c r="L53" s="52"/>
    </row>
    <row r="54" spans="1:19" s="50" customFormat="1" ht="16.5" thickBot="1" x14ac:dyDescent="0.3">
      <c r="A54" s="562"/>
      <c r="B54" s="126" t="s">
        <v>58</v>
      </c>
      <c r="C54" s="342">
        <f>'Rural_Degree of Utilization'!AD12</f>
        <v>7.5862068965517242E-3</v>
      </c>
      <c r="D54" s="343">
        <f>'Rural_Degree of Utilization'!P12</f>
        <v>3.3000000000000002E-2</v>
      </c>
      <c r="E54" s="341"/>
      <c r="F54" s="138"/>
      <c r="G54" s="101"/>
      <c r="H54" s="101"/>
      <c r="J54" s="52"/>
      <c r="K54" s="52"/>
      <c r="L54" s="52"/>
    </row>
    <row r="55" spans="1:19" s="50" customFormat="1" x14ac:dyDescent="0.25">
      <c r="A55" s="109"/>
      <c r="B55" s="110"/>
      <c r="C55" s="131"/>
      <c r="D55" s="137"/>
      <c r="E55" s="101"/>
      <c r="F55" s="101"/>
      <c r="G55" s="101"/>
      <c r="H55" s="101"/>
      <c r="J55" s="52"/>
      <c r="K55" s="52"/>
      <c r="L55" s="52"/>
    </row>
    <row r="56" spans="1:19" s="50" customFormat="1" x14ac:dyDescent="0.25">
      <c r="A56" s="109"/>
      <c r="B56" s="110"/>
      <c r="C56" s="110"/>
      <c r="D56" s="110"/>
      <c r="E56" s="110"/>
      <c r="F56" s="110"/>
      <c r="G56" s="111"/>
      <c r="H56" s="112"/>
      <c r="I56" s="52"/>
      <c r="J56" s="52"/>
      <c r="K56" s="52"/>
      <c r="L56" s="52"/>
    </row>
    <row r="57" spans="1:19" s="50" customFormat="1" x14ac:dyDescent="0.25">
      <c r="A57" s="554" t="s">
        <v>61</v>
      </c>
      <c r="B57" s="555"/>
      <c r="C57" s="400"/>
      <c r="D57" s="400"/>
      <c r="E57" s="400"/>
      <c r="F57" s="400"/>
      <c r="G57" s="401"/>
      <c r="H57" s="401"/>
      <c r="I57" s="401"/>
      <c r="J57" s="401"/>
      <c r="K57" s="401"/>
      <c r="L57" s="401"/>
      <c r="M57" s="402"/>
      <c r="N57" s="402"/>
      <c r="O57" s="551"/>
      <c r="P57" s="551"/>
      <c r="Q57" s="551"/>
      <c r="R57" s="403"/>
    </row>
    <row r="58" spans="1:19"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9"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9" s="48" customFormat="1" x14ac:dyDescent="0.25">
      <c r="A60" s="547" t="s">
        <v>121</v>
      </c>
      <c r="B60" s="549">
        <f>Population!C7</f>
        <v>0.79245205689054699</v>
      </c>
      <c r="C60" s="549">
        <f>Population!E7</f>
        <v>0.77064189684814999</v>
      </c>
      <c r="D60" s="358" t="s">
        <v>14</v>
      </c>
      <c r="E60" s="148">
        <f t="shared" ref="E60:F62" si="1">C49</f>
        <v>2.7356321839080457E-2</v>
      </c>
      <c r="F60" s="148">
        <f t="shared" si="1"/>
        <v>0.11899999999999999</v>
      </c>
      <c r="G60" s="135">
        <f>B42*A29</f>
        <v>0.3</v>
      </c>
      <c r="H60" s="399">
        <f t="shared" ref="H60:M60" si="2">($B$60*$E60*$G60)*(C25-$A$32)</f>
        <v>115662.49770398745</v>
      </c>
      <c r="I60" s="399">
        <f t="shared" si="2"/>
        <v>118388.91641093345</v>
      </c>
      <c r="J60" s="399">
        <f t="shared" si="2"/>
        <v>121115.3351178795</v>
      </c>
      <c r="K60" s="399">
        <f t="shared" si="2"/>
        <v>123841.75382482549</v>
      </c>
      <c r="L60" s="399">
        <f t="shared" si="2"/>
        <v>126568.17253177149</v>
      </c>
      <c r="M60" s="399">
        <f t="shared" si="2"/>
        <v>129294.5912387175</v>
      </c>
      <c r="N60" s="399">
        <f>($C$60*$F60*$G60)*(I25-$A$32)</f>
        <v>544183.80043075653</v>
      </c>
      <c r="O60" s="399">
        <f>($C$60*$F60*$G60)*(J25-$A$32)</f>
        <v>558346.81962870155</v>
      </c>
      <c r="P60" s="399">
        <f>($C$60*$F60*$G60)*(K25-$A$32)</f>
        <v>572509.83882664645</v>
      </c>
      <c r="Q60" s="399">
        <f>($C$60*$F60*$G60)*(L25-$A$32)</f>
        <v>586672.85802459146</v>
      </c>
      <c r="R60" s="405">
        <f>($C$60*$F60*$G60)*(M25-$A$32)</f>
        <v>600835.87722253636</v>
      </c>
      <c r="S60" s="388"/>
    </row>
    <row r="61" spans="1:19" s="48" customFormat="1" x14ac:dyDescent="0.25">
      <c r="A61" s="547"/>
      <c r="B61" s="549"/>
      <c r="C61" s="549"/>
      <c r="D61" s="358" t="s">
        <v>15</v>
      </c>
      <c r="E61" s="148">
        <f t="shared" si="1"/>
        <v>0.24</v>
      </c>
      <c r="F61" s="148">
        <f t="shared" si="1"/>
        <v>0.20400000000000001</v>
      </c>
      <c r="G61" s="135">
        <f>B44*A29</f>
        <v>0.06</v>
      </c>
      <c r="H61" s="399">
        <f t="shared" ref="H61:M61" si="3">($B$60*$E$61*$G$61)*(C25-$A$32)</f>
        <v>202943.94555119818</v>
      </c>
      <c r="I61" s="399">
        <f t="shared" si="3"/>
        <v>207727.77938321771</v>
      </c>
      <c r="J61" s="399">
        <f t="shared" si="3"/>
        <v>212511.61321523733</v>
      </c>
      <c r="K61" s="399">
        <f t="shared" si="3"/>
        <v>217295.44704725686</v>
      </c>
      <c r="L61" s="399">
        <f t="shared" si="3"/>
        <v>222079.2808792764</v>
      </c>
      <c r="M61" s="399">
        <f t="shared" si="3"/>
        <v>226863.11471129596</v>
      </c>
      <c r="N61" s="399">
        <f>($C$60*$F$61*$G$61)*(I25-$A$32)</f>
        <v>186577.30300483084</v>
      </c>
      <c r="O61" s="399">
        <f>($C$60*$F$61*$G$61)*(J25-$A$32)</f>
        <v>191433.19530126915</v>
      </c>
      <c r="P61" s="399">
        <f>($C$60*$F$61*$G$61)*(K25-$A$32)</f>
        <v>196289.08759770737</v>
      </c>
      <c r="Q61" s="399">
        <f>($C$60*$F$61*$G$61)*(L25-$A$32)</f>
        <v>201144.97989414568</v>
      </c>
      <c r="R61" s="405">
        <f>($C$60*$F$61*$G$61)*(M25-$A$32)</f>
        <v>206000.87219058396</v>
      </c>
      <c r="S61" s="388"/>
    </row>
    <row r="62" spans="1:19" s="48" customFormat="1" x14ac:dyDescent="0.25">
      <c r="A62" s="547"/>
      <c r="B62" s="549"/>
      <c r="C62" s="549"/>
      <c r="D62" s="358" t="s">
        <v>113</v>
      </c>
      <c r="E62" s="148">
        <f t="shared" si="1"/>
        <v>3.3424947145877376E-2</v>
      </c>
      <c r="F62" s="148">
        <f t="shared" si="1"/>
        <v>0.03</v>
      </c>
      <c r="G62" s="135">
        <f>B43*A29</f>
        <v>0.3</v>
      </c>
      <c r="H62" s="399">
        <f t="shared" ref="H62:M62" si="4">($B$60*$E$62*$G$62)*(C25-$A$32)</f>
        <v>141320.63861717947</v>
      </c>
      <c r="I62" s="399">
        <f t="shared" si="4"/>
        <v>144651.875971136</v>
      </c>
      <c r="J62" s="399">
        <f t="shared" si="4"/>
        <v>147983.11332509256</v>
      </c>
      <c r="K62" s="399">
        <f t="shared" si="4"/>
        <v>151314.35067904909</v>
      </c>
      <c r="L62" s="399">
        <f t="shared" si="4"/>
        <v>154645.5880330056</v>
      </c>
      <c r="M62" s="399">
        <f t="shared" si="4"/>
        <v>157976.82538696215</v>
      </c>
      <c r="N62" s="399">
        <f>($C$60*$F$62*$G$62)*(I25-$A$32)</f>
        <v>137189.193385905</v>
      </c>
      <c r="O62" s="399">
        <f>($C$60*$F$62*$G$62)*(J25-$A$32)</f>
        <v>140759.70242740374</v>
      </c>
      <c r="P62" s="399">
        <f>($C$60*$F$62*$G$62)*(K25-$A$32)</f>
        <v>144330.21146890245</v>
      </c>
      <c r="Q62" s="399">
        <f>($C$60*$F$62*$G$62)*(L25-$A$32)</f>
        <v>147900.72051040121</v>
      </c>
      <c r="R62" s="405">
        <f>($C$60*$F$62*$G$62)*(M25-$A$32)</f>
        <v>151471.22955189992</v>
      </c>
      <c r="S62" s="388"/>
    </row>
    <row r="63" spans="1:19" s="48" customFormat="1" x14ac:dyDescent="0.25">
      <c r="A63" s="547"/>
      <c r="B63" s="549"/>
      <c r="C63" s="549"/>
      <c r="D63" s="358" t="s">
        <v>111</v>
      </c>
      <c r="E63" s="148">
        <f>C54</f>
        <v>7.5862068965517242E-3</v>
      </c>
      <c r="F63" s="148">
        <f>D54</f>
        <v>3.3000000000000002E-2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c r="S63" s="388"/>
    </row>
    <row r="64" spans="1:19" s="48" customFormat="1" x14ac:dyDescent="0.25">
      <c r="A64" s="548"/>
      <c r="B64" s="550"/>
      <c r="C64" s="550"/>
      <c r="D64" s="406" t="s">
        <v>128</v>
      </c>
      <c r="E64" s="407">
        <f>C52</f>
        <v>0.69163252411849041</v>
      </c>
      <c r="F64" s="407">
        <f>D52</f>
        <v>0.61399999999999988</v>
      </c>
      <c r="G64" s="408">
        <f>B40*$A$29</f>
        <v>0.06</v>
      </c>
      <c r="H64" s="408">
        <f t="shared" ref="H64:M64" si="6">($B$60*$E$64*$G$64)*(C25-$A$32)</f>
        <v>584844.30548391945</v>
      </c>
      <c r="I64" s="408">
        <f t="shared" si="6"/>
        <v>598630.36826809903</v>
      </c>
      <c r="J64" s="408">
        <f t="shared" si="6"/>
        <v>612416.43105227884</v>
      </c>
      <c r="K64" s="408">
        <f t="shared" si="6"/>
        <v>626202.49383645842</v>
      </c>
      <c r="L64" s="408">
        <f t="shared" si="6"/>
        <v>639988.556620638</v>
      </c>
      <c r="M64" s="408">
        <f t="shared" si="6"/>
        <v>653774.6194048177</v>
      </c>
      <c r="N64" s="408">
        <f>($C$60*$F$64*$G$64)*(I11-$A$32)</f>
        <v>580725.02405339992</v>
      </c>
      <c r="O64" s="408">
        <f>($C$60*$F$64*$G$64)*(J11-$A$32)</f>
        <v>595839.07128869963</v>
      </c>
      <c r="P64" s="408">
        <f>($C$60*$F$64*$G$64)*(K11-$A$32)</f>
        <v>610953.11852399935</v>
      </c>
      <c r="Q64" s="408">
        <f>($C$60*$F$64*$G$64)*(L11-$A$32)</f>
        <v>626067.16575929907</v>
      </c>
      <c r="R64" s="409">
        <f>($C$60*$F$64*$G$64)*(M11-$A$32)</f>
        <v>641181.21299459867</v>
      </c>
      <c r="S64" s="388"/>
    </row>
    <row r="65" spans="1:16" s="116" customFormat="1" x14ac:dyDescent="0.25">
      <c r="A65" s="68"/>
      <c r="B65" s="55"/>
      <c r="C65" s="55"/>
      <c r="D65" s="55"/>
      <c r="E65" s="55"/>
      <c r="F65" s="55"/>
      <c r="G65" s="115"/>
      <c r="H65" s="115"/>
      <c r="I65" s="115"/>
      <c r="J65" s="115"/>
      <c r="K65" s="115"/>
      <c r="L65" s="115"/>
      <c r="P65" s="389"/>
    </row>
    <row r="66" spans="1:16" ht="47.25" customHeight="1" x14ac:dyDescent="0.25">
      <c r="A66" s="545" t="s">
        <v>330</v>
      </c>
      <c r="B66" s="546"/>
      <c r="C66" s="117">
        <v>2005</v>
      </c>
      <c r="D66" s="117">
        <v>2006</v>
      </c>
      <c r="E66" s="396">
        <v>2007</v>
      </c>
      <c r="F66" s="396">
        <v>2008</v>
      </c>
      <c r="G66" s="396">
        <v>2009</v>
      </c>
      <c r="H66" s="396">
        <v>2010</v>
      </c>
      <c r="I66" s="396">
        <v>2011</v>
      </c>
      <c r="J66" s="396">
        <v>2012</v>
      </c>
      <c r="K66" s="396">
        <v>2013</v>
      </c>
      <c r="L66" s="396">
        <v>2014</v>
      </c>
      <c r="M66" s="118">
        <v>2015</v>
      </c>
    </row>
    <row r="67" spans="1:16" x14ac:dyDescent="0.25">
      <c r="A67" s="63" t="s">
        <v>214</v>
      </c>
      <c r="B67" s="64"/>
      <c r="C67" s="119">
        <f t="shared" ref="C67:H67" si="7">SUM(H60:H64)/10^3</f>
        <v>1044.7713873562845</v>
      </c>
      <c r="D67" s="119">
        <f t="shared" si="7"/>
        <v>1069.3989400333862</v>
      </c>
      <c r="E67" s="119">
        <f t="shared" si="7"/>
        <v>1094.0264927104884</v>
      </c>
      <c r="F67" s="119">
        <f t="shared" si="7"/>
        <v>1118.6540453875898</v>
      </c>
      <c r="G67" s="119">
        <f t="shared" si="7"/>
        <v>1143.2815980646915</v>
      </c>
      <c r="H67" s="119">
        <f t="shared" si="7"/>
        <v>1167.9091507417932</v>
      </c>
      <c r="I67" s="119">
        <f>SUM(N60:N64)/10^3</f>
        <v>1448.6753208748921</v>
      </c>
      <c r="J67" s="119">
        <f>SUM(O60:O64)/10^3</f>
        <v>1486.3787886460741</v>
      </c>
      <c r="K67" s="119">
        <f>SUM(P60:P64)/10^3</f>
        <v>1524.0822564172556</v>
      </c>
      <c r="L67" s="119">
        <f>SUM(Q60:Q64)/10^3</f>
        <v>1561.7857241884374</v>
      </c>
      <c r="M67" s="120">
        <f>SUM(R60:R64)/10^3</f>
        <v>1599.4891919596191</v>
      </c>
    </row>
    <row r="68" spans="1:16" x14ac:dyDescent="0.25">
      <c r="A68" s="68"/>
      <c r="B68" s="69"/>
      <c r="C68" s="69"/>
      <c r="D68" s="69"/>
      <c r="E68" s="69"/>
      <c r="F68" s="121"/>
      <c r="G68" s="121"/>
      <c r="H68" s="121"/>
      <c r="I68" s="121"/>
      <c r="J68" s="121"/>
      <c r="K68" s="121"/>
      <c r="L68" s="121"/>
    </row>
    <row r="69" spans="1:16" x14ac:dyDescent="0.25">
      <c r="A69" s="68"/>
      <c r="B69" s="69"/>
      <c r="C69" s="69"/>
      <c r="D69" s="69"/>
      <c r="E69" s="69"/>
      <c r="F69" s="122"/>
      <c r="G69" s="123"/>
      <c r="H69" s="123"/>
      <c r="I69" s="123"/>
      <c r="J69" s="123"/>
      <c r="K69" s="123"/>
      <c r="L69" s="123"/>
    </row>
    <row r="70" spans="1:16"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6" x14ac:dyDescent="0.25">
      <c r="A71" s="63"/>
      <c r="B71" s="64"/>
      <c r="C71" s="119">
        <f t="shared" ref="C71:K71" si="8">C67*21</f>
        <v>21940.199134481976</v>
      </c>
      <c r="D71" s="119">
        <f t="shared" si="8"/>
        <v>22457.377740701111</v>
      </c>
      <c r="E71" s="119">
        <f t="shared" si="8"/>
        <v>22974.556346920257</v>
      </c>
      <c r="F71" s="119">
        <f t="shared" si="8"/>
        <v>23491.734953139385</v>
      </c>
      <c r="G71" s="119">
        <f t="shared" si="8"/>
        <v>24008.91355935852</v>
      </c>
      <c r="H71" s="119">
        <f t="shared" si="8"/>
        <v>24526.092165577655</v>
      </c>
      <c r="I71" s="119">
        <f t="shared" si="8"/>
        <v>30422.181738372736</v>
      </c>
      <c r="J71" s="119">
        <f t="shared" si="8"/>
        <v>31213.954561567556</v>
      </c>
      <c r="K71" s="119">
        <f t="shared" si="8"/>
        <v>32005.727384762369</v>
      </c>
      <c r="L71" s="119">
        <f>L67*21</f>
        <v>32797.500207957186</v>
      </c>
      <c r="M71" s="120">
        <f>M67*21</f>
        <v>33589.273031151999</v>
      </c>
    </row>
    <row r="72" spans="1:16" x14ac:dyDescent="0.25">
      <c r="A72" s="124"/>
      <c r="C72" s="150"/>
      <c r="G72" s="125"/>
    </row>
    <row r="73" spans="1:16" x14ac:dyDescent="0.25">
      <c r="A73" s="124"/>
      <c r="C73" s="146"/>
    </row>
    <row r="74" spans="1:16" x14ac:dyDescent="0.25">
      <c r="C74" s="151"/>
    </row>
    <row r="75" spans="1:16" x14ac:dyDescent="0.25">
      <c r="C75" s="146"/>
    </row>
    <row r="76" spans="1:16"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pageSetUpPr fitToPage="1"/>
  </sheetPr>
  <dimension ref="A1:AB48"/>
  <sheetViews>
    <sheetView zoomScale="80" zoomScaleNormal="80" workbookViewId="0">
      <selection activeCell="L46" sqref="L46"/>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156</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population'!G7</f>
        <v>24652586.400000006</v>
      </c>
      <c r="D3" s="346">
        <f>'Rural population'!H7</f>
        <v>25011661.000000007</v>
      </c>
      <c r="E3" s="346">
        <f>'Rural population'!I7</f>
        <v>25370735.600000009</v>
      </c>
      <c r="F3" s="346">
        <f>'Rural population'!J7</f>
        <v>25729810.20000001</v>
      </c>
      <c r="G3" s="346">
        <f>'Rural population'!K7</f>
        <v>26088884.800000012</v>
      </c>
      <c r="H3" s="346">
        <f>'Rural population'!L7</f>
        <v>26447959.400000013</v>
      </c>
      <c r="I3" s="346">
        <f>'Rural population'!M7</f>
        <v>26807034</v>
      </c>
      <c r="J3" s="346">
        <f>'Rural population'!N7</f>
        <v>27221644.854704093</v>
      </c>
      <c r="K3" s="346">
        <f>'Rural population'!O7</f>
        <v>27636255.709408186</v>
      </c>
      <c r="L3" s="346">
        <f>'Rural population'!P7</f>
        <v>28050866.56411228</v>
      </c>
      <c r="M3" s="346">
        <f>'Rural population'!Q7</f>
        <v>28465477.418816373</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intake'!$C$11/1000*365</f>
        <v>19.235500000000002</v>
      </c>
      <c r="D7" s="353">
        <f>'Protein intake'!$C$11/1000*365</f>
        <v>19.235500000000002</v>
      </c>
      <c r="E7" s="353">
        <f>'Protein intake'!$C$11/1000*365</f>
        <v>19.235500000000002</v>
      </c>
      <c r="F7" s="353">
        <f>'Protein intake'!$C$11/1000*365</f>
        <v>19.235500000000002</v>
      </c>
      <c r="G7" s="353">
        <f>'Protein intake'!$I$11/1000*365</f>
        <v>18.815749999999998</v>
      </c>
      <c r="H7" s="353">
        <f>'Protein intake'!$I$11/1000*365</f>
        <v>18.815749999999998</v>
      </c>
      <c r="I7" s="353">
        <f>'Protein intake'!$O$11/1000*365</f>
        <v>19.053000000000001</v>
      </c>
      <c r="J7" s="353">
        <f>'Protein intake'!$O$11/1000*365</f>
        <v>19.053000000000001</v>
      </c>
      <c r="K7" s="353">
        <f>'Protein intake'!$O$11/1000*365</f>
        <v>19.053000000000001</v>
      </c>
      <c r="L7" s="353">
        <f>'Protein intake'!$O$11/1000*365</f>
        <v>19.053000000000001</v>
      </c>
      <c r="M7" s="353">
        <f>'Protein intake'!$O$11/1000*365</f>
        <v>19.053000000000001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156</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156</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132777351.19521604</v>
      </c>
      <c r="D27" s="335">
        <f t="shared" ref="D27:K27" si="0">(D3*D7*D11*D15*D19)-$A$23</f>
        <v>134711305.44634005</v>
      </c>
      <c r="E27" s="335">
        <f t="shared" si="0"/>
        <v>136645259.69746405</v>
      </c>
      <c r="F27" s="335">
        <f t="shared" si="0"/>
        <v>138579213.94858807</v>
      </c>
      <c r="G27" s="335">
        <f t="shared" si="0"/>
        <v>137446941.56916803</v>
      </c>
      <c r="H27" s="335">
        <f t="shared" si="0"/>
        <v>139338693.78255403</v>
      </c>
      <c r="I27" s="335">
        <f t="shared" si="0"/>
        <v>143011237.26455998</v>
      </c>
      <c r="J27" s="335">
        <f t="shared" si="0"/>
        <v>145223119.83666959</v>
      </c>
      <c r="K27" s="335">
        <f t="shared" si="0"/>
        <v>147435002.40877914</v>
      </c>
      <c r="L27" s="335">
        <f>(L3*L7*L11*L15*L19)-$A$23</f>
        <v>149646884.98088872</v>
      </c>
      <c r="M27" s="363">
        <f>(M3*M7*M11*M15*M19)-$A$23</f>
        <v>151858767.5529983</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1043.2506165338402</v>
      </c>
      <c r="D39" s="374">
        <f t="shared" ref="D39:K39" si="1">D27*D31*$A$35/10^3</f>
        <v>1058.4459713641004</v>
      </c>
      <c r="E39" s="374">
        <f t="shared" si="1"/>
        <v>1073.6413261943603</v>
      </c>
      <c r="F39" s="374">
        <f t="shared" si="1"/>
        <v>1088.8366810246205</v>
      </c>
      <c r="G39" s="374">
        <f t="shared" si="1"/>
        <v>1079.9402551863202</v>
      </c>
      <c r="H39" s="374">
        <f t="shared" si="1"/>
        <v>1094.8040225772104</v>
      </c>
      <c r="I39" s="374">
        <f t="shared" si="1"/>
        <v>1123.6597213644</v>
      </c>
      <c r="J39" s="374">
        <f t="shared" si="1"/>
        <v>1141.0387987166896</v>
      </c>
      <c r="K39" s="374">
        <f t="shared" si="1"/>
        <v>1158.417876068979</v>
      </c>
      <c r="L39" s="374">
        <f>L27*L31*$A$35/10^3</f>
        <v>1175.7969534212687</v>
      </c>
      <c r="M39" s="375">
        <f>M27*M31*$A$35/10^3</f>
        <v>1193.1760307735583</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323407.69112549047</v>
      </c>
      <c r="D43" s="119">
        <f>D39*310</f>
        <v>328118.25112287112</v>
      </c>
      <c r="E43" s="119">
        <f>E39*310</f>
        <v>332828.81112025172</v>
      </c>
      <c r="F43" s="119">
        <f t="shared" ref="F43:K43" si="2">F39*310</f>
        <v>337539.37111763237</v>
      </c>
      <c r="G43" s="119">
        <f t="shared" si="2"/>
        <v>334781.47910775925</v>
      </c>
      <c r="H43" s="119">
        <f t="shared" si="2"/>
        <v>339389.24699893524</v>
      </c>
      <c r="I43" s="119">
        <f t="shared" si="2"/>
        <v>348334.51362296398</v>
      </c>
      <c r="J43" s="119">
        <f t="shared" si="2"/>
        <v>353722.0276021738</v>
      </c>
      <c r="K43" s="119">
        <f t="shared" si="2"/>
        <v>359109.5415813835</v>
      </c>
      <c r="L43" s="119">
        <f>L39*310</f>
        <v>364497.05556059326</v>
      </c>
      <c r="M43" s="120">
        <f>M39*310</f>
        <v>369884.56953980308</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pageSetUpPr fitToPage="1"/>
  </sheetPr>
  <dimension ref="A1:U76"/>
  <sheetViews>
    <sheetView zoomScale="85" zoomScaleNormal="85" zoomScalePageLayoutView="70" workbookViewId="0">
      <selection activeCell="Q24" sqref="Q24"/>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156</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population'!G7</f>
        <v>28475547.200000003</v>
      </c>
      <c r="D3" s="332">
        <f>'State population'!H7</f>
        <v>28930552.000000004</v>
      </c>
      <c r="E3" s="332">
        <f>'State population'!I7</f>
        <v>29385556.800000004</v>
      </c>
      <c r="F3" s="332">
        <f>'State population'!J7</f>
        <v>29840561.600000005</v>
      </c>
      <c r="G3" s="332">
        <f>'State population'!K7</f>
        <v>30295566.400000006</v>
      </c>
      <c r="H3" s="332">
        <f>'State population'!L7</f>
        <v>30750571.200000007</v>
      </c>
      <c r="I3" s="332">
        <f>'State population'!M7</f>
        <v>31205576</v>
      </c>
      <c r="J3" s="332">
        <f>'State population'!N7</f>
        <v>31738249.255122345</v>
      </c>
      <c r="K3" s="332">
        <f>'State population'!O7</f>
        <v>32270922.51024469</v>
      </c>
      <c r="L3" s="332">
        <f>'State population'!P7</f>
        <v>32803595.765367035</v>
      </c>
      <c r="M3" s="332">
        <f>'State population'!Q7</f>
        <v>33336269.02048938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BOD!$B$9</f>
        <v>40.5</v>
      </c>
      <c r="D7" s="334">
        <f>BOD!$B$7</f>
        <v>40.5</v>
      </c>
      <c r="E7" s="334">
        <f>BOD!$B$7</f>
        <v>40.5</v>
      </c>
      <c r="F7" s="334">
        <f>BOD!$B$7</f>
        <v>40.5</v>
      </c>
      <c r="G7" s="334">
        <f>BOD!$B$7</f>
        <v>40.5</v>
      </c>
      <c r="H7" s="334">
        <f>BOD!$B$7</f>
        <v>40.5</v>
      </c>
      <c r="I7" s="334">
        <f>BOD!$B$7</f>
        <v>40.5</v>
      </c>
      <c r="J7" s="334">
        <f>BOD!$B$7</f>
        <v>40.5</v>
      </c>
      <c r="K7" s="334">
        <f>BOD!$B$7</f>
        <v>40.5</v>
      </c>
      <c r="L7" s="334">
        <f>BOD!$B$7</f>
        <v>40.5</v>
      </c>
      <c r="M7" s="334">
        <f>BOD!$B$7</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420939776.48400009</v>
      </c>
      <c r="D11" s="45">
        <f t="shared" si="0"/>
        <v>427665884.94000012</v>
      </c>
      <c r="E11" s="45">
        <f t="shared" si="0"/>
        <v>434391993.39600003</v>
      </c>
      <c r="F11" s="45">
        <f t="shared" si="0"/>
        <v>441118101.85200006</v>
      </c>
      <c r="G11" s="45">
        <f t="shared" si="0"/>
        <v>447844210.30800015</v>
      </c>
      <c r="H11" s="45">
        <f t="shared" si="0"/>
        <v>454570318.76400012</v>
      </c>
      <c r="I11" s="45">
        <f t="shared" si="0"/>
        <v>461296427.21999997</v>
      </c>
      <c r="J11" s="45">
        <f t="shared" si="0"/>
        <v>469170669.61384606</v>
      </c>
      <c r="K11" s="45">
        <f t="shared" si="0"/>
        <v>477044912.0076921</v>
      </c>
      <c r="L11" s="45">
        <f t="shared" si="0"/>
        <v>484919154.40153819</v>
      </c>
      <c r="M11" s="82">
        <f t="shared" si="0"/>
        <v>492793396.79538429</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156</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156</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Utilization'!$AD$13</f>
        <v>7284311.4979365384</v>
      </c>
      <c r="D22" s="335">
        <f>D11*D15*'Rural_Degree of Utilization'!$AD$13</f>
        <v>7400705.9845104897</v>
      </c>
      <c r="E22" s="335">
        <f>E11*E15*'Rural_Degree of Utilization'!$AD$13</f>
        <v>7517100.4710844392</v>
      </c>
      <c r="F22" s="335">
        <f>F11*F15*'Rural_Degree of Utilization'!$AD$13</f>
        <v>7633494.9576583905</v>
      </c>
      <c r="G22" s="335">
        <f>G11*G15*'Rural_Degree of Utilization'!$AD$13</f>
        <v>7749889.4442323446</v>
      </c>
      <c r="H22" s="335">
        <f>H11*H15*'Rural_Degree of Utilization'!$AD$13</f>
        <v>7866283.930806295</v>
      </c>
      <c r="I22" s="335">
        <f>I11*I15*'Rural_Degree of Utilization'!$P$13</f>
        <v>19028477.622825</v>
      </c>
      <c r="J22" s="335">
        <f>J11*J15*'Rural_Degree of Utilization'!$P$13</f>
        <v>19353290.12157115</v>
      </c>
      <c r="K22" s="335">
        <f>K11*K15*'Rural_Degree of Utilization'!$P$13</f>
        <v>19678102.620317303</v>
      </c>
      <c r="L22" s="335">
        <f>L11*L15*'Rural_Degree of Utilization'!$P$13</f>
        <v>20002915.119063452</v>
      </c>
      <c r="M22" s="335">
        <f>M11*M15*'Rural_Degree of Utilization'!$P$13</f>
        <v>20327727.617809605</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Utilization'!$AD$13)</f>
        <v>415112327.28565091</v>
      </c>
      <c r="D25" s="335">
        <f>D11*D19*(1-'Rural_Degree of Utilization'!$AD$13)</f>
        <v>421745320.15239173</v>
      </c>
      <c r="E25" s="335">
        <f>E11*E19*(1-'Rural_Degree of Utilization'!$AD$13)</f>
        <v>428378313.01913249</v>
      </c>
      <c r="F25" s="335">
        <f>F11*F19*(1-'Rural_Degree of Utilization'!$AD$13)</f>
        <v>435011305.88587338</v>
      </c>
      <c r="G25" s="335">
        <f>G11*G19*(1-'Rural_Degree of Utilization'!$AD$13)</f>
        <v>441644298.75261432</v>
      </c>
      <c r="H25" s="335">
        <f>H11*H19*(1-'Rural_Degree of Utilization'!$AD$13)</f>
        <v>448277291.61935508</v>
      </c>
      <c r="I25" s="335">
        <f>I11*I19*(1-'Rural_Degree of Utilization'!$P$13)</f>
        <v>446073645.12173998</v>
      </c>
      <c r="J25" s="335">
        <f>J11*J19*(1-'Rural_Degree of Utilization'!$P$13)</f>
        <v>453688037.51658911</v>
      </c>
      <c r="K25" s="335">
        <f>K11*K19*(1-'Rural_Degree of Utilization'!$P$13)</f>
        <v>461302429.91143823</v>
      </c>
      <c r="L25" s="335">
        <f>L11*L19*(1-'Rural_Degree of Utilization'!$P$13)</f>
        <v>468916822.30628741</v>
      </c>
      <c r="M25" s="335">
        <f>M11*M19*(1-'Rural_Degree of Utilization'!$P$13)</f>
        <v>476531214.70113659</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261</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Utilization'!AE13</f>
        <v>3.4819512195121943E-2</v>
      </c>
      <c r="D49" s="338">
        <f>'Rural_Degree of Utilization'!Q13</f>
        <v>8.3000000000000004E-2</v>
      </c>
      <c r="E49" s="138"/>
      <c r="F49" s="138"/>
      <c r="G49" s="101"/>
      <c r="H49" s="101"/>
      <c r="J49" s="52"/>
      <c r="K49" s="52"/>
      <c r="L49" s="52"/>
    </row>
    <row r="50" spans="1:18" s="50" customFormat="1" x14ac:dyDescent="0.25">
      <c r="A50" s="561"/>
      <c r="B50" s="108" t="s">
        <v>56</v>
      </c>
      <c r="C50" s="339">
        <f>'Rural_Degree of Utilization'!AI13</f>
        <v>0.46899999999999997</v>
      </c>
      <c r="D50" s="338">
        <f>'Rural_Degree of Utilization'!R13</f>
        <v>0.372</v>
      </c>
      <c r="E50" s="138"/>
      <c r="F50" s="138"/>
      <c r="G50" s="101"/>
      <c r="H50" s="101"/>
      <c r="J50" s="52"/>
      <c r="K50" s="52"/>
      <c r="L50" s="52"/>
    </row>
    <row r="51" spans="1:18" s="50" customFormat="1" x14ac:dyDescent="0.25">
      <c r="A51" s="561"/>
      <c r="B51" s="108" t="s">
        <v>110</v>
      </c>
      <c r="C51" s="340">
        <f>'Rural_Degree of Utilization'!AN13</f>
        <v>1.9950617283950617E-2</v>
      </c>
      <c r="D51" s="338">
        <f>'Rural_Degree of Utilization'!S13</f>
        <v>0.02</v>
      </c>
      <c r="E51" s="138"/>
      <c r="F51" s="138"/>
      <c r="G51" s="101"/>
      <c r="H51" s="101"/>
      <c r="J51" s="52"/>
      <c r="K51" s="52"/>
      <c r="L51" s="52"/>
    </row>
    <row r="52" spans="1:18" s="50" customFormat="1" x14ac:dyDescent="0.25">
      <c r="A52" s="561"/>
      <c r="B52" s="108" t="s">
        <v>57</v>
      </c>
      <c r="C52" s="563">
        <f>'Rural_Degree of Utilization'!AP13</f>
        <v>0.46238596808190313</v>
      </c>
      <c r="D52" s="565">
        <f>'Rural_Degree of Utilization'!T13</f>
        <v>0.49199999999999994</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Utilization'!AD13</f>
        <v>1.384390243902439E-2</v>
      </c>
      <c r="D54" s="343">
        <f>'Rural_Degree of Utilization'!P13</f>
        <v>3.3000000000000002E-2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54" t="s">
        <v>61</v>
      </c>
      <c r="B57" s="555"/>
      <c r="C57" s="400"/>
      <c r="D57" s="400"/>
      <c r="E57" s="400"/>
      <c r="F57" s="400"/>
      <c r="G57" s="401"/>
      <c r="H57" s="401"/>
      <c r="I57" s="401"/>
      <c r="J57" s="401"/>
      <c r="K57" s="401"/>
      <c r="L57" s="401"/>
      <c r="M57" s="402"/>
      <c r="N57" s="402"/>
      <c r="O57" s="551"/>
      <c r="P57" s="551"/>
      <c r="Q57" s="551"/>
      <c r="R57" s="403"/>
    </row>
    <row r="58" spans="1:18" s="50" customFormat="1" ht="108" customHeight="1" x14ac:dyDescent="0.25">
      <c r="A58" s="545" t="s">
        <v>12</v>
      </c>
      <c r="B58" s="546" t="s">
        <v>126</v>
      </c>
      <c r="C58" s="546" t="s">
        <v>127</v>
      </c>
      <c r="D58" s="546" t="s">
        <v>13</v>
      </c>
      <c r="E58" s="546" t="s">
        <v>120</v>
      </c>
      <c r="F58" s="546" t="s">
        <v>119</v>
      </c>
      <c r="G58" s="546" t="s">
        <v>117</v>
      </c>
      <c r="H58" s="546" t="s">
        <v>60</v>
      </c>
      <c r="I58" s="546"/>
      <c r="J58" s="546"/>
      <c r="K58" s="546"/>
      <c r="L58" s="546"/>
      <c r="M58" s="546"/>
      <c r="N58" s="546"/>
      <c r="O58" s="546"/>
      <c r="P58" s="546"/>
      <c r="Q58" s="546"/>
      <c r="R58" s="118"/>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Population!C8</f>
        <v>0.87097460609296495</v>
      </c>
      <c r="C60" s="549">
        <f>Population!E8</f>
        <v>0.85904628070316702</v>
      </c>
      <c r="D60" s="358" t="s">
        <v>14</v>
      </c>
      <c r="E60" s="148">
        <f t="shared" ref="E60:F62" si="1">C49</f>
        <v>3.4819512195121943E-2</v>
      </c>
      <c r="F60" s="148">
        <f t="shared" si="1"/>
        <v>8.3000000000000004E-2</v>
      </c>
      <c r="G60" s="135">
        <f>B42*A29</f>
        <v>0.3</v>
      </c>
      <c r="H60" s="399">
        <f t="shared" ref="H60:M60" si="2">($B$60*$E60*$G60)*(C25-$A$32)</f>
        <v>3776722.371228388</v>
      </c>
      <c r="I60" s="399">
        <f t="shared" si="2"/>
        <v>3837069.8263661875</v>
      </c>
      <c r="J60" s="399">
        <f t="shared" si="2"/>
        <v>3897417.2815039866</v>
      </c>
      <c r="K60" s="399">
        <f t="shared" si="2"/>
        <v>3957764.7366417865</v>
      </c>
      <c r="L60" s="399">
        <f t="shared" si="2"/>
        <v>4018112.1917795874</v>
      </c>
      <c r="M60" s="399">
        <f t="shared" si="2"/>
        <v>4078459.6469173864</v>
      </c>
      <c r="N60" s="399">
        <f>($C$60*$F60*$G60)*(I25-$A$32)</f>
        <v>9541627.8534622248</v>
      </c>
      <c r="O60" s="399">
        <f>($C$60*$F60*$G60)*(J25-$A$32)</f>
        <v>9704501.6285808049</v>
      </c>
      <c r="P60" s="399">
        <f>($C$60*$F60*$G60)*(K25-$A$32)</f>
        <v>9867375.4036993831</v>
      </c>
      <c r="Q60" s="399">
        <f>($C$60*$F60*$G60)*(L25-$A$32)</f>
        <v>10030249.178817965</v>
      </c>
      <c r="R60" s="405">
        <f>($C$60*$F60*$G60)*(M25-$A$32)</f>
        <v>10193122.953936545</v>
      </c>
    </row>
    <row r="61" spans="1:18" s="48" customFormat="1" x14ac:dyDescent="0.25">
      <c r="A61" s="547"/>
      <c r="B61" s="549"/>
      <c r="C61" s="549"/>
      <c r="D61" s="358" t="s">
        <v>15</v>
      </c>
      <c r="E61" s="148">
        <f t="shared" si="1"/>
        <v>0.46899999999999997</v>
      </c>
      <c r="F61" s="148">
        <f t="shared" si="1"/>
        <v>0.372</v>
      </c>
      <c r="G61" s="135">
        <f>B44*A29</f>
        <v>0.06</v>
      </c>
      <c r="H61" s="399">
        <f t="shared" ref="H61:M61" si="3">($B$60*$E$61*$G$61)*(C25-$A$32)</f>
        <v>10174081.602178577</v>
      </c>
      <c r="I61" s="399">
        <f t="shared" si="3"/>
        <v>10336651.11952864</v>
      </c>
      <c r="J61" s="399">
        <f t="shared" si="3"/>
        <v>10499220.636878703</v>
      </c>
      <c r="K61" s="399">
        <f t="shared" si="3"/>
        <v>10661790.154228767</v>
      </c>
      <c r="L61" s="399">
        <f t="shared" si="3"/>
        <v>10824359.671578832</v>
      </c>
      <c r="M61" s="399">
        <f t="shared" si="3"/>
        <v>10986929.188928893</v>
      </c>
      <c r="N61" s="399">
        <f>($C$60*$F$61*$G$61)*(I25-$A$32)</f>
        <v>8552977.2565974649</v>
      </c>
      <c r="O61" s="399">
        <f>($C$60*$F$61*$G$61)*(J25-$A$32)</f>
        <v>8698974.9538121913</v>
      </c>
      <c r="P61" s="399">
        <f>($C$60*$F$61*$G$61)*(K25-$A$32)</f>
        <v>8844972.6510269176</v>
      </c>
      <c r="Q61" s="399">
        <f>($C$60*$F$61*$G$61)*(L25-$A$32)</f>
        <v>8990970.3482416458</v>
      </c>
      <c r="R61" s="405">
        <f>($C$60*$F$61*$G$61)*(M25-$A$32)</f>
        <v>9136968.0454563741</v>
      </c>
    </row>
    <row r="62" spans="1:18" s="48" customFormat="1" x14ac:dyDescent="0.25">
      <c r="A62" s="547"/>
      <c r="B62" s="549"/>
      <c r="C62" s="549"/>
      <c r="D62" s="358" t="s">
        <v>113</v>
      </c>
      <c r="E62" s="148">
        <f t="shared" si="1"/>
        <v>1.9950617283950617E-2</v>
      </c>
      <c r="F62" s="148">
        <f t="shared" si="1"/>
        <v>0.02</v>
      </c>
      <c r="G62" s="135">
        <f>B43*A29</f>
        <v>0.3</v>
      </c>
      <c r="H62" s="399">
        <f t="shared" ref="H62:M62" si="4">($B$60*$E$62*$G$62)*(C25-$A$32)</f>
        <v>2163957.4441444343</v>
      </c>
      <c r="I62" s="399">
        <f t="shared" si="4"/>
        <v>2198534.8665611469</v>
      </c>
      <c r="J62" s="399">
        <f t="shared" si="4"/>
        <v>2233112.2889778595</v>
      </c>
      <c r="K62" s="399">
        <f t="shared" si="4"/>
        <v>2267689.7113945731</v>
      </c>
      <c r="L62" s="399">
        <f t="shared" si="4"/>
        <v>2302267.1338112862</v>
      </c>
      <c r="M62" s="399">
        <f t="shared" si="4"/>
        <v>2336844.5562279988</v>
      </c>
      <c r="N62" s="399">
        <f>($C$60*$F$62*$G$62)*(I25-$A$32)</f>
        <v>2299187.4345692112</v>
      </c>
      <c r="O62" s="399">
        <f>($C$60*$F$62*$G$62)*(J25-$A$32)</f>
        <v>2338434.1273688688</v>
      </c>
      <c r="P62" s="399">
        <f>($C$60*$F$62*$G$62)*(K25-$A$32)</f>
        <v>2377680.8201685264</v>
      </c>
      <c r="Q62" s="399">
        <f>($C$60*$F$62*$G$62)*(L25-$A$32)</f>
        <v>2416927.5129681844</v>
      </c>
      <c r="R62" s="405">
        <f>($C$60*$F$62*$G$62)*(M25-$A$32)</f>
        <v>2456174.2057678425</v>
      </c>
    </row>
    <row r="63" spans="1:18" s="48" customFormat="1" x14ac:dyDescent="0.25">
      <c r="A63" s="547"/>
      <c r="B63" s="549"/>
      <c r="C63" s="549"/>
      <c r="D63" s="358" t="s">
        <v>111</v>
      </c>
      <c r="E63" s="148">
        <f>C54</f>
        <v>1.384390243902439E-2</v>
      </c>
      <c r="F63" s="148">
        <f>D54</f>
        <v>3.3000000000000002E-2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0.46238596808190313</v>
      </c>
      <c r="F64" s="407">
        <f>D52</f>
        <v>0.49199999999999994</v>
      </c>
      <c r="G64" s="408">
        <f>B40*$A$29</f>
        <v>0.06</v>
      </c>
      <c r="H64" s="408">
        <f t="shared" ref="H64:M64" si="6">($B$60*$E$64*$G$64)*(C25-$A$32)</f>
        <v>10030602.496732669</v>
      </c>
      <c r="I64" s="408">
        <f t="shared" si="6"/>
        <v>10190879.39153121</v>
      </c>
      <c r="J64" s="408">
        <f t="shared" si="6"/>
        <v>10351156.286329752</v>
      </c>
      <c r="K64" s="408">
        <f t="shared" si="6"/>
        <v>10511433.181128297</v>
      </c>
      <c r="L64" s="408">
        <f t="shared" si="6"/>
        <v>10671710.075926842</v>
      </c>
      <c r="M64" s="408">
        <f t="shared" si="6"/>
        <v>10831986.970725384</v>
      </c>
      <c r="N64" s="408">
        <f>($C$60*$F$64*$G$64)*(I11-$A$32)</f>
        <v>11698037.412699603</v>
      </c>
      <c r="O64" s="408">
        <f>($C$60*$F$64*$G$64)*(J11-$A$32)</f>
        <v>11897720.689405205</v>
      </c>
      <c r="P64" s="408">
        <f>($C$60*$F$64*$G$64)*(K11-$A$32)</f>
        <v>12097403.966110805</v>
      </c>
      <c r="Q64" s="408">
        <f>($C$60*$F$64*$G$64)*(L11-$A$32)</f>
        <v>12297087.242816407</v>
      </c>
      <c r="R64" s="409">
        <f>($C$60*$F$64*$G$64)*(M11-$A$32)</f>
        <v>12496770.519522009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156</v>
      </c>
      <c r="B67" s="64"/>
      <c r="C67" s="119">
        <f>SUM(H60:H64)/10^3</f>
        <v>26145.363914284066</v>
      </c>
      <c r="D67" s="119">
        <f t="shared" ref="D67:K67" si="7">SUM(I60:I64)/10^3</f>
        <v>26563.135203987185</v>
      </c>
      <c r="E67" s="119">
        <f t="shared" si="7"/>
        <v>26980.906493690301</v>
      </c>
      <c r="F67" s="119">
        <f t="shared" si="7"/>
        <v>27398.677783393425</v>
      </c>
      <c r="G67" s="119">
        <f t="shared" si="7"/>
        <v>27816.449073096552</v>
      </c>
      <c r="H67" s="119">
        <f t="shared" si="7"/>
        <v>28234.220362799664</v>
      </c>
      <c r="I67" s="119">
        <f t="shared" si="7"/>
        <v>32091.8299573285</v>
      </c>
      <c r="J67" s="119">
        <f t="shared" si="7"/>
        <v>32639.631399167069</v>
      </c>
      <c r="K67" s="119">
        <f t="shared" si="7"/>
        <v>33187.432841005633</v>
      </c>
      <c r="L67" s="119">
        <f>SUM(Q60:Q64)/10^3</f>
        <v>33735.234282844198</v>
      </c>
      <c r="M67" s="120">
        <f>SUM(R60:R64)/10^3</f>
        <v>34283.03572468277</v>
      </c>
    </row>
    <row r="68" spans="1:13" x14ac:dyDescent="0.25">
      <c r="A68" s="68"/>
      <c r="B68" s="69"/>
      <c r="C68" s="69"/>
      <c r="D68" s="69"/>
      <c r="E68" s="69"/>
      <c r="F68" s="121"/>
      <c r="G68" s="121"/>
      <c r="H68" s="121"/>
      <c r="I68" s="121"/>
      <c r="J68" s="121"/>
      <c r="K68" s="121"/>
      <c r="L68" s="121"/>
    </row>
    <row r="69" spans="1:13" x14ac:dyDescent="0.25">
      <c r="A69" s="68"/>
      <c r="B69" s="69"/>
      <c r="C69" s="69"/>
      <c r="D69" s="69"/>
      <c r="E69" s="69"/>
      <c r="F69" s="122"/>
      <c r="G69" s="123"/>
      <c r="H69" s="123"/>
      <c r="I69" s="123"/>
      <c r="J69" s="123"/>
      <c r="K69" s="123"/>
      <c r="L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K71" si="8">C67*21</f>
        <v>549052.64219996543</v>
      </c>
      <c r="D71" s="119">
        <f t="shared" si="8"/>
        <v>557825.83928373083</v>
      </c>
      <c r="E71" s="119">
        <f t="shared" si="8"/>
        <v>566599.03636749636</v>
      </c>
      <c r="F71" s="119">
        <f t="shared" si="8"/>
        <v>575372.23345126188</v>
      </c>
      <c r="G71" s="119">
        <f t="shared" si="8"/>
        <v>584145.43053502764</v>
      </c>
      <c r="H71" s="119">
        <f t="shared" si="8"/>
        <v>592918.62761879293</v>
      </c>
      <c r="I71" s="119">
        <f t="shared" si="8"/>
        <v>673928.42910389847</v>
      </c>
      <c r="J71" s="119">
        <f t="shared" si="8"/>
        <v>685432.25938250846</v>
      </c>
      <c r="K71" s="119">
        <f t="shared" si="8"/>
        <v>696936.08966111834</v>
      </c>
      <c r="L71" s="119">
        <f>L67*21</f>
        <v>708439.9199397281</v>
      </c>
      <c r="M71" s="120">
        <f>M67*21</f>
        <v>719943.75021833822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pageSetUpPr fitToPage="1"/>
  </sheetPr>
  <dimension ref="A1:AB48"/>
  <sheetViews>
    <sheetView zoomScale="80" zoomScaleNormal="80" workbookViewId="0">
      <selection activeCell="L47" sqref="L47"/>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157</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population'!G8</f>
        <v>81526599.800000012</v>
      </c>
      <c r="D3" s="346">
        <f>'Rural population'!H8</f>
        <v>83329072.500000015</v>
      </c>
      <c r="E3" s="346">
        <f>'Rural population'!I8</f>
        <v>85131545.200000018</v>
      </c>
      <c r="F3" s="346">
        <f>'Rural population'!J8</f>
        <v>86934017.900000021</v>
      </c>
      <c r="G3" s="346">
        <f>'Rural population'!K8</f>
        <v>88736490.600000024</v>
      </c>
      <c r="H3" s="346">
        <f>'Rural population'!L8</f>
        <v>90538963.300000027</v>
      </c>
      <c r="I3" s="346">
        <f>'Rural population'!M8</f>
        <v>92341436</v>
      </c>
      <c r="J3" s="346">
        <f>'Rural population'!N8</f>
        <v>94581079.27414979</v>
      </c>
      <c r="K3" s="346">
        <f>'Rural population'!O8</f>
        <v>96820722.548299581</v>
      </c>
      <c r="L3" s="346">
        <f>'Rural population'!P8</f>
        <v>99060365.822449371</v>
      </c>
      <c r="M3" s="346">
        <f>'Rural population'!Q8</f>
        <v>101300009.09659916</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intake'!$C$12/1000*365</f>
        <v>21.096999999999998</v>
      </c>
      <c r="D7" s="353">
        <f>'Protein intake'!$C$12/1000*365</f>
        <v>21.096999999999998</v>
      </c>
      <c r="E7" s="353">
        <f>'Protein intake'!$C$12/1000*365</f>
        <v>21.096999999999998</v>
      </c>
      <c r="F7" s="353">
        <f>'Protein intake'!$C$12/1000*365</f>
        <v>21.096999999999998</v>
      </c>
      <c r="G7" s="353">
        <f>'Protein intake'!$I$12/1000*365</f>
        <v>20.294</v>
      </c>
      <c r="H7" s="353">
        <f>'Protein intake'!$I$12/1000*365</f>
        <v>20.294</v>
      </c>
      <c r="I7" s="353">
        <f>'Protein intake'!$O$12/1000*365</f>
        <v>21.936499999999999</v>
      </c>
      <c r="J7" s="353">
        <f>'Protein intake'!$O$12/1000*365</f>
        <v>21.936499999999999</v>
      </c>
      <c r="K7" s="353">
        <f>'Protein intake'!$O$12/1000*365</f>
        <v>21.936499999999999</v>
      </c>
      <c r="L7" s="353">
        <f>'Protein intake'!$O$12/1000*365</f>
        <v>21.936499999999999</v>
      </c>
      <c r="M7" s="353">
        <f>'Protein intake'!$O$12/1000*365</f>
        <v>21.936499999999999</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157</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157</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481590669.27456796</v>
      </c>
      <c r="D27" s="335">
        <f t="shared" ref="D27:K27" si="0">(D3*D7*D11*D15*D19)-$A$23</f>
        <v>492238163.90909994</v>
      </c>
      <c r="E27" s="335">
        <f t="shared" si="0"/>
        <v>502885658.54363203</v>
      </c>
      <c r="F27" s="335">
        <f t="shared" si="0"/>
        <v>513533153.17816406</v>
      </c>
      <c r="G27" s="335">
        <f t="shared" si="0"/>
        <v>504229135.2661922</v>
      </c>
      <c r="H27" s="335">
        <f t="shared" si="0"/>
        <v>514471361.93885618</v>
      </c>
      <c r="I27" s="335">
        <f t="shared" si="0"/>
        <v>567181415.02791989</v>
      </c>
      <c r="J27" s="335">
        <f t="shared" si="0"/>
        <v>580937796.7392683</v>
      </c>
      <c r="K27" s="335">
        <f t="shared" si="0"/>
        <v>594694178.45061672</v>
      </c>
      <c r="L27" s="335">
        <f>(L3*L7*L11*L15*L19)-$A$23</f>
        <v>608450560.16196489</v>
      </c>
      <c r="M27" s="363">
        <f>(M3*M7*M11*M15*M19)-$A$23</f>
        <v>622206941.87331331</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3783.92668715732</v>
      </c>
      <c r="D39" s="374">
        <f t="shared" ref="D39:K39" si="1">D27*D31*$A$35/10^3</f>
        <v>3867.585573571499</v>
      </c>
      <c r="E39" s="374">
        <f t="shared" si="1"/>
        <v>3951.2444599856804</v>
      </c>
      <c r="F39" s="374">
        <f t="shared" si="1"/>
        <v>4034.9033463998603</v>
      </c>
      <c r="G39" s="374">
        <f t="shared" si="1"/>
        <v>3961.8003485200811</v>
      </c>
      <c r="H39" s="374">
        <f t="shared" si="1"/>
        <v>4042.2749866624413</v>
      </c>
      <c r="I39" s="374">
        <f t="shared" si="1"/>
        <v>4456.4254037907986</v>
      </c>
      <c r="J39" s="374">
        <f t="shared" si="1"/>
        <v>4564.5112600942502</v>
      </c>
      <c r="K39" s="374">
        <f t="shared" si="1"/>
        <v>4672.5971163977028</v>
      </c>
      <c r="L39" s="374">
        <f>L27*L31*$A$35/10^3</f>
        <v>4780.6829727011527</v>
      </c>
      <c r="M39" s="375">
        <f>M27*M31*$A$35/10^3</f>
        <v>4888.7688290046044</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1173017.2730187692</v>
      </c>
      <c r="D43" s="119">
        <f>D39*310</f>
        <v>1198951.5278071647</v>
      </c>
      <c r="E43" s="119">
        <f>E39*310</f>
        <v>1224885.7825955609</v>
      </c>
      <c r="F43" s="119">
        <f t="shared" ref="F43:K43" si="2">F39*310</f>
        <v>1250820.0373839566</v>
      </c>
      <c r="G43" s="119">
        <f t="shared" si="2"/>
        <v>1228158.1080412252</v>
      </c>
      <c r="H43" s="119">
        <f t="shared" si="2"/>
        <v>1253105.2458653569</v>
      </c>
      <c r="I43" s="119">
        <f t="shared" si="2"/>
        <v>1381491.8751751476</v>
      </c>
      <c r="J43" s="119">
        <f t="shared" si="2"/>
        <v>1414998.4906292176</v>
      </c>
      <c r="K43" s="119">
        <f t="shared" si="2"/>
        <v>1448505.1060832879</v>
      </c>
      <c r="L43" s="119">
        <f>L39*310</f>
        <v>1482011.7215373574</v>
      </c>
      <c r="M43" s="120">
        <f>M39*310</f>
        <v>1515518.3369914275</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A1:U76"/>
  <sheetViews>
    <sheetView zoomScale="85" zoomScaleNormal="85" zoomScalePageLayoutView="70" workbookViewId="0">
      <selection activeCell="D49" sqref="D49"/>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157</v>
      </c>
      <c r="C2" s="59">
        <v>2005</v>
      </c>
      <c r="D2" s="59">
        <v>2006</v>
      </c>
      <c r="E2" s="59">
        <v>2007</v>
      </c>
      <c r="F2" s="59">
        <v>2008</v>
      </c>
      <c r="G2" s="59">
        <v>2009</v>
      </c>
      <c r="H2" s="59">
        <v>2010</v>
      </c>
      <c r="I2" s="59">
        <v>2011</v>
      </c>
      <c r="J2" s="59">
        <v>2012</v>
      </c>
      <c r="K2" s="59">
        <v>2013</v>
      </c>
      <c r="L2" s="59">
        <v>2014</v>
      </c>
      <c r="M2" s="59">
        <v>2015</v>
      </c>
      <c r="N2" s="56"/>
      <c r="O2" s="61"/>
    </row>
    <row r="3" spans="1:21" s="65" customFormat="1" x14ac:dyDescent="0.25">
      <c r="A3" s="63"/>
      <c r="B3" s="64"/>
      <c r="C3" s="332">
        <f>'State population'!G8</f>
        <v>91438886.199999988</v>
      </c>
      <c r="D3" s="332">
        <f>'State population'!H8</f>
        <v>93548980.499999985</v>
      </c>
      <c r="E3" s="332">
        <f>'State population'!I8</f>
        <v>95659074.799999982</v>
      </c>
      <c r="F3" s="332">
        <f>'State population'!J8</f>
        <v>97769169.099999979</v>
      </c>
      <c r="G3" s="332">
        <f>'State population'!K8</f>
        <v>99879263.399999976</v>
      </c>
      <c r="H3" s="332">
        <f>'State population'!L8</f>
        <v>101989357.69999997</v>
      </c>
      <c r="I3" s="332">
        <f>'State population'!M8</f>
        <v>104099452</v>
      </c>
      <c r="J3" s="332">
        <f>'State population'!N8</f>
        <v>106746001.47353721</v>
      </c>
      <c r="K3" s="332">
        <f>'State population'!O8</f>
        <v>109392550.94707441</v>
      </c>
      <c r="L3" s="332">
        <f>'State population'!P8</f>
        <v>112039100.42061162</v>
      </c>
      <c r="M3" s="332">
        <f>'State population'!Q8</f>
        <v>114685649.89414883</v>
      </c>
      <c r="N3" s="56"/>
      <c r="P3" s="66"/>
      <c r="Q3" s="67"/>
      <c r="R3" s="67"/>
    </row>
    <row r="4" spans="1:21" s="65" customFormat="1" x14ac:dyDescent="0.25">
      <c r="A4" s="68"/>
      <c r="B4" s="69"/>
      <c r="C4" s="333"/>
      <c r="D4" s="133"/>
      <c r="E4" s="67"/>
      <c r="F4" s="67"/>
      <c r="G4" s="67"/>
      <c r="H4" s="67"/>
      <c r="I4" s="67"/>
      <c r="J4" s="67"/>
      <c r="K4" s="67"/>
      <c r="L4" s="67"/>
      <c r="M4" s="67"/>
      <c r="N4" s="56"/>
      <c r="P4" s="66"/>
      <c r="Q4" s="70"/>
      <c r="R4" s="70"/>
    </row>
    <row r="5" spans="1:21" s="65" customFormat="1" x14ac:dyDescent="0.25">
      <c r="A5" s="68"/>
      <c r="B5" s="69"/>
      <c r="E5" s="71"/>
      <c r="F5" s="71"/>
      <c r="G5" s="72"/>
      <c r="H5" s="72"/>
      <c r="I5" s="73"/>
      <c r="J5" s="71"/>
      <c r="N5" s="56"/>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59">
        <v>2015</v>
      </c>
      <c r="N6" s="56"/>
    </row>
    <row r="7" spans="1:21" s="65" customFormat="1" x14ac:dyDescent="0.25">
      <c r="A7" s="63"/>
      <c r="B7" s="64"/>
      <c r="C7" s="334">
        <f>BOD!$B$10</f>
        <v>27</v>
      </c>
      <c r="D7" s="334">
        <f>BOD!$B$10</f>
        <v>27</v>
      </c>
      <c r="E7" s="334">
        <f>BOD!$B$10</f>
        <v>27</v>
      </c>
      <c r="F7" s="334">
        <f>BOD!$B$10</f>
        <v>27</v>
      </c>
      <c r="G7" s="334">
        <f>BOD!$B$10</f>
        <v>27</v>
      </c>
      <c r="H7" s="334">
        <f>BOD!$B$10</f>
        <v>27</v>
      </c>
      <c r="I7" s="334">
        <f>BOD!$B$10</f>
        <v>27</v>
      </c>
      <c r="J7" s="334">
        <f>BOD!$B$10</f>
        <v>27</v>
      </c>
      <c r="K7" s="334">
        <f>BOD!$B$10</f>
        <v>27</v>
      </c>
      <c r="L7" s="334">
        <f>BOD!$B$10</f>
        <v>27</v>
      </c>
      <c r="M7" s="334">
        <f>BOD!$B$10</f>
        <v>27</v>
      </c>
      <c r="N7" s="56"/>
    </row>
    <row r="8" spans="1:21" s="65" customFormat="1" x14ac:dyDescent="0.25">
      <c r="A8" s="68"/>
      <c r="B8" s="69"/>
      <c r="C8" s="69"/>
      <c r="D8" s="69"/>
      <c r="E8" s="78"/>
      <c r="F8" s="78"/>
      <c r="G8" s="78"/>
      <c r="H8" s="78"/>
      <c r="I8" s="78"/>
      <c r="J8" s="78"/>
      <c r="N8" s="56"/>
    </row>
    <row r="9" spans="1:21" s="65" customFormat="1" x14ac:dyDescent="0.25">
      <c r="A9" s="68"/>
      <c r="B9" s="79"/>
      <c r="C9" s="79"/>
      <c r="D9" s="79"/>
      <c r="E9" s="71"/>
      <c r="F9" s="71"/>
      <c r="G9" s="71"/>
      <c r="H9" s="71"/>
      <c r="I9" s="71"/>
      <c r="J9" s="71"/>
      <c r="N9" s="56"/>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59">
        <v>2015</v>
      </c>
      <c r="N10" s="56"/>
      <c r="P10" s="65"/>
    </row>
    <row r="11" spans="1:21" ht="15.75" customHeight="1" x14ac:dyDescent="0.25">
      <c r="A11" s="80"/>
      <c r="B11" s="81"/>
      <c r="C11" s="45">
        <f t="shared" ref="C11:M11" si="0">C3*C7*0.001*365</f>
        <v>901130223.50099981</v>
      </c>
      <c r="D11" s="45">
        <f t="shared" si="0"/>
        <v>921925202.82749975</v>
      </c>
      <c r="E11" s="45">
        <f t="shared" si="0"/>
        <v>942720182.15399969</v>
      </c>
      <c r="F11" s="45">
        <f t="shared" si="0"/>
        <v>963515161.48049974</v>
      </c>
      <c r="G11" s="45">
        <f t="shared" si="0"/>
        <v>984310140.80699968</v>
      </c>
      <c r="H11" s="45">
        <f t="shared" si="0"/>
        <v>1005105120.1334996</v>
      </c>
      <c r="I11" s="45">
        <f t="shared" si="0"/>
        <v>1025900099.4599999</v>
      </c>
      <c r="J11" s="45">
        <f t="shared" si="0"/>
        <v>1051981844.5217091</v>
      </c>
      <c r="K11" s="45">
        <f t="shared" si="0"/>
        <v>1078063589.5834184</v>
      </c>
      <c r="L11" s="45">
        <f t="shared" si="0"/>
        <v>1104145334.6451278</v>
      </c>
      <c r="M11" s="45">
        <f t="shared" si="0"/>
        <v>1130227079.7068367</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157</v>
      </c>
      <c r="C14" s="59">
        <v>2005</v>
      </c>
      <c r="D14" s="59">
        <v>2006</v>
      </c>
      <c r="E14" s="59">
        <v>2007</v>
      </c>
      <c r="F14" s="59">
        <v>2008</v>
      </c>
      <c r="G14" s="59">
        <v>2009</v>
      </c>
      <c r="H14" s="59">
        <v>2010</v>
      </c>
      <c r="I14" s="59">
        <v>2011</v>
      </c>
      <c r="J14" s="59">
        <v>2012</v>
      </c>
      <c r="K14" s="59">
        <v>2013</v>
      </c>
      <c r="L14" s="59">
        <v>2014</v>
      </c>
      <c r="M14" s="59">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6">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157</v>
      </c>
      <c r="C18" s="59">
        <v>2005</v>
      </c>
      <c r="D18" s="59">
        <v>2006</v>
      </c>
      <c r="E18" s="59">
        <v>2007</v>
      </c>
      <c r="F18" s="59">
        <v>2008</v>
      </c>
      <c r="G18" s="59">
        <v>2009</v>
      </c>
      <c r="H18" s="59">
        <v>2010</v>
      </c>
      <c r="I18" s="59">
        <v>2011</v>
      </c>
      <c r="J18" s="59">
        <v>2012</v>
      </c>
      <c r="K18" s="59">
        <v>2013</v>
      </c>
      <c r="L18" s="59">
        <v>2014</v>
      </c>
      <c r="M18" s="59">
        <v>2015</v>
      </c>
      <c r="N18" s="56"/>
    </row>
    <row r="19" spans="1:16" x14ac:dyDescent="0.25">
      <c r="A19" s="80"/>
      <c r="B19" s="81"/>
      <c r="C19" s="77">
        <v>1</v>
      </c>
      <c r="D19" s="77">
        <v>1</v>
      </c>
      <c r="E19" s="45">
        <v>1</v>
      </c>
      <c r="F19" s="45">
        <v>1</v>
      </c>
      <c r="G19" s="45">
        <v>1</v>
      </c>
      <c r="H19" s="45">
        <v>1</v>
      </c>
      <c r="I19" s="45">
        <v>1</v>
      </c>
      <c r="J19" s="45">
        <v>1</v>
      </c>
      <c r="K19" s="142">
        <v>1</v>
      </c>
      <c r="L19" s="142">
        <v>1</v>
      </c>
      <c r="M19" s="142">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59">
        <v>2015</v>
      </c>
    </row>
    <row r="22" spans="1:16" s="50" customFormat="1" x14ac:dyDescent="0.25">
      <c r="A22" s="86"/>
      <c r="B22" s="84"/>
      <c r="C22" s="335">
        <f>C11*C15*'Rural_Degree of Utilization'!$AD$14</f>
        <v>3784746.9387041996</v>
      </c>
      <c r="D22" s="335">
        <f>D11*D15*'Rural_Degree of Utilization'!$AD$14</f>
        <v>3872085.8518754994</v>
      </c>
      <c r="E22" s="335">
        <f>E11*E15*'Rural_Degree of Utilization'!$AD$14</f>
        <v>3959424.7650467991</v>
      </c>
      <c r="F22" s="335">
        <f>F11*F15*'Rural_Degree of Utilization'!$AD$14</f>
        <v>4046763.6782180988</v>
      </c>
      <c r="G22" s="335">
        <f>G11*G15*'Rural_Degree of Utilization'!$AD$14</f>
        <v>4134102.5913893986</v>
      </c>
      <c r="H22" s="335">
        <f>H11*H15*'Rural_Degree of Utilization'!$AD$14</f>
        <v>4221441.5045606978</v>
      </c>
      <c r="I22" s="335">
        <f>I11*I15*'Rural_Degree of Utilization'!$P$14</f>
        <v>15388501.491899999</v>
      </c>
      <c r="J22" s="335">
        <f>J11*J15*'Rural_Degree of Utilization'!$P$14</f>
        <v>15779727.667825636</v>
      </c>
      <c r="K22" s="335">
        <f>K11*K15*'Rural_Degree of Utilization'!$P$14</f>
        <v>16170953.843751274</v>
      </c>
      <c r="L22" s="335">
        <f>L11*L15*'Rural_Degree of Utilization'!$P$14</f>
        <v>16562180.019676918</v>
      </c>
      <c r="M22" s="335">
        <f>M11*M15*'Rural_Degree of Utilization'!$P$14</f>
        <v>16953406.195602551</v>
      </c>
      <c r="N22" s="56"/>
    </row>
    <row r="23" spans="1:16" x14ac:dyDescent="0.25">
      <c r="A23" s="83"/>
      <c r="B23" s="79"/>
      <c r="C23" s="336"/>
      <c r="D23" s="79"/>
      <c r="E23" s="79"/>
      <c r="F23" s="78"/>
      <c r="G23" s="78"/>
      <c r="H23" s="78"/>
      <c r="I23" s="78"/>
      <c r="J23" s="78"/>
      <c r="K23" s="78"/>
      <c r="L23" s="78"/>
      <c r="M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59">
        <v>2015</v>
      </c>
    </row>
    <row r="25" spans="1:16" s="50" customFormat="1" x14ac:dyDescent="0.25">
      <c r="A25" s="86"/>
      <c r="B25" s="84"/>
      <c r="C25" s="335">
        <f>C11*C19*(1-'Rural_Degree of Utilization'!AD$14)</f>
        <v>898102425.95003641</v>
      </c>
      <c r="D25" s="335">
        <f>D11*D19*(1-'Rural_Degree of Utilization'!$AD$14)</f>
        <v>918827534.14599931</v>
      </c>
      <c r="E25" s="335">
        <f>E11*E19*(1-'Rural_Degree of Utilization'!$AD$14)</f>
        <v>939552642.34196222</v>
      </c>
      <c r="F25" s="335">
        <f>F11*F19*(1-'Rural_Degree of Utilization'!$AD$14)</f>
        <v>960277750.53792524</v>
      </c>
      <c r="G25" s="335">
        <f>G11*G19*(1-'Rural_Degree of Utilization'!$AD$14)</f>
        <v>981002858.73388815</v>
      </c>
      <c r="H25" s="335">
        <f>H11*H19*(1-'Rural_Degree of Utilization'!$AD$14)</f>
        <v>1001727966.9298511</v>
      </c>
      <c r="I25" s="335">
        <f>I11*I19*(1-'Rural_Degree of Utilization'!$P$14)</f>
        <v>1013589298.2664798</v>
      </c>
      <c r="J25" s="335">
        <f>J11*J19*(1-'Rural_Degree of Utilization'!$P$14)</f>
        <v>1039358062.3874485</v>
      </c>
      <c r="K25" s="335">
        <f>K11*K19*(1-'Rural_Degree of Utilization'!$P$14)</f>
        <v>1065126826.5084174</v>
      </c>
      <c r="L25" s="335">
        <f>L11*L19*(1-'Rural_Degree of Utilization'!$P$14)</f>
        <v>1090895590.6293862</v>
      </c>
      <c r="M25" s="335">
        <f>M11*M19*(1-'Rural_Degree of Utilization'!$P$14)</f>
        <v>1116664354.7503548</v>
      </c>
      <c r="N25" s="56"/>
    </row>
    <row r="26" spans="1:16" s="50" customFormat="1" x14ac:dyDescent="0.25">
      <c r="A26" s="87"/>
      <c r="B26" s="88"/>
      <c r="C26" s="336"/>
      <c r="D26" s="88"/>
      <c r="E26" s="88"/>
      <c r="F26" s="88"/>
      <c r="G26" s="85"/>
      <c r="H26" s="85"/>
      <c r="I26" s="85"/>
      <c r="J26" s="85"/>
      <c r="K26" s="85"/>
      <c r="L26" s="85"/>
      <c r="N26" s="56"/>
    </row>
    <row r="27" spans="1:16" s="50" customFormat="1" x14ac:dyDescent="0.25">
      <c r="A27" s="87"/>
      <c r="B27" s="88"/>
      <c r="C27" s="88"/>
      <c r="D27" s="88"/>
      <c r="E27" s="88"/>
      <c r="F27" s="88"/>
      <c r="G27" s="52"/>
      <c r="H27" s="52"/>
      <c r="I27" s="52"/>
      <c r="J27" s="52"/>
      <c r="K27" s="52"/>
      <c r="L27" s="52"/>
      <c r="N27" s="56"/>
    </row>
    <row r="28" spans="1:16" s="50" customFormat="1" ht="15.75" customHeight="1" x14ac:dyDescent="0.25">
      <c r="A28" s="330" t="s">
        <v>116</v>
      </c>
      <c r="B28" s="331"/>
      <c r="C28" s="51"/>
      <c r="D28" s="51"/>
      <c r="E28" s="51"/>
      <c r="F28" s="51"/>
      <c r="G28" s="51"/>
      <c r="H28" s="90"/>
      <c r="I28" s="90"/>
      <c r="J28" s="90"/>
      <c r="K28" s="90"/>
      <c r="L28" s="90"/>
      <c r="N28" s="56"/>
    </row>
    <row r="29" spans="1:16" s="50" customFormat="1" ht="15.75" customHeight="1" x14ac:dyDescent="0.25">
      <c r="A29" s="91">
        <v>0.6</v>
      </c>
      <c r="B29" s="92" t="s">
        <v>11</v>
      </c>
      <c r="C29" s="51"/>
      <c r="D29" s="51"/>
      <c r="E29" s="51"/>
      <c r="F29" s="51"/>
      <c r="G29" s="52"/>
      <c r="H29" s="49"/>
      <c r="I29" s="49"/>
      <c r="J29" s="49"/>
      <c r="K29" s="49"/>
      <c r="L29" s="49"/>
      <c r="N29" s="56"/>
    </row>
    <row r="30" spans="1:16" s="50" customFormat="1" ht="15.75" customHeight="1" x14ac:dyDescent="0.25">
      <c r="A30" s="87"/>
      <c r="B30" s="87"/>
      <c r="C30" s="87"/>
      <c r="D30" s="87"/>
      <c r="E30" s="87"/>
      <c r="F30" s="87"/>
      <c r="G30" s="52"/>
      <c r="H30" s="52"/>
      <c r="I30" s="52"/>
      <c r="J30" s="52"/>
      <c r="K30" s="52"/>
      <c r="L30" s="52"/>
      <c r="N30" s="56"/>
    </row>
    <row r="31" spans="1:16" s="50" customFormat="1" x14ac:dyDescent="0.25">
      <c r="A31" s="556" t="s">
        <v>18</v>
      </c>
      <c r="B31" s="557"/>
      <c r="C31" s="51"/>
      <c r="D31" s="51"/>
      <c r="E31" s="51"/>
      <c r="F31" s="51"/>
      <c r="G31" s="51"/>
      <c r="H31" s="52"/>
      <c r="I31" s="52"/>
      <c r="J31" s="52"/>
      <c r="K31" s="52"/>
      <c r="L31" s="52"/>
      <c r="N31" s="56"/>
    </row>
    <row r="32" spans="1:16" s="50" customFormat="1" x14ac:dyDescent="0.25">
      <c r="A32" s="93">
        <v>0</v>
      </c>
      <c r="B32" s="94" t="s">
        <v>17</v>
      </c>
      <c r="C32" s="95"/>
      <c r="D32" s="88"/>
      <c r="E32" s="95"/>
      <c r="F32" s="95"/>
      <c r="G32" s="52"/>
      <c r="H32" s="52"/>
      <c r="I32" s="52"/>
      <c r="J32" s="52"/>
      <c r="K32" s="52"/>
      <c r="L32" s="52"/>
      <c r="N32" s="56"/>
    </row>
    <row r="33" spans="1:14" s="50" customFormat="1" ht="16.5" thickBot="1" x14ac:dyDescent="0.3">
      <c r="A33" s="96"/>
      <c r="B33" s="87"/>
      <c r="C33" s="87"/>
      <c r="D33" s="87"/>
      <c r="E33" s="87"/>
      <c r="F33" s="87"/>
      <c r="G33" s="52"/>
      <c r="H33" s="52"/>
      <c r="I33" s="52"/>
      <c r="J33" s="52"/>
      <c r="K33" s="52"/>
      <c r="L33" s="52"/>
      <c r="N33" s="56"/>
    </row>
    <row r="34" spans="1:14" s="50" customFormat="1" x14ac:dyDescent="0.25">
      <c r="A34" s="329" t="s">
        <v>9</v>
      </c>
      <c r="B34" s="97"/>
      <c r="C34" s="88"/>
      <c r="D34" s="88"/>
      <c r="E34" s="88"/>
      <c r="F34" s="88"/>
      <c r="G34" s="52"/>
      <c r="H34" s="52"/>
      <c r="I34" s="52"/>
      <c r="J34" s="52"/>
      <c r="K34" s="52"/>
      <c r="L34" s="52"/>
      <c r="N34" s="56"/>
    </row>
    <row r="35" spans="1:14" s="50" customFormat="1" x14ac:dyDescent="0.25">
      <c r="A35" s="98" t="s">
        <v>2</v>
      </c>
      <c r="B35" s="99" t="s">
        <v>10</v>
      </c>
      <c r="C35" s="51"/>
      <c r="D35" s="51"/>
      <c r="E35" s="51"/>
      <c r="F35" s="51"/>
      <c r="G35" s="51"/>
      <c r="H35" s="52"/>
      <c r="I35" s="52"/>
      <c r="J35" s="52"/>
      <c r="K35" s="52"/>
      <c r="L35" s="52"/>
      <c r="N35" s="56"/>
    </row>
    <row r="36" spans="1:14" s="50" customFormat="1" x14ac:dyDescent="0.25">
      <c r="A36" s="327" t="s">
        <v>3</v>
      </c>
      <c r="B36" s="100">
        <v>0.8</v>
      </c>
      <c r="C36" s="101"/>
      <c r="D36" s="101"/>
      <c r="E36" s="101"/>
      <c r="F36" s="101"/>
      <c r="G36" s="52"/>
      <c r="H36" s="52"/>
      <c r="I36" s="52"/>
      <c r="J36" s="52"/>
      <c r="K36" s="52"/>
      <c r="L36" s="52"/>
    </row>
    <row r="37" spans="1:14" s="50" customFormat="1" ht="47.25" x14ac:dyDescent="0.25">
      <c r="A37" s="327" t="s">
        <v>4</v>
      </c>
      <c r="B37" s="102">
        <v>0.3</v>
      </c>
      <c r="C37" s="132"/>
      <c r="D37" s="101"/>
      <c r="E37" s="101"/>
      <c r="F37" s="101"/>
      <c r="G37" s="52"/>
      <c r="H37" s="52"/>
      <c r="I37" s="52"/>
      <c r="J37" s="52"/>
      <c r="K37" s="52"/>
      <c r="L37" s="52"/>
    </row>
    <row r="38" spans="1:14" s="50" customFormat="1" ht="31.5" x14ac:dyDescent="0.25">
      <c r="A38" s="327" t="s">
        <v>107</v>
      </c>
      <c r="B38" s="102">
        <v>0</v>
      </c>
      <c r="C38" s="132"/>
      <c r="D38" s="101"/>
      <c r="E38" s="101"/>
      <c r="F38" s="101"/>
      <c r="G38" s="52"/>
      <c r="H38" s="52"/>
      <c r="I38" s="52"/>
      <c r="J38" s="52"/>
      <c r="K38" s="52"/>
      <c r="L38" s="52"/>
    </row>
    <row r="39" spans="1:14" s="50" customFormat="1" x14ac:dyDescent="0.25">
      <c r="A39" s="327" t="s">
        <v>5</v>
      </c>
      <c r="B39" s="100">
        <v>0.5</v>
      </c>
      <c r="C39" s="101"/>
      <c r="D39" s="101"/>
      <c r="E39" s="101"/>
      <c r="F39" s="101"/>
      <c r="G39" s="52"/>
      <c r="H39" s="52"/>
      <c r="I39" s="52"/>
      <c r="J39" s="52"/>
      <c r="K39" s="52"/>
      <c r="L39" s="52"/>
    </row>
    <row r="40" spans="1:14" s="50" customFormat="1" x14ac:dyDescent="0.25">
      <c r="A40" s="327" t="s">
        <v>6</v>
      </c>
      <c r="B40" s="100">
        <v>0.1</v>
      </c>
      <c r="C40" s="101"/>
      <c r="D40" s="101"/>
      <c r="E40" s="101"/>
      <c r="F40" s="101"/>
      <c r="G40" s="52"/>
      <c r="H40" s="52"/>
      <c r="I40" s="52"/>
      <c r="J40" s="52"/>
      <c r="K40" s="52"/>
      <c r="L40" s="52"/>
    </row>
    <row r="41" spans="1:14" s="50" customFormat="1" x14ac:dyDescent="0.25">
      <c r="A41" s="327" t="s">
        <v>7</v>
      </c>
      <c r="B41" s="100">
        <v>0</v>
      </c>
      <c r="C41" s="101"/>
      <c r="D41" s="101"/>
      <c r="E41" s="101"/>
      <c r="F41" s="101"/>
      <c r="G41" s="101"/>
      <c r="H41" s="101"/>
      <c r="I41" s="52"/>
      <c r="J41" s="52"/>
      <c r="K41" s="52"/>
      <c r="L41" s="52"/>
    </row>
    <row r="42" spans="1:14" s="50" customFormat="1" x14ac:dyDescent="0.25">
      <c r="A42" s="327" t="s">
        <v>8</v>
      </c>
      <c r="B42" s="100">
        <v>0.5</v>
      </c>
      <c r="C42" s="101"/>
      <c r="D42" s="101"/>
      <c r="E42" s="101"/>
      <c r="F42" s="101"/>
      <c r="G42" s="101"/>
      <c r="H42" s="101"/>
      <c r="J42" s="52"/>
      <c r="K42" s="52"/>
      <c r="L42" s="52"/>
    </row>
    <row r="43" spans="1:14" s="50" customFormat="1" ht="31.5" x14ac:dyDescent="0.25">
      <c r="A43" s="53" t="s">
        <v>112</v>
      </c>
      <c r="B43" s="103">
        <v>0.5</v>
      </c>
      <c r="C43" s="101"/>
      <c r="D43" s="101"/>
      <c r="E43" s="101"/>
      <c r="F43" s="101"/>
      <c r="G43" s="101"/>
      <c r="H43" s="101"/>
      <c r="J43" s="52"/>
      <c r="K43" s="52"/>
      <c r="L43" s="52"/>
    </row>
    <row r="44" spans="1:14" s="50" customFormat="1" ht="48" thickBot="1" x14ac:dyDescent="0.3">
      <c r="A44" s="328" t="s">
        <v>108</v>
      </c>
      <c r="B44" s="104">
        <v>0.1</v>
      </c>
      <c r="C44" s="101"/>
      <c r="D44" s="101"/>
      <c r="E44" s="101"/>
      <c r="F44" s="101"/>
      <c r="G44" s="101"/>
      <c r="H44" s="101"/>
      <c r="J44" s="52"/>
      <c r="K44" s="52"/>
      <c r="L44" s="52"/>
    </row>
    <row r="45" spans="1:14" s="50" customFormat="1" x14ac:dyDescent="0.25">
      <c r="A45" s="105"/>
      <c r="B45" s="101"/>
      <c r="C45" s="101"/>
      <c r="D45" s="101"/>
      <c r="E45" s="101"/>
      <c r="F45" s="101"/>
      <c r="G45" s="101"/>
      <c r="H45" s="101"/>
      <c r="J45" s="52"/>
      <c r="K45" s="52"/>
      <c r="L45" s="52"/>
    </row>
    <row r="46" spans="1:14" s="50" customFormat="1" ht="16.5" thickBot="1" x14ac:dyDescent="0.3">
      <c r="A46" s="105"/>
      <c r="B46" s="106"/>
      <c r="C46" s="106"/>
      <c r="D46" s="106"/>
      <c r="E46" s="101"/>
      <c r="F46" s="101"/>
      <c r="G46" s="101"/>
      <c r="H46" s="101"/>
      <c r="J46" s="52"/>
      <c r="K46" s="52"/>
      <c r="L46" s="52"/>
    </row>
    <row r="47" spans="1:14" s="50" customFormat="1" x14ac:dyDescent="0.25">
      <c r="A47" s="558" t="s">
        <v>260</v>
      </c>
      <c r="B47" s="559"/>
      <c r="C47" s="559"/>
      <c r="D47" s="560"/>
      <c r="E47" s="101"/>
      <c r="F47" s="101"/>
      <c r="G47" s="101"/>
      <c r="H47" s="101"/>
      <c r="J47" s="52"/>
      <c r="K47" s="52"/>
      <c r="L47" s="52"/>
    </row>
    <row r="48" spans="1:14"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Utilization'!AE14</f>
        <v>3.2480000000000009E-2</v>
      </c>
      <c r="D49" s="338">
        <f>'Rural_Degree of Utilization'!Q14</f>
        <v>0.11600000000000001</v>
      </c>
      <c r="E49" s="138"/>
      <c r="F49" s="138"/>
      <c r="G49" s="101"/>
      <c r="H49" s="101"/>
      <c r="J49" s="52"/>
      <c r="K49" s="52"/>
      <c r="L49" s="52"/>
    </row>
    <row r="50" spans="1:18" s="50" customFormat="1" x14ac:dyDescent="0.25">
      <c r="A50" s="561"/>
      <c r="B50" s="108" t="s">
        <v>56</v>
      </c>
      <c r="C50" s="339">
        <f>'Rural_Degree of Utilization'!AI14</f>
        <v>0.06</v>
      </c>
      <c r="D50" s="338">
        <f>'Rural_Degree of Utilization'!R14</f>
        <v>2.1999999999999999E-2</v>
      </c>
      <c r="E50" s="138"/>
      <c r="F50" s="138"/>
      <c r="G50" s="101"/>
      <c r="H50" s="101"/>
      <c r="J50" s="52"/>
      <c r="K50" s="52"/>
      <c r="L50" s="52"/>
    </row>
    <row r="51" spans="1:18" s="50" customFormat="1" x14ac:dyDescent="0.25">
      <c r="A51" s="561"/>
      <c r="B51" s="108" t="s">
        <v>110</v>
      </c>
      <c r="C51" s="340">
        <f>'Rural_Degree of Utilization'!AN14</f>
        <v>1.0449029126213594E-2</v>
      </c>
      <c r="D51" s="338">
        <f>'Rural_Degree of Utilization'!S14</f>
        <v>0.01</v>
      </c>
      <c r="E51" s="138"/>
      <c r="F51" s="138"/>
      <c r="G51" s="101"/>
      <c r="H51" s="101"/>
      <c r="J51" s="52"/>
      <c r="K51" s="52"/>
      <c r="L51" s="52"/>
    </row>
    <row r="52" spans="1:18" s="50" customFormat="1" x14ac:dyDescent="0.25">
      <c r="A52" s="561"/>
      <c r="B52" s="108" t="s">
        <v>57</v>
      </c>
      <c r="C52" s="563">
        <f>'Rural_Degree of Utilization'!AP14</f>
        <v>0.89371097087378626</v>
      </c>
      <c r="D52" s="565">
        <f>'Rural_Degree of Utilization'!T14</f>
        <v>0.84</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Utilization'!AD14</f>
        <v>3.3600000000000001E-3</v>
      </c>
      <c r="D54" s="343">
        <f>'Rural_Degree of Utilization'!P14</f>
        <v>1.2E-2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Population!C9</f>
        <v>0.89539812094696802</v>
      </c>
      <c r="C60" s="549">
        <f>Population!E9</f>
        <v>0.88705016429865602</v>
      </c>
      <c r="D60" s="358" t="s">
        <v>14</v>
      </c>
      <c r="E60" s="148">
        <f t="shared" ref="E60:F62" si="1">C49</f>
        <v>3.2480000000000009E-2</v>
      </c>
      <c r="F60" s="148">
        <f t="shared" si="1"/>
        <v>0.11600000000000001</v>
      </c>
      <c r="G60" s="135">
        <f>B42*A29</f>
        <v>0.3</v>
      </c>
      <c r="H60" s="399">
        <f t="shared" ref="H60:M60" si="2">($B$60*$E60*$G60)*(C25-$A$32)</f>
        <v>7835727.4846346863</v>
      </c>
      <c r="I60" s="399">
        <f t="shared" si="2"/>
        <v>8016549.0649141818</v>
      </c>
      <c r="J60" s="399">
        <f t="shared" si="2"/>
        <v>8197370.6451936774</v>
      </c>
      <c r="K60" s="399">
        <f t="shared" si="2"/>
        <v>8378192.2254731739</v>
      </c>
      <c r="L60" s="399">
        <f t="shared" si="2"/>
        <v>8559013.8057526685</v>
      </c>
      <c r="M60" s="399">
        <f t="shared" si="2"/>
        <v>8739835.3860321641</v>
      </c>
      <c r="N60" s="399">
        <f>($C$60*$F60*$G60)*(I25-$A$32)</f>
        <v>31288838.46384069</v>
      </c>
      <c r="O60" s="399">
        <f>($C$60*$F60*$G60)*(J25-$A$32)</f>
        <v>32084303.352205984</v>
      </c>
      <c r="P60" s="399">
        <f>($C$60*$F60*$G60)*(K25-$A$32)</f>
        <v>32879768.240571283</v>
      </c>
      <c r="Q60" s="399">
        <f>($C$60*$F60*$G60)*(L25-$A$32)</f>
        <v>33675233.128936581</v>
      </c>
      <c r="R60" s="405">
        <f>($C$60*$F60*$G60)*(M25-$A$32)</f>
        <v>34470698.017301872</v>
      </c>
    </row>
    <row r="61" spans="1:18" s="48" customFormat="1" x14ac:dyDescent="0.25">
      <c r="A61" s="547"/>
      <c r="B61" s="549"/>
      <c r="C61" s="549"/>
      <c r="D61" s="358" t="s">
        <v>15</v>
      </c>
      <c r="E61" s="148">
        <f t="shared" si="1"/>
        <v>0.06</v>
      </c>
      <c r="F61" s="148">
        <f t="shared" si="1"/>
        <v>2.1999999999999999E-2</v>
      </c>
      <c r="G61" s="135">
        <f>B44*A29</f>
        <v>0.06</v>
      </c>
      <c r="H61" s="399">
        <f t="shared" ref="H61:M61" si="3">($B$60*$E$61*$G$61)*(C25-$A$32)</f>
        <v>2894973.2086088737</v>
      </c>
      <c r="I61" s="399">
        <f t="shared" si="3"/>
        <v>2961779.2111751898</v>
      </c>
      <c r="J61" s="399">
        <f t="shared" si="3"/>
        <v>3028585.2137415055</v>
      </c>
      <c r="K61" s="399">
        <f t="shared" si="3"/>
        <v>3095391.2163078221</v>
      </c>
      <c r="L61" s="399">
        <f t="shared" si="3"/>
        <v>3162197.2188741383</v>
      </c>
      <c r="M61" s="399">
        <f t="shared" si="3"/>
        <v>3229003.221440454</v>
      </c>
      <c r="N61" s="399">
        <f>($C$60*$F$61*$G$61)*(I25-$A$32)</f>
        <v>1186818.0106974053</v>
      </c>
      <c r="O61" s="399">
        <f>($C$60*$F$61*$G$61)*(J25-$A$32)</f>
        <v>1216990.816807813</v>
      </c>
      <c r="P61" s="399">
        <f>($C$60*$F$61*$G$61)*(K25-$A$32)</f>
        <v>1247163.6229182209</v>
      </c>
      <c r="Q61" s="399">
        <f>($C$60*$F$61*$G$61)*(L25-$A$32)</f>
        <v>1277336.4290286286</v>
      </c>
      <c r="R61" s="405">
        <f>($C$60*$F$61*$G$61)*(M25-$A$32)</f>
        <v>1307509.2351390363</v>
      </c>
    </row>
    <row r="62" spans="1:18" s="48" customFormat="1" x14ac:dyDescent="0.25">
      <c r="A62" s="547"/>
      <c r="B62" s="549"/>
      <c r="C62" s="549"/>
      <c r="D62" s="358" t="s">
        <v>113</v>
      </c>
      <c r="E62" s="148">
        <f t="shared" si="1"/>
        <v>1.0449029126213594E-2</v>
      </c>
      <c r="F62" s="148">
        <f t="shared" si="1"/>
        <v>0.01</v>
      </c>
      <c r="G62" s="135">
        <f>B43*A29</f>
        <v>0.3</v>
      </c>
      <c r="H62" s="399">
        <f t="shared" ref="H62:M62" si="4">($B$60*$E$62*$G$62)*(C25-$A$32)</f>
        <v>2520804.9480301784</v>
      </c>
      <c r="I62" s="399">
        <f t="shared" si="4"/>
        <v>2578976.4369152901</v>
      </c>
      <c r="J62" s="399">
        <f t="shared" si="4"/>
        <v>2637147.9258004013</v>
      </c>
      <c r="K62" s="399">
        <f t="shared" si="4"/>
        <v>2695319.4146855129</v>
      </c>
      <c r="L62" s="399">
        <f t="shared" si="4"/>
        <v>2753490.9035706245</v>
      </c>
      <c r="M62" s="399">
        <f t="shared" si="4"/>
        <v>2811662.3924557357</v>
      </c>
      <c r="N62" s="399">
        <f>($C$60*$F$62*$G$62)*(I25-$A$32)</f>
        <v>2697313.6606759215</v>
      </c>
      <c r="O62" s="399">
        <f>($C$60*$F$62*$G$62)*(J25-$A$32)</f>
        <v>2765888.2200177573</v>
      </c>
      <c r="P62" s="399">
        <f>($C$60*$F$62*$G$62)*(K25-$A$32)</f>
        <v>2834462.7793595931</v>
      </c>
      <c r="Q62" s="399">
        <f>($C$60*$F$62*$G$62)*(L25-$A$32)</f>
        <v>2903037.3387014293</v>
      </c>
      <c r="R62" s="405">
        <f>($C$60*$F$62*$G$62)*(M25-$A$32)</f>
        <v>2971611.8980432646</v>
      </c>
    </row>
    <row r="63" spans="1:18" s="48" customFormat="1" x14ac:dyDescent="0.25">
      <c r="A63" s="547"/>
      <c r="B63" s="549"/>
      <c r="C63" s="549"/>
      <c r="D63" s="358" t="s">
        <v>111</v>
      </c>
      <c r="E63" s="148">
        <f>C54</f>
        <v>3.3600000000000001E-3</v>
      </c>
      <c r="F63" s="148">
        <f>D54</f>
        <v>1.2E-2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0.89371097087378626</v>
      </c>
      <c r="F64" s="407">
        <f>D52</f>
        <v>0.84</v>
      </c>
      <c r="G64" s="408">
        <f>B40*$A$29</f>
        <v>0.06</v>
      </c>
      <c r="H64" s="408">
        <f t="shared" ref="H64:M64" si="6">($B$60*$E$64*$G$64)*(C25-$A$32)</f>
        <v>43121155.28199061</v>
      </c>
      <c r="I64" s="408">
        <f t="shared" si="6"/>
        <v>44116242.905552924</v>
      </c>
      <c r="J64" s="408">
        <f t="shared" si="6"/>
        <v>45111330.529115245</v>
      </c>
      <c r="K64" s="408">
        <f t="shared" si="6"/>
        <v>46106418.152677566</v>
      </c>
      <c r="L64" s="408">
        <f t="shared" si="6"/>
        <v>47101505.776239879</v>
      </c>
      <c r="M64" s="408">
        <f t="shared" si="6"/>
        <v>48096593.3998022</v>
      </c>
      <c r="N64" s="408">
        <f>($C$60*$F$64*$G$64)*(I11-$A$32)</f>
        <v>45865252.529712014</v>
      </c>
      <c r="O64" s="408">
        <f>($C$60*$F$64*$G$64)*(J11-$A$32)</f>
        <v>47031297.66831813</v>
      </c>
      <c r="P64" s="408">
        <f>($C$60*$F$64*$G$64)*(K11-$A$32)</f>
        <v>48197342.806924246</v>
      </c>
      <c r="Q64" s="408">
        <f>($C$60*$F$64*$G$64)*(L11-$A$32)</f>
        <v>49363387.94553037</v>
      </c>
      <c r="R64" s="409">
        <f>($C$60*$F$64*$G$64)*(M11-$A$32)</f>
        <v>50529433.084136471</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157</v>
      </c>
      <c r="B67" s="64"/>
      <c r="C67" s="119">
        <f>SUM(H60:H64)/10^3</f>
        <v>56372.660923264346</v>
      </c>
      <c r="D67" s="119">
        <f t="shared" ref="D67:K67" si="7">SUM(I60:I64)/10^3</f>
        <v>57673.54761855759</v>
      </c>
      <c r="E67" s="119">
        <f t="shared" si="7"/>
        <v>58974.434313850827</v>
      </c>
      <c r="F67" s="119">
        <f t="shared" si="7"/>
        <v>60275.321009144078</v>
      </c>
      <c r="G67" s="119">
        <f t="shared" si="7"/>
        <v>61576.207704437307</v>
      </c>
      <c r="H67" s="119">
        <f t="shared" si="7"/>
        <v>62877.094399730559</v>
      </c>
      <c r="I67" s="119">
        <f t="shared" si="7"/>
        <v>81038.222664926026</v>
      </c>
      <c r="J67" s="119">
        <f t="shared" si="7"/>
        <v>83098.480057349676</v>
      </c>
      <c r="K67" s="119">
        <f t="shared" si="7"/>
        <v>85158.73744977334</v>
      </c>
      <c r="L67" s="119">
        <f>SUM(Q60:Q64)/10^3</f>
        <v>87218.994842197004</v>
      </c>
      <c r="M67" s="120">
        <f>SUM(R60:R64)/10^3</f>
        <v>89279.252234620639</v>
      </c>
    </row>
    <row r="68" spans="1:13" x14ac:dyDescent="0.25">
      <c r="A68" s="68"/>
      <c r="B68" s="69"/>
      <c r="C68" s="69"/>
      <c r="D68" s="69"/>
      <c r="E68" s="69"/>
      <c r="F68" s="121"/>
      <c r="G68" s="121"/>
      <c r="H68" s="121"/>
      <c r="I68" s="121"/>
      <c r="J68" s="121"/>
      <c r="K68" s="121"/>
      <c r="L68" s="121"/>
      <c r="M68" s="54"/>
    </row>
    <row r="69" spans="1:13" x14ac:dyDescent="0.25">
      <c r="A69" s="68"/>
      <c r="B69" s="69"/>
      <c r="C69" s="69"/>
      <c r="D69" s="69"/>
      <c r="E69" s="69"/>
      <c r="F69" s="122"/>
      <c r="G69" s="123"/>
      <c r="H69" s="123"/>
      <c r="I69" s="123"/>
      <c r="J69" s="123"/>
      <c r="K69" s="123"/>
      <c r="L69" s="123"/>
      <c r="M69" s="54"/>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K71" si="8">C67*21</f>
        <v>1183825.8793885512</v>
      </c>
      <c r="D71" s="119">
        <f t="shared" si="8"/>
        <v>1211144.4999897094</v>
      </c>
      <c r="E71" s="119">
        <f t="shared" si="8"/>
        <v>1238463.1205908675</v>
      </c>
      <c r="F71" s="119">
        <f t="shared" si="8"/>
        <v>1265781.7411920256</v>
      </c>
      <c r="G71" s="119">
        <f t="shared" si="8"/>
        <v>1293100.3617931835</v>
      </c>
      <c r="H71" s="119">
        <f t="shared" si="8"/>
        <v>1320418.9823943418</v>
      </c>
      <c r="I71" s="119">
        <f t="shared" si="8"/>
        <v>1701802.6759634465</v>
      </c>
      <c r="J71" s="119">
        <f t="shared" si="8"/>
        <v>1745068.0812043431</v>
      </c>
      <c r="K71" s="119">
        <f t="shared" si="8"/>
        <v>1788333.4864452402</v>
      </c>
      <c r="L71" s="119">
        <f>L67*21</f>
        <v>1831598.8916861371</v>
      </c>
      <c r="M71" s="120">
        <f>M67*21</f>
        <v>1874864.2969270335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E20"/>
  <sheetViews>
    <sheetView topLeftCell="A7" zoomScale="87" zoomScaleNormal="87" workbookViewId="0">
      <selection activeCell="I9" sqref="I9"/>
    </sheetView>
  </sheetViews>
  <sheetFormatPr defaultRowHeight="15" x14ac:dyDescent="0.25"/>
  <cols>
    <col min="1" max="2" width="9.140625" style="42"/>
    <col min="3" max="3" width="30.5703125" style="42" customWidth="1"/>
    <col min="4" max="4" width="88.42578125" style="42" customWidth="1"/>
    <col min="5" max="16384" width="9.140625" style="42"/>
  </cols>
  <sheetData>
    <row r="2" spans="3:5" ht="15.75" x14ac:dyDescent="0.25">
      <c r="C2" s="43" t="s">
        <v>99</v>
      </c>
      <c r="D2" s="43"/>
    </row>
    <row r="3" spans="3:5" ht="16.5" thickBot="1" x14ac:dyDescent="0.3">
      <c r="C3" s="153"/>
      <c r="D3" s="43"/>
    </row>
    <row r="4" spans="3:5" ht="15.75" x14ac:dyDescent="0.25">
      <c r="C4" s="273" t="s">
        <v>100</v>
      </c>
      <c r="D4" s="274" t="s">
        <v>101</v>
      </c>
    </row>
    <row r="5" spans="3:5" ht="15.75" x14ac:dyDescent="0.25">
      <c r="C5" s="155" t="s">
        <v>273</v>
      </c>
      <c r="D5" s="156" t="s">
        <v>314</v>
      </c>
    </row>
    <row r="6" spans="3:5" ht="31.5" x14ac:dyDescent="0.25">
      <c r="C6" s="155" t="s">
        <v>403</v>
      </c>
      <c r="D6" s="157" t="s">
        <v>287</v>
      </c>
    </row>
    <row r="7" spans="3:5" ht="31.5" x14ac:dyDescent="0.25">
      <c r="C7" s="155" t="s">
        <v>274</v>
      </c>
      <c r="D7" s="157" t="s">
        <v>339</v>
      </c>
    </row>
    <row r="8" spans="3:5" ht="15.75" x14ac:dyDescent="0.25">
      <c r="C8" s="155" t="s">
        <v>275</v>
      </c>
      <c r="D8" s="157" t="s">
        <v>340</v>
      </c>
    </row>
    <row r="9" spans="3:5" ht="15.75" x14ac:dyDescent="0.25">
      <c r="C9" s="155" t="s">
        <v>282</v>
      </c>
      <c r="D9" s="157" t="s">
        <v>341</v>
      </c>
    </row>
    <row r="10" spans="3:5" ht="15.75" x14ac:dyDescent="0.25">
      <c r="C10" s="155" t="s">
        <v>276</v>
      </c>
      <c r="D10" s="157" t="s">
        <v>342</v>
      </c>
    </row>
    <row r="11" spans="3:5" ht="15.75" x14ac:dyDescent="0.25">
      <c r="C11" s="155" t="s">
        <v>277</v>
      </c>
      <c r="D11" s="157" t="s">
        <v>343</v>
      </c>
    </row>
    <row r="12" spans="3:5" ht="31.5" x14ac:dyDescent="0.25">
      <c r="C12" s="155" t="s">
        <v>283</v>
      </c>
      <c r="D12" s="157" t="s">
        <v>344</v>
      </c>
    </row>
    <row r="13" spans="3:5" ht="15.75" x14ac:dyDescent="0.25">
      <c r="C13" s="155" t="s">
        <v>278</v>
      </c>
      <c r="D13" s="156" t="s">
        <v>284</v>
      </c>
    </row>
    <row r="14" spans="3:5" ht="15.75" x14ac:dyDescent="0.25">
      <c r="C14" s="155" t="s">
        <v>279</v>
      </c>
      <c r="D14" s="156" t="s">
        <v>285</v>
      </c>
    </row>
    <row r="15" spans="3:5" ht="15.75" x14ac:dyDescent="0.25">
      <c r="C15" s="155" t="s">
        <v>280</v>
      </c>
      <c r="D15" s="156" t="s">
        <v>284</v>
      </c>
      <c r="E15" s="154"/>
    </row>
    <row r="16" spans="3:5" ht="15.75" x14ac:dyDescent="0.25">
      <c r="C16" s="155" t="s">
        <v>281</v>
      </c>
      <c r="D16" s="156" t="s">
        <v>285</v>
      </c>
    </row>
    <row r="17" spans="3:4" ht="15.75" x14ac:dyDescent="0.25">
      <c r="C17" s="317" t="s">
        <v>286</v>
      </c>
      <c r="D17" s="158"/>
    </row>
    <row r="18" spans="3:4" ht="15.75" x14ac:dyDescent="0.25">
      <c r="C18" s="155" t="s">
        <v>102</v>
      </c>
      <c r="D18" s="156" t="s">
        <v>105</v>
      </c>
    </row>
    <row r="19" spans="3:4" ht="15.75" x14ac:dyDescent="0.25">
      <c r="C19" s="155" t="s">
        <v>103</v>
      </c>
      <c r="D19" s="156" t="s">
        <v>106</v>
      </c>
    </row>
    <row r="20" spans="3:4" ht="32.25" thickBot="1" x14ac:dyDescent="0.3">
      <c r="C20" s="159" t="s">
        <v>104</v>
      </c>
      <c r="D20" s="477" t="s">
        <v>384</v>
      </c>
    </row>
  </sheetData>
  <pageMargins left="0.7" right="0.7" top="0.75" bottom="0.75" header="0.3" footer="0.3"/>
  <pageSetup paperSize="9" orientation="landscape"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AB48"/>
  <sheetViews>
    <sheetView zoomScale="80" zoomScaleNormal="80" workbookViewId="0">
      <selection activeCell="L50" sqref="L50"/>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158</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population'!G9</f>
        <v>66868.400000000023</v>
      </c>
      <c r="D3" s="346">
        <f>'Rural population'!H9</f>
        <v>60555.500000000022</v>
      </c>
      <c r="E3" s="346">
        <f>'Rural population'!I9</f>
        <v>54242.60000000002</v>
      </c>
      <c r="F3" s="346">
        <f>'Rural population'!J9</f>
        <v>47929.700000000019</v>
      </c>
      <c r="G3" s="346">
        <f>'Rural population'!K9</f>
        <v>41616.800000000017</v>
      </c>
      <c r="H3" s="346">
        <f>'Rural population'!L9</f>
        <v>35303.900000000016</v>
      </c>
      <c r="I3" s="346">
        <f>'Rural population'!M9</f>
        <v>28991</v>
      </c>
      <c r="J3" s="346">
        <f>'Rural population'!N9</f>
        <v>27004.273079678678</v>
      </c>
      <c r="K3" s="346">
        <f>'Rural population'!O9</f>
        <v>25017.546159357356</v>
      </c>
      <c r="L3" s="346">
        <f>'Rural population'!P9</f>
        <v>23030.819239036035</v>
      </c>
      <c r="M3" s="346">
        <f>'Rural population'!Q9</f>
        <v>21044.092318714713</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intake'!$C$13/1000*365</f>
        <v>22.009499999999999</v>
      </c>
      <c r="D7" s="353">
        <f>'Protein intake'!$C$13/1000*365</f>
        <v>22.009499999999999</v>
      </c>
      <c r="E7" s="353">
        <f>'Protein intake'!$C$13/1000*365</f>
        <v>22.009499999999999</v>
      </c>
      <c r="F7" s="353">
        <f>'Protein intake'!$C$13/1000*365</f>
        <v>22.009499999999999</v>
      </c>
      <c r="G7" s="353">
        <f>'Protein intake'!$I$13/1000*365</f>
        <v>22.921999999999997</v>
      </c>
      <c r="H7" s="353">
        <f>'Protein intake'!$I$13/1000*365</f>
        <v>22.921999999999997</v>
      </c>
      <c r="I7" s="353">
        <f>'Protein intake'!$O$13/1000*365</f>
        <v>22.46575</v>
      </c>
      <c r="J7" s="353">
        <f>'Protein intake'!$O$13/1000*365</f>
        <v>22.46575</v>
      </c>
      <c r="K7" s="353">
        <f>'Protein intake'!$O$13/1000*365</f>
        <v>22.46575</v>
      </c>
      <c r="L7" s="353">
        <f>'Protein intake'!$O$13/1000*365</f>
        <v>22.46575</v>
      </c>
      <c r="M7" s="353">
        <f>'Protein intake'!$O$13/1000*365</f>
        <v>22.46575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158</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158</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412087.21394400008</v>
      </c>
      <c r="D27" s="335">
        <f t="shared" ref="D27:K27" si="0">(D3*D7*D11*D15*D19)-$A$23</f>
        <v>373182.95763000008</v>
      </c>
      <c r="E27" s="335">
        <f t="shared" si="0"/>
        <v>334278.70131600008</v>
      </c>
      <c r="F27" s="335">
        <f t="shared" si="0"/>
        <v>295374.44500200008</v>
      </c>
      <c r="G27" s="335">
        <f t="shared" si="0"/>
        <v>267103.28108800005</v>
      </c>
      <c r="H27" s="335">
        <f t="shared" si="0"/>
        <v>226586.07882400008</v>
      </c>
      <c r="I27" s="335">
        <f t="shared" si="0"/>
        <v>182365.27630999999</v>
      </c>
      <c r="J27" s="335">
        <f t="shared" si="0"/>
        <v>169867.94942314154</v>
      </c>
      <c r="K27" s="335">
        <f t="shared" si="0"/>
        <v>157370.62253628307</v>
      </c>
      <c r="L27" s="335">
        <f>(L3*L7*L11*L15*L19)-$A$23</f>
        <v>144873.29564942466</v>
      </c>
      <c r="M27" s="363">
        <f>(M3*M7*M11*M15*M19)-$A$23</f>
        <v>132375.96876256622</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3.2378281095600006</v>
      </c>
      <c r="D39" s="374">
        <f t="shared" ref="D39:K39" si="1">D27*D31*$A$35/10^3</f>
        <v>2.932151809950001</v>
      </c>
      <c r="E39" s="374">
        <f t="shared" si="1"/>
        <v>2.6264755103400006</v>
      </c>
      <c r="F39" s="374">
        <f t="shared" si="1"/>
        <v>2.3207992107300006</v>
      </c>
      <c r="G39" s="374">
        <f t="shared" si="1"/>
        <v>2.0986686371200003</v>
      </c>
      <c r="H39" s="374">
        <f t="shared" si="1"/>
        <v>1.7803191907600007</v>
      </c>
      <c r="I39" s="374">
        <f t="shared" si="1"/>
        <v>1.4328700281499998</v>
      </c>
      <c r="J39" s="374">
        <f t="shared" si="1"/>
        <v>1.3346767454675408</v>
      </c>
      <c r="K39" s="374">
        <f t="shared" si="1"/>
        <v>1.2364834627850811</v>
      </c>
      <c r="L39" s="374">
        <f>L27*L31*$A$35/10^3</f>
        <v>1.1382901801026224</v>
      </c>
      <c r="M39" s="375">
        <f>M27*M31*$A$35/10^3</f>
        <v>1.0400968974201632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1003.7267139636002</v>
      </c>
      <c r="D43" s="119">
        <f>D39*310</f>
        <v>908.9670610845003</v>
      </c>
      <c r="E43" s="119">
        <f>E39*310</f>
        <v>814.20740820540016</v>
      </c>
      <c r="F43" s="119">
        <f t="shared" ref="F43:K43" si="2">F39*310</f>
        <v>719.44775532630024</v>
      </c>
      <c r="G43" s="119">
        <f t="shared" si="2"/>
        <v>650.58727750720004</v>
      </c>
      <c r="H43" s="119">
        <f t="shared" si="2"/>
        <v>551.89894913560022</v>
      </c>
      <c r="I43" s="119">
        <f t="shared" si="2"/>
        <v>444.18970872649993</v>
      </c>
      <c r="J43" s="119">
        <f t="shared" si="2"/>
        <v>413.74979109493762</v>
      </c>
      <c r="K43" s="119">
        <f t="shared" si="2"/>
        <v>383.30987346337514</v>
      </c>
      <c r="L43" s="119">
        <f>L39*310</f>
        <v>352.86995583181294</v>
      </c>
      <c r="M43" s="120">
        <f>M39*310</f>
        <v>322.43003820025058</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A1:U76"/>
  <sheetViews>
    <sheetView zoomScale="85" zoomScaleNormal="85" zoomScalePageLayoutView="70" workbookViewId="0">
      <selection activeCell="O70" sqref="O70"/>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158</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population'!G9</f>
        <v>962561</v>
      </c>
      <c r="D3" s="332">
        <f>'State population'!H9</f>
        <v>978042.5</v>
      </c>
      <c r="E3" s="332">
        <f>'State population'!I9</f>
        <v>993524</v>
      </c>
      <c r="F3" s="332">
        <f>'State population'!J9</f>
        <v>1009005.5</v>
      </c>
      <c r="G3" s="332">
        <f>'State population'!K9</f>
        <v>1024487</v>
      </c>
      <c r="H3" s="332">
        <f>'State population'!L9</f>
        <v>1039968.5</v>
      </c>
      <c r="I3" s="332">
        <f>'State population'!M9</f>
        <v>1055450</v>
      </c>
      <c r="J3" s="332">
        <f>'State population'!N9</f>
        <v>1073592.6984016832</v>
      </c>
      <c r="K3" s="332">
        <f>'State population'!O9</f>
        <v>1091735.3968033665</v>
      </c>
      <c r="L3" s="332">
        <f>'State population'!P9</f>
        <v>1109878.0952050497</v>
      </c>
      <c r="M3" s="332">
        <f>'State population'!Q9</f>
        <v>1128020.793606733</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BOD!$B$11</f>
        <v>61.86</v>
      </c>
      <c r="D7" s="334">
        <f>BOD!$B$11</f>
        <v>61.86</v>
      </c>
      <c r="E7" s="334">
        <f>BOD!$B$11</f>
        <v>61.86</v>
      </c>
      <c r="F7" s="334">
        <f>BOD!$B$11</f>
        <v>61.86</v>
      </c>
      <c r="G7" s="334">
        <f>BOD!$B$11</f>
        <v>61.86</v>
      </c>
      <c r="H7" s="334">
        <f>BOD!$B$11</f>
        <v>61.86</v>
      </c>
      <c r="I7" s="334">
        <f>BOD!$B$11</f>
        <v>61.86</v>
      </c>
      <c r="J7" s="334">
        <f>BOD!$B$11</f>
        <v>61.86</v>
      </c>
      <c r="K7" s="334">
        <f>BOD!$B$11</f>
        <v>61.86</v>
      </c>
      <c r="L7" s="334">
        <f>BOD!$B$11</f>
        <v>61.86</v>
      </c>
      <c r="M7" s="334">
        <f>BOD!$B$11</f>
        <v>61.86</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21733568.562900003</v>
      </c>
      <c r="D11" s="45">
        <f t="shared" si="0"/>
        <v>22083123.80325</v>
      </c>
      <c r="E11" s="45">
        <f t="shared" si="0"/>
        <v>22432679.0436</v>
      </c>
      <c r="F11" s="45">
        <f t="shared" si="0"/>
        <v>22782234.283950001</v>
      </c>
      <c r="G11" s="45">
        <f t="shared" si="0"/>
        <v>23131789.524300002</v>
      </c>
      <c r="H11" s="45">
        <f t="shared" si="0"/>
        <v>23481344.764649998</v>
      </c>
      <c r="I11" s="45">
        <f t="shared" si="0"/>
        <v>23830900.005000003</v>
      </c>
      <c r="J11" s="45">
        <f t="shared" si="0"/>
        <v>24240542.177941769</v>
      </c>
      <c r="K11" s="45">
        <f t="shared" si="0"/>
        <v>24650184.350883532</v>
      </c>
      <c r="L11" s="45">
        <f t="shared" si="0"/>
        <v>25059826.523825299</v>
      </c>
      <c r="M11" s="82">
        <f t="shared" si="0"/>
        <v>25469468.696767066</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158</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158</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Utilization'!$AD$15</f>
        <v>12196730.494077461</v>
      </c>
      <c r="D22" s="335">
        <f>D11*D15*'Rural_Degree of Utilization'!$AD$15</f>
        <v>12392898.511630693</v>
      </c>
      <c r="E22" s="335">
        <f>E11*E15*'Rural_Degree of Utilization'!$AD$15</f>
        <v>12589066.52918393</v>
      </c>
      <c r="F22" s="335">
        <f>F11*F15*'Rural_Degree of Utilization'!$AD$15</f>
        <v>12785234.546737166</v>
      </c>
      <c r="G22" s="335">
        <f>G11*G15*'Rural_Degree of Utilization'!$AD$15</f>
        <v>12981402.564290402</v>
      </c>
      <c r="H22" s="335">
        <f>H11*H15*'Rural_Degree of Utilization'!$AD$15</f>
        <v>13177570.581843637</v>
      </c>
      <c r="I22" s="335">
        <f>I11*I15*'Rural_Degree of Utilization'!$P$15</f>
        <v>24724558.7551875</v>
      </c>
      <c r="J22" s="335">
        <f>J11*J15*'Rural_Degree of Utilization'!$P$15</f>
        <v>25149562.509614583</v>
      </c>
      <c r="K22" s="335">
        <f>K11*K15*'Rural_Degree of Utilization'!$P$15</f>
        <v>25574566.264041662</v>
      </c>
      <c r="L22" s="335">
        <f>L11*L15*'Rural_Degree of Utilization'!$P$15</f>
        <v>25999570.018468749</v>
      </c>
      <c r="M22" s="335">
        <f>M11*M15*'Rural_Degree of Utilization'!$P$15</f>
        <v>26424573.772895828</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Utilization'!$AD$15)</f>
        <v>11976184.167638035</v>
      </c>
      <c r="D25" s="335">
        <f>D11*D19*(1-'Rural_Degree of Utilization'!$AD$15)</f>
        <v>12168804.993945444</v>
      </c>
      <c r="E25" s="335">
        <f>E11*E19*(1-'Rural_Degree of Utilization'!$AD$15)</f>
        <v>12361425.820252856</v>
      </c>
      <c r="F25" s="335">
        <f>F11*F19*(1-'Rural_Degree of Utilization'!$AD$15)</f>
        <v>12554046.646560268</v>
      </c>
      <c r="G25" s="335">
        <f>G11*G19*(1-'Rural_Degree of Utilization'!$AD$15)</f>
        <v>12746667.472867679</v>
      </c>
      <c r="H25" s="335">
        <f>H11*H19*(1-'Rural_Degree of Utilization'!$AD$15)</f>
        <v>12939288.299175089</v>
      </c>
      <c r="I25" s="335">
        <f>I11*I19*(1-'Rural_Degree of Utilization'!$P$15)</f>
        <v>4051253.0008500014</v>
      </c>
      <c r="J25" s="335">
        <f>J11*J19*(1-'Rural_Degree of Utilization'!$P$15)</f>
        <v>4120892.1702501019</v>
      </c>
      <c r="K25" s="335">
        <f>K11*K19*(1-'Rural_Degree of Utilization'!$P$15)</f>
        <v>4190531.3396502016</v>
      </c>
      <c r="L25" s="335">
        <f>L11*L19*(1-'Rural_Degree of Utilization'!$P$15)</f>
        <v>4260170.5090503022</v>
      </c>
      <c r="M25" s="335">
        <f>M11*M19*(1-'Rural_Degree of Utilization'!$P$15)</f>
        <v>4329809.6784504019</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259</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Utilization'!AE15</f>
        <v>2.542272727272727E-2</v>
      </c>
      <c r="D49" s="338">
        <f>'Rural_Degree of Utilization'!Q15</f>
        <v>4.7E-2</v>
      </c>
      <c r="E49" s="138"/>
      <c r="F49" s="138"/>
      <c r="G49" s="101"/>
      <c r="H49" s="101"/>
      <c r="J49" s="52"/>
      <c r="K49" s="52"/>
      <c r="L49" s="52"/>
    </row>
    <row r="50" spans="1:18" s="50" customFormat="1" x14ac:dyDescent="0.25">
      <c r="A50" s="561"/>
      <c r="B50" s="108" t="s">
        <v>56</v>
      </c>
      <c r="C50" s="339">
        <f>'Rural_Degree of Utilization'!AI15</f>
        <v>6.4000000000000001E-2</v>
      </c>
      <c r="D50" s="338">
        <f>'Rural_Degree of Utilization'!R15</f>
        <v>1E-3</v>
      </c>
      <c r="E50" s="138"/>
      <c r="F50" s="138"/>
      <c r="G50" s="101"/>
      <c r="H50" s="101"/>
      <c r="J50" s="52"/>
      <c r="K50" s="52"/>
      <c r="L50" s="52"/>
    </row>
    <row r="51" spans="1:18" s="50" customFormat="1" x14ac:dyDescent="0.25">
      <c r="A51" s="561"/>
      <c r="B51" s="108" t="s">
        <v>110</v>
      </c>
      <c r="C51" s="340">
        <f>'Rural_Degree of Utilization'!AN15</f>
        <v>0.16537500000000002</v>
      </c>
      <c r="D51" s="338">
        <f>'Rural_Degree of Utilization'!S15</f>
        <v>6.3E-2</v>
      </c>
      <c r="E51" s="138"/>
      <c r="F51" s="138"/>
      <c r="G51" s="101"/>
      <c r="H51" s="101"/>
      <c r="J51" s="52"/>
      <c r="K51" s="52"/>
      <c r="L51" s="52"/>
    </row>
    <row r="52" spans="1:18" s="50" customFormat="1" x14ac:dyDescent="0.25">
      <c r="A52" s="561"/>
      <c r="B52" s="108" t="s">
        <v>57</v>
      </c>
      <c r="C52" s="563">
        <f>'Rural_Degree of Utilization'!AP15</f>
        <v>0.2962477272727273</v>
      </c>
      <c r="D52" s="565">
        <f>'Rural_Degree of Utilization'!T15</f>
        <v>5.9000000000000039E-2</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Utilization'!AD15</f>
        <v>0.44895454545454538</v>
      </c>
      <c r="D54" s="343">
        <f>'Rural_Degree of Utilization'!P15</f>
        <v>0.83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45" t="s">
        <v>12</v>
      </c>
      <c r="B58" s="546" t="s">
        <v>126</v>
      </c>
      <c r="C58" s="546" t="s">
        <v>127</v>
      </c>
      <c r="D58" s="546" t="s">
        <v>13</v>
      </c>
      <c r="E58" s="546" t="s">
        <v>120</v>
      </c>
      <c r="F58" s="546" t="s">
        <v>119</v>
      </c>
      <c r="G58" s="546" t="s">
        <v>117</v>
      </c>
      <c r="H58" s="546" t="s">
        <v>60</v>
      </c>
      <c r="I58" s="546"/>
      <c r="J58" s="546"/>
      <c r="K58" s="546"/>
      <c r="L58" s="546"/>
      <c r="M58" s="546"/>
      <c r="N58" s="546"/>
      <c r="O58" s="546"/>
      <c r="P58" s="546"/>
      <c r="Q58" s="546"/>
      <c r="R58" s="118"/>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Population!C10</f>
        <v>0.10228338894224601</v>
      </c>
      <c r="C60" s="549">
        <f>Population!E10</f>
        <v>2.7467904685205401E-2</v>
      </c>
      <c r="D60" s="358" t="s">
        <v>14</v>
      </c>
      <c r="E60" s="148">
        <f t="shared" ref="E60:F62" si="1">C49</f>
        <v>2.542272727272727E-2</v>
      </c>
      <c r="F60" s="148">
        <f t="shared" si="1"/>
        <v>4.7E-2</v>
      </c>
      <c r="G60" s="135">
        <f>B42*A29</f>
        <v>0.3</v>
      </c>
      <c r="H60" s="399">
        <f t="shared" ref="H60:M60" si="2">($B$60*$E60*$G60)*(C25-$A$32)</f>
        <v>9342.5830709278689</v>
      </c>
      <c r="I60" s="399">
        <f t="shared" si="2"/>
        <v>9492.8459631628211</v>
      </c>
      <c r="J60" s="399">
        <f t="shared" si="2"/>
        <v>9643.108855397777</v>
      </c>
      <c r="K60" s="399">
        <f t="shared" si="2"/>
        <v>9793.3717476327311</v>
      </c>
      <c r="L60" s="399">
        <f t="shared" si="2"/>
        <v>9943.6346398676851</v>
      </c>
      <c r="M60" s="399">
        <f t="shared" si="2"/>
        <v>10093.897532102639</v>
      </c>
      <c r="N60" s="399">
        <f>($C$60*$F60*$G60)*(I25-$A$32)</f>
        <v>1569.0399810903027</v>
      </c>
      <c r="O60" s="399">
        <f>($C$60*$F60*$G60)*(J25-$A$32)</f>
        <v>1596.0110542411903</v>
      </c>
      <c r="P60" s="399">
        <f>($C$60*$F60*$G60)*(K25-$A$32)</f>
        <v>1622.9821273920775</v>
      </c>
      <c r="Q60" s="399">
        <f>($C$60*$F60*$G60)*(L25-$A$32)</f>
        <v>1649.9532005429651</v>
      </c>
      <c r="R60" s="405">
        <f>($C$60*$F60*$G60)*(M25-$A$32)</f>
        <v>1676.9242736938522</v>
      </c>
    </row>
    <row r="61" spans="1:18" s="48" customFormat="1" x14ac:dyDescent="0.25">
      <c r="A61" s="547"/>
      <c r="B61" s="549"/>
      <c r="C61" s="549"/>
      <c r="D61" s="358" t="s">
        <v>15</v>
      </c>
      <c r="E61" s="148">
        <f t="shared" si="1"/>
        <v>6.4000000000000001E-2</v>
      </c>
      <c r="F61" s="148">
        <f t="shared" si="1"/>
        <v>1E-3</v>
      </c>
      <c r="G61" s="135">
        <f>B44*A29</f>
        <v>0.06</v>
      </c>
      <c r="H61" s="399">
        <f t="shared" ref="H61:M61" si="3">($B$60*$E$61*$G$61)*(C25-$A$32)</f>
        <v>4703.8644605279615</v>
      </c>
      <c r="I61" s="399">
        <f t="shared" si="3"/>
        <v>4779.5197983669796</v>
      </c>
      <c r="J61" s="399">
        <f t="shared" si="3"/>
        <v>4855.1751362059986</v>
      </c>
      <c r="K61" s="399">
        <f t="shared" si="3"/>
        <v>4930.8304740450167</v>
      </c>
      <c r="L61" s="399">
        <f t="shared" si="3"/>
        <v>5006.4858118840357</v>
      </c>
      <c r="M61" s="399">
        <f t="shared" si="3"/>
        <v>5082.1411497230538</v>
      </c>
      <c r="N61" s="399">
        <f>($C$60*$F$61*$G$61)*(I25-$A$32)</f>
        <v>6.6767658769800118</v>
      </c>
      <c r="O61" s="399">
        <f>($C$60*$F$61*$G$61)*(J25-$A$32)</f>
        <v>6.7915364010263417</v>
      </c>
      <c r="P61" s="399">
        <f>($C$60*$F$61*$G$61)*(K25-$A$32)</f>
        <v>6.9063069250726707</v>
      </c>
      <c r="Q61" s="399">
        <f>($C$60*$F$61*$G$61)*(L25-$A$32)</f>
        <v>7.0210774491190007</v>
      </c>
      <c r="R61" s="405">
        <f>($C$60*$F$61*$G$61)*(M25-$A$32)</f>
        <v>7.1358479731653297</v>
      </c>
    </row>
    <row r="62" spans="1:18" s="48" customFormat="1" x14ac:dyDescent="0.25">
      <c r="A62" s="547"/>
      <c r="B62" s="549"/>
      <c r="C62" s="549"/>
      <c r="D62" s="358" t="s">
        <v>113</v>
      </c>
      <c r="E62" s="148">
        <f t="shared" si="1"/>
        <v>0.16537500000000002</v>
      </c>
      <c r="F62" s="148">
        <f t="shared" si="1"/>
        <v>6.3E-2</v>
      </c>
      <c r="G62" s="135">
        <f>B43*A29</f>
        <v>0.3</v>
      </c>
      <c r="H62" s="399">
        <f t="shared" ref="H62:M62" si="4">($B$60*$E$62*$G$62)*(C25-$A$32)</f>
        <v>60773.561340610278</v>
      </c>
      <c r="I62" s="399">
        <f t="shared" si="4"/>
        <v>61751.02239491712</v>
      </c>
      <c r="J62" s="399">
        <f t="shared" si="4"/>
        <v>62728.483449223975</v>
      </c>
      <c r="K62" s="399">
        <f t="shared" si="4"/>
        <v>63705.944503530831</v>
      </c>
      <c r="L62" s="399">
        <f t="shared" si="4"/>
        <v>64683.405557837679</v>
      </c>
      <c r="M62" s="399">
        <f t="shared" si="4"/>
        <v>65660.866612144528</v>
      </c>
      <c r="N62" s="399">
        <f>($C$60*$F$62*$G$62)*(I25-$A$32)</f>
        <v>2103.1812512487036</v>
      </c>
      <c r="O62" s="399">
        <f>($C$60*$F$62*$G$62)*(J25-$A$32)</f>
        <v>2139.3339663232973</v>
      </c>
      <c r="P62" s="399">
        <f>($C$60*$F$62*$G$62)*(K25-$A$32)</f>
        <v>2175.4866813978911</v>
      </c>
      <c r="Q62" s="399">
        <f>($C$60*$F$62*$G$62)*(L25-$A$32)</f>
        <v>2211.6393964724853</v>
      </c>
      <c r="R62" s="405">
        <f>($C$60*$F$62*$G$62)*(M25-$A$32)</f>
        <v>2247.7921115470785</v>
      </c>
    </row>
    <row r="63" spans="1:18" s="48" customFormat="1" x14ac:dyDescent="0.25">
      <c r="A63" s="547"/>
      <c r="B63" s="549"/>
      <c r="C63" s="549"/>
      <c r="D63" s="358" t="s">
        <v>111</v>
      </c>
      <c r="E63" s="148">
        <f>C54</f>
        <v>0.44895454545454538</v>
      </c>
      <c r="F63" s="148">
        <f>D54</f>
        <v>0.83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0.2962477272727273</v>
      </c>
      <c r="F64" s="407">
        <f>D52</f>
        <v>5.9000000000000039E-2</v>
      </c>
      <c r="G64" s="408">
        <f>B40*$A$29</f>
        <v>0.06</v>
      </c>
      <c r="H64" s="408">
        <f t="shared" ref="H64:M64" si="6">($B$60*$E$64*$G$64)*(C25-$A$32)</f>
        <v>21773.580559849404</v>
      </c>
      <c r="I64" s="408">
        <f t="shared" si="6"/>
        <v>22123.779339394081</v>
      </c>
      <c r="J64" s="408">
        <f t="shared" si="6"/>
        <v>22473.978118938765</v>
      </c>
      <c r="K64" s="408">
        <f t="shared" si="6"/>
        <v>22824.176898483449</v>
      </c>
      <c r="L64" s="408">
        <f t="shared" si="6"/>
        <v>23174.375678028129</v>
      </c>
      <c r="M64" s="408">
        <f t="shared" si="6"/>
        <v>23524.574457572809</v>
      </c>
      <c r="N64" s="408">
        <f>($C$60*$F$64*$G$64)*(I11-$A$32)</f>
        <v>2317.230510246005</v>
      </c>
      <c r="O64" s="408">
        <f>($C$60*$F$64*$G$64)*(J11-$A$32)</f>
        <v>2357.0626332973779</v>
      </c>
      <c r="P64" s="408">
        <f>($C$60*$F$64*$G$64)*(K11-$A$32)</f>
        <v>2396.8947563487509</v>
      </c>
      <c r="Q64" s="408">
        <f>($C$60*$F$64*$G$64)*(L11-$A$32)</f>
        <v>2436.7268794001243</v>
      </c>
      <c r="R64" s="409">
        <f>($C$60*$F$64*$G$64)*(M11-$A$32)</f>
        <v>2476.5590024514977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158</v>
      </c>
      <c r="B67" s="64"/>
      <c r="C67" s="119">
        <f>SUM(H60:H64)/10^3</f>
        <v>96.593589431915504</v>
      </c>
      <c r="D67" s="119">
        <f t="shared" ref="D67:M67" si="7">SUM(I60:I64)/10^3</f>
        <v>98.147167495841003</v>
      </c>
      <c r="E67" s="119">
        <f t="shared" si="7"/>
        <v>99.700745559766517</v>
      </c>
      <c r="F67" s="119">
        <f t="shared" si="7"/>
        <v>101.25432362369203</v>
      </c>
      <c r="G67" s="119">
        <f t="shared" si="7"/>
        <v>102.80790168761753</v>
      </c>
      <c r="H67" s="119">
        <f t="shared" si="7"/>
        <v>104.36147975154303</v>
      </c>
      <c r="I67" s="119">
        <f t="shared" si="7"/>
        <v>5.9961285084619913</v>
      </c>
      <c r="J67" s="119">
        <f t="shared" si="7"/>
        <v>6.0991991902628921</v>
      </c>
      <c r="K67" s="119">
        <f t="shared" si="7"/>
        <v>6.2022698720637921</v>
      </c>
      <c r="L67" s="119">
        <f t="shared" si="7"/>
        <v>6.3053405538646929</v>
      </c>
      <c r="M67" s="120">
        <f t="shared" si="7"/>
        <v>6.4084112356655929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2028.4653780702256</v>
      </c>
      <c r="D71" s="119">
        <f t="shared" si="8"/>
        <v>2061.090517412661</v>
      </c>
      <c r="E71" s="119">
        <f t="shared" si="8"/>
        <v>2093.7156567550969</v>
      </c>
      <c r="F71" s="119">
        <f t="shared" si="8"/>
        <v>2126.3407960975328</v>
      </c>
      <c r="G71" s="119">
        <f t="shared" si="8"/>
        <v>2158.9659354399682</v>
      </c>
      <c r="H71" s="119">
        <f t="shared" si="8"/>
        <v>2191.5910747824037</v>
      </c>
      <c r="I71" s="119">
        <f t="shared" si="8"/>
        <v>125.91869867770181</v>
      </c>
      <c r="J71" s="119">
        <f t="shared" si="8"/>
        <v>128.08318299552073</v>
      </c>
      <c r="K71" s="119">
        <f t="shared" si="8"/>
        <v>130.24766731333963</v>
      </c>
      <c r="L71" s="119">
        <f t="shared" si="8"/>
        <v>132.41215163115857</v>
      </c>
      <c r="M71" s="120">
        <f>M67*21</f>
        <v>134.57663594897744</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AB48"/>
  <sheetViews>
    <sheetView zoomScale="80" zoomScaleNormal="80" workbookViewId="0">
      <selection activeCell="L48" sqref="L48"/>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205</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population'!G10</f>
        <v>17832018</v>
      </c>
      <c r="D3" s="346">
        <f>'Rural population'!H10</f>
        <v>18128008.5</v>
      </c>
      <c r="E3" s="346">
        <f>'Rural population'!I10</f>
        <v>18423999</v>
      </c>
      <c r="F3" s="346">
        <f>'Rural population'!J10</f>
        <v>18719989.5</v>
      </c>
      <c r="G3" s="346">
        <f>'Rural population'!K10</f>
        <v>19015980</v>
      </c>
      <c r="H3" s="346">
        <f>'Rural population'!L10</f>
        <v>19311970.5</v>
      </c>
      <c r="I3" s="346">
        <f>'Rural population'!M10</f>
        <v>19607961</v>
      </c>
      <c r="J3" s="346">
        <f>'Rural population'!N10</f>
        <v>19956576.488821667</v>
      </c>
      <c r="K3" s="346">
        <f>'Rural population'!O10</f>
        <v>20305191.977643333</v>
      </c>
      <c r="L3" s="346">
        <f>'Rural population'!P10</f>
        <v>20653807.466465</v>
      </c>
      <c r="M3" s="346">
        <f>'Rural population'!Q10</f>
        <v>21002422.955286667</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intake'!$C$14/1000*365</f>
        <v>17.300999999999998</v>
      </c>
      <c r="D7" s="353">
        <f>'Protein intake'!$C$14/1000*365</f>
        <v>17.300999999999998</v>
      </c>
      <c r="E7" s="353">
        <f>'Protein intake'!$C$14/1000*365</f>
        <v>17.300999999999998</v>
      </c>
      <c r="F7" s="353">
        <f>'Protein intake'!$C$14/1000*365</f>
        <v>17.300999999999998</v>
      </c>
      <c r="G7" s="353">
        <f>'Protein intake'!$I$14/1000*365</f>
        <v>17.063749999999999</v>
      </c>
      <c r="H7" s="353">
        <f>'Protein intake'!$I$14/1000*365</f>
        <v>17.063749999999999</v>
      </c>
      <c r="I7" s="353">
        <f>'Protein intake'!$O$14/1000*365</f>
        <v>18.122250000000001</v>
      </c>
      <c r="J7" s="353">
        <f>'Protein intake'!$O$14/1000*365</f>
        <v>18.122250000000001</v>
      </c>
      <c r="K7" s="353">
        <f>'Protein intake'!$O$14/1000*365</f>
        <v>18.122250000000001</v>
      </c>
      <c r="L7" s="353">
        <f>'Protein intake'!$O$14/1000*365</f>
        <v>18.122250000000001</v>
      </c>
      <c r="M7" s="353">
        <f>'Protein intake'!$O$14/1000*365</f>
        <v>18.122250000000001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205</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205</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86383288.15704</v>
      </c>
      <c r="D27" s="335">
        <f t="shared" ref="D27:K27" si="0">(D3*D7*D11*D15*D19)-$A$23</f>
        <v>87817149.016379997</v>
      </c>
      <c r="E27" s="335">
        <f t="shared" si="0"/>
        <v>89251009.875719979</v>
      </c>
      <c r="F27" s="335">
        <f t="shared" si="0"/>
        <v>90684870.735059977</v>
      </c>
      <c r="G27" s="335">
        <f t="shared" si="0"/>
        <v>90855500.042999983</v>
      </c>
      <c r="H27" s="335">
        <f t="shared" si="0"/>
        <v>92269698.253424987</v>
      </c>
      <c r="I27" s="335">
        <f t="shared" si="0"/>
        <v>99495303.945030004</v>
      </c>
      <c r="J27" s="335">
        <f t="shared" si="0"/>
        <v>101264259.11687356</v>
      </c>
      <c r="K27" s="335">
        <f t="shared" si="0"/>
        <v>103033214.28871714</v>
      </c>
      <c r="L27" s="335">
        <f>(L3*L7*L11*L15*L19)-$A$23</f>
        <v>104802169.46056068</v>
      </c>
      <c r="M27" s="363">
        <f>(M3*M7*M11*M15*M19)-$A$23</f>
        <v>106571124.63240427</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678.72583551959997</v>
      </c>
      <c r="D39" s="374">
        <f t="shared" ref="D39:K39" si="1">D27*D31*$A$35/10^3</f>
        <v>689.99188512869989</v>
      </c>
      <c r="E39" s="374">
        <f t="shared" si="1"/>
        <v>701.25793473779981</v>
      </c>
      <c r="F39" s="374">
        <f t="shared" si="1"/>
        <v>712.52398434689974</v>
      </c>
      <c r="G39" s="374">
        <f t="shared" si="1"/>
        <v>713.86464319499987</v>
      </c>
      <c r="H39" s="374">
        <f t="shared" si="1"/>
        <v>724.97620056262497</v>
      </c>
      <c r="I39" s="374">
        <f t="shared" si="1"/>
        <v>781.74881671095</v>
      </c>
      <c r="J39" s="374">
        <f t="shared" si="1"/>
        <v>795.64775020400657</v>
      </c>
      <c r="K39" s="374">
        <f t="shared" si="1"/>
        <v>809.54668369706326</v>
      </c>
      <c r="L39" s="374">
        <f>L27*L31*$A$35/10^3</f>
        <v>823.44561719011972</v>
      </c>
      <c r="M39" s="375">
        <f>M27*M31*$A$35/10^3</f>
        <v>837.34455068317652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210405.00901107598</v>
      </c>
      <c r="D43" s="119">
        <f>D39*310</f>
        <v>213897.48438989697</v>
      </c>
      <c r="E43" s="119">
        <f>E39*310</f>
        <v>217389.95976871793</v>
      </c>
      <c r="F43" s="119">
        <f t="shared" ref="F43:K43" si="2">F39*310</f>
        <v>220882.43514753893</v>
      </c>
      <c r="G43" s="119">
        <f t="shared" si="2"/>
        <v>221298.03939044997</v>
      </c>
      <c r="H43" s="119">
        <f t="shared" si="2"/>
        <v>224742.62217441373</v>
      </c>
      <c r="I43" s="119">
        <f t="shared" si="2"/>
        <v>242342.13318039451</v>
      </c>
      <c r="J43" s="119">
        <f t="shared" si="2"/>
        <v>246650.80256324203</v>
      </c>
      <c r="K43" s="119">
        <f t="shared" si="2"/>
        <v>250959.47194608962</v>
      </c>
      <c r="L43" s="119">
        <f>L39*310</f>
        <v>255268.14132893711</v>
      </c>
      <c r="M43" s="120">
        <f>M39*310</f>
        <v>259576.81071178472</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A1:U76"/>
  <sheetViews>
    <sheetView topLeftCell="E1" zoomScale="85" zoomScaleNormal="85" zoomScalePageLayoutView="70" workbookViewId="0"/>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218</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population'!G10</f>
        <v>22718361</v>
      </c>
      <c r="D3" s="332">
        <f>'State population'!H10</f>
        <v>23189500.5</v>
      </c>
      <c r="E3" s="332">
        <f>'State population'!I10</f>
        <v>23660640</v>
      </c>
      <c r="F3" s="332">
        <f>'State population'!J10</f>
        <v>24131779.5</v>
      </c>
      <c r="G3" s="332">
        <f>'State population'!K10</f>
        <v>24602919</v>
      </c>
      <c r="H3" s="332">
        <f>'State population'!L10</f>
        <v>25074058.5</v>
      </c>
      <c r="I3" s="332">
        <f>'State population'!M10</f>
        <v>25545198</v>
      </c>
      <c r="J3" s="332">
        <f>'State population'!N10</f>
        <v>26122881.863724783</v>
      </c>
      <c r="K3" s="332">
        <f>'State population'!O10</f>
        <v>26700565.727449566</v>
      </c>
      <c r="L3" s="332">
        <f>'State population'!P10</f>
        <v>27278249.591174349</v>
      </c>
      <c r="M3" s="332">
        <f>'State population'!Q10</f>
        <v>27855933.454899132</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BOD!$B$12</f>
        <v>40.5</v>
      </c>
      <c r="D7" s="334">
        <f>BOD!$B$12</f>
        <v>40.5</v>
      </c>
      <c r="E7" s="334">
        <f>BOD!$B$12</f>
        <v>40.5</v>
      </c>
      <c r="F7" s="334">
        <f>BOD!$B$12</f>
        <v>40.5</v>
      </c>
      <c r="G7" s="334">
        <f>BOD!$B$12</f>
        <v>40.5</v>
      </c>
      <c r="H7" s="334">
        <f>BOD!$B$12</f>
        <v>40.5</v>
      </c>
      <c r="I7" s="334">
        <f>BOD!$B$12</f>
        <v>40.5</v>
      </c>
      <c r="J7" s="334">
        <f>BOD!$B$12</f>
        <v>40.5</v>
      </c>
      <c r="K7" s="334">
        <f>BOD!$B$12</f>
        <v>40.5</v>
      </c>
      <c r="L7" s="334">
        <f>BOD!$B$12</f>
        <v>40.5</v>
      </c>
      <c r="M7" s="334">
        <f>BOD!$B$12</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335834171.48250002</v>
      </c>
      <c r="D11" s="45">
        <f t="shared" si="0"/>
        <v>342798791.14125001</v>
      </c>
      <c r="E11" s="45">
        <f t="shared" si="0"/>
        <v>349763410.80000001</v>
      </c>
      <c r="F11" s="45">
        <f t="shared" si="0"/>
        <v>356728030.45875001</v>
      </c>
      <c r="G11" s="45">
        <f t="shared" si="0"/>
        <v>363692650.11750001</v>
      </c>
      <c r="H11" s="45">
        <f t="shared" si="0"/>
        <v>370657269.77625</v>
      </c>
      <c r="I11" s="45">
        <f t="shared" si="0"/>
        <v>377621889.435</v>
      </c>
      <c r="J11" s="45">
        <f t="shared" si="0"/>
        <v>386161501.15051162</v>
      </c>
      <c r="K11" s="45">
        <f t="shared" si="0"/>
        <v>394701112.86602318</v>
      </c>
      <c r="L11" s="45">
        <f t="shared" si="0"/>
        <v>403240724.58153486</v>
      </c>
      <c r="M11" s="82">
        <f t="shared" si="0"/>
        <v>411780336.29704648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205</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205</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Utilization'!$AD$16</f>
        <v>440171.00145764562</v>
      </c>
      <c r="D22" s="335">
        <f>D11*D15*'Rural_Degree of Utilization'!$AD$16</f>
        <v>449299.38644726941</v>
      </c>
      <c r="E22" s="335">
        <f>E11*E15*'Rural_Degree of Utilization'!$AD$16</f>
        <v>458427.77143689315</v>
      </c>
      <c r="F22" s="335">
        <f>F11*F15*'Rural_Degree of Utilization'!$AD$16</f>
        <v>467556.15642651694</v>
      </c>
      <c r="G22" s="335">
        <f>G11*G15*'Rural_Degree of Utilization'!$AD$16</f>
        <v>476684.54141614074</v>
      </c>
      <c r="H22" s="335">
        <f>H11*H15*'Rural_Degree of Utilization'!$AD$16</f>
        <v>485812.92640576448</v>
      </c>
      <c r="I22" s="335">
        <f>I11*I15*'Rural_Degree of Utilization'!$P$16</f>
        <v>2832164.1707624998</v>
      </c>
      <c r="J22" s="335">
        <f>J11*J15*'Rural_Degree of Utilization'!$P$16</f>
        <v>2896211.2586288373</v>
      </c>
      <c r="K22" s="335">
        <f>K11*K15*'Rural_Degree of Utilization'!$P$16</f>
        <v>2960258.3464951739</v>
      </c>
      <c r="L22" s="335">
        <f>L11*L15*'Rural_Degree of Utilization'!$P$16</f>
        <v>3024305.4343615114</v>
      </c>
      <c r="M22" s="335">
        <f>M11*M15*'Rural_Degree of Utilization'!$P$16</f>
        <v>3088352.5222278484</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Utilization'!$AD$16)</f>
        <v>335482034.6813339</v>
      </c>
      <c r="D25" s="335">
        <f>D11*D19*(1-'Rural_Degree of Utilization'!$AD$16)</f>
        <v>342439351.63209218</v>
      </c>
      <c r="E25" s="335">
        <f>E11*E19*(1-'Rural_Degree of Utilization'!$AD$16)</f>
        <v>349396668.58285052</v>
      </c>
      <c r="F25" s="335">
        <f>F11*F19*(1-'Rural_Degree of Utilization'!$AD$16)</f>
        <v>356353985.53360879</v>
      </c>
      <c r="G25" s="335">
        <f>G11*G19*(1-'Rural_Degree of Utilization'!$AD$16)</f>
        <v>363311302.48436707</v>
      </c>
      <c r="H25" s="335">
        <f>H11*H19*(1-'Rural_Degree of Utilization'!$AD$16)</f>
        <v>370268619.43512541</v>
      </c>
      <c r="I25" s="335">
        <f>I11*I19*(1-'Rural_Degree of Utilization'!$P$16)</f>
        <v>375356158.09838998</v>
      </c>
      <c r="J25" s="335">
        <f>J11*J19*(1-'Rural_Degree of Utilization'!$P$16)</f>
        <v>383844532.14360857</v>
      </c>
      <c r="K25" s="335">
        <f>K11*K19*(1-'Rural_Degree of Utilization'!$P$16)</f>
        <v>392332906.18882704</v>
      </c>
      <c r="L25" s="335">
        <f>L11*L19*(1-'Rural_Degree of Utilization'!$P$16)</f>
        <v>400821280.23404562</v>
      </c>
      <c r="M25" s="335">
        <f>M11*M19*(1-'Rural_Degree of Utilization'!$P$16)</f>
        <v>409309654.27926421</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258</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Utilization'!AE16</f>
        <v>1.3281553398058249E-2</v>
      </c>
      <c r="D49" s="338">
        <f>'Rural_Degree of Utilization'!Q16</f>
        <v>7.5999999999999998E-2</v>
      </c>
      <c r="E49" s="138"/>
      <c r="F49" s="138"/>
      <c r="G49" s="101"/>
      <c r="H49" s="101"/>
      <c r="J49" s="52"/>
      <c r="K49" s="52"/>
      <c r="L49" s="52"/>
    </row>
    <row r="50" spans="1:18" s="50" customFormat="1" x14ac:dyDescent="0.25">
      <c r="A50" s="561"/>
      <c r="B50" s="108" t="s">
        <v>56</v>
      </c>
      <c r="C50" s="339">
        <f>'Rural_Degree of Utilization'!AI16</f>
        <v>1.7999999999999999E-2</v>
      </c>
      <c r="D50" s="338">
        <f>'Rural_Degree of Utilization'!R16</f>
        <v>4.1000000000000002E-2</v>
      </c>
      <c r="E50" s="138"/>
      <c r="F50" s="138"/>
      <c r="G50" s="101"/>
      <c r="H50" s="101"/>
      <c r="J50" s="52"/>
      <c r="K50" s="52"/>
      <c r="L50" s="52"/>
    </row>
    <row r="51" spans="1:18" s="50" customFormat="1" x14ac:dyDescent="0.25">
      <c r="A51" s="561"/>
      <c r="B51" s="108" t="s">
        <v>110</v>
      </c>
      <c r="C51" s="340">
        <f>'Rural_Degree of Utilization'!AN16</f>
        <v>3.3263157894736842E-3</v>
      </c>
      <c r="D51" s="338">
        <f>'Rural_Degree of Utilization'!S16</f>
        <v>3.0000000000000001E-3</v>
      </c>
      <c r="E51" s="138"/>
      <c r="F51" s="138"/>
      <c r="G51" s="101"/>
      <c r="H51" s="101"/>
      <c r="J51" s="52"/>
      <c r="K51" s="52"/>
      <c r="L51" s="52"/>
    </row>
    <row r="52" spans="1:18" s="50" customFormat="1" x14ac:dyDescent="0.25">
      <c r="A52" s="561"/>
      <c r="B52" s="108" t="s">
        <v>57</v>
      </c>
      <c r="C52" s="563">
        <f>'Rural_Degree of Utilization'!AP16</f>
        <v>0.96434358712314761</v>
      </c>
      <c r="D52" s="565">
        <f>'Rural_Degree of Utilization'!T16</f>
        <v>0.874</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Utilization'!AD16</f>
        <v>1.0485436893203882E-3</v>
      </c>
      <c r="D54" s="343">
        <f>'Rural_Degree of Utilization'!P16</f>
        <v>6.0000000000000001E-3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Population!C11</f>
        <v>0.79908867334494804</v>
      </c>
      <c r="C60" s="549">
        <f>Population!E11</f>
        <v>0.76757913561680002</v>
      </c>
      <c r="D60" s="358" t="s">
        <v>14</v>
      </c>
      <c r="E60" s="148">
        <f t="shared" ref="E60:F62" si="1">C49</f>
        <v>1.3281553398058249E-2</v>
      </c>
      <c r="F60" s="148">
        <f t="shared" si="1"/>
        <v>7.5999999999999998E-2</v>
      </c>
      <c r="G60" s="135">
        <f>B42*A29</f>
        <v>0.3</v>
      </c>
      <c r="H60" s="399">
        <f t="shared" ref="H60:M60" si="2">($B$60*$E60*$G60)*(C25-$A$32)</f>
        <v>1068155.2282299406</v>
      </c>
      <c r="I60" s="399">
        <f t="shared" si="2"/>
        <v>1090306.919549162</v>
      </c>
      <c r="J60" s="399">
        <f t="shared" si="2"/>
        <v>1112458.6108683837</v>
      </c>
      <c r="K60" s="399">
        <f t="shared" si="2"/>
        <v>1134610.3021876053</v>
      </c>
      <c r="L60" s="399">
        <f t="shared" si="2"/>
        <v>1156761.9935068267</v>
      </c>
      <c r="M60" s="399">
        <f t="shared" si="2"/>
        <v>1178913.6848260483</v>
      </c>
      <c r="N60" s="399">
        <f>($C$60*$F60*$G60)*(I25-$A$32)</f>
        <v>6569034.6627005963</v>
      </c>
      <c r="O60" s="399">
        <f>($C$60*$F60*$G60)*(J25-$A$32)</f>
        <v>6717588.0356237935</v>
      </c>
      <c r="P60" s="399">
        <f>($C$60*$F60*$G60)*(K25-$A$32)</f>
        <v>6866141.4085469898</v>
      </c>
      <c r="Q60" s="399">
        <f>($C$60*$F60*$G60)*(L25-$A$32)</f>
        <v>7014694.7814701879</v>
      </c>
      <c r="R60" s="405">
        <f>($C$60*$F60*$G60)*(M25-$A$32)</f>
        <v>7163248.1543933852</v>
      </c>
    </row>
    <row r="61" spans="1:18" s="48" customFormat="1" x14ac:dyDescent="0.25">
      <c r="A61" s="547"/>
      <c r="B61" s="549"/>
      <c r="C61" s="549"/>
      <c r="D61" s="358" t="s">
        <v>15</v>
      </c>
      <c r="E61" s="148">
        <f t="shared" si="1"/>
        <v>1.7999999999999999E-2</v>
      </c>
      <c r="F61" s="148">
        <f t="shared" si="1"/>
        <v>4.1000000000000002E-2</v>
      </c>
      <c r="G61" s="135">
        <f>B44*A29</f>
        <v>0.06</v>
      </c>
      <c r="H61" s="399">
        <f t="shared" ref="H61:M61" si="3">($B$60*$E$61*$G$61)*(C25-$A$32)</f>
        <v>289526.28554653662</v>
      </c>
      <c r="I61" s="399">
        <f t="shared" si="3"/>
        <v>295530.5597725361</v>
      </c>
      <c r="J61" s="399">
        <f t="shared" si="3"/>
        <v>301534.83399853564</v>
      </c>
      <c r="K61" s="399">
        <f t="shared" si="3"/>
        <v>307539.10822453513</v>
      </c>
      <c r="L61" s="399">
        <f t="shared" si="3"/>
        <v>313543.38245053461</v>
      </c>
      <c r="M61" s="399">
        <f t="shared" si="3"/>
        <v>319547.65667653416</v>
      </c>
      <c r="N61" s="399">
        <f>($C$60*$F$61*$G$61)*(I25-$A$32)</f>
        <v>708764.26623874868</v>
      </c>
      <c r="O61" s="399">
        <f>($C$60*$F$61*$G$61)*(J25-$A$32)</f>
        <v>724792.3933173042</v>
      </c>
      <c r="P61" s="399">
        <f>($C$60*$F$61*$G$61)*(K25-$A$32)</f>
        <v>740820.52039585961</v>
      </c>
      <c r="Q61" s="399">
        <f>($C$60*$F$61*$G$61)*(L25-$A$32)</f>
        <v>756848.64747441513</v>
      </c>
      <c r="R61" s="405">
        <f>($C$60*$F$61*$G$61)*(M25-$A$32)</f>
        <v>772876.77455297066</v>
      </c>
    </row>
    <row r="62" spans="1:18" s="48" customFormat="1" x14ac:dyDescent="0.25">
      <c r="A62" s="547"/>
      <c r="B62" s="549"/>
      <c r="C62" s="549"/>
      <c r="D62" s="358" t="s">
        <v>113</v>
      </c>
      <c r="E62" s="148">
        <f t="shared" si="1"/>
        <v>3.3263157894736842E-3</v>
      </c>
      <c r="F62" s="148">
        <f t="shared" si="1"/>
        <v>3.0000000000000001E-3</v>
      </c>
      <c r="G62" s="135">
        <f>B43*A29</f>
        <v>0.3</v>
      </c>
      <c r="H62" s="399">
        <f t="shared" ref="H62:M62" si="4">($B$60*$E$62*$G$62)*(C25-$A$32)</f>
        <v>267515.5153003087</v>
      </c>
      <c r="I62" s="399">
        <f t="shared" si="4"/>
        <v>273063.32423427311</v>
      </c>
      <c r="J62" s="399">
        <f t="shared" si="4"/>
        <v>278611.13316823763</v>
      </c>
      <c r="K62" s="399">
        <f t="shared" si="4"/>
        <v>284158.94210220204</v>
      </c>
      <c r="L62" s="399">
        <f t="shared" si="4"/>
        <v>289706.7510361665</v>
      </c>
      <c r="M62" s="399">
        <f t="shared" si="4"/>
        <v>295254.55997013097</v>
      </c>
      <c r="N62" s="399">
        <f>($C$60*$F$62*$G$62)*(I25-$A$32)</f>
        <v>259303.99984344462</v>
      </c>
      <c r="O62" s="399">
        <f>($C$60*$F$62*$G$62)*(J25-$A$32)</f>
        <v>265167.94877462351</v>
      </c>
      <c r="P62" s="399">
        <f>($C$60*$F$62*$G$62)*(K25-$A$32)</f>
        <v>271031.89770580229</v>
      </c>
      <c r="Q62" s="399">
        <f>($C$60*$F$62*$G$62)*(L25-$A$32)</f>
        <v>276895.84663698112</v>
      </c>
      <c r="R62" s="405">
        <f>($C$60*$F$62*$G$62)*(M25-$A$32)</f>
        <v>282759.79556816001</v>
      </c>
    </row>
    <row r="63" spans="1:18" s="48" customFormat="1" x14ac:dyDescent="0.25">
      <c r="A63" s="547"/>
      <c r="B63" s="549"/>
      <c r="C63" s="549"/>
      <c r="D63" s="358" t="s">
        <v>111</v>
      </c>
      <c r="E63" s="148">
        <f>C54</f>
        <v>1.0485436893203882E-3</v>
      </c>
      <c r="F63" s="148">
        <f>D54</f>
        <v>6.0000000000000001E-3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0.96434358712314761</v>
      </c>
      <c r="F64" s="407">
        <f>D52</f>
        <v>0.874</v>
      </c>
      <c r="G64" s="408">
        <f>B40*$A$29</f>
        <v>0.06</v>
      </c>
      <c r="H64" s="408">
        <f t="shared" ref="H64:M64" si="6">($B$60*$E$64*$G$64)*(C25-$A$32)</f>
        <v>15511267.598354882</v>
      </c>
      <c r="I64" s="408">
        <f t="shared" si="6"/>
        <v>15832944.450864404</v>
      </c>
      <c r="J64" s="408">
        <f t="shared" si="6"/>
        <v>16154621.303373931</v>
      </c>
      <c r="K64" s="408">
        <f t="shared" si="6"/>
        <v>16476298.155883454</v>
      </c>
      <c r="L64" s="408">
        <f t="shared" si="6"/>
        <v>16797975.008392975</v>
      </c>
      <c r="M64" s="408">
        <f t="shared" si="6"/>
        <v>17119651.860902503</v>
      </c>
      <c r="N64" s="408">
        <f>($C$60*$F$64*$G$64)*(I11-$A$32)</f>
        <v>15199979.601822307</v>
      </c>
      <c r="O64" s="408">
        <f>($C$60*$F$64*$G$64)*(J11-$A$32)</f>
        <v>15543714.770558076</v>
      </c>
      <c r="P64" s="408">
        <f>($C$60*$F$64*$G$64)*(K11-$A$32)</f>
        <v>15887449.939293843</v>
      </c>
      <c r="Q64" s="408">
        <f>($C$60*$F$64*$G$64)*(L11-$A$32)</f>
        <v>16231185.108029613</v>
      </c>
      <c r="R64" s="409">
        <f>($C$60*$F$64*$G$64)*(M11-$A$32)</f>
        <v>16574920.276765382</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205</v>
      </c>
      <c r="B67" s="64"/>
      <c r="C67" s="119">
        <f>SUM(H60:H64)/10^3</f>
        <v>17136.464627431669</v>
      </c>
      <c r="D67" s="119">
        <f t="shared" ref="D67:M67" si="7">SUM(I60:I64)/10^3</f>
        <v>17491.845254420376</v>
      </c>
      <c r="E67" s="119">
        <f t="shared" si="7"/>
        <v>17847.225881409086</v>
      </c>
      <c r="F67" s="119">
        <f t="shared" si="7"/>
        <v>18202.606508397796</v>
      </c>
      <c r="G67" s="119">
        <f t="shared" si="7"/>
        <v>18557.987135386506</v>
      </c>
      <c r="H67" s="119">
        <f t="shared" si="7"/>
        <v>18913.367762375216</v>
      </c>
      <c r="I67" s="119">
        <f t="shared" si="7"/>
        <v>22737.082530605097</v>
      </c>
      <c r="J67" s="119">
        <f t="shared" si="7"/>
        <v>23251.263148273796</v>
      </c>
      <c r="K67" s="119">
        <f t="shared" si="7"/>
        <v>23765.443765942495</v>
      </c>
      <c r="L67" s="119">
        <f t="shared" si="7"/>
        <v>24279.624383611193</v>
      </c>
      <c r="M67" s="120">
        <f t="shared" si="7"/>
        <v>24793.805001279899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359865.75717606506</v>
      </c>
      <c r="D71" s="119">
        <f t="shared" si="8"/>
        <v>367328.75034282787</v>
      </c>
      <c r="E71" s="119">
        <f t="shared" si="8"/>
        <v>374791.7435095908</v>
      </c>
      <c r="F71" s="119">
        <f t="shared" si="8"/>
        <v>382254.73667635373</v>
      </c>
      <c r="G71" s="119">
        <f t="shared" si="8"/>
        <v>389717.7298431166</v>
      </c>
      <c r="H71" s="119">
        <f t="shared" si="8"/>
        <v>397180.72300987953</v>
      </c>
      <c r="I71" s="119">
        <f t="shared" si="8"/>
        <v>477478.73314270703</v>
      </c>
      <c r="J71" s="119">
        <f t="shared" si="8"/>
        <v>488276.52611374971</v>
      </c>
      <c r="K71" s="119">
        <f t="shared" si="8"/>
        <v>499074.3190847924</v>
      </c>
      <c r="L71" s="119">
        <f t="shared" si="8"/>
        <v>509872.11205583508</v>
      </c>
      <c r="M71" s="120">
        <f>M67*21</f>
        <v>520669.90502687788</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AB48"/>
  <sheetViews>
    <sheetView zoomScale="80" zoomScaleNormal="80" workbookViewId="0">
      <selection activeCell="L46" sqref="L46"/>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ht="31.5" x14ac:dyDescent="0.25">
      <c r="A2" s="330" t="s">
        <v>123</v>
      </c>
      <c r="B2" s="117" t="s">
        <v>217</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population'!G11</f>
        <v>175261.80000000005</v>
      </c>
      <c r="D3" s="346">
        <f>'Rural population'!H11</f>
        <v>176570.50000000006</v>
      </c>
      <c r="E3" s="346">
        <f>'Rural population'!I11</f>
        <v>177879.20000000007</v>
      </c>
      <c r="F3" s="346">
        <f>'Rural population'!J11</f>
        <v>179187.90000000008</v>
      </c>
      <c r="G3" s="346">
        <f>'Rural population'!K11</f>
        <v>180496.60000000009</v>
      </c>
      <c r="H3" s="346">
        <f>'Rural population'!L11</f>
        <v>181805.3000000001</v>
      </c>
      <c r="I3" s="346">
        <f>'Rural population'!M11</f>
        <v>183114</v>
      </c>
      <c r="J3" s="346">
        <f>'Rural population'!N11</f>
        <v>184523</v>
      </c>
      <c r="K3" s="346">
        <f>'Rural population'!O11</f>
        <v>185933</v>
      </c>
      <c r="L3" s="346">
        <f>'Rural population'!P11</f>
        <v>187342</v>
      </c>
      <c r="M3" s="346">
        <f>'Rural population'!Q11</f>
        <v>188751.43080687185</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intake'!$C$15/1000*365</f>
        <v>15.074499999999999</v>
      </c>
      <c r="D7" s="353">
        <f>'Protein intake'!$C$15/1000*365</f>
        <v>15.074499999999999</v>
      </c>
      <c r="E7" s="353">
        <f>'Protein intake'!$C$15/1000*365</f>
        <v>15.074499999999999</v>
      </c>
      <c r="F7" s="353">
        <f>'Protein intake'!$C$15/1000*365</f>
        <v>15.074499999999999</v>
      </c>
      <c r="G7" s="353">
        <f>'Protein intake'!$I$15/1000*365</f>
        <v>16.406750000000002</v>
      </c>
      <c r="H7" s="353">
        <f>'Protein intake'!$I$15/1000*365</f>
        <v>16.406750000000002</v>
      </c>
      <c r="I7" s="353">
        <f>'Protein intake'!$O$15/1000*365</f>
        <v>14.983249999999998</v>
      </c>
      <c r="J7" s="353">
        <f>'Protein intake'!$O$15/1000*365</f>
        <v>14.983249999999998</v>
      </c>
      <c r="K7" s="353">
        <f>'Protein intake'!$O$15/1000*365</f>
        <v>14.983249999999998</v>
      </c>
      <c r="L7" s="353">
        <f>'Protein intake'!$O$15/1000*365</f>
        <v>14.983249999999998</v>
      </c>
      <c r="M7" s="353">
        <f>'Protein intake'!$O$15/1000*365</f>
        <v>14.983249999999998</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117" t="s">
        <v>217</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117" t="s">
        <v>217</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739755.52114800015</v>
      </c>
      <c r="D27" s="335">
        <f t="shared" ref="D27:K27" si="0">(D3*D7*D11*D15*D19)-$A$23</f>
        <v>745279.36063000024</v>
      </c>
      <c r="E27" s="335">
        <f t="shared" si="0"/>
        <v>750803.20011200022</v>
      </c>
      <c r="F27" s="335">
        <f t="shared" si="0"/>
        <v>756327.03959400021</v>
      </c>
      <c r="G27" s="335">
        <f t="shared" si="0"/>
        <v>829181.52577400045</v>
      </c>
      <c r="H27" s="335">
        <f t="shared" si="0"/>
        <v>835193.54961700039</v>
      </c>
      <c r="I27" s="335">
        <f t="shared" si="0"/>
        <v>768219.99533999991</v>
      </c>
      <c r="J27" s="335">
        <f t="shared" si="0"/>
        <v>774131.18712999986</v>
      </c>
      <c r="K27" s="335">
        <f t="shared" si="0"/>
        <v>780046.57422999979</v>
      </c>
      <c r="L27" s="335">
        <f>(L3*L7*L11*L15*L19)-$A$23</f>
        <v>785957.76601999986</v>
      </c>
      <c r="M27" s="363">
        <f>(M3*M7*M11*M15*M19)-$A$23</f>
        <v>791870.76517837751</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5.81236480902</v>
      </c>
      <c r="D39" s="374">
        <f t="shared" ref="D39:K39" si="1">D27*D31*$A$35/10^3</f>
        <v>5.8557664049500016</v>
      </c>
      <c r="E39" s="374">
        <f t="shared" si="1"/>
        <v>5.8991680008800014</v>
      </c>
      <c r="F39" s="374">
        <f t="shared" si="1"/>
        <v>5.9425695968100021</v>
      </c>
      <c r="G39" s="374">
        <f t="shared" si="1"/>
        <v>6.5149977025100041</v>
      </c>
      <c r="H39" s="374">
        <f t="shared" si="1"/>
        <v>6.5622350327050034</v>
      </c>
      <c r="I39" s="374">
        <f t="shared" si="1"/>
        <v>6.0360142490999991</v>
      </c>
      <c r="J39" s="374">
        <f t="shared" si="1"/>
        <v>6.0824593274499987</v>
      </c>
      <c r="K39" s="374">
        <f t="shared" si="1"/>
        <v>6.1289373689499982</v>
      </c>
      <c r="L39" s="374">
        <f>L27*L31*$A$35/10^3</f>
        <v>6.1753824472999987</v>
      </c>
      <c r="M39" s="375">
        <f>M27*M31*$A$35/10^3</f>
        <v>6.2218417264015367</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1801.8330907961999</v>
      </c>
      <c r="D43" s="119">
        <f>D39*310</f>
        <v>1815.2875855345005</v>
      </c>
      <c r="E43" s="119">
        <f>E39*310</f>
        <v>1828.7420802728004</v>
      </c>
      <c r="F43" s="119">
        <f t="shared" ref="F43:K43" si="2">F39*310</f>
        <v>1842.1965750111005</v>
      </c>
      <c r="G43" s="119">
        <f t="shared" si="2"/>
        <v>2019.6492877781013</v>
      </c>
      <c r="H43" s="119">
        <f t="shared" si="2"/>
        <v>2034.2928601385511</v>
      </c>
      <c r="I43" s="119">
        <f t="shared" si="2"/>
        <v>1871.1644172209997</v>
      </c>
      <c r="J43" s="119">
        <f t="shared" si="2"/>
        <v>1885.5623915094995</v>
      </c>
      <c r="K43" s="119">
        <f t="shared" si="2"/>
        <v>1899.9705843744994</v>
      </c>
      <c r="L43" s="119">
        <f>L39*310</f>
        <v>1914.3685586629997</v>
      </c>
      <c r="M43" s="120">
        <f>M39*310</f>
        <v>1928.7709351844765</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pageSetUpPr fitToPage="1"/>
  </sheetPr>
  <dimension ref="A1:U76"/>
  <sheetViews>
    <sheetView zoomScale="85" zoomScaleNormal="85" zoomScalePageLayoutView="70" workbookViewId="0">
      <selection activeCell="A5" sqref="A5"/>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ht="31.5" x14ac:dyDescent="0.25">
      <c r="A2" s="57" t="s">
        <v>210</v>
      </c>
      <c r="B2" s="117" t="s">
        <v>217</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population'!G11</f>
        <v>269777.59999999998</v>
      </c>
      <c r="D3" s="332">
        <f>'State population'!H11</f>
        <v>282099.5</v>
      </c>
      <c r="E3" s="332">
        <f>'State population'!I11</f>
        <v>294421.40000000002</v>
      </c>
      <c r="F3" s="332">
        <f>'State population'!J11</f>
        <v>306743.30000000005</v>
      </c>
      <c r="G3" s="332">
        <f>'State population'!K11</f>
        <v>319065.20000000007</v>
      </c>
      <c r="H3" s="332">
        <f>'State population'!L11</f>
        <v>331387.10000000009</v>
      </c>
      <c r="I3" s="332">
        <f>'State population'!M11</f>
        <v>343709</v>
      </c>
      <c r="J3" s="332">
        <f>'State population'!N11</f>
        <v>362916.89118372713</v>
      </c>
      <c r="K3" s="332">
        <f>'State population'!O11</f>
        <v>382124.78236745426</v>
      </c>
      <c r="L3" s="332">
        <f>'State population'!P11</f>
        <v>401332.67355118139</v>
      </c>
      <c r="M3" s="332">
        <f>'State population'!Q11</f>
        <v>420540.56473490852</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BOD!$B$13</f>
        <v>40.5</v>
      </c>
      <c r="D7" s="334">
        <f>BOD!$B$13</f>
        <v>40.5</v>
      </c>
      <c r="E7" s="334">
        <f>BOD!$B$13</f>
        <v>40.5</v>
      </c>
      <c r="F7" s="334">
        <f>BOD!$B$13</f>
        <v>40.5</v>
      </c>
      <c r="G7" s="334">
        <f>BOD!$B$13</f>
        <v>40.5</v>
      </c>
      <c r="H7" s="334">
        <f>BOD!$B$13</f>
        <v>40.5</v>
      </c>
      <c r="I7" s="334">
        <f>BOD!$B$13</f>
        <v>40.5</v>
      </c>
      <c r="J7" s="334">
        <f>BOD!$B$13</f>
        <v>40.5</v>
      </c>
      <c r="K7" s="334">
        <f>BOD!$B$13</f>
        <v>40.5</v>
      </c>
      <c r="L7" s="334">
        <f>BOD!$B$13</f>
        <v>40.5</v>
      </c>
      <c r="M7" s="334">
        <f>BOD!$B$13</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3987987.372</v>
      </c>
      <c r="D11" s="45">
        <f t="shared" si="0"/>
        <v>4170135.8587499997</v>
      </c>
      <c r="E11" s="45">
        <f t="shared" si="0"/>
        <v>4352284.3455000008</v>
      </c>
      <c r="F11" s="45">
        <f t="shared" si="0"/>
        <v>4534432.8322500009</v>
      </c>
      <c r="G11" s="45">
        <f t="shared" si="0"/>
        <v>4716581.319000002</v>
      </c>
      <c r="H11" s="45">
        <f t="shared" si="0"/>
        <v>4898729.8057500012</v>
      </c>
      <c r="I11" s="45">
        <f t="shared" si="0"/>
        <v>5080878.2925000004</v>
      </c>
      <c r="J11" s="45">
        <f t="shared" si="0"/>
        <v>5364818.9439234463</v>
      </c>
      <c r="K11" s="45">
        <f t="shared" si="0"/>
        <v>5648759.5953468923</v>
      </c>
      <c r="L11" s="45">
        <f t="shared" si="0"/>
        <v>5932700.2467703391</v>
      </c>
      <c r="M11" s="82">
        <f t="shared" si="0"/>
        <v>6216640.8981937859</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31.5" x14ac:dyDescent="0.25">
      <c r="A14" s="57" t="s">
        <v>114</v>
      </c>
      <c r="B14" s="117" t="s">
        <v>217</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31.5" x14ac:dyDescent="0.25">
      <c r="A18" s="57" t="s">
        <v>115</v>
      </c>
      <c r="B18" s="117" t="s">
        <v>217</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Utilization'!$AD$17</f>
        <v>53068.49337543307</v>
      </c>
      <c r="D22" s="335">
        <f>D11*D15*'Rural_Degree of Utilization'!$AD$17</f>
        <v>55492.359065255907</v>
      </c>
      <c r="E22" s="335">
        <f>E11*E15*'Rural_Degree of Utilization'!$AD$17</f>
        <v>57916.224755078751</v>
      </c>
      <c r="F22" s="335">
        <f>F11*F15*'Rural_Degree of Utilization'!$AD$17</f>
        <v>60340.090444901587</v>
      </c>
      <c r="G22" s="335">
        <f>G11*G15*'Rural_Degree of Utilization'!$AD$17</f>
        <v>62763.956134724438</v>
      </c>
      <c r="H22" s="335">
        <f>H11*H15*'Rural_Degree of Utilization'!$AD$17</f>
        <v>65187.821824547267</v>
      </c>
      <c r="I22" s="335">
        <f>I11*I15*'Rural_Degree of Utilization'!$P$17</f>
        <v>101617.56585000001</v>
      </c>
      <c r="J22" s="335">
        <f>J11*J15*'Rural_Degree of Utilization'!$P$17</f>
        <v>107296.37887846894</v>
      </c>
      <c r="K22" s="335">
        <f>K11*K15*'Rural_Degree of Utilization'!$P$17</f>
        <v>112975.19190693783</v>
      </c>
      <c r="L22" s="335">
        <f>L11*L15*'Rural_Degree of Utilization'!$P$17</f>
        <v>118654.00493540677</v>
      </c>
      <c r="M22" s="335">
        <f>M11*M15*'Rural_Degree of Utilization'!$P$17</f>
        <v>124332.81796387571</v>
      </c>
    </row>
    <row r="23" spans="1:16" x14ac:dyDescent="0.25">
      <c r="A23" s="83"/>
      <c r="B23" s="79"/>
      <c r="C23" s="336" t="s">
        <v>211</v>
      </c>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2013</v>
      </c>
      <c r="M24" s="60">
        <v>2014</v>
      </c>
    </row>
    <row r="25" spans="1:16" s="50" customFormat="1" x14ac:dyDescent="0.25">
      <c r="A25" s="86"/>
      <c r="B25" s="84"/>
      <c r="C25" s="335">
        <f>C11*C19*(1-'Rural_Degree of Utilization'!$AD$17)</f>
        <v>3945532.5772996536</v>
      </c>
      <c r="D25" s="335">
        <f>D11*D19*(1-'Rural_Degree of Utilization'!$AD$17)</f>
        <v>4125741.9714977951</v>
      </c>
      <c r="E25" s="335">
        <f>E11*E19*(1-'Rural_Degree of Utilization'!$AD$17)</f>
        <v>4305951.3656959375</v>
      </c>
      <c r="F25" s="335">
        <f>F11*F19*(1-'Rural_Degree of Utilization'!$AD$17)</f>
        <v>4486160.7598940795</v>
      </c>
      <c r="G25" s="335">
        <f>G11*G19*(1-'Rural_Degree of Utilization'!$AD$17)</f>
        <v>4666370.1540922225</v>
      </c>
      <c r="H25" s="335">
        <f>H11*H19*(1-'Rural_Degree of Utilization'!$AD$17)</f>
        <v>4846579.5482903635</v>
      </c>
      <c r="I25" s="335">
        <f>I11*I19*(1-'Rural_Degree of Utilization'!$P$17)</f>
        <v>4999584.2398200007</v>
      </c>
      <c r="J25" s="335">
        <f>J11*J19*(1-'Rural_Degree of Utilization'!$P$17)</f>
        <v>5278981.8408206711</v>
      </c>
      <c r="K25" s="335">
        <f>K11*K19*(1-'Rural_Degree of Utilization'!$P$17)</f>
        <v>5558379.4418213423</v>
      </c>
      <c r="L25" s="335">
        <f>L11*L19*(1-'Rural_Degree of Utilization'!$P$17)</f>
        <v>5837777.0428220136</v>
      </c>
      <c r="M25" s="335">
        <f>M11*M19*(1-'Rural_Degree of Utilization'!$P$17)</f>
        <v>6117174.6438226849</v>
      </c>
    </row>
    <row r="26" spans="1:16" s="50" customFormat="1" x14ac:dyDescent="0.25">
      <c r="A26" s="87"/>
      <c r="B26" s="88"/>
      <c r="C26" s="336" t="s">
        <v>211</v>
      </c>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257</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Utilization'!AE17</f>
        <v>0.15369685039370082</v>
      </c>
      <c r="D49" s="338">
        <f>'Rural_Degree of Utilization'!Q17</f>
        <v>0.23100000000000001</v>
      </c>
      <c r="E49" s="138"/>
      <c r="F49" s="138"/>
      <c r="G49" s="101"/>
      <c r="H49" s="101"/>
      <c r="J49" s="52"/>
      <c r="K49" s="52"/>
      <c r="L49" s="52"/>
    </row>
    <row r="50" spans="1:18" s="50" customFormat="1" x14ac:dyDescent="0.25">
      <c r="A50" s="561"/>
      <c r="B50" s="108" t="s">
        <v>56</v>
      </c>
      <c r="C50" s="339">
        <f>'Rural_Degree of Utilization'!AI17</f>
        <v>2E-3</v>
      </c>
      <c r="D50" s="338">
        <f>'Rural_Degree of Utilization'!R17</f>
        <v>8.0000000000000002E-3</v>
      </c>
      <c r="E50" s="138"/>
      <c r="F50" s="138"/>
      <c r="G50" s="101"/>
      <c r="H50" s="101"/>
      <c r="J50" s="52"/>
      <c r="K50" s="52"/>
      <c r="L50" s="52"/>
    </row>
    <row r="51" spans="1:18" s="50" customFormat="1" x14ac:dyDescent="0.25">
      <c r="A51" s="561"/>
      <c r="B51" s="108" t="s">
        <v>110</v>
      </c>
      <c r="C51" s="340">
        <f>'Rural_Degree of Utilization'!AN17</f>
        <v>3.1504761904761903E-2</v>
      </c>
      <c r="D51" s="338">
        <f>'Rural_Degree of Utilization'!S17</f>
        <v>2.8000000000000001E-2</v>
      </c>
      <c r="E51" s="138"/>
      <c r="F51" s="138"/>
      <c r="G51" s="101"/>
      <c r="H51" s="101"/>
      <c r="J51" s="52"/>
      <c r="K51" s="52"/>
      <c r="L51" s="52"/>
    </row>
    <row r="52" spans="1:18" s="50" customFormat="1" x14ac:dyDescent="0.25">
      <c r="A52" s="561"/>
      <c r="B52" s="108" t="s">
        <v>57</v>
      </c>
      <c r="C52" s="563">
        <f>'Rural_Degree of Utilization'!AP17</f>
        <v>0.80215271841019864</v>
      </c>
      <c r="D52" s="565">
        <f>'Rural_Degree of Utilization'!T17</f>
        <v>0.71699999999999997</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Utilization'!AD17</f>
        <v>1.0645669291338583E-2</v>
      </c>
      <c r="D54" s="343">
        <f>'Rural_Degree of Utilization'!P17</f>
        <v>1.6E-2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Population!C12</f>
        <v>0.77170000000000005</v>
      </c>
      <c r="C60" s="549">
        <f>Population!E12</f>
        <v>0.53280000000000005</v>
      </c>
      <c r="D60" s="358" t="s">
        <v>14</v>
      </c>
      <c r="E60" s="148">
        <f t="shared" ref="E60:F62" si="1">C49</f>
        <v>0.15369685039370082</v>
      </c>
      <c r="F60" s="148">
        <f t="shared" si="1"/>
        <v>0.23100000000000001</v>
      </c>
      <c r="G60" s="135">
        <f>B42*A29</f>
        <v>0.3</v>
      </c>
      <c r="H60" s="399">
        <f t="shared" ref="H60:M60" si="2">($B$60*$E60*$G60)*(C25-$A$32)</f>
        <v>140391.35201372806</v>
      </c>
      <c r="I60" s="399">
        <f t="shared" si="2"/>
        <v>146803.62716325105</v>
      </c>
      <c r="J60" s="399">
        <f t="shared" si="2"/>
        <v>153215.90231277409</v>
      </c>
      <c r="K60" s="399">
        <f t="shared" si="2"/>
        <v>159628.17746229708</v>
      </c>
      <c r="L60" s="399">
        <f t="shared" si="2"/>
        <v>166040.45261182013</v>
      </c>
      <c r="M60" s="399">
        <f t="shared" si="2"/>
        <v>172452.72776134312</v>
      </c>
      <c r="N60" s="399">
        <f>($C$60*$F60*$G60)*(I25-$A$32)</f>
        <v>184599.8488702435</v>
      </c>
      <c r="O60" s="399">
        <f>($C$60*$F60*$G60)*(J25-$A$32)</f>
        <v>194916.05766789528</v>
      </c>
      <c r="P60" s="399">
        <f>($C$60*$F60*$G60)*(K25-$A$32)</f>
        <v>205232.26646554712</v>
      </c>
      <c r="Q60" s="399">
        <f>($C$60*$F60*$G60)*(L25-$A$32)</f>
        <v>215548.47526319895</v>
      </c>
      <c r="R60" s="405">
        <f>($C$60*$F60*$G60)*(M25-$A$32)</f>
        <v>225864.68406085076</v>
      </c>
    </row>
    <row r="61" spans="1:18" s="48" customFormat="1" x14ac:dyDescent="0.25">
      <c r="A61" s="547"/>
      <c r="B61" s="549"/>
      <c r="C61" s="549"/>
      <c r="D61" s="358" t="s">
        <v>15</v>
      </c>
      <c r="E61" s="148">
        <f t="shared" si="1"/>
        <v>2E-3</v>
      </c>
      <c r="F61" s="148">
        <f t="shared" si="1"/>
        <v>8.0000000000000002E-3</v>
      </c>
      <c r="G61" s="135">
        <f>B44*A29</f>
        <v>0.06</v>
      </c>
      <c r="H61" s="399">
        <f t="shared" ref="H61:M61" si="3">($B$60*$E$61*$G$61)*(C25-$A$32)</f>
        <v>365.37209878825718</v>
      </c>
      <c r="I61" s="399">
        <f t="shared" si="3"/>
        <v>382.06020952858188</v>
      </c>
      <c r="J61" s="399">
        <f t="shared" si="3"/>
        <v>398.74832026890664</v>
      </c>
      <c r="K61" s="399">
        <f t="shared" si="3"/>
        <v>415.4364310092314</v>
      </c>
      <c r="L61" s="399">
        <f t="shared" si="3"/>
        <v>432.12454174955622</v>
      </c>
      <c r="M61" s="399">
        <f t="shared" si="3"/>
        <v>448.81265248988086</v>
      </c>
      <c r="N61" s="399">
        <f>($C$60*$F$61*$G$61)*(I25-$A$32)</f>
        <v>1278.6136718285263</v>
      </c>
      <c r="O61" s="399">
        <f>($C$60*$F$61*$G$61)*(J25-$A$32)</f>
        <v>1350.0679318988418</v>
      </c>
      <c r="P61" s="399">
        <f>($C$60*$F$61*$G$61)*(K25-$A$32)</f>
        <v>1421.5221919691576</v>
      </c>
      <c r="Q61" s="399">
        <f>($C$60*$F$61*$G$61)*(L25-$A$32)</f>
        <v>1492.9764520394731</v>
      </c>
      <c r="R61" s="405">
        <f>($C$60*$F$61*$G$61)*(M25-$A$32)</f>
        <v>1564.4307121097888</v>
      </c>
    </row>
    <row r="62" spans="1:18" s="48" customFormat="1" x14ac:dyDescent="0.25">
      <c r="A62" s="547"/>
      <c r="B62" s="549"/>
      <c r="C62" s="549"/>
      <c r="D62" s="358" t="s">
        <v>113</v>
      </c>
      <c r="E62" s="148">
        <f t="shared" si="1"/>
        <v>3.1504761904761903E-2</v>
      </c>
      <c r="F62" s="148">
        <f t="shared" si="1"/>
        <v>2.8000000000000001E-2</v>
      </c>
      <c r="G62" s="135">
        <f>B43*A29</f>
        <v>0.3</v>
      </c>
      <c r="H62" s="399">
        <f t="shared" ref="H62:M62" si="4">($B$60*$E$62*$G$62)*(C25-$A$32)</f>
        <v>28777.402447417964</v>
      </c>
      <c r="I62" s="399">
        <f t="shared" si="4"/>
        <v>30091.789836203538</v>
      </c>
      <c r="J62" s="399">
        <f t="shared" si="4"/>
        <v>31406.177224989118</v>
      </c>
      <c r="K62" s="399">
        <f t="shared" si="4"/>
        <v>32720.564613774695</v>
      </c>
      <c r="L62" s="399">
        <f t="shared" si="4"/>
        <v>34034.952002560283</v>
      </c>
      <c r="M62" s="399">
        <f t="shared" si="4"/>
        <v>35349.339391345849</v>
      </c>
      <c r="N62" s="399">
        <f>($C$60*$F$62*$G$62)*(I25-$A$32)</f>
        <v>22375.739256999212</v>
      </c>
      <c r="O62" s="399">
        <f>($C$60*$F$62*$G$62)*(J25-$A$32)</f>
        <v>23626.18880822973</v>
      </c>
      <c r="P62" s="399">
        <f>($C$60*$F$62*$G$62)*(K25-$A$32)</f>
        <v>24876.638359460256</v>
      </c>
      <c r="Q62" s="399">
        <f>($C$60*$F$62*$G$62)*(L25-$A$32)</f>
        <v>26127.087910690778</v>
      </c>
      <c r="R62" s="405">
        <f>($C$60*$F$62*$G$62)*(M25-$A$32)</f>
        <v>27377.537461921303</v>
      </c>
    </row>
    <row r="63" spans="1:18" s="48" customFormat="1" x14ac:dyDescent="0.25">
      <c r="A63" s="547"/>
      <c r="B63" s="549"/>
      <c r="C63" s="549"/>
      <c r="D63" s="358" t="s">
        <v>111</v>
      </c>
      <c r="E63" s="148">
        <f>C54</f>
        <v>1.0645669291338583E-2</v>
      </c>
      <c r="F63" s="148">
        <f>D54</f>
        <v>1.6E-2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0.80215271841019864</v>
      </c>
      <c r="F64" s="407">
        <f>D52</f>
        <v>0.71699999999999997</v>
      </c>
      <c r="G64" s="408">
        <f>B40*$A$29</f>
        <v>0.06</v>
      </c>
      <c r="H64" s="408">
        <f t="shared" ref="H64:M64" si="6">($B$60*$E$64*$G$64)*(C25-$A$32)</f>
        <v>146542.11113712005</v>
      </c>
      <c r="I64" s="408">
        <f t="shared" si="6"/>
        <v>153235.31783486102</v>
      </c>
      <c r="J64" s="408">
        <f t="shared" si="6"/>
        <v>159928.52453260199</v>
      </c>
      <c r="K64" s="408">
        <f t="shared" si="6"/>
        <v>166621.73123034296</v>
      </c>
      <c r="L64" s="408">
        <f t="shared" si="6"/>
        <v>173314.93792808396</v>
      </c>
      <c r="M64" s="408">
        <f t="shared" si="6"/>
        <v>180008.14462582488</v>
      </c>
      <c r="N64" s="408">
        <f>($C$60*$F$64*$G$64)*(I11-$A$32)</f>
        <v>116459.09587157688</v>
      </c>
      <c r="O64" s="408">
        <f>($C$60*$F$64*$G$64)*(J11-$A$32)</f>
        <v>122967.31544353017</v>
      </c>
      <c r="P64" s="408">
        <f>($C$60*$F$64*$G$64)*(K11-$A$32)</f>
        <v>129475.53501548345</v>
      </c>
      <c r="Q64" s="408">
        <f>($C$60*$F$64*$G$64)*(L11-$A$32)</f>
        <v>135983.75458743676</v>
      </c>
      <c r="R64" s="409">
        <f>($C$60*$F$64*$G$64)*(M11-$A$32)</f>
        <v>142491.97415939005</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217</v>
      </c>
      <c r="B67" s="64"/>
      <c r="C67" s="119">
        <f>SUM(H60:H64)/10^3</f>
        <v>316.07623769705435</v>
      </c>
      <c r="D67" s="119">
        <f t="shared" ref="D67:M67" si="7">SUM(I60:I64)/10^3</f>
        <v>330.51279504384416</v>
      </c>
      <c r="E67" s="119">
        <f t="shared" si="7"/>
        <v>344.94935239063415</v>
      </c>
      <c r="F67" s="119">
        <f t="shared" si="7"/>
        <v>359.38590973742402</v>
      </c>
      <c r="G67" s="119">
        <f t="shared" si="7"/>
        <v>373.822467084214</v>
      </c>
      <c r="H67" s="119">
        <f t="shared" si="7"/>
        <v>388.2590244310037</v>
      </c>
      <c r="I67" s="119">
        <f t="shared" si="7"/>
        <v>324.71329767064816</v>
      </c>
      <c r="J67" s="119">
        <f t="shared" si="7"/>
        <v>342.85962985155402</v>
      </c>
      <c r="K67" s="119">
        <f t="shared" si="7"/>
        <v>361.00596203245999</v>
      </c>
      <c r="L67" s="119">
        <f t="shared" si="7"/>
        <v>379.15229421336602</v>
      </c>
      <c r="M67" s="120">
        <f t="shared" si="7"/>
        <v>397.29862639427193</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6637.6009916381417</v>
      </c>
      <c r="D71" s="119">
        <f t="shared" si="8"/>
        <v>6940.7686959207276</v>
      </c>
      <c r="E71" s="119">
        <f t="shared" si="8"/>
        <v>7243.9364002033171</v>
      </c>
      <c r="F71" s="119">
        <f t="shared" si="8"/>
        <v>7547.1041044859039</v>
      </c>
      <c r="G71" s="119">
        <f t="shared" si="8"/>
        <v>7850.2718087684943</v>
      </c>
      <c r="H71" s="119">
        <f t="shared" si="8"/>
        <v>8153.4395130510775</v>
      </c>
      <c r="I71" s="119">
        <f t="shared" si="8"/>
        <v>6818.9792510836114</v>
      </c>
      <c r="J71" s="119">
        <f t="shared" si="8"/>
        <v>7200.0522268826344</v>
      </c>
      <c r="K71" s="119">
        <f t="shared" si="8"/>
        <v>7581.1252026816601</v>
      </c>
      <c r="L71" s="119">
        <f t="shared" si="8"/>
        <v>7962.1981784806867</v>
      </c>
      <c r="M71" s="120">
        <f>M67*21</f>
        <v>8343.2711542797115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pageSetUpPr fitToPage="1"/>
  </sheetPr>
  <dimension ref="A1:AB48"/>
  <sheetViews>
    <sheetView zoomScale="80" zoomScaleNormal="80" workbookViewId="0">
      <selection activeCell="L47" sqref="L47"/>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216</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population'!G12</f>
        <v>84672</v>
      </c>
      <c r="D3" s="346">
        <f>'Rural population'!H12</f>
        <v>80626</v>
      </c>
      <c r="E3" s="346">
        <f>'Rural population'!I12</f>
        <v>76580</v>
      </c>
      <c r="F3" s="346">
        <f>'Rural population'!J12</f>
        <v>72534</v>
      </c>
      <c r="G3" s="346">
        <f>'Rural population'!K12</f>
        <v>68488</v>
      </c>
      <c r="H3" s="346">
        <f>'Rural population'!L12</f>
        <v>64442</v>
      </c>
      <c r="I3" s="346">
        <f>'Rural population'!M12</f>
        <v>60396</v>
      </c>
      <c r="J3" s="346">
        <f>'Rural population'!N12</f>
        <v>57973</v>
      </c>
      <c r="K3" s="346">
        <f>'Rural population'!O12</f>
        <v>55550</v>
      </c>
      <c r="L3" s="346">
        <f>'Rural population'!P12</f>
        <v>53127</v>
      </c>
      <c r="M3" s="346">
        <f>'Rural population'!Q12</f>
        <v>50704.117712382009</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intake'!$C$16/1000*365</f>
        <v>18.103999999999999</v>
      </c>
      <c r="D7" s="353">
        <f>'Protein intake'!$C$16/1000*365</f>
        <v>18.103999999999999</v>
      </c>
      <c r="E7" s="353">
        <f>'Protein intake'!$C$16/1000*365</f>
        <v>18.103999999999999</v>
      </c>
      <c r="F7" s="353">
        <f>'Protein intake'!$C$16/1000*365</f>
        <v>18.103999999999999</v>
      </c>
      <c r="G7" s="353">
        <f>'Protein intake'!$I$16/1000*365</f>
        <v>19.199000000000002</v>
      </c>
      <c r="H7" s="353">
        <f>'Protein intake'!$I$16/1000*365</f>
        <v>19.199000000000002</v>
      </c>
      <c r="I7" s="353">
        <f>'Protein intake'!$O$16/1000*365</f>
        <v>20.1845</v>
      </c>
      <c r="J7" s="353">
        <f>'Protein intake'!$O$16/1000*365</f>
        <v>20.1845</v>
      </c>
      <c r="K7" s="353">
        <f>'Protein intake'!$O$16/1000*365</f>
        <v>20.1845</v>
      </c>
      <c r="L7" s="353">
        <f>'Protein intake'!$O$16/1000*365</f>
        <v>20.1845</v>
      </c>
      <c r="M7" s="353">
        <f>'Protein intake'!$O$16/1000*365</f>
        <v>20.1845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216</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216</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429212.52864000003</v>
      </c>
      <c r="D27" s="335">
        <f t="shared" ref="D27:K27" si="0">(D3*D7*D11*D15*D19)-$A$23</f>
        <v>408702.86912000005</v>
      </c>
      <c r="E27" s="335">
        <f t="shared" si="0"/>
        <v>388193.20959999989</v>
      </c>
      <c r="F27" s="335">
        <f t="shared" si="0"/>
        <v>367683.5500799999</v>
      </c>
      <c r="G27" s="335">
        <f t="shared" si="0"/>
        <v>368172.31136000005</v>
      </c>
      <c r="H27" s="335">
        <f t="shared" si="0"/>
        <v>346422.14824000001</v>
      </c>
      <c r="I27" s="335">
        <f t="shared" si="0"/>
        <v>341337.65736000001</v>
      </c>
      <c r="J27" s="335">
        <f t="shared" si="0"/>
        <v>327643.68517999997</v>
      </c>
      <c r="K27" s="335">
        <f t="shared" si="0"/>
        <v>313949.71299999999</v>
      </c>
      <c r="L27" s="335">
        <f>(L3*L7*L11*L15*L19)-$A$23</f>
        <v>300255.74081999995</v>
      </c>
      <c r="M27" s="363">
        <f>(M3*M7*M11*M15*M19)-$A$23</f>
        <v>286562.43391036091</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3.3723841536000005</v>
      </c>
      <c r="D39" s="374">
        <f t="shared" ref="D39:K39" si="1">D27*D31*$A$35/10^3</f>
        <v>3.2112368288000002</v>
      </c>
      <c r="E39" s="374">
        <f t="shared" si="1"/>
        <v>3.0500895039999993</v>
      </c>
      <c r="F39" s="374">
        <f t="shared" si="1"/>
        <v>2.888942179199999</v>
      </c>
      <c r="G39" s="374">
        <f t="shared" si="1"/>
        <v>2.8927824464000005</v>
      </c>
      <c r="H39" s="374">
        <f t="shared" si="1"/>
        <v>2.7218883076</v>
      </c>
      <c r="I39" s="374">
        <f t="shared" si="1"/>
        <v>2.6819387363999998</v>
      </c>
      <c r="J39" s="374">
        <f t="shared" si="1"/>
        <v>2.5743432406999998</v>
      </c>
      <c r="K39" s="374">
        <f t="shared" si="1"/>
        <v>2.4667477449999997</v>
      </c>
      <c r="L39" s="374">
        <f>L27*L31*$A$35/10^3</f>
        <v>2.3591522492999992</v>
      </c>
      <c r="M39" s="375">
        <f>M27*M31*$A$35/10^3</f>
        <v>2.2515619807242642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1045.4390876160003</v>
      </c>
      <c r="D43" s="119">
        <f>D39*310</f>
        <v>995.483416928</v>
      </c>
      <c r="E43" s="119">
        <f>E39*310</f>
        <v>945.52774623999983</v>
      </c>
      <c r="F43" s="119">
        <f t="shared" ref="F43:K43" si="2">F39*310</f>
        <v>895.57207555199966</v>
      </c>
      <c r="G43" s="119">
        <f t="shared" si="2"/>
        <v>896.76255838400016</v>
      </c>
      <c r="H43" s="119">
        <f t="shared" si="2"/>
        <v>843.78537535600003</v>
      </c>
      <c r="I43" s="119">
        <f t="shared" si="2"/>
        <v>831.40100828399989</v>
      </c>
      <c r="J43" s="119">
        <f t="shared" si="2"/>
        <v>798.04640461699989</v>
      </c>
      <c r="K43" s="119">
        <f t="shared" si="2"/>
        <v>764.6918009499999</v>
      </c>
      <c r="L43" s="119">
        <f>L39*310</f>
        <v>731.3371972829998</v>
      </c>
      <c r="M43" s="120">
        <f>M39*310</f>
        <v>697.98421402452186</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pageSetUpPr fitToPage="1"/>
  </sheetPr>
  <dimension ref="A1:U76"/>
  <sheetViews>
    <sheetView topLeftCell="B4" zoomScale="85" zoomScaleNormal="85" zoomScalePageLayoutView="70" workbookViewId="0">
      <selection activeCell="T25" sqref="T25"/>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216</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population'!G12</f>
        <v>192221.19999999995</v>
      </c>
      <c r="D3" s="332">
        <f>'State population'!H12</f>
        <v>200725.49999999994</v>
      </c>
      <c r="E3" s="332">
        <f>'State population'!I12</f>
        <v>209229.79999999993</v>
      </c>
      <c r="F3" s="332">
        <f>'State population'!J12</f>
        <v>217734.09999999992</v>
      </c>
      <c r="G3" s="332">
        <f>'State population'!K12</f>
        <v>226238.39999999991</v>
      </c>
      <c r="H3" s="332">
        <f>'State population'!L12</f>
        <v>234742.6999999999</v>
      </c>
      <c r="I3" s="332">
        <f>'State population'!M12</f>
        <v>243247</v>
      </c>
      <c r="J3" s="332">
        <f>'State population'!N12</f>
        <v>256322.81010657127</v>
      </c>
      <c r="K3" s="332">
        <f>'State population'!O12</f>
        <v>269398.62021314254</v>
      </c>
      <c r="L3" s="332">
        <f>'State population'!P12</f>
        <v>282474.43031971378</v>
      </c>
      <c r="M3" s="332">
        <f>'State population'!Q12</f>
        <v>295550.24042628502</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BOD!$B$14</f>
        <v>40.5</v>
      </c>
      <c r="D7" s="334">
        <f>BOD!$B$14</f>
        <v>40.5</v>
      </c>
      <c r="E7" s="334">
        <f>BOD!$B$14</f>
        <v>40.5</v>
      </c>
      <c r="F7" s="334">
        <f>BOD!$B$14</f>
        <v>40.5</v>
      </c>
      <c r="G7" s="334">
        <f>BOD!$B$14</f>
        <v>40.5</v>
      </c>
      <c r="H7" s="334">
        <f>BOD!$B$14</f>
        <v>40.5</v>
      </c>
      <c r="I7" s="334">
        <f>BOD!$B$14</f>
        <v>40.5</v>
      </c>
      <c r="J7" s="334">
        <f>BOD!$B$14</f>
        <v>40.5</v>
      </c>
      <c r="K7" s="334">
        <f>BOD!$B$14</f>
        <v>40.5</v>
      </c>
      <c r="L7" s="334">
        <f>BOD!$B$14</f>
        <v>40.5</v>
      </c>
      <c r="M7" s="334">
        <f>BOD!$B$14</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2841509.8889999995</v>
      </c>
      <c r="D11" s="45">
        <f t="shared" si="0"/>
        <v>2967224.7037499989</v>
      </c>
      <c r="E11" s="45">
        <f t="shared" si="0"/>
        <v>3092939.5184999984</v>
      </c>
      <c r="F11" s="45">
        <f t="shared" si="0"/>
        <v>3218654.3332499987</v>
      </c>
      <c r="G11" s="45">
        <f t="shared" si="0"/>
        <v>3344369.1479999982</v>
      </c>
      <c r="H11" s="45">
        <f t="shared" si="0"/>
        <v>3470083.9627499986</v>
      </c>
      <c r="I11" s="45">
        <f t="shared" si="0"/>
        <v>3595798.7775000003</v>
      </c>
      <c r="J11" s="45">
        <f t="shared" si="0"/>
        <v>3789091.94040039</v>
      </c>
      <c r="K11" s="45">
        <f t="shared" si="0"/>
        <v>3982385.1033007791</v>
      </c>
      <c r="L11" s="45">
        <f t="shared" si="0"/>
        <v>4175678.2662011688</v>
      </c>
      <c r="M11" s="82">
        <f t="shared" si="0"/>
        <v>4368971.4291015584</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216</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216</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Utilization'!$AD$18</f>
        <v>23963.027894955794</v>
      </c>
      <c r="D22" s="335">
        <f>D11*D15*'Rural_Degree of Utilization'!$AD$18</f>
        <v>25023.206367086193</v>
      </c>
      <c r="E22" s="335">
        <f>E11*E15*'Rural_Degree of Utilization'!$AD$18</f>
        <v>26083.384839216589</v>
      </c>
      <c r="F22" s="335">
        <f>F11*F15*'Rural_Degree of Utilization'!$AD$18</f>
        <v>27143.563311346996</v>
      </c>
      <c r="G22" s="335">
        <f>G11*G15*'Rural_Degree of Utilization'!$AD$18</f>
        <v>28203.741783477395</v>
      </c>
      <c r="H22" s="335">
        <f>H11*H15*'Rural_Degree of Utilization'!$AD$18</f>
        <v>29263.920255607798</v>
      </c>
      <c r="I22" s="335">
        <f>I11*I15*'Rural_Degree of Utilization'!$P$18</f>
        <v>76410.724021875023</v>
      </c>
      <c r="J22" s="335">
        <f>J11*J15*'Rural_Degree of Utilization'!$P$18</f>
        <v>80518.203733508301</v>
      </c>
      <c r="K22" s="335">
        <f>K11*K15*'Rural_Degree of Utilization'!$P$18</f>
        <v>84625.683445141563</v>
      </c>
      <c r="L22" s="335">
        <f>L11*L15*'Rural_Degree of Utilization'!$P$18</f>
        <v>88733.163156774855</v>
      </c>
      <c r="M22" s="335">
        <f>M11*M15*'Rural_Degree of Utilization'!$P$18</f>
        <v>92840.642868408118</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Utilization'!$AD$18)</f>
        <v>2822339.466684035</v>
      </c>
      <c r="D25" s="335">
        <f>D11*D19*(1-'Rural_Degree of Utilization'!$AD$18)</f>
        <v>2947206.1386563303</v>
      </c>
      <c r="E25" s="335">
        <f>E11*E19*(1-'Rural_Degree of Utilization'!$AD$18)</f>
        <v>3072072.8106286251</v>
      </c>
      <c r="F25" s="335">
        <f>F11*F19*(1-'Rural_Degree of Utilization'!$AD$18)</f>
        <v>3196939.4826009213</v>
      </c>
      <c r="G25" s="335">
        <f>G11*G19*(1-'Rural_Degree of Utilization'!$AD$18)</f>
        <v>3321806.1545732166</v>
      </c>
      <c r="H25" s="335">
        <f>H11*H19*(1-'Rural_Degree of Utilization'!$AD$18)</f>
        <v>3446672.8265455123</v>
      </c>
      <c r="I25" s="335">
        <f>I11*I19*(1-'Rural_Degree of Utilization'!$P$18)</f>
        <v>3534670.1982825003</v>
      </c>
      <c r="J25" s="335">
        <f>J11*J19*(1-'Rural_Degree of Utilization'!$P$18)</f>
        <v>3724677.3774135835</v>
      </c>
      <c r="K25" s="335">
        <f>K11*K19*(1-'Rural_Degree of Utilization'!$P$18)</f>
        <v>3914684.5565446657</v>
      </c>
      <c r="L25" s="335">
        <f>L11*L19*(1-'Rural_Degree of Utilization'!$P$18)</f>
        <v>4104691.7356757489</v>
      </c>
      <c r="M25" s="335">
        <f>M11*M19*(1-'Rural_Degree of Utilization'!$P$18)</f>
        <v>4294698.9148068316</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256</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Utilization'!AE18</f>
        <v>0.19287229862475444</v>
      </c>
      <c r="D49" s="338">
        <f>'Rural_Degree of Utilization'!Q18</f>
        <v>0.48599999999999999</v>
      </c>
      <c r="E49" s="138"/>
      <c r="F49" s="138"/>
      <c r="G49" s="101"/>
      <c r="H49" s="101"/>
      <c r="J49" s="52"/>
      <c r="K49" s="52"/>
      <c r="L49" s="52"/>
    </row>
    <row r="50" spans="1:18" s="50" customFormat="1" x14ac:dyDescent="0.25">
      <c r="A50" s="561"/>
      <c r="B50" s="108" t="s">
        <v>56</v>
      </c>
      <c r="C50" s="339">
        <f>'Rural_Degree of Utilization'!AI18</f>
        <v>9.4E-2</v>
      </c>
      <c r="D50" s="338">
        <f>'Rural_Degree of Utilization'!R18</f>
        <v>4.0000000000000001E-3</v>
      </c>
      <c r="E50" s="138"/>
      <c r="F50" s="138"/>
      <c r="G50" s="101"/>
      <c r="H50" s="101"/>
      <c r="J50" s="52"/>
      <c r="K50" s="52"/>
      <c r="L50" s="52"/>
    </row>
    <row r="51" spans="1:18" s="50" customFormat="1" x14ac:dyDescent="0.25">
      <c r="A51" s="561"/>
      <c r="B51" s="108" t="s">
        <v>110</v>
      </c>
      <c r="C51" s="340">
        <f>'Rural_Degree of Utilization'!AN18</f>
        <v>0.20148148148148148</v>
      </c>
      <c r="D51" s="338">
        <f>'Rural_Degree of Utilization'!S18</f>
        <v>0.14399999999999999</v>
      </c>
      <c r="E51" s="138"/>
      <c r="F51" s="138"/>
      <c r="G51" s="101"/>
      <c r="H51" s="101"/>
      <c r="J51" s="52"/>
      <c r="K51" s="52"/>
      <c r="L51" s="52"/>
    </row>
    <row r="52" spans="1:18" s="50" customFormat="1" x14ac:dyDescent="0.25">
      <c r="A52" s="561"/>
      <c r="B52" s="108" t="s">
        <v>57</v>
      </c>
      <c r="C52" s="563">
        <f>'Rural_Degree of Utilization'!AP18</f>
        <v>0.50489965800771308</v>
      </c>
      <c r="D52" s="565">
        <f>'Rural_Degree of Utilization'!T18</f>
        <v>0.34899999999999998</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Utilization'!AD18</f>
        <v>6.7465618860510813E-3</v>
      </c>
      <c r="D54" s="343">
        <f>'Rural_Degree of Utilization'!P18</f>
        <v>1.7000000000000001E-2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Population!C13</f>
        <v>0.63749999999999996</v>
      </c>
      <c r="C60" s="549">
        <f>Population!E13</f>
        <v>0.24829999999999999</v>
      </c>
      <c r="D60" s="358" t="s">
        <v>14</v>
      </c>
      <c r="E60" s="148">
        <f t="shared" ref="E60:F62" si="1">C49</f>
        <v>0.19287229862475444</v>
      </c>
      <c r="F60" s="148">
        <f t="shared" si="1"/>
        <v>0.48599999999999999</v>
      </c>
      <c r="G60" s="135">
        <f>B42*A29</f>
        <v>0.3</v>
      </c>
      <c r="H60" s="399">
        <f t="shared" ref="H60:M60" si="2">($B$60*$E60*$G60)*(C25-$A$32)</f>
        <v>104107.14795890394</v>
      </c>
      <c r="I60" s="399">
        <f t="shared" si="2"/>
        <v>108713.08329999485</v>
      </c>
      <c r="J60" s="399">
        <f t="shared" si="2"/>
        <v>113319.01864108574</v>
      </c>
      <c r="K60" s="399">
        <f t="shared" si="2"/>
        <v>117924.95398217668</v>
      </c>
      <c r="L60" s="399">
        <f t="shared" si="2"/>
        <v>122530.88932326759</v>
      </c>
      <c r="M60" s="399">
        <f t="shared" si="2"/>
        <v>127136.82466435852</v>
      </c>
      <c r="N60" s="399">
        <f>($C$60*$F60*$G60)*(I25-$A$32)</f>
        <v>127962.62537205084</v>
      </c>
      <c r="O60" s="399">
        <f>($C$60*$F60*$G60)*(J25-$A$32)</f>
        <v>134841.2918719594</v>
      </c>
      <c r="P60" s="399">
        <f>($C$60*$F60*$G60)*(K25-$A$32)</f>
        <v>141719.95837186792</v>
      </c>
      <c r="Q60" s="399">
        <f>($C$60*$F60*$G60)*(L25-$A$32)</f>
        <v>148598.62487177647</v>
      </c>
      <c r="R60" s="405">
        <f>($C$60*$F60*$G60)*(M25-$A$32)</f>
        <v>155477.29137168499</v>
      </c>
    </row>
    <row r="61" spans="1:18" s="48" customFormat="1" x14ac:dyDescent="0.25">
      <c r="A61" s="547"/>
      <c r="B61" s="549"/>
      <c r="C61" s="549"/>
      <c r="D61" s="358" t="s">
        <v>15</v>
      </c>
      <c r="E61" s="148">
        <f t="shared" si="1"/>
        <v>9.4E-2</v>
      </c>
      <c r="F61" s="148">
        <f t="shared" si="1"/>
        <v>4.0000000000000001E-3</v>
      </c>
      <c r="G61" s="135">
        <f>B44*A29</f>
        <v>0.06</v>
      </c>
      <c r="H61" s="399">
        <f t="shared" ref="H61:M61" si="3">($B$60*$E$61*$G$61)*(C25-$A$32)</f>
        <v>10147.721552462448</v>
      </c>
      <c r="I61" s="399">
        <f t="shared" si="3"/>
        <v>10596.679671538835</v>
      </c>
      <c r="J61" s="399">
        <f t="shared" si="3"/>
        <v>11045.637790615221</v>
      </c>
      <c r="K61" s="399">
        <f t="shared" si="3"/>
        <v>11494.595909691612</v>
      </c>
      <c r="L61" s="399">
        <f t="shared" si="3"/>
        <v>11943.554028768</v>
      </c>
      <c r="M61" s="399">
        <f t="shared" si="3"/>
        <v>12392.512147844389</v>
      </c>
      <c r="N61" s="399">
        <f>($C$60*$F$61*$G$61)*(I25-$A$32)</f>
        <v>210.63806645605075</v>
      </c>
      <c r="O61" s="399">
        <f>($C$60*$F$61*$G$61)*(J25-$A$32)</f>
        <v>221.96097427483028</v>
      </c>
      <c r="P61" s="399">
        <f>($C$60*$F$61*$G$61)*(K25-$A$32)</f>
        <v>233.28388209360972</v>
      </c>
      <c r="Q61" s="399">
        <f>($C$60*$F$61*$G$61)*(L25-$A$32)</f>
        <v>244.60678991238925</v>
      </c>
      <c r="R61" s="405">
        <f>($C$60*$F$61*$G$61)*(M25-$A$32)</f>
        <v>255.92969773116872</v>
      </c>
    </row>
    <row r="62" spans="1:18" s="48" customFormat="1" x14ac:dyDescent="0.25">
      <c r="A62" s="547"/>
      <c r="B62" s="549"/>
      <c r="C62" s="549"/>
      <c r="D62" s="358" t="s">
        <v>113</v>
      </c>
      <c r="E62" s="148">
        <f t="shared" si="1"/>
        <v>0.20148148148148148</v>
      </c>
      <c r="F62" s="148">
        <f t="shared" si="1"/>
        <v>0.14399999999999999</v>
      </c>
      <c r="G62" s="135">
        <f>B43*A29</f>
        <v>0.3</v>
      </c>
      <c r="H62" s="399">
        <f t="shared" ref="H62:M62" si="4">($B$60*$E$62*$G$62)*(C25-$A$32)</f>
        <v>108754.14744955814</v>
      </c>
      <c r="I62" s="399">
        <f t="shared" si="4"/>
        <v>113565.67654289058</v>
      </c>
      <c r="J62" s="399">
        <f t="shared" si="4"/>
        <v>118377.20563622301</v>
      </c>
      <c r="K62" s="399">
        <f t="shared" si="4"/>
        <v>123188.73472955549</v>
      </c>
      <c r="L62" s="399">
        <f t="shared" si="4"/>
        <v>128000.26382288794</v>
      </c>
      <c r="M62" s="399">
        <f t="shared" si="4"/>
        <v>132811.79291622038</v>
      </c>
      <c r="N62" s="399">
        <f>($C$60*$F$62*$G$62)*(I25-$A$32)</f>
        <v>37914.851962089131</v>
      </c>
      <c r="O62" s="399">
        <f>($C$60*$F$62*$G$62)*(J25-$A$32)</f>
        <v>39952.975369469437</v>
      </c>
      <c r="P62" s="399">
        <f>($C$60*$F$62*$G$62)*(K25-$A$32)</f>
        <v>41991.098776849743</v>
      </c>
      <c r="Q62" s="399">
        <f>($C$60*$F$62*$G$62)*(L25-$A$32)</f>
        <v>44029.22218423005</v>
      </c>
      <c r="R62" s="405">
        <f>($C$60*$F$62*$G$62)*(M25-$A$32)</f>
        <v>46067.345591610356</v>
      </c>
    </row>
    <row r="63" spans="1:18" s="48" customFormat="1" x14ac:dyDescent="0.25">
      <c r="A63" s="547"/>
      <c r="B63" s="549"/>
      <c r="C63" s="549"/>
      <c r="D63" s="358" t="s">
        <v>111</v>
      </c>
      <c r="E63" s="148">
        <f>C54</f>
        <v>6.7465618860510813E-3</v>
      </c>
      <c r="F63" s="148">
        <f>D54</f>
        <v>1.7000000000000001E-2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0.50489965800771308</v>
      </c>
      <c r="F64" s="407">
        <f>D52</f>
        <v>0.34899999999999998</v>
      </c>
      <c r="G64" s="408">
        <f>B40*$A$29</f>
        <v>0.06</v>
      </c>
      <c r="H64" s="408">
        <f t="shared" ref="H64:M64" si="6">($B$60*$E$64*$G$64)*(C25-$A$32)</f>
        <v>54506.182355274352</v>
      </c>
      <c r="I64" s="408">
        <f t="shared" si="6"/>
        <v>56917.658959332373</v>
      </c>
      <c r="J64" s="408">
        <f t="shared" si="6"/>
        <v>59329.135563390388</v>
      </c>
      <c r="K64" s="408">
        <f t="shared" si="6"/>
        <v>61740.612167448431</v>
      </c>
      <c r="L64" s="408">
        <f t="shared" si="6"/>
        <v>64152.088771506453</v>
      </c>
      <c r="M64" s="408">
        <f t="shared" si="6"/>
        <v>66563.565375564489</v>
      </c>
      <c r="N64" s="408">
        <f>($C$60*$F$64*$G$64)*(I11-$A$32)</f>
        <v>18696.003355331053</v>
      </c>
      <c r="O64" s="408">
        <f>($C$60*$F$64*$G$64)*(J11-$A$32)</f>
        <v>19701.012213101665</v>
      </c>
      <c r="P64" s="408">
        <f>($C$60*$F$64*$G$64)*(K11-$A$32)</f>
        <v>20706.021070872273</v>
      </c>
      <c r="Q64" s="408">
        <f>($C$60*$F$64*$G$64)*(L11-$A$32)</f>
        <v>21711.029928642885</v>
      </c>
      <c r="R64" s="409">
        <f>($C$60*$F$64*$G$64)*(M11-$A$32)</f>
        <v>22716.038786413497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216</v>
      </c>
      <c r="B67" s="64"/>
      <c r="C67" s="119">
        <f>SUM(H60:H64)/10^3</f>
        <v>277.5151993161989</v>
      </c>
      <c r="D67" s="119">
        <f t="shared" ref="D67:M67" si="7">SUM(I60:I64)/10^3</f>
        <v>289.79309847375663</v>
      </c>
      <c r="E67" s="119">
        <f t="shared" si="7"/>
        <v>302.0709976313143</v>
      </c>
      <c r="F67" s="119">
        <f t="shared" si="7"/>
        <v>314.3488967888722</v>
      </c>
      <c r="G67" s="119">
        <f t="shared" si="7"/>
        <v>326.62679594642992</v>
      </c>
      <c r="H67" s="119">
        <f t="shared" si="7"/>
        <v>338.90469510398782</v>
      </c>
      <c r="I67" s="119">
        <f t="shared" si="7"/>
        <v>184.78411875592707</v>
      </c>
      <c r="J67" s="119">
        <f t="shared" si="7"/>
        <v>194.71724042880535</v>
      </c>
      <c r="K67" s="119">
        <f t="shared" si="7"/>
        <v>204.65036210168356</v>
      </c>
      <c r="L67" s="119">
        <f t="shared" si="7"/>
        <v>214.58348377456178</v>
      </c>
      <c r="M67" s="120">
        <f t="shared" si="7"/>
        <v>224.51660544744001</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5827.8191856401772</v>
      </c>
      <c r="D71" s="119">
        <f t="shared" si="8"/>
        <v>6085.6550679488892</v>
      </c>
      <c r="E71" s="119">
        <f t="shared" si="8"/>
        <v>6343.4909502576002</v>
      </c>
      <c r="F71" s="119">
        <f t="shared" si="8"/>
        <v>6601.3268325663157</v>
      </c>
      <c r="G71" s="119">
        <f t="shared" si="8"/>
        <v>6859.1627148750285</v>
      </c>
      <c r="H71" s="119">
        <f t="shared" si="8"/>
        <v>7116.9985971837441</v>
      </c>
      <c r="I71" s="119">
        <f t="shared" si="8"/>
        <v>3880.4664938744686</v>
      </c>
      <c r="J71" s="119">
        <f t="shared" si="8"/>
        <v>4089.0620490049123</v>
      </c>
      <c r="K71" s="119">
        <f t="shared" si="8"/>
        <v>4297.6576041353546</v>
      </c>
      <c r="L71" s="119">
        <f t="shared" si="8"/>
        <v>4506.2531592657979</v>
      </c>
      <c r="M71" s="120">
        <f>M67*21</f>
        <v>4714.8487143962402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B48"/>
  <sheetViews>
    <sheetView zoomScale="80" zoomScaleNormal="80" workbookViewId="0">
      <selection activeCell="L48" sqref="L48"/>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206</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population'!G13</f>
        <v>734453</v>
      </c>
      <c r="D3" s="346">
        <f>'Rural population'!H13</f>
        <v>681884.5</v>
      </c>
      <c r="E3" s="346">
        <f>'Rural population'!I13</f>
        <v>629316</v>
      </c>
      <c r="F3" s="346">
        <f>'Rural population'!J13</f>
        <v>576747.5</v>
      </c>
      <c r="G3" s="346">
        <f>'Rural population'!K13</f>
        <v>524179</v>
      </c>
      <c r="H3" s="346">
        <f>'Rural population'!L13</f>
        <v>471610.5</v>
      </c>
      <c r="I3" s="346">
        <f>'Rural population'!M13</f>
        <v>419042</v>
      </c>
      <c r="J3" s="346">
        <f>'Rural population'!N13</f>
        <v>395724.77780035924</v>
      </c>
      <c r="K3" s="346">
        <f>'Rural population'!O13</f>
        <v>372407.55560071848</v>
      </c>
      <c r="L3" s="346">
        <f>'Rural population'!P13</f>
        <v>349090.33340107772</v>
      </c>
      <c r="M3" s="346">
        <f>'Rural population'!Q13</f>
        <v>325773.11120143696</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intake'!$C$17/1000*365</f>
        <v>20.7685</v>
      </c>
      <c r="D7" s="353">
        <f>'Protein intake'!$C$17/1000*365</f>
        <v>20.7685</v>
      </c>
      <c r="E7" s="353">
        <f>'Protein intake'!$C$17/1000*365</f>
        <v>20.7685</v>
      </c>
      <c r="F7" s="353">
        <f>'Protein intake'!$C$17/1000*365</f>
        <v>20.7685</v>
      </c>
      <c r="G7" s="353">
        <f>'Protein intake'!$I$17/1000*365</f>
        <v>20.805</v>
      </c>
      <c r="H7" s="353">
        <f>'Protein intake'!$I$17/1000*365</f>
        <v>20.805</v>
      </c>
      <c r="I7" s="353">
        <f>'Protein intake'!$O$17/1000*365</f>
        <v>21.826999999999998</v>
      </c>
      <c r="J7" s="353">
        <f>'Protein intake'!$O$17/1000*365</f>
        <v>21.826999999999998</v>
      </c>
      <c r="K7" s="353">
        <f>'Protein intake'!$O$17/1000*365</f>
        <v>21.826999999999998</v>
      </c>
      <c r="L7" s="353">
        <f>'Protein intake'!$O$17/1000*365</f>
        <v>21.826999999999998</v>
      </c>
      <c r="M7" s="353">
        <f>'Protein intake'!$O$17/1000*365</f>
        <v>21.826999999999998</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206</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206</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4270976.3965400001</v>
      </c>
      <c r="D27" s="335">
        <f t="shared" ref="D27:K27" si="0">(D3*D7*D11*D15*D19)-$A$23</f>
        <v>3965281.10671</v>
      </c>
      <c r="E27" s="335">
        <f t="shared" si="0"/>
        <v>3659585.8168799994</v>
      </c>
      <c r="F27" s="335">
        <f t="shared" si="0"/>
        <v>3353890.5270499997</v>
      </c>
      <c r="G27" s="335">
        <f t="shared" si="0"/>
        <v>3053552.3466000003</v>
      </c>
      <c r="H27" s="335">
        <f t="shared" si="0"/>
        <v>2747319.8067000001</v>
      </c>
      <c r="I27" s="335">
        <f t="shared" si="0"/>
        <v>2561000.3255199995</v>
      </c>
      <c r="J27" s="335">
        <f t="shared" si="0"/>
        <v>2418495.7230135631</v>
      </c>
      <c r="K27" s="335">
        <f t="shared" si="0"/>
        <v>2275991.1205071267</v>
      </c>
      <c r="L27" s="335">
        <f>(L3*L7*L11*L15*L19)-$A$23</f>
        <v>2133486.5180006907</v>
      </c>
      <c r="M27" s="363">
        <f>(M3*M7*M11*M15*M19)-$A$23</f>
        <v>1990981.9154942539</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33.557671687100004</v>
      </c>
      <c r="D39" s="374">
        <f t="shared" ref="D39:K39" si="1">D27*D31*$A$35/10^3</f>
        <v>31.155780124150002</v>
      </c>
      <c r="E39" s="374">
        <f t="shared" si="1"/>
        <v>28.753888561199997</v>
      </c>
      <c r="F39" s="374">
        <f t="shared" si="1"/>
        <v>26.351996998250002</v>
      </c>
      <c r="G39" s="374">
        <f t="shared" si="1"/>
        <v>23.992197009000002</v>
      </c>
      <c r="H39" s="374">
        <f t="shared" si="1"/>
        <v>21.5860841955</v>
      </c>
      <c r="I39" s="374">
        <f t="shared" si="1"/>
        <v>20.122145414799995</v>
      </c>
      <c r="J39" s="374">
        <f t="shared" si="1"/>
        <v>19.002466395106566</v>
      </c>
      <c r="K39" s="374">
        <f t="shared" si="1"/>
        <v>17.882787375413141</v>
      </c>
      <c r="L39" s="374">
        <f>L27*L31*$A$35/10^3</f>
        <v>16.763108355719712</v>
      </c>
      <c r="M39" s="375">
        <f>M27*M31*$A$35/10^3</f>
        <v>15.64342933602628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10402.878223001002</v>
      </c>
      <c r="D43" s="119">
        <f>D39*310</f>
        <v>9658.2918384865006</v>
      </c>
      <c r="E43" s="119">
        <f>E39*310</f>
        <v>8913.7054539719993</v>
      </c>
      <c r="F43" s="119">
        <f t="shared" ref="F43:K43" si="2">F39*310</f>
        <v>8169.1190694575007</v>
      </c>
      <c r="G43" s="119">
        <f t="shared" si="2"/>
        <v>7437.5810727900007</v>
      </c>
      <c r="H43" s="119">
        <f t="shared" si="2"/>
        <v>6691.6861006050003</v>
      </c>
      <c r="I43" s="119">
        <f t="shared" si="2"/>
        <v>6237.8650785879981</v>
      </c>
      <c r="J43" s="119">
        <f t="shared" si="2"/>
        <v>5890.7645824830352</v>
      </c>
      <c r="K43" s="119">
        <f t="shared" si="2"/>
        <v>5543.664086378074</v>
      </c>
      <c r="L43" s="119">
        <f>L39*310</f>
        <v>5196.563590273111</v>
      </c>
      <c r="M43" s="120">
        <f>M39*310</f>
        <v>4849.4630941681471</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pageSetUpPr fitToPage="1"/>
  </sheetPr>
  <dimension ref="A1:U76"/>
  <sheetViews>
    <sheetView zoomScale="85" zoomScaleNormal="85" zoomScalePageLayoutView="70" workbookViewId="0">
      <selection activeCell="P70" sqref="P70"/>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206</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population'!G13</f>
        <v>15025480.600000001</v>
      </c>
      <c r="D3" s="332">
        <f>'State population'!H13</f>
        <v>15319224.000000002</v>
      </c>
      <c r="E3" s="332">
        <f>'State population'!I13</f>
        <v>15612967.400000002</v>
      </c>
      <c r="F3" s="332">
        <f>'State population'!J13</f>
        <v>15906710.800000003</v>
      </c>
      <c r="G3" s="332">
        <f>'State population'!K13</f>
        <v>16200454.200000003</v>
      </c>
      <c r="H3" s="332">
        <f>'State population'!L13</f>
        <v>16494197.600000003</v>
      </c>
      <c r="I3" s="332">
        <f>'State population'!M13</f>
        <v>16787941</v>
      </c>
      <c r="J3" s="332">
        <f>'State population'!N13</f>
        <v>17143981.892101597</v>
      </c>
      <c r="K3" s="332">
        <f>'State population'!O13</f>
        <v>17500022.784203194</v>
      </c>
      <c r="L3" s="332">
        <f>'State population'!P13</f>
        <v>17856063.676304791</v>
      </c>
      <c r="M3" s="332">
        <f>'State population'!Q13</f>
        <v>18212104.568406388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BOD!$B$15</f>
        <v>46.8</v>
      </c>
      <c r="D7" s="334">
        <f>BOD!$B$15</f>
        <v>46.8</v>
      </c>
      <c r="E7" s="334">
        <f>BOD!$B$15</f>
        <v>46.8</v>
      </c>
      <c r="F7" s="334">
        <f>BOD!$B$15</f>
        <v>46.8</v>
      </c>
      <c r="G7" s="334">
        <f>BOD!$B$15</f>
        <v>46.8</v>
      </c>
      <c r="H7" s="334">
        <f>BOD!$B$15</f>
        <v>46.8</v>
      </c>
      <c r="I7" s="334">
        <f>BOD!$B$15</f>
        <v>46.8</v>
      </c>
      <c r="J7" s="334">
        <f>BOD!$B$15</f>
        <v>46.8</v>
      </c>
      <c r="K7" s="334">
        <f>BOD!$B$15</f>
        <v>46.8</v>
      </c>
      <c r="L7" s="334">
        <f>BOD!$B$15</f>
        <v>46.8</v>
      </c>
      <c r="M7" s="334">
        <f>BOD!$B$15</f>
        <v>46.8</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256665259.60920003</v>
      </c>
      <c r="D11" s="45">
        <f t="shared" si="0"/>
        <v>261682984.36800003</v>
      </c>
      <c r="E11" s="45">
        <f t="shared" si="0"/>
        <v>266700709.12680003</v>
      </c>
      <c r="F11" s="45">
        <f t="shared" si="0"/>
        <v>271718433.88560003</v>
      </c>
      <c r="G11" s="45">
        <f t="shared" si="0"/>
        <v>276736158.64440006</v>
      </c>
      <c r="H11" s="45">
        <f t="shared" si="0"/>
        <v>281753883.40320003</v>
      </c>
      <c r="I11" s="45">
        <f t="shared" si="0"/>
        <v>286771608.162</v>
      </c>
      <c r="J11" s="45">
        <f t="shared" si="0"/>
        <v>292853498.68087947</v>
      </c>
      <c r="K11" s="45">
        <f t="shared" si="0"/>
        <v>298935389.19975895</v>
      </c>
      <c r="L11" s="45">
        <f t="shared" si="0"/>
        <v>305017279.71863842</v>
      </c>
      <c r="M11" s="82">
        <f t="shared" si="0"/>
        <v>311099170.23751789</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206</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206</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Utilization'!$AD$19</f>
        <v>9056617.0176389161</v>
      </c>
      <c r="D22" s="335">
        <f>D11*D15*'Rural_Degree of Utilization'!$AD$19</f>
        <v>9233671.0198422875</v>
      </c>
      <c r="E22" s="335">
        <f>E11*E15*'Rural_Degree of Utilization'!$AD$19</f>
        <v>9410725.022045657</v>
      </c>
      <c r="F22" s="335">
        <f>F11*F15*'Rural_Degree of Utilization'!$AD$19</f>
        <v>9587779.0242490303</v>
      </c>
      <c r="G22" s="335">
        <f>G11*G15*'Rural_Degree of Utilization'!$AD$19</f>
        <v>9764833.0264524035</v>
      </c>
      <c r="H22" s="335">
        <f>H11*H15*'Rural_Degree of Utilization'!$AD$19</f>
        <v>9941887.028655773</v>
      </c>
      <c r="I22" s="335">
        <f>I11*I15*'Rural_Degree of Utilization'!$P$19</f>
        <v>37280309.061059996</v>
      </c>
      <c r="J22" s="335">
        <f>J11*J15*'Rural_Degree of Utilization'!$P$19</f>
        <v>38070954.82851433</v>
      </c>
      <c r="K22" s="335">
        <f>K11*K15*'Rural_Degree of Utilization'!$P$19</f>
        <v>38861600.595968664</v>
      </c>
      <c r="L22" s="335">
        <f>L11*L15*'Rural_Degree of Utilization'!$P$19</f>
        <v>39652246.36342299</v>
      </c>
      <c r="M22" s="335">
        <f>M11*M15*'Rural_Degree of Utilization'!$P$19</f>
        <v>40442892.130877323</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Utilization'!$AD$19)</f>
        <v>249419965.99508891</v>
      </c>
      <c r="D25" s="335">
        <f>D11*D19*(1-'Rural_Degree of Utilization'!$AD$19)</f>
        <v>254296047.5521262</v>
      </c>
      <c r="E25" s="335">
        <f>E11*E19*(1-'Rural_Degree of Utilization'!$AD$19)</f>
        <v>259172129.10916352</v>
      </c>
      <c r="F25" s="335">
        <f>F11*F19*(1-'Rural_Degree of Utilization'!$AD$19)</f>
        <v>264048210.66620082</v>
      </c>
      <c r="G25" s="335">
        <f>G11*G19*(1-'Rural_Degree of Utilization'!$AD$19)</f>
        <v>268924292.22323817</v>
      </c>
      <c r="H25" s="335">
        <f>H11*H19*(1-'Rural_Degree of Utilization'!$AD$19)</f>
        <v>273800373.7802754</v>
      </c>
      <c r="I25" s="335">
        <f>I11*I19*(1-'Rural_Degree of Utilization'!$P$19)</f>
        <v>256947360.91315201</v>
      </c>
      <c r="J25" s="335">
        <f>J11*J19*(1-'Rural_Degree of Utilization'!$P$19)</f>
        <v>262396734.81806803</v>
      </c>
      <c r="K25" s="335">
        <f>K11*K19*(1-'Rural_Degree of Utilization'!$P$19)</f>
        <v>267846108.72298402</v>
      </c>
      <c r="L25" s="335">
        <f>L11*L19*(1-'Rural_Degree of Utilization'!$P$19)</f>
        <v>273295482.6279</v>
      </c>
      <c r="M25" s="335">
        <f>M11*M19*(1-'Rural_Degree of Utilization'!$P$19)</f>
        <v>278744856.53281605</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255</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Utilization'!AE19</f>
        <v>0.15905714285714287</v>
      </c>
      <c r="D49" s="338">
        <f>'Rural_Degree of Utilization'!Q19</f>
        <v>0.58599999999999997</v>
      </c>
      <c r="E49" s="138"/>
      <c r="F49" s="138"/>
      <c r="G49" s="101"/>
      <c r="H49" s="101"/>
      <c r="J49" s="52"/>
      <c r="K49" s="52"/>
      <c r="L49" s="52"/>
    </row>
    <row r="50" spans="1:18" s="50" customFormat="1" x14ac:dyDescent="0.25">
      <c r="A50" s="561"/>
      <c r="B50" s="108" t="s">
        <v>56</v>
      </c>
      <c r="C50" s="339">
        <f>'Rural_Degree of Utilization'!AI19</f>
        <v>0.32900000000000001</v>
      </c>
      <c r="D50" s="338">
        <f>'Rural_Degree of Utilization'!R19</f>
        <v>5.2000000000000005E-2</v>
      </c>
      <c r="E50" s="138"/>
      <c r="F50" s="138"/>
      <c r="G50" s="101"/>
      <c r="H50" s="101"/>
      <c r="J50" s="52"/>
      <c r="K50" s="52"/>
      <c r="L50" s="52"/>
    </row>
    <row r="51" spans="1:18" s="50" customFormat="1" x14ac:dyDescent="0.25">
      <c r="A51" s="561"/>
      <c r="B51" s="108" t="s">
        <v>110</v>
      </c>
      <c r="C51" s="340">
        <f>'Rural_Degree of Utilization'!AN19</f>
        <v>0.15967088607594937</v>
      </c>
      <c r="D51" s="338">
        <f>'Rural_Degree of Utilization'!S19</f>
        <v>0.10199999999999999</v>
      </c>
      <c r="E51" s="138"/>
      <c r="F51" s="138"/>
      <c r="G51" s="101"/>
      <c r="H51" s="101"/>
      <c r="J51" s="52"/>
      <c r="K51" s="52"/>
      <c r="L51" s="52"/>
    </row>
    <row r="52" spans="1:18" s="50" customFormat="1" x14ac:dyDescent="0.25">
      <c r="A52" s="561"/>
      <c r="B52" s="108" t="s">
        <v>57</v>
      </c>
      <c r="C52" s="563">
        <f>'Rural_Degree of Utilization'!AP19</f>
        <v>0.32404339963833634</v>
      </c>
      <c r="D52" s="565">
        <f>'Rural_Degree of Utilization'!T19</f>
        <v>0.15600000000000003</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Utilization'!AD19</f>
        <v>2.8228571428571429E-2</v>
      </c>
      <c r="D54" s="343">
        <f>'Rural_Degree of Utilization'!P19</f>
        <v>0.104</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Population!C14</f>
        <v>6.820883885333584E-2</v>
      </c>
      <c r="C60" s="549">
        <f>Population!E14</f>
        <v>2.4960893060084022E-2</v>
      </c>
      <c r="D60" s="358" t="s">
        <v>14</v>
      </c>
      <c r="E60" s="148">
        <f t="shared" ref="E60:F62" si="1">C49</f>
        <v>0.15905714285714287</v>
      </c>
      <c r="F60" s="148">
        <f t="shared" si="1"/>
        <v>0.58599999999999997</v>
      </c>
      <c r="G60" s="135">
        <f>B42*A29</f>
        <v>0.3</v>
      </c>
      <c r="H60" s="399">
        <f t="shared" ref="H60:M60" si="2">($B$60*$E60*$G60)*(C25-$A$32)</f>
        <v>811794.87231782358</v>
      </c>
      <c r="I60" s="399">
        <f t="shared" si="2"/>
        <v>827665.20566990296</v>
      </c>
      <c r="J60" s="399">
        <f t="shared" si="2"/>
        <v>843535.53902198258</v>
      </c>
      <c r="K60" s="399">
        <f t="shared" si="2"/>
        <v>859405.87237406196</v>
      </c>
      <c r="L60" s="399">
        <f t="shared" si="2"/>
        <v>875276.20572614169</v>
      </c>
      <c r="M60" s="399">
        <f t="shared" si="2"/>
        <v>891146.53907822096</v>
      </c>
      <c r="N60" s="399">
        <f>($C$60*$F60*$G60)*(I25-$A$32)</f>
        <v>1127517.1380974592</v>
      </c>
      <c r="O60" s="399">
        <f>($C$60*$F60*$G60)*(J25-$A$32)</f>
        <v>1151429.671963766</v>
      </c>
      <c r="P60" s="399">
        <f>($C$60*$F60*$G60)*(K25-$A$32)</f>
        <v>1175342.2058300725</v>
      </c>
      <c r="Q60" s="399">
        <f>($C$60*$F60*$G60)*(L25-$A$32)</f>
        <v>1199254.7396963791</v>
      </c>
      <c r="R60" s="405">
        <f>($C$60*$F60*$G60)*(M25-$A$32)</f>
        <v>1223167.2735626861</v>
      </c>
    </row>
    <row r="61" spans="1:18" s="48" customFormat="1" x14ac:dyDescent="0.25">
      <c r="A61" s="547"/>
      <c r="B61" s="549"/>
      <c r="C61" s="549"/>
      <c r="D61" s="358" t="s">
        <v>15</v>
      </c>
      <c r="E61" s="148">
        <f t="shared" si="1"/>
        <v>0.32900000000000001</v>
      </c>
      <c r="F61" s="148">
        <f t="shared" si="1"/>
        <v>5.2000000000000005E-2</v>
      </c>
      <c r="G61" s="135">
        <f>B44*A29</f>
        <v>0.06</v>
      </c>
      <c r="H61" s="399">
        <f t="shared" ref="H61:M61" si="3">($B$60*$E$61*$G$61)*(C25-$A$32)</f>
        <v>335829.63731775596</v>
      </c>
      <c r="I61" s="399">
        <f t="shared" si="3"/>
        <v>342395.00065704808</v>
      </c>
      <c r="J61" s="399">
        <f t="shared" si="3"/>
        <v>348960.36399634019</v>
      </c>
      <c r="K61" s="399">
        <f t="shared" si="3"/>
        <v>355525.72733563225</v>
      </c>
      <c r="L61" s="399">
        <f t="shared" si="3"/>
        <v>362091.09067492443</v>
      </c>
      <c r="M61" s="399">
        <f t="shared" si="3"/>
        <v>368656.45401421643</v>
      </c>
      <c r="N61" s="399">
        <f>($C$60*$F$61*$G$61)*(I25-$A$32)</f>
        <v>20010.543065210881</v>
      </c>
      <c r="O61" s="399">
        <f>($C$60*$F$61*$G$61)*(J25-$A$32)</f>
        <v>20434.929331780146</v>
      </c>
      <c r="P61" s="399">
        <f>($C$60*$F$61*$G$61)*(K25-$A$32)</f>
        <v>20859.315598349411</v>
      </c>
      <c r="Q61" s="399">
        <f>($C$60*$F$61*$G$61)*(L25-$A$32)</f>
        <v>21283.701864918676</v>
      </c>
      <c r="R61" s="405">
        <f>($C$60*$F$61*$G$61)*(M25-$A$32)</f>
        <v>21708.088131487944</v>
      </c>
    </row>
    <row r="62" spans="1:18" s="48" customFormat="1" x14ac:dyDescent="0.25">
      <c r="A62" s="547"/>
      <c r="B62" s="549"/>
      <c r="C62" s="549"/>
      <c r="D62" s="358" t="s">
        <v>113</v>
      </c>
      <c r="E62" s="148">
        <f t="shared" si="1"/>
        <v>0.15967088607594937</v>
      </c>
      <c r="F62" s="148">
        <f t="shared" si="1"/>
        <v>0.10199999999999999</v>
      </c>
      <c r="G62" s="135">
        <f>B43*A29</f>
        <v>0.3</v>
      </c>
      <c r="H62" s="399">
        <f t="shared" ref="H62:M62" si="4">($B$60*$E$62*$G$62)*(C25-$A$32)</f>
        <v>814927.291201988</v>
      </c>
      <c r="I62" s="399">
        <f t="shared" si="4"/>
        <v>830858.86235389253</v>
      </c>
      <c r="J62" s="399">
        <f t="shared" si="4"/>
        <v>846790.43350579718</v>
      </c>
      <c r="K62" s="399">
        <f t="shared" si="4"/>
        <v>862722.00465770182</v>
      </c>
      <c r="L62" s="399">
        <f t="shared" si="4"/>
        <v>878653.57580960658</v>
      </c>
      <c r="M62" s="399">
        <f t="shared" si="4"/>
        <v>894585.14696151088</v>
      </c>
      <c r="N62" s="399">
        <f>($C$60*$F$62*$G$62)*(I25-$A$32)</f>
        <v>196257.24929341441</v>
      </c>
      <c r="O62" s="399">
        <f>($C$60*$F$62*$G$62)*(J25-$A$32)</f>
        <v>200419.49921553605</v>
      </c>
      <c r="P62" s="399">
        <f>($C$60*$F$62*$G$62)*(K25-$A$32)</f>
        <v>204581.74913765769</v>
      </c>
      <c r="Q62" s="399">
        <f>($C$60*$F$62*$G$62)*(L25-$A$32)</f>
        <v>208743.99905977931</v>
      </c>
      <c r="R62" s="405">
        <f>($C$60*$F$62*$G$62)*(M25-$A$32)</f>
        <v>212906.24898190098</v>
      </c>
    </row>
    <row r="63" spans="1:18" s="48" customFormat="1" x14ac:dyDescent="0.25">
      <c r="A63" s="547"/>
      <c r="B63" s="549"/>
      <c r="C63" s="549"/>
      <c r="D63" s="358" t="s">
        <v>111</v>
      </c>
      <c r="E63" s="148">
        <f>C54</f>
        <v>2.8228571428571429E-2</v>
      </c>
      <c r="F63" s="148">
        <f>D54</f>
        <v>0.104</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0.32404339963833634</v>
      </c>
      <c r="F64" s="407">
        <f>D52</f>
        <v>0.15600000000000003</v>
      </c>
      <c r="G64" s="408">
        <f>B40*$A$29</f>
        <v>0.06</v>
      </c>
      <c r="H64" s="408">
        <f t="shared" ref="H64:M64" si="6">($B$60*$E$64*$G$64)*(C25-$A$32)</f>
        <v>330770.14399925573</v>
      </c>
      <c r="I64" s="408">
        <f t="shared" si="6"/>
        <v>337236.59584218921</v>
      </c>
      <c r="J64" s="408">
        <f t="shared" si="6"/>
        <v>343703.0476851227</v>
      </c>
      <c r="K64" s="408">
        <f t="shared" si="6"/>
        <v>350169.49952805613</v>
      </c>
      <c r="L64" s="408">
        <f t="shared" si="6"/>
        <v>356635.95137098967</v>
      </c>
      <c r="M64" s="408">
        <f t="shared" si="6"/>
        <v>363102.40321392304</v>
      </c>
      <c r="N64" s="408">
        <f>($C$60*$F$64*$G$64)*(I11-$A$32)</f>
        <v>66999.586155840007</v>
      </c>
      <c r="O64" s="408">
        <f>($C$60*$F$64*$G$64)*(J11-$A$32)</f>
        <v>68420.522316228176</v>
      </c>
      <c r="P64" s="408">
        <f>($C$60*$F$64*$G$64)*(K11-$A$32)</f>
        <v>69841.458476616332</v>
      </c>
      <c r="Q64" s="408">
        <f>($C$60*$F$64*$G$64)*(L11-$A$32)</f>
        <v>71262.394637004501</v>
      </c>
      <c r="R64" s="409">
        <f>($C$60*$F$64*$G$64)*(M11-$A$32)</f>
        <v>72683.330797392671</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206</v>
      </c>
      <c r="B67" s="64"/>
      <c r="C67" s="119">
        <f>SUM(H60:H64)/10^3</f>
        <v>2293.3219448368231</v>
      </c>
      <c r="D67" s="119">
        <f t="shared" ref="D67:M67" si="7">SUM(I60:I64)/10^3</f>
        <v>2338.155664523033</v>
      </c>
      <c r="E67" s="119">
        <f t="shared" si="7"/>
        <v>2382.9893842092429</v>
      </c>
      <c r="F67" s="119">
        <f t="shared" si="7"/>
        <v>2427.8231038954523</v>
      </c>
      <c r="G67" s="119">
        <f t="shared" si="7"/>
        <v>2472.656823581663</v>
      </c>
      <c r="H67" s="119">
        <f t="shared" si="7"/>
        <v>2517.4905432678711</v>
      </c>
      <c r="I67" s="119">
        <f t="shared" si="7"/>
        <v>1410.7845166119243</v>
      </c>
      <c r="J67" s="119">
        <f t="shared" si="7"/>
        <v>1440.7046228273105</v>
      </c>
      <c r="K67" s="119">
        <f t="shared" si="7"/>
        <v>1470.6247290426959</v>
      </c>
      <c r="L67" s="119">
        <f t="shared" si="7"/>
        <v>1500.5448352580815</v>
      </c>
      <c r="M67" s="120">
        <f t="shared" si="7"/>
        <v>1530.4649414734674</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48159.760841573283</v>
      </c>
      <c r="D71" s="119">
        <f t="shared" si="8"/>
        <v>49101.268954983694</v>
      </c>
      <c r="E71" s="119">
        <f t="shared" si="8"/>
        <v>50042.777068394098</v>
      </c>
      <c r="F71" s="119">
        <f t="shared" si="8"/>
        <v>50984.285181804495</v>
      </c>
      <c r="G71" s="119">
        <f t="shared" si="8"/>
        <v>51925.793295214928</v>
      </c>
      <c r="H71" s="119">
        <f t="shared" si="8"/>
        <v>52867.301408625295</v>
      </c>
      <c r="I71" s="119">
        <f t="shared" si="8"/>
        <v>29626.474848850412</v>
      </c>
      <c r="J71" s="119">
        <f t="shared" si="8"/>
        <v>30254.797079373518</v>
      </c>
      <c r="K71" s="119">
        <f t="shared" si="8"/>
        <v>30883.119309896614</v>
      </c>
      <c r="L71" s="119">
        <f t="shared" si="8"/>
        <v>31511.441540419713</v>
      </c>
      <c r="M71" s="120">
        <f>M67*21</f>
        <v>32139.763770942816</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124"/>
  <sheetViews>
    <sheetView zoomScale="80" zoomScaleNormal="80" workbookViewId="0">
      <selection activeCell="L122" sqref="L122:M122"/>
    </sheetView>
  </sheetViews>
  <sheetFormatPr defaultColWidth="8.85546875" defaultRowHeight="13.5" x14ac:dyDescent="0.2"/>
  <cols>
    <col min="1" max="1" width="5.85546875" style="161" bestFit="1" customWidth="1"/>
    <col min="2" max="2" width="44.42578125" style="161" customWidth="1"/>
    <col min="3" max="3" width="21" style="161" bestFit="1" customWidth="1"/>
    <col min="4" max="4" width="20.28515625" style="161" customWidth="1"/>
    <col min="5" max="5" width="20.5703125" style="161" customWidth="1"/>
    <col min="6" max="6" width="25.140625" style="161" customWidth="1"/>
    <col min="7" max="7" width="20.42578125" style="161" customWidth="1"/>
    <col min="8" max="8" width="23.85546875" style="161" customWidth="1"/>
    <col min="9" max="9" width="19.42578125" style="161" customWidth="1"/>
    <col min="10" max="10" width="19.5703125" style="161" customWidth="1"/>
    <col min="11" max="11" width="19.42578125" style="161" customWidth="1"/>
    <col min="12" max="13" width="20.140625" style="161" customWidth="1"/>
    <col min="14" max="16384" width="8.85546875" style="161"/>
  </cols>
  <sheetData>
    <row r="1" spans="1:13" ht="14.25" thickBot="1" x14ac:dyDescent="0.25"/>
    <row r="2" spans="1:13" x14ac:dyDescent="0.2">
      <c r="B2" s="422" t="s">
        <v>220</v>
      </c>
      <c r="C2" s="423"/>
      <c r="D2" s="423"/>
      <c r="E2" s="424"/>
      <c r="F2" s="424"/>
      <c r="G2" s="424"/>
      <c r="H2" s="424"/>
      <c r="I2" s="424"/>
      <c r="J2" s="424"/>
      <c r="K2" s="424"/>
      <c r="L2" s="424"/>
      <c r="M2" s="425"/>
    </row>
    <row r="3" spans="1:13" x14ac:dyDescent="0.2">
      <c r="A3" s="241"/>
      <c r="B3" s="426" t="s">
        <v>221</v>
      </c>
      <c r="C3" s="419">
        <v>2005</v>
      </c>
      <c r="D3" s="419">
        <v>2006</v>
      </c>
      <c r="E3" s="419">
        <v>2007</v>
      </c>
      <c r="F3" s="419">
        <v>2008</v>
      </c>
      <c r="G3" s="419">
        <v>2009</v>
      </c>
      <c r="H3" s="419">
        <v>2010</v>
      </c>
      <c r="I3" s="419">
        <v>2011</v>
      </c>
      <c r="J3" s="419">
        <v>2012</v>
      </c>
      <c r="K3" s="419">
        <v>2013</v>
      </c>
      <c r="L3" s="420">
        <v>2014</v>
      </c>
      <c r="M3" s="427">
        <v>2015</v>
      </c>
    </row>
    <row r="4" spans="1:13" x14ac:dyDescent="0.2">
      <c r="A4" s="242"/>
      <c r="B4" s="428" t="s">
        <v>204</v>
      </c>
      <c r="C4" s="421">
        <f>'Andaman - CH4 (Rural (1))'!C71</f>
        <v>7811.1303898916212</v>
      </c>
      <c r="D4" s="421">
        <f>'Andaman - CH4 (Rural (1))'!D71</f>
        <v>7863.2773692869532</v>
      </c>
      <c r="E4" s="421">
        <f>'Andaman - CH4 (Rural (1))'!E71</f>
        <v>7915.424348682287</v>
      </c>
      <c r="F4" s="421">
        <f>'Andaman - CH4 (Rural (1))'!F71</f>
        <v>7967.5713280776235</v>
      </c>
      <c r="G4" s="421">
        <f>'Andaman - CH4 (Rural (1))'!G71</f>
        <v>8019.7183074729555</v>
      </c>
      <c r="H4" s="421">
        <f>'Andaman - CH4 (Rural (1))'!H71</f>
        <v>8071.8652868682884</v>
      </c>
      <c r="I4" s="421">
        <f>'Andaman - CH4 (Rural (1))'!I71</f>
        <v>13111.216054315259</v>
      </c>
      <c r="J4" s="421">
        <f>'Andaman - CH4 (Rural (1))'!J71</f>
        <v>13201.147852252901</v>
      </c>
      <c r="K4" s="421">
        <f>'Andaman - CH4 (Rural (1))'!K71</f>
        <v>13291.079650190539</v>
      </c>
      <c r="L4" s="421">
        <f>'Andaman - CH4 (Rural (1))'!L71</f>
        <v>13381.011448128183</v>
      </c>
      <c r="M4" s="429">
        <f>'Andaman - CH4 (Rural (1))'!M71</f>
        <v>13470.943246065821</v>
      </c>
    </row>
    <row r="5" spans="1:13" x14ac:dyDescent="0.2">
      <c r="A5" s="242"/>
      <c r="B5" s="428" t="s">
        <v>154</v>
      </c>
      <c r="C5" s="421">
        <f>'Andhra Pradesh - CH4 (Rural (2)'!C71</f>
        <v>1523532.2689482367</v>
      </c>
      <c r="D5" s="421">
        <f>'Andhra Pradesh - CH4 (Rural (2)'!D71</f>
        <v>1539562.1939296091</v>
      </c>
      <c r="E5" s="421">
        <f>'Andhra Pradesh - CH4 (Rural (2)'!E71</f>
        <v>1555592.1189109809</v>
      </c>
      <c r="F5" s="421">
        <f>'Andhra Pradesh - CH4 (Rural (2)'!F71</f>
        <v>1571622.0438923535</v>
      </c>
      <c r="G5" s="421">
        <f>'Andhra Pradesh - CH4 (Rural (2)'!G71</f>
        <v>1587651.9688737257</v>
      </c>
      <c r="H5" s="421">
        <f>'Andhra Pradesh - CH4 (Rural (2)'!H71</f>
        <v>1603681.8938550979</v>
      </c>
      <c r="I5" s="421">
        <f>'Andhra Pradesh - CH4 (Rural (2)'!I71</f>
        <v>2056040.436390158</v>
      </c>
      <c r="J5" s="421">
        <f>'Andhra Pradesh - CH4 (Rural (2)'!J71</f>
        <v>2078623.6144808277</v>
      </c>
      <c r="K5" s="421">
        <f>'Andhra Pradesh - CH4 (Rural (2)'!K71</f>
        <v>2101206.7925714967</v>
      </c>
      <c r="L5" s="421">
        <f>'Andhra Pradesh - CH4 (Rural (2)'!L71</f>
        <v>1233683.4333035266</v>
      </c>
      <c r="M5" s="429">
        <f>'Andhra Pradesh - CH4 (Rural (2)'!M71</f>
        <v>1245041.8617752269</v>
      </c>
    </row>
    <row r="6" spans="1:13" x14ac:dyDescent="0.2">
      <c r="A6" s="242"/>
      <c r="B6" s="428" t="s">
        <v>155</v>
      </c>
      <c r="C6" s="421">
        <f>'Arunachal - CH4 (Rural (3))'!C71</f>
        <v>21940.199134481976</v>
      </c>
      <c r="D6" s="421">
        <f>'Arunachal - CH4 (Rural (3))'!D71</f>
        <v>22457.377740701111</v>
      </c>
      <c r="E6" s="421">
        <f>'Arunachal - CH4 (Rural (3))'!E71</f>
        <v>22974.556346920257</v>
      </c>
      <c r="F6" s="421">
        <f>'Arunachal - CH4 (Rural (3))'!F71</f>
        <v>23491.734953139385</v>
      </c>
      <c r="G6" s="421">
        <f>'Arunachal - CH4 (Rural (3))'!G71</f>
        <v>24008.91355935852</v>
      </c>
      <c r="H6" s="421">
        <f>'Arunachal - CH4 (Rural (3))'!H71</f>
        <v>24526.092165577655</v>
      </c>
      <c r="I6" s="421">
        <f>'Arunachal - CH4 (Rural (3))'!I71</f>
        <v>30422.181738372736</v>
      </c>
      <c r="J6" s="421">
        <f>'Arunachal - CH4 (Rural (3))'!J71</f>
        <v>31213.954561567556</v>
      </c>
      <c r="K6" s="421">
        <f>'Arunachal - CH4 (Rural (3))'!K71</f>
        <v>32005.727384762369</v>
      </c>
      <c r="L6" s="421">
        <f>'Arunachal - CH4 (Rural (3))'!L71</f>
        <v>32797.500207957186</v>
      </c>
      <c r="M6" s="429">
        <f>'Arunachal - CH4 (Rural (3))'!M71</f>
        <v>33589.273031151999</v>
      </c>
    </row>
    <row r="7" spans="1:13" x14ac:dyDescent="0.2">
      <c r="A7" s="242"/>
      <c r="B7" s="428" t="s">
        <v>156</v>
      </c>
      <c r="C7" s="421">
        <f>'Assam - CH4 (Rural (4))'!C71</f>
        <v>549052.64219996543</v>
      </c>
      <c r="D7" s="421">
        <f>'Assam - CH4 (Rural (4))'!D71</f>
        <v>557825.83928373083</v>
      </c>
      <c r="E7" s="421">
        <f>'Assam - CH4 (Rural (4))'!E71</f>
        <v>566599.03636749636</v>
      </c>
      <c r="F7" s="421">
        <f>'Assam - CH4 (Rural (4))'!F71</f>
        <v>575372.23345126188</v>
      </c>
      <c r="G7" s="421">
        <f>'Assam - CH4 (Rural (4))'!G71</f>
        <v>584145.43053502764</v>
      </c>
      <c r="H7" s="421">
        <f>'Assam - CH4 (Rural (4))'!H71</f>
        <v>592918.62761879293</v>
      </c>
      <c r="I7" s="421">
        <f>'Assam - CH4 (Rural (4))'!I71</f>
        <v>673928.42910389847</v>
      </c>
      <c r="J7" s="421">
        <f>'Assam - CH4 (Rural (4))'!J71</f>
        <v>685432.25938250846</v>
      </c>
      <c r="K7" s="421">
        <f>'Assam - CH4 (Rural (4))'!K71</f>
        <v>696936.08966111834</v>
      </c>
      <c r="L7" s="421">
        <f>'Assam - CH4 (Rural (4))'!L71</f>
        <v>708439.9199397281</v>
      </c>
      <c r="M7" s="429">
        <f>'Assam - CH4 (Rural (4))'!M71</f>
        <v>719943.75021833822</v>
      </c>
    </row>
    <row r="8" spans="1:13" x14ac:dyDescent="0.2">
      <c r="A8" s="242"/>
      <c r="B8" s="428" t="s">
        <v>157</v>
      </c>
      <c r="C8" s="421">
        <f>'Bihar - CH4 (Rural (5))'!C71</f>
        <v>1183825.8793885512</v>
      </c>
      <c r="D8" s="421">
        <f>'Bihar - CH4 (Rural (5))'!D71</f>
        <v>1211144.4999897094</v>
      </c>
      <c r="E8" s="421">
        <f>'Bihar - CH4 (Rural (5))'!E71</f>
        <v>1238463.1205908675</v>
      </c>
      <c r="F8" s="421">
        <f>'Bihar - CH4 (Rural (5))'!F71</f>
        <v>1265781.7411920256</v>
      </c>
      <c r="G8" s="421">
        <f>'Bihar - CH4 (Rural (5))'!G71</f>
        <v>1293100.3617931835</v>
      </c>
      <c r="H8" s="421">
        <f>'Bihar - CH4 (Rural (5))'!H71</f>
        <v>1320418.9823943418</v>
      </c>
      <c r="I8" s="421">
        <f>'Bihar - CH4 (Rural (5))'!I71</f>
        <v>1701802.6759634465</v>
      </c>
      <c r="J8" s="421">
        <f>'Bihar - CH4 (Rural (5))'!J71</f>
        <v>1745068.0812043431</v>
      </c>
      <c r="K8" s="421">
        <f>'Bihar - CH4 (Rural (5))'!K71</f>
        <v>1788333.4864452402</v>
      </c>
      <c r="L8" s="421">
        <f>'Bihar - CH4 (Rural (5))'!L71</f>
        <v>1831598.8916861371</v>
      </c>
      <c r="M8" s="429">
        <f>'Bihar - CH4 (Rural (5))'!M71</f>
        <v>1874864.2969270335</v>
      </c>
    </row>
    <row r="9" spans="1:13" x14ac:dyDescent="0.2">
      <c r="A9" s="242"/>
      <c r="B9" s="428" t="s">
        <v>158</v>
      </c>
      <c r="C9" s="421">
        <f>'Chandigarh - CH4 (Rural (6))'!C71</f>
        <v>2028.4653780702256</v>
      </c>
      <c r="D9" s="421">
        <f>'Chandigarh - CH4 (Rural (6))'!D71</f>
        <v>2061.090517412661</v>
      </c>
      <c r="E9" s="421">
        <f>'Chandigarh - CH4 (Rural (6))'!E71</f>
        <v>2093.7156567550969</v>
      </c>
      <c r="F9" s="421">
        <f>'Chandigarh - CH4 (Rural (6))'!F71</f>
        <v>2126.3407960975328</v>
      </c>
      <c r="G9" s="421">
        <f>'Chandigarh - CH4 (Rural (6))'!G71</f>
        <v>2158.9659354399682</v>
      </c>
      <c r="H9" s="421">
        <f>'Chandigarh - CH4 (Rural (6))'!H71</f>
        <v>2191.5910747824037</v>
      </c>
      <c r="I9" s="421">
        <f>'Chandigarh - CH4 (Rural (6))'!I71</f>
        <v>125.91869867770181</v>
      </c>
      <c r="J9" s="421">
        <f>'Chandigarh - CH4 (Rural (6))'!J71</f>
        <v>128.08318299552073</v>
      </c>
      <c r="K9" s="421">
        <f>'Chandigarh - CH4 (Rural (6))'!K71</f>
        <v>130.24766731333963</v>
      </c>
      <c r="L9" s="421">
        <f>'Chandigarh - CH4 (Rural (6))'!L71</f>
        <v>132.41215163115857</v>
      </c>
      <c r="M9" s="429">
        <f>'Chandigarh - CH4 (Rural (6))'!M71</f>
        <v>134.57663594897744</v>
      </c>
    </row>
    <row r="10" spans="1:13" x14ac:dyDescent="0.2">
      <c r="A10" s="242"/>
      <c r="B10" s="428" t="s">
        <v>205</v>
      </c>
      <c r="C10" s="421">
        <f>'Chhatisgarh - CH4 (Rural (7))'!C71</f>
        <v>359865.75717606506</v>
      </c>
      <c r="D10" s="421">
        <f>'Chhatisgarh - CH4 (Rural (7))'!D71</f>
        <v>367328.75034282787</v>
      </c>
      <c r="E10" s="421">
        <f>'Chhatisgarh - CH4 (Rural (7))'!E71</f>
        <v>374791.7435095908</v>
      </c>
      <c r="F10" s="421">
        <f>'Chhatisgarh - CH4 (Rural (7))'!F71</f>
        <v>382254.73667635373</v>
      </c>
      <c r="G10" s="421">
        <f>'Chhatisgarh - CH4 (Rural (7))'!G71</f>
        <v>389717.7298431166</v>
      </c>
      <c r="H10" s="421">
        <f>'Chhatisgarh - CH4 (Rural (7))'!H71</f>
        <v>397180.72300987953</v>
      </c>
      <c r="I10" s="421">
        <f>'Chhatisgarh - CH4 (Rural (7))'!I71</f>
        <v>477478.73314270703</v>
      </c>
      <c r="J10" s="421">
        <f>'Chhatisgarh - CH4 (Rural (7))'!J71</f>
        <v>488276.52611374971</v>
      </c>
      <c r="K10" s="421">
        <f>'Chhatisgarh - CH4 (Rural (7))'!K71</f>
        <v>499074.3190847924</v>
      </c>
      <c r="L10" s="421">
        <f>'Chhatisgarh - CH4 (Rural (7))'!L71</f>
        <v>509872.11205583508</v>
      </c>
      <c r="M10" s="429">
        <f>'Chhatisgarh - CH4 (Rural (7))'!M71</f>
        <v>520669.90502687788</v>
      </c>
    </row>
    <row r="11" spans="1:13" x14ac:dyDescent="0.2">
      <c r="A11" s="242"/>
      <c r="B11" s="428" t="s">
        <v>217</v>
      </c>
      <c r="C11" s="421">
        <f>'Dadra and Nagr - CH4 (Rural (8)'!C71</f>
        <v>6637.6009916381417</v>
      </c>
      <c r="D11" s="421">
        <f>'Dadra and Nagr - CH4 (Rural (8)'!D71</f>
        <v>6940.7686959207276</v>
      </c>
      <c r="E11" s="421">
        <f>'Dadra and Nagr - CH4 (Rural (8)'!E71</f>
        <v>7243.9364002033171</v>
      </c>
      <c r="F11" s="421">
        <f>'Dadra and Nagr - CH4 (Rural (8)'!F71</f>
        <v>7547.1041044859039</v>
      </c>
      <c r="G11" s="421">
        <f>'Dadra and Nagr - CH4 (Rural (8)'!G71</f>
        <v>7850.2718087684943</v>
      </c>
      <c r="H11" s="421">
        <f>'Dadra and Nagr - CH4 (Rural (8)'!H71</f>
        <v>8153.4395130510775</v>
      </c>
      <c r="I11" s="421">
        <f>'Dadra and Nagr - CH4 (Rural (8)'!I71</f>
        <v>6818.9792510836114</v>
      </c>
      <c r="J11" s="421">
        <f>'Dadra and Nagr - CH4 (Rural (8)'!J71</f>
        <v>7200.0522268826344</v>
      </c>
      <c r="K11" s="421">
        <f>'Dadra and Nagr - CH4 (Rural (8)'!K71</f>
        <v>7581.1252026816601</v>
      </c>
      <c r="L11" s="421">
        <f>'Dadra and Nagr - CH4 (Rural (8)'!L71</f>
        <v>7962.1981784806867</v>
      </c>
      <c r="M11" s="429">
        <f>'Dadra and Nagr - CH4 (Rural (8)'!M71</f>
        <v>8343.2711542797115</v>
      </c>
    </row>
    <row r="12" spans="1:13" x14ac:dyDescent="0.2">
      <c r="A12" s="242"/>
      <c r="B12" s="428" t="s">
        <v>216</v>
      </c>
      <c r="C12" s="421">
        <f>'Daman &amp; Diu - CH4 (Rural (9))'!C71</f>
        <v>5827.8191856401772</v>
      </c>
      <c r="D12" s="421">
        <f>'Daman &amp; Diu - CH4 (Rural (9))'!D71</f>
        <v>6085.6550679488892</v>
      </c>
      <c r="E12" s="421">
        <f>'Daman &amp; Diu - CH4 (Rural (9))'!E71</f>
        <v>6343.4909502576002</v>
      </c>
      <c r="F12" s="421">
        <f>'Daman &amp; Diu - CH4 (Rural (9))'!F71</f>
        <v>6601.3268325663157</v>
      </c>
      <c r="G12" s="421">
        <f>'Daman &amp; Diu - CH4 (Rural (9))'!G71</f>
        <v>6859.1627148750285</v>
      </c>
      <c r="H12" s="421">
        <f>'Daman &amp; Diu - CH4 (Rural (9))'!H71</f>
        <v>7116.9985971837441</v>
      </c>
      <c r="I12" s="421">
        <f>'Daman &amp; Diu - CH4 (Rural (9))'!I71</f>
        <v>3880.4664938744686</v>
      </c>
      <c r="J12" s="421">
        <f>'Daman &amp; Diu - CH4 (Rural (9))'!J71</f>
        <v>4089.0620490049123</v>
      </c>
      <c r="K12" s="421">
        <f>'Daman &amp; Diu - CH4 (Rural (9))'!K71</f>
        <v>4297.6576041353546</v>
      </c>
      <c r="L12" s="421">
        <f>'Daman &amp; Diu - CH4 (Rural (9))'!L71</f>
        <v>4506.2531592657979</v>
      </c>
      <c r="M12" s="429">
        <f>'Daman &amp; Diu - CH4 (Rural (9))'!M71</f>
        <v>4714.8487143962402</v>
      </c>
    </row>
    <row r="13" spans="1:13" x14ac:dyDescent="0.2">
      <c r="A13" s="242"/>
      <c r="B13" s="428" t="s">
        <v>206</v>
      </c>
      <c r="C13" s="421">
        <f>'Delhi - CH4 (Rural (10))'!C71</f>
        <v>48159.760841573283</v>
      </c>
      <c r="D13" s="421">
        <f>'Delhi - CH4 (Rural (10))'!D71</f>
        <v>49101.268954983694</v>
      </c>
      <c r="E13" s="421">
        <f>'Delhi - CH4 (Rural (10))'!E71</f>
        <v>50042.777068394098</v>
      </c>
      <c r="F13" s="421">
        <f>'Delhi - CH4 (Rural (10))'!F71</f>
        <v>50984.285181804495</v>
      </c>
      <c r="G13" s="421">
        <f>'Delhi - CH4 (Rural (10))'!G71</f>
        <v>51925.793295214928</v>
      </c>
      <c r="H13" s="421">
        <f>'Delhi - CH4 (Rural (10))'!H71</f>
        <v>52867.301408625295</v>
      </c>
      <c r="I13" s="421">
        <f>'Delhi - CH4 (Rural (10))'!I71</f>
        <v>29626.474848850412</v>
      </c>
      <c r="J13" s="421">
        <f>'Delhi - CH4 (Rural (10))'!J71</f>
        <v>30254.797079373518</v>
      </c>
      <c r="K13" s="421">
        <f>'Delhi - CH4 (Rural (10))'!K71</f>
        <v>30883.119309896614</v>
      </c>
      <c r="L13" s="421">
        <f>'Delhi - CH4 (Rural (10))'!L71</f>
        <v>31511.441540419713</v>
      </c>
      <c r="M13" s="429">
        <f>'Delhi - CH4 (Rural (10))'!M71</f>
        <v>32139.763770942816</v>
      </c>
    </row>
    <row r="14" spans="1:13" x14ac:dyDescent="0.2">
      <c r="A14" s="242"/>
      <c r="B14" s="428" t="s">
        <v>163</v>
      </c>
      <c r="C14" s="421">
        <f>'Goa - CH4 (Rural (11))'!C71</f>
        <v>22489.40541106604</v>
      </c>
      <c r="D14" s="421">
        <f>'Goa - CH4 (Rural (11))'!D71</f>
        <v>22668.537891443651</v>
      </c>
      <c r="E14" s="421">
        <f>'Goa - CH4 (Rural (11))'!E71</f>
        <v>22847.67037182127</v>
      </c>
      <c r="F14" s="421">
        <f>'Goa - CH4 (Rural (11))'!F71</f>
        <v>23026.802852198889</v>
      </c>
      <c r="G14" s="421">
        <f>'Goa - CH4 (Rural (11))'!G71</f>
        <v>23205.935332576504</v>
      </c>
      <c r="H14" s="421">
        <f>'Goa - CH4 (Rural (11))'!H71</f>
        <v>23385.067812954123</v>
      </c>
      <c r="I14" s="421">
        <f>'Goa - CH4 (Rural (11))'!I71</f>
        <v>29313.098543583888</v>
      </c>
      <c r="J14" s="421">
        <f>'Goa - CH4 (Rural (11))'!J71</f>
        <v>29554.266874895231</v>
      </c>
      <c r="K14" s="421">
        <f>'Goa - CH4 (Rural (11))'!K71</f>
        <v>29795.435206206574</v>
      </c>
      <c r="L14" s="421">
        <f>'Goa - CH4 (Rural (11))'!L71</f>
        <v>30036.603537517916</v>
      </c>
      <c r="M14" s="429">
        <f>'Goa - CH4 (Rural (11))'!M71</f>
        <v>30277.771868829259</v>
      </c>
    </row>
    <row r="15" spans="1:13" x14ac:dyDescent="0.2">
      <c r="A15" s="242"/>
      <c r="B15" s="428" t="s">
        <v>164</v>
      </c>
      <c r="C15" s="421">
        <f>'Gujarat - CH4 (Rural (12))'!C71</f>
        <v>846793.02187101182</v>
      </c>
      <c r="D15" s="421">
        <f>'Gujarat - CH4 (Rural (12))'!D71</f>
        <v>861949.26067060663</v>
      </c>
      <c r="E15" s="421">
        <f>'Gujarat - CH4 (Rural (12))'!E71</f>
        <v>877105.49947020144</v>
      </c>
      <c r="F15" s="421">
        <f>'Gujarat - CH4 (Rural (12))'!F71</f>
        <v>892261.73826979625</v>
      </c>
      <c r="G15" s="421">
        <f>'Gujarat - CH4 (Rural (12))'!G71</f>
        <v>907417.97706939117</v>
      </c>
      <c r="H15" s="421">
        <f>'Gujarat - CH4 (Rural (12))'!H71</f>
        <v>922574.21586898575</v>
      </c>
      <c r="I15" s="421">
        <f>'Gujarat - CH4 (Rural (12))'!I71</f>
        <v>1133432.1355082509</v>
      </c>
      <c r="J15" s="421">
        <f>'Gujarat - CH4 (Rural (12))'!J71</f>
        <v>1155283.1478262709</v>
      </c>
      <c r="K15" s="421">
        <f>'Gujarat - CH4 (Rural (12))'!K71</f>
        <v>1177134.1601442914</v>
      </c>
      <c r="L15" s="421">
        <f>'Gujarat - CH4 (Rural (12))'!L71</f>
        <v>1198985.1724623113</v>
      </c>
      <c r="M15" s="429">
        <f>'Gujarat - CH4 (Rural (12))'!M71</f>
        <v>1220836.1847803316</v>
      </c>
    </row>
    <row r="16" spans="1:13" x14ac:dyDescent="0.2">
      <c r="A16" s="242"/>
      <c r="B16" s="428" t="s">
        <v>165</v>
      </c>
      <c r="C16" s="421">
        <f>'Haryana - CH4 (Rural (13))'!C71</f>
        <v>331329.53845720866</v>
      </c>
      <c r="D16" s="421">
        <f>'Haryana - CH4 (Rural (13))'!D71</f>
        <v>337435.68397617416</v>
      </c>
      <c r="E16" s="421">
        <f>'Haryana - CH4 (Rural (13))'!E71</f>
        <v>343541.82949513948</v>
      </c>
      <c r="F16" s="421">
        <f>'Haryana - CH4 (Rural (13))'!F71</f>
        <v>349647.97501410497</v>
      </c>
      <c r="G16" s="421">
        <f>'Haryana - CH4 (Rural (13))'!G71</f>
        <v>355754.12053307047</v>
      </c>
      <c r="H16" s="421">
        <f>'Haryana - CH4 (Rural (13))'!H71</f>
        <v>361860.26605203585</v>
      </c>
      <c r="I16" s="421">
        <f>'Haryana - CH4 (Rural (13))'!I71</f>
        <v>592686.76313185808</v>
      </c>
      <c r="J16" s="421">
        <f>'Haryana - CH4 (Rural (13))'!J71</f>
        <v>604478.79042760143</v>
      </c>
      <c r="K16" s="421">
        <f>'Haryana - CH4 (Rural (13))'!K71</f>
        <v>616270.81772334455</v>
      </c>
      <c r="L16" s="421">
        <f>'Haryana - CH4 (Rural (13))'!L71</f>
        <v>628062.84501908766</v>
      </c>
      <c r="M16" s="429">
        <f>'Haryana - CH4 (Rural (13))'!M71</f>
        <v>639854.87231483101</v>
      </c>
    </row>
    <row r="17" spans="1:13" x14ac:dyDescent="0.2">
      <c r="A17" s="242"/>
      <c r="B17" s="428" t="s">
        <v>166</v>
      </c>
      <c r="C17" s="421">
        <f>'HP - CH4 (Rural (14))'!C71</f>
        <v>67745.740885400897</v>
      </c>
      <c r="D17" s="421">
        <f>'HP - CH4 (Rural (14))'!D71</f>
        <v>68579.452832319526</v>
      </c>
      <c r="E17" s="421">
        <f>'HP - CH4 (Rural (14))'!E71</f>
        <v>69413.16477923817</v>
      </c>
      <c r="F17" s="421">
        <f>'HP - CH4 (Rural (14))'!F71</f>
        <v>70246.876726156799</v>
      </c>
      <c r="G17" s="421">
        <f>'HP - CH4 (Rural (14))'!G71</f>
        <v>71080.588673075443</v>
      </c>
      <c r="H17" s="421">
        <f>'HP - CH4 (Rural (14))'!H71</f>
        <v>71914.300619994072</v>
      </c>
      <c r="I17" s="421">
        <f>'HP - CH4 (Rural (14))'!I71</f>
        <v>167672.63178102529</v>
      </c>
      <c r="J17" s="421">
        <f>'HP - CH4 (Rural (14))'!J71</f>
        <v>169842.92735626336</v>
      </c>
      <c r="K17" s="421">
        <f>'HP - CH4 (Rural (14))'!K71</f>
        <v>172013.22293150146</v>
      </c>
      <c r="L17" s="421">
        <f>'HP - CH4 (Rural (14))'!L71</f>
        <v>174183.51850673952</v>
      </c>
      <c r="M17" s="429">
        <f>'HP - CH4 (Rural (14))'!M71</f>
        <v>176353.81408197762</v>
      </c>
    </row>
    <row r="18" spans="1:13" x14ac:dyDescent="0.2">
      <c r="A18" s="242"/>
      <c r="B18" s="428" t="s">
        <v>207</v>
      </c>
      <c r="C18" s="421">
        <f>'J&amp;K - CH4 (Rural (15))'!C71</f>
        <v>180921.85027609442</v>
      </c>
      <c r="D18" s="421">
        <f>'J&amp;K - CH4 (Rural (15))'!D71</f>
        <v>184828.80080191113</v>
      </c>
      <c r="E18" s="421">
        <f>'J&amp;K - CH4 (Rural (15))'!E71</f>
        <v>188735.75132772786</v>
      </c>
      <c r="F18" s="421">
        <f>'J&amp;K - CH4 (Rural (15))'!F71</f>
        <v>192642.70185354451</v>
      </c>
      <c r="G18" s="421">
        <f>'J&amp;K - CH4 (Rural (15))'!G71</f>
        <v>196549.65237936116</v>
      </c>
      <c r="H18" s="421">
        <f>'J&amp;K - CH4 (Rural (15))'!H71</f>
        <v>200456.60290517786</v>
      </c>
      <c r="I18" s="421">
        <f>'J&amp;K - CH4 (Rural (15))'!I71</f>
        <v>249992.2705197866</v>
      </c>
      <c r="J18" s="421">
        <f>'J&amp;K - CH4 (Rural (15))'!J71</f>
        <v>255901.17918016479</v>
      </c>
      <c r="K18" s="421">
        <f>'J&amp;K - CH4 (Rural (15))'!K71</f>
        <v>261810.08784054298</v>
      </c>
      <c r="L18" s="421">
        <f>'J&amp;K - CH4 (Rural (15))'!L71</f>
        <v>267718.99650092114</v>
      </c>
      <c r="M18" s="429">
        <f>'J&amp;K - CH4 (Rural (15))'!M71</f>
        <v>273627.90516129934</v>
      </c>
    </row>
    <row r="19" spans="1:13" x14ac:dyDescent="0.2">
      <c r="A19" s="242"/>
      <c r="B19" s="428" t="s">
        <v>168</v>
      </c>
      <c r="C19" s="421">
        <f>'Jharkhand - CH4 (Rural (16))'!C71</f>
        <v>310803.84805431572</v>
      </c>
      <c r="D19" s="421">
        <f>'Jharkhand - CH4 (Rural (16))'!D71</f>
        <v>317199.60996748874</v>
      </c>
      <c r="E19" s="421">
        <f>'Jharkhand - CH4 (Rural (16))'!E71</f>
        <v>323595.37188066175</v>
      </c>
      <c r="F19" s="421">
        <f>'Jharkhand - CH4 (Rural (16))'!F71</f>
        <v>329991.13379383483</v>
      </c>
      <c r="G19" s="421">
        <f>'Jharkhand - CH4 (Rural (16))'!G71</f>
        <v>336386.89570700779</v>
      </c>
      <c r="H19" s="421">
        <f>'Jharkhand - CH4 (Rural (16))'!H71</f>
        <v>342782.65762018086</v>
      </c>
      <c r="I19" s="421">
        <f>'Jharkhand - CH4 (Rural (16))'!I71</f>
        <v>380436.81591332972</v>
      </c>
      <c r="J19" s="421">
        <f>'Jharkhand - CH4 (Rural (16))'!J71</f>
        <v>388967.69197202206</v>
      </c>
      <c r="K19" s="421">
        <f>'Jharkhand - CH4 (Rural (16))'!K71</f>
        <v>397498.56803071446</v>
      </c>
      <c r="L19" s="421">
        <f>'Jharkhand - CH4 (Rural (16))'!L71</f>
        <v>406029.44408940681</v>
      </c>
      <c r="M19" s="429">
        <f>'Jharkhand - CH4 (Rural (16))'!M71</f>
        <v>414560.32014809927</v>
      </c>
    </row>
    <row r="20" spans="1:13" x14ac:dyDescent="0.2">
      <c r="A20" s="242"/>
      <c r="B20" s="428" t="s">
        <v>169</v>
      </c>
      <c r="C20" s="421">
        <f>'Karnataka - CH4 (Rural (17))'!C71</f>
        <v>834655.02557292534</v>
      </c>
      <c r="D20" s="421">
        <f>'Karnataka - CH4 (Rural (17))'!D71</f>
        <v>846910.94495611719</v>
      </c>
      <c r="E20" s="421">
        <f>'Karnataka - CH4 (Rural (17))'!E71</f>
        <v>859166.86433930951</v>
      </c>
      <c r="F20" s="421">
        <f>'Karnataka - CH4 (Rural (17))'!F71</f>
        <v>871422.78372250113</v>
      </c>
      <c r="G20" s="421">
        <f>'Karnataka - CH4 (Rural (17))'!G71</f>
        <v>883678.70310569322</v>
      </c>
      <c r="H20" s="421">
        <f>'Karnataka - CH4 (Rural (17))'!H71</f>
        <v>895934.62248888495</v>
      </c>
      <c r="I20" s="421">
        <f>'Karnataka - CH4 (Rural (17))'!I71</f>
        <v>989684.25821118103</v>
      </c>
      <c r="J20" s="421">
        <f>'Karnataka - CH4 (Rural (17))'!J71</f>
        <v>1005123.4212661036</v>
      </c>
      <c r="K20" s="421">
        <f>'Karnataka - CH4 (Rural (17))'!K71</f>
        <v>1020562.5843210256</v>
      </c>
      <c r="L20" s="421">
        <f>'Karnataka - CH4 (Rural (17))'!L71</f>
        <v>1036001.7473759479</v>
      </c>
      <c r="M20" s="429">
        <f>'Karnataka - CH4 (Rural (17))'!M71</f>
        <v>1051440.9104308703</v>
      </c>
    </row>
    <row r="21" spans="1:13" x14ac:dyDescent="0.2">
      <c r="A21" s="242"/>
      <c r="B21" s="428" t="s">
        <v>170</v>
      </c>
      <c r="C21" s="421">
        <f>'Kerala - CH4 (Rural (18))'!C71</f>
        <v>1163431.788484128</v>
      </c>
      <c r="D21" s="421">
        <f>'Kerala - CH4 (Rural (18))'!D71</f>
        <v>1169038.6897834702</v>
      </c>
      <c r="E21" s="421">
        <f>'Kerala - CH4 (Rural (18))'!E71</f>
        <v>1174645.5910828125</v>
      </c>
      <c r="F21" s="421">
        <f>'Kerala - CH4 (Rural (18))'!F71</f>
        <v>1180252.4923821546</v>
      </c>
      <c r="G21" s="421">
        <f>'Kerala - CH4 (Rural (18))'!G71</f>
        <v>1185859.3936814966</v>
      </c>
      <c r="H21" s="421">
        <f>'Kerala - CH4 (Rural (18))'!H71</f>
        <v>1191466.2949808389</v>
      </c>
      <c r="I21" s="421">
        <f>'Kerala - CH4 (Rural (18))'!I71</f>
        <v>804634.5681352145</v>
      </c>
      <c r="J21" s="421">
        <f>'Kerala - CH4 (Rural (18))'!J71</f>
        <v>808588.54715795338</v>
      </c>
      <c r="K21" s="421">
        <f>'Kerala - CH4 (Rural (18))'!K71</f>
        <v>812542.52618069202</v>
      </c>
      <c r="L21" s="421">
        <f>'Kerala - CH4 (Rural (18))'!L71</f>
        <v>816496.50520343054</v>
      </c>
      <c r="M21" s="429">
        <f>'Kerala - CH4 (Rural (18))'!M71</f>
        <v>820450.48422616918</v>
      </c>
    </row>
    <row r="22" spans="1:13" x14ac:dyDescent="0.2">
      <c r="A22" s="242"/>
      <c r="B22" s="428" t="s">
        <v>171</v>
      </c>
      <c r="C22" s="421">
        <f>'Lakshadweep -- CH4 (Rural (19))'!C71</f>
        <v>2970.9855245560216</v>
      </c>
      <c r="D22" s="421">
        <f>'Lakshadweep -- CH4 (Rural (19))'!D71</f>
        <v>2989.2522080456415</v>
      </c>
      <c r="E22" s="421">
        <f>'Lakshadweep -- CH4 (Rural (19))'!E71</f>
        <v>3007.5188915352614</v>
      </c>
      <c r="F22" s="421">
        <f>'Lakshadweep -- CH4 (Rural (19))'!F71</f>
        <v>3025.7855750248809</v>
      </c>
      <c r="G22" s="421">
        <f>'Lakshadweep -- CH4 (Rural (19))'!G71</f>
        <v>3044.0522585145013</v>
      </c>
      <c r="H22" s="421">
        <f>'Lakshadweep -- CH4 (Rural (19))'!H71</f>
        <v>3062.3189420041208</v>
      </c>
      <c r="I22" s="421">
        <f>'Lakshadweep -- CH4 (Rural (19))'!I71</f>
        <v>1278.7326036419445</v>
      </c>
      <c r="J22" s="421">
        <f>'Lakshadweep -- CH4 (Rural (19))'!J71</f>
        <v>1286.7929412243407</v>
      </c>
      <c r="K22" s="421">
        <f>'Lakshadweep -- CH4 (Rural (19))'!K71</f>
        <v>1294.8532788067364</v>
      </c>
      <c r="L22" s="421">
        <f>'Lakshadweep -- CH4 (Rural (19))'!L71</f>
        <v>1302.9136163891324</v>
      </c>
      <c r="M22" s="429">
        <f>'Lakshadweep -- CH4 (Rural (19))'!M71</f>
        <v>1310.9739539715285</v>
      </c>
    </row>
    <row r="23" spans="1:13" x14ac:dyDescent="0.2">
      <c r="A23" s="242"/>
      <c r="B23" s="428" t="s">
        <v>172</v>
      </c>
      <c r="C23" s="421">
        <f>'MP - CH4 (Rural (20))'!C71</f>
        <v>825311.97007856448</v>
      </c>
      <c r="D23" s="421">
        <f>'MP - CH4 (Rural (20))'!D71</f>
        <v>840840.47283475008</v>
      </c>
      <c r="E23" s="421">
        <f>'MP - CH4 (Rural (20))'!E71</f>
        <v>856368.97559093602</v>
      </c>
      <c r="F23" s="421">
        <f>'MP - CH4 (Rural (20))'!F71</f>
        <v>871897.47834712174</v>
      </c>
      <c r="G23" s="421">
        <f>'MP - CH4 (Rural (20))'!G71</f>
        <v>887425.98110330757</v>
      </c>
      <c r="H23" s="421">
        <f>'MP - CH4 (Rural (20))'!H71</f>
        <v>902954.48385949305</v>
      </c>
      <c r="I23" s="421">
        <f>'MP - CH4 (Rural (20))'!I71</f>
        <v>1101461.133333897</v>
      </c>
      <c r="J23" s="421">
        <f>'MP - CH4 (Rural (20))'!J71</f>
        <v>1123872.1500850578</v>
      </c>
      <c r="K23" s="421">
        <f>'MP - CH4 (Rural (20))'!K71</f>
        <v>1146283.1668362184</v>
      </c>
      <c r="L23" s="421">
        <f>'MP - CH4 (Rural (20))'!L71</f>
        <v>1168694.1835873791</v>
      </c>
      <c r="M23" s="429">
        <f>'MP - CH4 (Rural (20))'!M71</f>
        <v>1191105.2003385401</v>
      </c>
    </row>
    <row r="24" spans="1:13" x14ac:dyDescent="0.2">
      <c r="A24" s="242"/>
      <c r="B24" s="428" t="s">
        <v>173</v>
      </c>
      <c r="C24" s="421">
        <f>'Maharashtra - CH4 (Rural (21))'!C71</f>
        <v>1541903.2625007262</v>
      </c>
      <c r="D24" s="421">
        <f>'Maharashtra - CH4 (Rural (21))'!D71</f>
        <v>1565082.9249248616</v>
      </c>
      <c r="E24" s="421">
        <f>'Maharashtra - CH4 (Rural (21))'!E71</f>
        <v>1588262.5873489974</v>
      </c>
      <c r="F24" s="421">
        <f>'Maharashtra - CH4 (Rural (21))'!F71</f>
        <v>1611442.2497731326</v>
      </c>
      <c r="G24" s="421">
        <f>'Maharashtra - CH4 (Rural (21))'!G71</f>
        <v>1634621.9121972683</v>
      </c>
      <c r="H24" s="421">
        <f>'Maharashtra - CH4 (Rural (21))'!H71</f>
        <v>1657801.5746214041</v>
      </c>
      <c r="I24" s="421">
        <f>'Maharashtra - CH4 (Rural (21))'!I71</f>
        <v>2111683.9870584263</v>
      </c>
      <c r="J24" s="421">
        <f>'Maharashtra - CH4 (Rural (21))'!J71</f>
        <v>2145460.3061926407</v>
      </c>
      <c r="K24" s="421">
        <f>'Maharashtra - CH4 (Rural (21))'!K71</f>
        <v>2179236.6253268551</v>
      </c>
      <c r="L24" s="421">
        <f>'Maharashtra - CH4 (Rural (21))'!L71</f>
        <v>2213012.9444610695</v>
      </c>
      <c r="M24" s="429">
        <f>'Maharashtra - CH4 (Rural (21))'!M71</f>
        <v>2246789.2635952835</v>
      </c>
    </row>
    <row r="25" spans="1:13" x14ac:dyDescent="0.2">
      <c r="A25" s="242"/>
      <c r="B25" s="428" t="s">
        <v>174</v>
      </c>
      <c r="C25" s="421">
        <f>'Manipur - CH4 (Rural (22))'!C71</f>
        <v>39230.024716463617</v>
      </c>
      <c r="D25" s="421">
        <f>'Manipur - CH4 (Rural (22))'!D71</f>
        <v>39681.132860563222</v>
      </c>
      <c r="E25" s="421">
        <f>'Manipur - CH4 (Rural (22))'!E71</f>
        <v>40132.241004662828</v>
      </c>
      <c r="F25" s="421">
        <f>'Manipur - CH4 (Rural (22))'!F71</f>
        <v>40583.349148762441</v>
      </c>
      <c r="G25" s="421">
        <f>'Manipur - CH4 (Rural (22))'!G71</f>
        <v>41034.45729286204</v>
      </c>
      <c r="H25" s="421">
        <f>'Manipur - CH4 (Rural (22))'!H71</f>
        <v>41485.565436961653</v>
      </c>
      <c r="I25" s="421">
        <f>'Manipur - CH4 (Rural (22))'!I71</f>
        <v>50512.294609803415</v>
      </c>
      <c r="J25" s="421">
        <f>'Manipur - CH4 (Rural (22))'!J71</f>
        <v>51121.142891758805</v>
      </c>
      <c r="K25" s="421">
        <f>'Manipur - CH4 (Rural (22))'!K71</f>
        <v>51729.991173714188</v>
      </c>
      <c r="L25" s="421">
        <f>'Manipur - CH4 (Rural (22))'!L71</f>
        <v>52338.839455669557</v>
      </c>
      <c r="M25" s="429">
        <f>'Manipur - CH4 (Rural (22))'!M71</f>
        <v>52947.687737624939</v>
      </c>
    </row>
    <row r="26" spans="1:13" x14ac:dyDescent="0.2">
      <c r="A26" s="242"/>
      <c r="B26" s="428" t="s">
        <v>175</v>
      </c>
      <c r="C26" s="421">
        <f>'Meghalaya - CH4 (Rural (23))'!C71</f>
        <v>46763.016953586812</v>
      </c>
      <c r="D26" s="421">
        <f>'Meghalaya - CH4 (Rural (23))'!D71</f>
        <v>47938.540400158505</v>
      </c>
      <c r="E26" s="421">
        <f>'Meghalaya - CH4 (Rural (23))'!E71</f>
        <v>49114.063846730205</v>
      </c>
      <c r="F26" s="421">
        <f>'Meghalaya - CH4 (Rural (23))'!F71</f>
        <v>50289.587293301891</v>
      </c>
      <c r="G26" s="421">
        <f>'Meghalaya - CH4 (Rural (23))'!G71</f>
        <v>51465.110739873591</v>
      </c>
      <c r="H26" s="421">
        <f>'Meghalaya - CH4 (Rural (23))'!H71</f>
        <v>52640.634186445299</v>
      </c>
      <c r="I26" s="421">
        <f>'Meghalaya - CH4 (Rural (23))'!I71</f>
        <v>65659.90815097942</v>
      </c>
      <c r="J26" s="421">
        <f>'Meghalaya - CH4 (Rural (23))'!J71</f>
        <v>67494.978703858476</v>
      </c>
      <c r="K26" s="421">
        <f>'Meghalaya - CH4 (Rural (23))'!K71</f>
        <v>69330.049256737504</v>
      </c>
      <c r="L26" s="421">
        <f>'Meghalaya - CH4 (Rural (23))'!L71</f>
        <v>71165.119809616561</v>
      </c>
      <c r="M26" s="429">
        <f>'Meghalaya - CH4 (Rural (23))'!M71</f>
        <v>73000.190362495603</v>
      </c>
    </row>
    <row r="27" spans="1:13" x14ac:dyDescent="0.2">
      <c r="A27" s="242"/>
      <c r="B27" s="428" t="s">
        <v>176</v>
      </c>
      <c r="C27" s="421">
        <f>'Mizoram - CH4 (Rural (24))'!C71</f>
        <v>11076.674681854862</v>
      </c>
      <c r="D27" s="421">
        <f>'Mizoram - CH4 (Rural (24))'!D71</f>
        <v>11314.421346389154</v>
      </c>
      <c r="E27" s="421">
        <f>'Mizoram - CH4 (Rural (24))'!E71</f>
        <v>11552.168010923448</v>
      </c>
      <c r="F27" s="421">
        <f>'Mizoram - CH4 (Rural (24))'!F71</f>
        <v>11789.91467545774</v>
      </c>
      <c r="G27" s="421">
        <f>'Mizoram - CH4 (Rural (24))'!G71</f>
        <v>12027.661339992035</v>
      </c>
      <c r="H27" s="421">
        <f>'Mizoram - CH4 (Rural (24))'!H71</f>
        <v>12265.408004526322</v>
      </c>
      <c r="I27" s="421">
        <f>'Mizoram - CH4 (Rural (24))'!I71</f>
        <v>18059.876174328409</v>
      </c>
      <c r="J27" s="421">
        <f>'Mizoram - CH4 (Rural (24))'!J71</f>
        <v>18483.914058202739</v>
      </c>
      <c r="K27" s="421">
        <f>'Mizoram - CH4 (Rural (24))'!K71</f>
        <v>18907.95194207707</v>
      </c>
      <c r="L27" s="421">
        <f>'Mizoram - CH4 (Rural (24))'!L71</f>
        <v>19331.989825951401</v>
      </c>
      <c r="M27" s="429">
        <f>'Mizoram - CH4 (Rural (24))'!M71</f>
        <v>19756.027709825725</v>
      </c>
    </row>
    <row r="28" spans="1:13" x14ac:dyDescent="0.2">
      <c r="A28" s="242"/>
      <c r="B28" s="428" t="s">
        <v>177</v>
      </c>
      <c r="C28" s="421">
        <f>'Nagaland - CH4 (Rural (25))'!C71</f>
        <v>46562.155982906268</v>
      </c>
      <c r="D28" s="421">
        <f>'Nagaland - CH4 (Rural (25))'!D71</f>
        <v>46535.106428760664</v>
      </c>
      <c r="E28" s="421">
        <f>'Nagaland - CH4 (Rural (25))'!E71</f>
        <v>46508.056874615082</v>
      </c>
      <c r="F28" s="421">
        <f>'Nagaland - CH4 (Rural (25))'!F71</f>
        <v>46481.007320469493</v>
      </c>
      <c r="G28" s="421">
        <f>'Nagaland - CH4 (Rural (25))'!G71</f>
        <v>46453.957766323889</v>
      </c>
      <c r="H28" s="421">
        <f>'Nagaland - CH4 (Rural (25))'!H71</f>
        <v>46426.908212178299</v>
      </c>
      <c r="I28" s="421">
        <f>'Nagaland - CH4 (Rural (25))'!I71</f>
        <v>55196.000787495861</v>
      </c>
      <c r="J28" s="421">
        <f>'Nagaland - CH4 (Rural (25))'!J71</f>
        <v>55164.009875116222</v>
      </c>
      <c r="K28" s="421">
        <f>'Nagaland - CH4 (Rural (25))'!K71</f>
        <v>55132.018962736613</v>
      </c>
      <c r="L28" s="421">
        <f>'Nagaland - CH4 (Rural (25))'!L71</f>
        <v>55100.028050356988</v>
      </c>
      <c r="M28" s="429">
        <f>'Nagaland - CH4 (Rural (25))'!M71</f>
        <v>55068.03713797735</v>
      </c>
    </row>
    <row r="29" spans="1:13" x14ac:dyDescent="0.2">
      <c r="A29" s="242"/>
      <c r="B29" s="428" t="s">
        <v>178</v>
      </c>
      <c r="C29" s="421">
        <f>'Odisha - CH4 (Rural (26))'!C71</f>
        <v>706096.61204767402</v>
      </c>
      <c r="D29" s="421">
        <f>'Odisha - CH4 (Rural (26))'!D71</f>
        <v>715486.82097979588</v>
      </c>
      <c r="E29" s="421">
        <f>'Odisha - CH4 (Rural (26))'!E71</f>
        <v>724877.02991191787</v>
      </c>
      <c r="F29" s="421">
        <f>'Odisha - CH4 (Rural (26))'!F71</f>
        <v>734267.23884403962</v>
      </c>
      <c r="G29" s="421">
        <f>'Odisha - CH4 (Rural (26))'!G71</f>
        <v>743657.44777616125</v>
      </c>
      <c r="H29" s="421">
        <f>'Odisha - CH4 (Rural (26))'!H71</f>
        <v>753047.65670828312</v>
      </c>
      <c r="I29" s="421">
        <f>'Odisha - CH4 (Rural (26))'!I71</f>
        <v>877155.81631648191</v>
      </c>
      <c r="J29" s="421">
        <f>'Odisha - CH4 (Rural (26))'!J71</f>
        <v>889476.28841834469</v>
      </c>
      <c r="K29" s="421">
        <f>'Odisha - CH4 (Rural (26))'!K71</f>
        <v>901796.76052020735</v>
      </c>
      <c r="L29" s="421">
        <f>'Odisha - CH4 (Rural (26))'!L71</f>
        <v>914117.23262206989</v>
      </c>
      <c r="M29" s="429">
        <f>'Odisha - CH4 (Rural (26))'!M71</f>
        <v>926437.70472393278</v>
      </c>
    </row>
    <row r="30" spans="1:13" x14ac:dyDescent="0.2">
      <c r="A30" s="242"/>
      <c r="B30" s="428" t="s">
        <v>179</v>
      </c>
      <c r="C30" s="421">
        <f>'Puducherry - CH4 (Rural (27))'!C71</f>
        <v>12224.131113394567</v>
      </c>
      <c r="D30" s="421">
        <f>'Puducherry - CH4 (Rural (27))'!D71</f>
        <v>12532.735697359745</v>
      </c>
      <c r="E30" s="421">
        <f>'Puducherry - CH4 (Rural (27))'!E71</f>
        <v>12841.340281324921</v>
      </c>
      <c r="F30" s="421">
        <f>'Puducherry - CH4 (Rural (27))'!F71</f>
        <v>13149.944865290092</v>
      </c>
      <c r="G30" s="421">
        <f>'Puducherry - CH4 (Rural (27))'!G71</f>
        <v>13458.549449255272</v>
      </c>
      <c r="H30" s="421">
        <f>'Puducherry - CH4 (Rural (27))'!H71</f>
        <v>13767.154033220442</v>
      </c>
      <c r="I30" s="421">
        <f>'Puducherry - CH4 (Rural (27))'!I71</f>
        <v>18155.330654479203</v>
      </c>
      <c r="J30" s="421">
        <f>'Puducherry - CH4 (Rural (27))'!J71</f>
        <v>18665.154557687081</v>
      </c>
      <c r="K30" s="421">
        <f>'Puducherry - CH4 (Rural (27))'!K71</f>
        <v>19174.978460894945</v>
      </c>
      <c r="L30" s="421">
        <f>'Puducherry - CH4 (Rural (27))'!L71</f>
        <v>19684.802364102823</v>
      </c>
      <c r="M30" s="429">
        <f>'Puducherry - CH4 (Rural (27))'!M71</f>
        <v>20194.626267310694</v>
      </c>
    </row>
    <row r="31" spans="1:13" x14ac:dyDescent="0.2">
      <c r="A31" s="242"/>
      <c r="B31" s="428" t="s">
        <v>180</v>
      </c>
      <c r="C31" s="421">
        <f>'Punjab - CH4 (Rural (28))'!C71</f>
        <v>474542.70240810607</v>
      </c>
      <c r="D31" s="421">
        <f>'Punjab - CH4 (Rural (28))'!D71</f>
        <v>480788.68674197444</v>
      </c>
      <c r="E31" s="421">
        <f>'Punjab - CH4 (Rural (28))'!E71</f>
        <v>487034.67107584263</v>
      </c>
      <c r="F31" s="421">
        <f>'Punjab - CH4 (Rural (28))'!F71</f>
        <v>493280.65540971095</v>
      </c>
      <c r="G31" s="421">
        <f>'Punjab - CH4 (Rural (28))'!G71</f>
        <v>499526.63974357926</v>
      </c>
      <c r="H31" s="421">
        <f>'Punjab - CH4 (Rural (28))'!H71</f>
        <v>505772.62407744757</v>
      </c>
      <c r="I31" s="421">
        <f>'Punjab - CH4 (Rural (28))'!I71</f>
        <v>818691.35817481601</v>
      </c>
      <c r="J31" s="421">
        <f>'Punjab - CH4 (Rural (28))'!J71</f>
        <v>830065.91873222624</v>
      </c>
      <c r="K31" s="421">
        <f>'Punjab - CH4 (Rural (28))'!K71</f>
        <v>841440.47928963671</v>
      </c>
      <c r="L31" s="421">
        <f>'Punjab - CH4 (Rural (28))'!L71</f>
        <v>852815.03984704718</v>
      </c>
      <c r="M31" s="429">
        <f>'Punjab - CH4 (Rural (28))'!M71</f>
        <v>864189.60040445742</v>
      </c>
    </row>
    <row r="32" spans="1:13" x14ac:dyDescent="0.2">
      <c r="A32" s="242"/>
      <c r="B32" s="428" t="s">
        <v>181</v>
      </c>
      <c r="C32" s="421">
        <f>'Rajasthan - CH4 (Rural (29))'!C71</f>
        <v>974526.52248046815</v>
      </c>
      <c r="D32" s="421">
        <f>'Rajasthan - CH4 (Rural (29))'!D71</f>
        <v>993661.89573269791</v>
      </c>
      <c r="E32" s="421">
        <f>'Rajasthan - CH4 (Rural (29))'!E71</f>
        <v>1012797.268984928</v>
      </c>
      <c r="F32" s="421">
        <f>'Rajasthan - CH4 (Rural (29))'!F71</f>
        <v>1031932.6422371578</v>
      </c>
      <c r="G32" s="421">
        <f>'Rajasthan - CH4 (Rural (29))'!G71</f>
        <v>1051068.0154893878</v>
      </c>
      <c r="H32" s="421">
        <f>'Rajasthan - CH4 (Rural (29))'!H71</f>
        <v>1070203.3887416176</v>
      </c>
      <c r="I32" s="421">
        <f>'Rajasthan - CH4 (Rural (29))'!I71</f>
        <v>1336229.3099707444</v>
      </c>
      <c r="J32" s="421">
        <f>'Rajasthan - CH4 (Rural (29))'!J71</f>
        <v>1364703.3332090906</v>
      </c>
      <c r="K32" s="421">
        <f>'Rajasthan - CH4 (Rural (29))'!K71</f>
        <v>1393177.3564474366</v>
      </c>
      <c r="L32" s="421">
        <f>'Rajasthan - CH4 (Rural (29))'!L71</f>
        <v>1421651.3796857831</v>
      </c>
      <c r="M32" s="429">
        <f>'Rajasthan - CH4 (Rural (29))'!M71</f>
        <v>1450125.4029241283</v>
      </c>
    </row>
    <row r="33" spans="1:13" x14ac:dyDescent="0.2">
      <c r="A33" s="242"/>
      <c r="B33" s="428" t="s">
        <v>182</v>
      </c>
      <c r="C33" s="421">
        <f>'Sikkim - CH4 (Rural (30))'!C71</f>
        <v>18305.139206424967</v>
      </c>
      <c r="D33" s="421">
        <f>'Sikkim - CH4 (Rural (30))'!D71</f>
        <v>18529.554755619585</v>
      </c>
      <c r="E33" s="421">
        <f>'Sikkim - CH4 (Rural (30))'!E71</f>
        <v>18753.970304814211</v>
      </c>
      <c r="F33" s="421">
        <f>'Sikkim - CH4 (Rural (30))'!F71</f>
        <v>18978.385854008837</v>
      </c>
      <c r="G33" s="421">
        <f>'Sikkim - CH4 (Rural (30))'!G71</f>
        <v>19202.801403203452</v>
      </c>
      <c r="H33" s="421">
        <f>'Sikkim - CH4 (Rural (30))'!H71</f>
        <v>19427.216952398077</v>
      </c>
      <c r="I33" s="421">
        <f>'Sikkim - CH4 (Rural (30))'!I71</f>
        <v>28666.679836085099</v>
      </c>
      <c r="J33" s="421">
        <f>'Sikkim - CH4 (Rural (30))'!J71</f>
        <v>29036.247964506951</v>
      </c>
      <c r="K33" s="421">
        <f>'Sikkim - CH4 (Rural (30))'!K71</f>
        <v>29405.81609292881</v>
      </c>
      <c r="L33" s="421">
        <f>'Sikkim - CH4 (Rural (30))'!L71</f>
        <v>29775.384221350661</v>
      </c>
      <c r="M33" s="429">
        <f>'Sikkim - CH4 (Rural (30))'!M71</f>
        <v>30144.952349772506</v>
      </c>
    </row>
    <row r="34" spans="1:13" x14ac:dyDescent="0.2">
      <c r="A34" s="242"/>
      <c r="B34" s="428" t="s">
        <v>183</v>
      </c>
      <c r="C34" s="421">
        <f>'Tamil Nadu - CH4 (Rural (31))'!C71</f>
        <v>950138.24211087206</v>
      </c>
      <c r="D34" s="421">
        <f>'Tamil Nadu - CH4 (Rural (31))'!D71</f>
        <v>964098.00122404122</v>
      </c>
      <c r="E34" s="421">
        <f>'Tamil Nadu - CH4 (Rural (31))'!E71</f>
        <v>978057.76033721049</v>
      </c>
      <c r="F34" s="421">
        <f>'Tamil Nadu - CH4 (Rural (31))'!F71</f>
        <v>992017.51945037977</v>
      </c>
      <c r="G34" s="421">
        <f>'Tamil Nadu - CH4 (Rural (31))'!G71</f>
        <v>1005977.2785635487</v>
      </c>
      <c r="H34" s="421">
        <f>'Tamil Nadu - CH4 (Rural (31))'!H71</f>
        <v>1019937.037676718</v>
      </c>
      <c r="I34" s="421">
        <f>'Tamil Nadu - CH4 (Rural (31))'!I71</f>
        <v>1160249.6002112061</v>
      </c>
      <c r="J34" s="421">
        <f>'Tamil Nadu - CH4 (Rural (31))'!J71</f>
        <v>1178360.7701950578</v>
      </c>
      <c r="K34" s="421">
        <f>'Tamil Nadu - CH4 (Rural (31))'!K71</f>
        <v>1196471.9401789103</v>
      </c>
      <c r="L34" s="421">
        <f>'Tamil Nadu - CH4 (Rural (31))'!L71</f>
        <v>1214583.110162762</v>
      </c>
      <c r="M34" s="429">
        <f>'Tamil Nadu - CH4 (Rural (31))'!M71</f>
        <v>1232694.2801466142</v>
      </c>
    </row>
    <row r="35" spans="1:13" x14ac:dyDescent="0.2">
      <c r="A35" s="242"/>
      <c r="B35" s="428" t="s">
        <v>208</v>
      </c>
      <c r="C35" s="421"/>
      <c r="D35" s="421"/>
      <c r="E35" s="421"/>
      <c r="F35" s="421"/>
      <c r="G35" s="421"/>
      <c r="H35" s="421"/>
      <c r="I35" s="421">
        <f>'Telangana - CH4 (Rural (32))'!I71</f>
        <v>0</v>
      </c>
      <c r="J35" s="421">
        <f>'Telangana - CH4 (Rural (32))'!J71</f>
        <v>0</v>
      </c>
      <c r="K35" s="421">
        <f>'Telangana - CH4 (Rural (32))'!K71</f>
        <v>0</v>
      </c>
      <c r="L35" s="421">
        <f>'Telangana - CH4 (Rural (32))'!L71</f>
        <v>812244.49207894586</v>
      </c>
      <c r="M35" s="429">
        <f>'Telangana - CH4 (Rural (32))'!M71</f>
        <v>822842.98949658347</v>
      </c>
    </row>
    <row r="36" spans="1:13" x14ac:dyDescent="0.2">
      <c r="A36" s="242"/>
      <c r="B36" s="428" t="s">
        <v>185</v>
      </c>
      <c r="C36" s="421">
        <f>'Tripura - CH4 (Rural (33))'!C71</f>
        <v>62557.583662180848</v>
      </c>
      <c r="D36" s="421">
        <f>'Tripura - CH4 (Rural (33))'!D71</f>
        <v>63433.835784081944</v>
      </c>
      <c r="E36" s="421">
        <f>'Tripura - CH4 (Rural (33))'!E71</f>
        <v>64310.087905983077</v>
      </c>
      <c r="F36" s="421">
        <f>'Tripura - CH4 (Rural (33))'!F71</f>
        <v>65186.340027884165</v>
      </c>
      <c r="G36" s="421">
        <f>'Tripura - CH4 (Rural (33))'!G71</f>
        <v>66062.592149785269</v>
      </c>
      <c r="H36" s="421">
        <f>'Tripura - CH4 (Rural (33))'!H71</f>
        <v>66938.844271686365</v>
      </c>
      <c r="I36" s="421">
        <f>'Tripura - CH4 (Rural (33))'!I71</f>
        <v>64696.277858805282</v>
      </c>
      <c r="J36" s="421">
        <f>'Tripura - CH4 (Rural (33))'!J71</f>
        <v>65656.274109354723</v>
      </c>
      <c r="K36" s="421">
        <f>'Tripura - CH4 (Rural (33))'!K71</f>
        <v>66616.270359904156</v>
      </c>
      <c r="L36" s="421">
        <f>'Tripura - CH4 (Rural (33))'!L71</f>
        <v>67576.266610453589</v>
      </c>
      <c r="M36" s="429">
        <f>'Tripura - CH4 (Rural (33))'!M71</f>
        <v>68536.262861003022</v>
      </c>
    </row>
    <row r="37" spans="1:13" x14ac:dyDescent="0.2">
      <c r="A37" s="242"/>
      <c r="B37" s="428" t="s">
        <v>186</v>
      </c>
      <c r="C37" s="421">
        <f>'UP - CH4 (Rural (34))'!C71</f>
        <v>2800839.373794531</v>
      </c>
      <c r="D37" s="421">
        <f>'UP - CH4 (Rural (34))'!D71</f>
        <v>2853247.8895555642</v>
      </c>
      <c r="E37" s="421">
        <f>'UP - CH4 (Rural (34))'!E71</f>
        <v>2905656.4053165978</v>
      </c>
      <c r="F37" s="421">
        <f>'UP - CH4 (Rural (34))'!F71</f>
        <v>2958064.9210776309</v>
      </c>
      <c r="G37" s="421">
        <f>'UP - CH4 (Rural (34))'!G71</f>
        <v>3010473.4368386636</v>
      </c>
      <c r="H37" s="421">
        <f>'UP - CH4 (Rural (34))'!H71</f>
        <v>3062881.9525996963</v>
      </c>
      <c r="I37" s="421">
        <f>'UP - CH4 (Rural (34))'!I71</f>
        <v>4141349.8094225596</v>
      </c>
      <c r="J37" s="421">
        <f>'UP - CH4 (Rural (34))'!J71</f>
        <v>4225110.8282266697</v>
      </c>
      <c r="K37" s="421">
        <f>'UP - CH4 (Rural (34))'!K71</f>
        <v>4308871.8470307803</v>
      </c>
      <c r="L37" s="421">
        <f>'UP - CH4 (Rural (34))'!L71</f>
        <v>4392632.8658348909</v>
      </c>
      <c r="M37" s="429">
        <f>'UP - CH4 (Rural (34))'!M71</f>
        <v>4476393.8846390005</v>
      </c>
    </row>
    <row r="38" spans="1:13" x14ac:dyDescent="0.2">
      <c r="A38" s="242"/>
      <c r="B38" s="428" t="s">
        <v>187</v>
      </c>
      <c r="C38" s="421">
        <f>'Uttarakhand - CH4 (Rural (35))'!C71</f>
        <v>157178.0968433994</v>
      </c>
      <c r="D38" s="421">
        <f>'Uttarakhand - CH4 (Rural (35))'!D71</f>
        <v>159927.88859701683</v>
      </c>
      <c r="E38" s="421">
        <f>'Uttarakhand - CH4 (Rural (35))'!E71</f>
        <v>162677.68035063418</v>
      </c>
      <c r="F38" s="421">
        <f>'Uttarakhand - CH4 (Rural (35))'!F71</f>
        <v>165427.47210425159</v>
      </c>
      <c r="G38" s="421">
        <f>'Uttarakhand - CH4 (Rural (35))'!G71</f>
        <v>168177.26385786905</v>
      </c>
      <c r="H38" s="421">
        <f>'Uttarakhand - CH4 (Rural (35))'!H71</f>
        <v>170927.0556114864</v>
      </c>
      <c r="I38" s="421">
        <f>'Uttarakhand - CH4 (Rural (35))'!I71</f>
        <v>292440.32842740463</v>
      </c>
      <c r="J38" s="421">
        <f>'Uttarakhand - CH4 (Rural (35))'!J71</f>
        <v>297941.4632658927</v>
      </c>
      <c r="K38" s="421">
        <f>'Uttarakhand - CH4 (Rural (35))'!K71</f>
        <v>303442.59810438094</v>
      </c>
      <c r="L38" s="421">
        <f>'Uttarakhand - CH4 (Rural (35))'!L71</f>
        <v>308943.73294286907</v>
      </c>
      <c r="M38" s="429">
        <f>'Uttarakhand - CH4 (Rural (35))'!M71</f>
        <v>314444.86778135714</v>
      </c>
    </row>
    <row r="39" spans="1:13" x14ac:dyDescent="0.2">
      <c r="B39" s="428" t="s">
        <v>188</v>
      </c>
      <c r="C39" s="421">
        <f>'West Bengal - CH4 (Rural (36))'!C71</f>
        <v>1349029.4064395146</v>
      </c>
      <c r="D39" s="421">
        <f>'West Bengal - CH4 (Rural (36))'!D71</f>
        <v>1366725.92569519</v>
      </c>
      <c r="E39" s="421">
        <f>'West Bengal - CH4 (Rural (36))'!E71</f>
        <v>1384422.444950866</v>
      </c>
      <c r="F39" s="421">
        <f>'West Bengal - CH4 (Rural (36))'!F71</f>
        <v>1402118.9642065419</v>
      </c>
      <c r="G39" s="421">
        <f>'West Bengal - CH4 (Rural (36))'!G71</f>
        <v>1419815.4834622177</v>
      </c>
      <c r="H39" s="421">
        <f>'West Bengal - CH4 (Rural (36))'!H71</f>
        <v>1437512.0027178938</v>
      </c>
      <c r="I39" s="421">
        <f>'West Bengal - CH4 (Rural (36))'!I71</f>
        <v>1578571.2667471576</v>
      </c>
      <c r="J39" s="421">
        <f>'West Bengal - CH4 (Rural (36))'!J71</f>
        <v>1600425.647814957</v>
      </c>
      <c r="K39" s="421">
        <f>'West Bengal - CH4 (Rural (36))'!K71</f>
        <v>1622280.0288827561</v>
      </c>
      <c r="L39" s="421">
        <f>'West Bengal - CH4 (Rural (36))'!L71</f>
        <v>1644134.4099505558</v>
      </c>
      <c r="M39" s="429">
        <f>'West Bengal - CH4 (Rural (36))'!M71</f>
        <v>1665988.7910183552</v>
      </c>
    </row>
    <row r="40" spans="1:13" ht="14.25" thickBot="1" x14ac:dyDescent="0.25">
      <c r="B40" s="430" t="s">
        <v>222</v>
      </c>
      <c r="C40" s="431">
        <f>SUM(C4:C39)</f>
        <v>17486107.643191487</v>
      </c>
      <c r="D40" s="431">
        <f t="shared" ref="D40:L40" si="0">SUM(D4:D39)</f>
        <v>17761796.78853853</v>
      </c>
      <c r="E40" s="431">
        <f t="shared" si="0"/>
        <v>18037485.933885582</v>
      </c>
      <c r="F40" s="431">
        <f t="shared" si="0"/>
        <v>18313175.079232626</v>
      </c>
      <c r="G40" s="431">
        <f t="shared" si="0"/>
        <v>18588864.224579666</v>
      </c>
      <c r="H40" s="431">
        <f t="shared" si="0"/>
        <v>18864553.36992671</v>
      </c>
      <c r="I40" s="431">
        <f t="shared" si="0"/>
        <v>23061145.763767928</v>
      </c>
      <c r="J40" s="431">
        <f t="shared" si="0"/>
        <v>23463552.771436427</v>
      </c>
      <c r="K40" s="431">
        <f t="shared" si="0"/>
        <v>23865959.779104929</v>
      </c>
      <c r="L40" s="432">
        <f t="shared" si="0"/>
        <v>24190504.741493739</v>
      </c>
      <c r="M40" s="433">
        <f>SUM(M4:M39)</f>
        <v>24592285.496960904</v>
      </c>
    </row>
    <row r="41" spans="1:13" x14ac:dyDescent="0.2">
      <c r="B41" s="237"/>
      <c r="C41" s="243"/>
      <c r="D41" s="243"/>
      <c r="E41" s="243"/>
      <c r="F41" s="243"/>
      <c r="G41" s="243"/>
      <c r="H41" s="243"/>
      <c r="I41" s="243"/>
      <c r="J41" s="243"/>
      <c r="K41" s="243"/>
      <c r="L41" s="243"/>
      <c r="M41" s="243"/>
    </row>
    <row r="42" spans="1:13" ht="14.25" thickBot="1" x14ac:dyDescent="0.25">
      <c r="B42" s="237"/>
      <c r="C42" s="244"/>
      <c r="D42" s="244"/>
      <c r="E42" s="244"/>
      <c r="F42" s="244"/>
      <c r="G42" s="244"/>
      <c r="H42" s="244"/>
      <c r="I42" s="244"/>
      <c r="J42" s="244"/>
      <c r="K42" s="244"/>
      <c r="L42" s="244"/>
      <c r="M42" s="244"/>
    </row>
    <row r="43" spans="1:13" ht="14.25" thickBot="1" x14ac:dyDescent="0.25">
      <c r="B43" s="436" t="s">
        <v>223</v>
      </c>
      <c r="C43" s="437"/>
      <c r="D43" s="437"/>
      <c r="E43" s="438"/>
      <c r="F43" s="438"/>
      <c r="G43" s="438"/>
      <c r="H43" s="438"/>
      <c r="I43" s="438"/>
      <c r="J43" s="438"/>
      <c r="K43" s="438"/>
      <c r="L43" s="438"/>
      <c r="M43" s="439"/>
    </row>
    <row r="44" spans="1:13" x14ac:dyDescent="0.2">
      <c r="B44" s="440" t="s">
        <v>224</v>
      </c>
      <c r="C44" s="441">
        <v>2005</v>
      </c>
      <c r="D44" s="441">
        <v>2006</v>
      </c>
      <c r="E44" s="441">
        <v>2007</v>
      </c>
      <c r="F44" s="441">
        <v>2008</v>
      </c>
      <c r="G44" s="441">
        <v>2009</v>
      </c>
      <c r="H44" s="441">
        <v>2010</v>
      </c>
      <c r="I44" s="441">
        <v>2011</v>
      </c>
      <c r="J44" s="441">
        <v>2012</v>
      </c>
      <c r="K44" s="441">
        <v>2013</v>
      </c>
      <c r="L44" s="442">
        <v>2014</v>
      </c>
      <c r="M44" s="443">
        <v>2015</v>
      </c>
    </row>
    <row r="45" spans="1:13" x14ac:dyDescent="0.2">
      <c r="B45" s="428" t="s">
        <v>204</v>
      </c>
      <c r="C45" s="421">
        <f>'Andaman - N2ORural (1))'!C43</f>
        <v>3174.4630570751997</v>
      </c>
      <c r="D45" s="421">
        <f>'Andaman - N2ORural (1))'!D43</f>
        <v>3170.6599692569994</v>
      </c>
      <c r="E45" s="421">
        <f>'Andaman - N2ORural (1))'!E43</f>
        <v>3166.8568814387991</v>
      </c>
      <c r="F45" s="421">
        <f>'Andaman - N2ORural (1))'!F43</f>
        <v>3163.0537936205997</v>
      </c>
      <c r="G45" s="421">
        <f>'Andaman - N2ORural (1))'!G43</f>
        <v>3594.0913928369987</v>
      </c>
      <c r="H45" s="421">
        <f>'Andaman - N2ORural (1))'!H43</f>
        <v>3589.7648463022492</v>
      </c>
      <c r="I45" s="421">
        <f>'Andaman - N2ORural (1))'!I43</f>
        <v>3753.6440471639989</v>
      </c>
      <c r="J45" s="421">
        <f>'Andaman - N2ORural (1))'!J43</f>
        <v>3749.168532849199</v>
      </c>
      <c r="K45" s="421">
        <f>'Andaman - N2ORural (1))'!K43</f>
        <v>3744.693018534399</v>
      </c>
      <c r="L45" s="421">
        <f>'Andaman - N2ORural (1))'!L43</f>
        <v>3740.2175042195981</v>
      </c>
      <c r="M45" s="429">
        <f>'Andaman - N2ORural (1))'!M43</f>
        <v>3735.7419899047982</v>
      </c>
    </row>
    <row r="46" spans="1:13" x14ac:dyDescent="0.2">
      <c r="B46" s="428" t="s">
        <v>154</v>
      </c>
      <c r="C46" s="421">
        <f>'Andhra Pradesh - N2O (Rural (2)'!C43</f>
        <v>691554.66983519413</v>
      </c>
      <c r="D46" s="421">
        <f>'Andhra Pradesh - N2O (Rural (2)'!D43</f>
        <v>692745.54157053295</v>
      </c>
      <c r="E46" s="421">
        <f>'Andhra Pradesh - N2O (Rural (2)'!E43</f>
        <v>693936.41330587212</v>
      </c>
      <c r="F46" s="421">
        <f>'Andhra Pradesh - N2O (Rural (2)'!F43</f>
        <v>695127.28504121106</v>
      </c>
      <c r="G46" s="421">
        <f>'Andhra Pradesh - N2O (Rural (2)'!G43</f>
        <v>752247.32599555003</v>
      </c>
      <c r="H46" s="421">
        <f>'Andhra Pradesh - N2O (Rural (2)'!H43</f>
        <v>753533.85007910896</v>
      </c>
      <c r="I46" s="421">
        <f>'Andhra Pradesh - N2O (Rural (2)'!I43</f>
        <v>796209.22367530491</v>
      </c>
      <c r="J46" s="421">
        <f>'Andhra Pradesh - N2O (Rural (2)'!J43</f>
        <v>797589.82244172483</v>
      </c>
      <c r="K46" s="421">
        <f>'Andhra Pradesh - N2O (Rural (2)'!K43</f>
        <v>798970.4212081444</v>
      </c>
      <c r="L46" s="421">
        <f>'Andhra Pradesh - N2O (Rural (2)'!L43</f>
        <v>493063.91735885281</v>
      </c>
      <c r="M46" s="429">
        <f>'Andhra Pradesh - N2O (Rural (2)'!M43</f>
        <v>493661.28325872985</v>
      </c>
    </row>
    <row r="47" spans="1:13" x14ac:dyDescent="0.2">
      <c r="B47" s="428" t="s">
        <v>155</v>
      </c>
      <c r="C47" s="421">
        <f>'Arunachal - N2O (Rural (3))'!C43</f>
        <v>15986.261842819398</v>
      </c>
      <c r="D47" s="421">
        <f>'Arunachal - N2O (Rural (3))'!D43</f>
        <v>16317.028742822496</v>
      </c>
      <c r="E47" s="421">
        <f>'Arunachal - N2O (Rural (3))'!E43</f>
        <v>16647.795642825597</v>
      </c>
      <c r="F47" s="421">
        <f>'Arunachal - N2O (Rural (3))'!F43</f>
        <v>16978.562542828695</v>
      </c>
      <c r="G47" s="421">
        <f>'Arunachal - N2O (Rural (3))'!G43</f>
        <v>15110.507681999394</v>
      </c>
      <c r="H47" s="421">
        <f>'Arunachal - N2O (Rural (3))'!H43</f>
        <v>15399.256925576696</v>
      </c>
      <c r="I47" s="421">
        <f>'Arunachal - N2O (Rural (3))'!I43</f>
        <v>13710.414866950998</v>
      </c>
      <c r="J47" s="421">
        <f>'Arunachal - N2O (Rural (3))'!J43</f>
        <v>14019.689322994056</v>
      </c>
      <c r="K47" s="421">
        <f>'Arunachal - N2O (Rural (3))'!K43</f>
        <v>14328.963779037113</v>
      </c>
      <c r="L47" s="421">
        <f>'Arunachal - N2O (Rural (3))'!L43</f>
        <v>14638.238235080171</v>
      </c>
      <c r="M47" s="429">
        <f>'Arunachal - N2O (Rural (3))'!M43</f>
        <v>14947.512691123224</v>
      </c>
    </row>
    <row r="48" spans="1:13" x14ac:dyDescent="0.2">
      <c r="B48" s="428" t="s">
        <v>156</v>
      </c>
      <c r="C48" s="421">
        <f>'Assam - N2O (Rural (4))'!C43</f>
        <v>323407.69112549047</v>
      </c>
      <c r="D48" s="421">
        <f>'Assam - N2O (Rural (4))'!D43</f>
        <v>328118.25112287112</v>
      </c>
      <c r="E48" s="421">
        <f>'Assam - N2O (Rural (4))'!E43</f>
        <v>332828.81112025172</v>
      </c>
      <c r="F48" s="421">
        <f>'Assam - N2O (Rural (4))'!F43</f>
        <v>337539.37111763237</v>
      </c>
      <c r="G48" s="421">
        <f>'Assam - N2O (Rural (4))'!G43</f>
        <v>334781.47910775925</v>
      </c>
      <c r="H48" s="421">
        <f>'Assam - N2O (Rural (4))'!H43</f>
        <v>339389.24699893524</v>
      </c>
      <c r="I48" s="421">
        <f>'Assam - N2O (Rural (4))'!I43</f>
        <v>348334.51362296398</v>
      </c>
      <c r="J48" s="421">
        <f>'Assam - N2O (Rural (4))'!J43</f>
        <v>353722.0276021738</v>
      </c>
      <c r="K48" s="421">
        <f>'Assam - N2O (Rural (4))'!K43</f>
        <v>359109.5415813835</v>
      </c>
      <c r="L48" s="421">
        <f>'Assam - N2O (Rural (4))'!L43</f>
        <v>364497.05556059326</v>
      </c>
      <c r="M48" s="429">
        <f>'Assam - N2O (Rural (4))'!M43</f>
        <v>369884.56953980308</v>
      </c>
    </row>
    <row r="49" spans="2:13" x14ac:dyDescent="0.2">
      <c r="B49" s="428" t="s">
        <v>157</v>
      </c>
      <c r="C49" s="421">
        <f>'Bihar - N2O (Rural (5))'!C43</f>
        <v>1173017.2730187692</v>
      </c>
      <c r="D49" s="421">
        <f>'Bihar - N2O (Rural (5))'!D43</f>
        <v>1198951.5278071647</v>
      </c>
      <c r="E49" s="421">
        <f>'Bihar - N2O (Rural (5))'!E43</f>
        <v>1224885.7825955609</v>
      </c>
      <c r="F49" s="421">
        <f>'Bihar - N2O (Rural (5))'!F43</f>
        <v>1250820.0373839566</v>
      </c>
      <c r="G49" s="421">
        <f>'Bihar - N2O (Rural (5))'!G43</f>
        <v>1228158.1080412252</v>
      </c>
      <c r="H49" s="421">
        <f>'Bihar - N2O (Rural (5))'!H43</f>
        <v>1253105.2458653569</v>
      </c>
      <c r="I49" s="421">
        <f>'Bihar - N2O (Rural (5))'!I43</f>
        <v>1381491.8751751476</v>
      </c>
      <c r="J49" s="421">
        <f>'Bihar - N2O (Rural (5))'!J43</f>
        <v>1414998.4906292176</v>
      </c>
      <c r="K49" s="421">
        <f>'Bihar - N2O (Rural (5))'!K43</f>
        <v>1448505.1060832879</v>
      </c>
      <c r="L49" s="421">
        <f>'Bihar - N2O (Rural (5))'!L43</f>
        <v>1482011.7215373574</v>
      </c>
      <c r="M49" s="429">
        <f>'Bihar - N2O (Rural (5))'!M43</f>
        <v>1515518.3369914275</v>
      </c>
    </row>
    <row r="50" spans="2:13" x14ac:dyDescent="0.2">
      <c r="B50" s="428" t="s">
        <v>158</v>
      </c>
      <c r="C50" s="421">
        <f>'Chandigarh - N2O (Rural (6))'!C43</f>
        <v>1003.7267139636002</v>
      </c>
      <c r="D50" s="421">
        <f>'Chandigarh - N2O (Rural (6))'!D43</f>
        <v>908.9670610845003</v>
      </c>
      <c r="E50" s="421">
        <f>'Chandigarh - N2O (Rural (6))'!E43</f>
        <v>814.20740820540016</v>
      </c>
      <c r="F50" s="421">
        <f>'Chandigarh - N2O (Rural (6))'!F43</f>
        <v>719.44775532630024</v>
      </c>
      <c r="G50" s="421">
        <f>'Chandigarh - N2O (Rural (6))'!G43</f>
        <v>650.58727750720004</v>
      </c>
      <c r="H50" s="421">
        <f>'Chandigarh - N2O (Rural (6))'!H43</f>
        <v>551.89894913560022</v>
      </c>
      <c r="I50" s="421">
        <f>'Chandigarh - N2O (Rural (6))'!I43</f>
        <v>444.18970872649993</v>
      </c>
      <c r="J50" s="421">
        <f>'Chandigarh - N2O (Rural (6))'!J43</f>
        <v>413.74979109493762</v>
      </c>
      <c r="K50" s="421">
        <f>'Chandigarh - N2O (Rural (6))'!K43</f>
        <v>383.30987346337514</v>
      </c>
      <c r="L50" s="421">
        <f>'Chandigarh - N2O (Rural (6))'!L43</f>
        <v>352.86995583181294</v>
      </c>
      <c r="M50" s="429">
        <f>'Chandigarh - N2O (Rural (6))'!M43</f>
        <v>322.43003820025058</v>
      </c>
    </row>
    <row r="51" spans="2:13" x14ac:dyDescent="0.2">
      <c r="B51" s="428" t="s">
        <v>205</v>
      </c>
      <c r="C51" s="421">
        <f>'Chhatisgarh - N2O (Rural (7))'!C43</f>
        <v>210405.00901107598</v>
      </c>
      <c r="D51" s="421">
        <f>'Chhatisgarh - N2O (Rural (7))'!D43</f>
        <v>213897.48438989697</v>
      </c>
      <c r="E51" s="421">
        <f>'Chhatisgarh - N2O (Rural (7))'!E43</f>
        <v>217389.95976871793</v>
      </c>
      <c r="F51" s="421">
        <f>'Chhatisgarh - N2O (Rural (7))'!F43</f>
        <v>220882.43514753893</v>
      </c>
      <c r="G51" s="421">
        <f>'Chhatisgarh - N2O (Rural (7))'!G43</f>
        <v>221298.03939044997</v>
      </c>
      <c r="H51" s="421">
        <f>'Chhatisgarh - N2O (Rural (7))'!H43</f>
        <v>224742.62217441373</v>
      </c>
      <c r="I51" s="421">
        <f>'Chhatisgarh - N2O (Rural (7))'!I43</f>
        <v>242342.13318039451</v>
      </c>
      <c r="J51" s="421">
        <f>'Chhatisgarh - N2O (Rural (7))'!J43</f>
        <v>246650.80256324203</v>
      </c>
      <c r="K51" s="421">
        <f>'Chhatisgarh - N2O (Rural (7))'!K43</f>
        <v>250959.47194608962</v>
      </c>
      <c r="L51" s="421">
        <f>'Chhatisgarh - N2O (Rural (7))'!L43</f>
        <v>255268.14132893711</v>
      </c>
      <c r="M51" s="429">
        <f>'Chhatisgarh - N2O (Rural (7))'!M43</f>
        <v>259576.81071178472</v>
      </c>
    </row>
    <row r="52" spans="2:13" x14ac:dyDescent="0.2">
      <c r="B52" s="428" t="s">
        <v>217</v>
      </c>
      <c r="C52" s="421">
        <f>'Dadra and nagr - N2O (Rural (8)'!C43</f>
        <v>1801.8330907961999</v>
      </c>
      <c r="D52" s="421">
        <f>'Dadra and nagr - N2O (Rural (8)'!D43</f>
        <v>1815.2875855345005</v>
      </c>
      <c r="E52" s="421">
        <f>'Dadra and nagr - N2O (Rural (8)'!E43</f>
        <v>1828.7420802728004</v>
      </c>
      <c r="F52" s="421">
        <f>'Dadra and nagr - N2O (Rural (8)'!F43</f>
        <v>1842.1965750111005</v>
      </c>
      <c r="G52" s="421">
        <f>'Dadra and nagr - N2O (Rural (8)'!G43</f>
        <v>2019.6492877781013</v>
      </c>
      <c r="H52" s="421">
        <f>'Dadra and nagr - N2O (Rural (8)'!H43</f>
        <v>2034.2928601385511</v>
      </c>
      <c r="I52" s="421">
        <f>'Dadra and nagr - N2O (Rural (8)'!I43</f>
        <v>1871.1644172209997</v>
      </c>
      <c r="J52" s="421">
        <f>'Dadra and nagr - N2O (Rural (8)'!J43</f>
        <v>1885.5623915094995</v>
      </c>
      <c r="K52" s="421">
        <f>'Dadra and nagr - N2O (Rural (8)'!K43</f>
        <v>1899.9705843744994</v>
      </c>
      <c r="L52" s="421">
        <f>'Dadra and nagr - N2O (Rural (8)'!L43</f>
        <v>1914.3685586629997</v>
      </c>
      <c r="M52" s="429">
        <f>'Dadra and nagr - N2O (Rural (8)'!M43</f>
        <v>1928.7709351844765</v>
      </c>
    </row>
    <row r="53" spans="2:13" x14ac:dyDescent="0.2">
      <c r="B53" s="428" t="s">
        <v>216</v>
      </c>
      <c r="C53" s="421">
        <f>'Daman &amp; Diu - N2O (Rural (9))'!C43</f>
        <v>1045.4390876160003</v>
      </c>
      <c r="D53" s="421">
        <f>'Daman &amp; Diu - N2O (Rural (9))'!D43</f>
        <v>995.483416928</v>
      </c>
      <c r="E53" s="421">
        <f>'Daman &amp; Diu - N2O (Rural (9))'!E43</f>
        <v>945.52774623999983</v>
      </c>
      <c r="F53" s="421">
        <f>'Daman &amp; Diu - N2O (Rural (9))'!F43</f>
        <v>895.57207555199966</v>
      </c>
      <c r="G53" s="421">
        <f>'Daman &amp; Diu - N2O (Rural (9))'!G43</f>
        <v>896.76255838400016</v>
      </c>
      <c r="H53" s="421">
        <f>'Daman &amp; Diu - N2O (Rural (9))'!H43</f>
        <v>843.78537535600003</v>
      </c>
      <c r="I53" s="421">
        <f>'Daman &amp; Diu - N2O (Rural (9))'!I43</f>
        <v>831.40100828399989</v>
      </c>
      <c r="J53" s="421">
        <f>'Daman &amp; Diu - N2O (Rural (9))'!J43</f>
        <v>798.04640461699989</v>
      </c>
      <c r="K53" s="421">
        <f>'Daman &amp; Diu - N2O (Rural (9))'!K43</f>
        <v>764.6918009499999</v>
      </c>
      <c r="L53" s="421">
        <f>'Daman &amp; Diu - N2O (Rural (9))'!L43</f>
        <v>731.3371972829998</v>
      </c>
      <c r="M53" s="429">
        <f>'Daman &amp; Diu - N2O (Rural (9))'!M43</f>
        <v>697.98421402452186</v>
      </c>
    </row>
    <row r="54" spans="2:13" x14ac:dyDescent="0.2">
      <c r="B54" s="428" t="s">
        <v>206</v>
      </c>
      <c r="C54" s="421">
        <f>'Delhi - N2O (Rural (10))'!C43</f>
        <v>10402.878223001002</v>
      </c>
      <c r="D54" s="421">
        <f>'Delhi - N2O (Rural (10))'!D43</f>
        <v>9658.2918384865006</v>
      </c>
      <c r="E54" s="421">
        <f>'Delhi - N2O (Rural (10))'!E43</f>
        <v>8913.7054539719993</v>
      </c>
      <c r="F54" s="421">
        <f>'Delhi - N2O (Rural (10))'!F43</f>
        <v>8169.1190694575007</v>
      </c>
      <c r="G54" s="421">
        <f>'Delhi - N2O (Rural (10))'!G43</f>
        <v>7437.5810727900007</v>
      </c>
      <c r="H54" s="421">
        <f>'Delhi - N2O (Rural (10))'!H43</f>
        <v>6691.6861006050003</v>
      </c>
      <c r="I54" s="421">
        <f>'Delhi - N2O (Rural (10))'!I43</f>
        <v>6237.8650785879981</v>
      </c>
      <c r="J54" s="421">
        <f>'Delhi - N2O (Rural (10))'!J43</f>
        <v>5890.7645824830352</v>
      </c>
      <c r="K54" s="421">
        <f>'Delhi - N2O (Rural (10))'!K43</f>
        <v>5543.664086378074</v>
      </c>
      <c r="L54" s="421">
        <f>'Delhi - N2O (Rural (10))'!L43</f>
        <v>5196.563590273111</v>
      </c>
      <c r="M54" s="429">
        <f>'Delhi - N2O (Rural (10))'!M43</f>
        <v>4849.4630941681471</v>
      </c>
    </row>
    <row r="55" spans="2:13" x14ac:dyDescent="0.2">
      <c r="B55" s="428" t="s">
        <v>163</v>
      </c>
      <c r="C55" s="421">
        <f>'Goa - N2O (Rural (11))'!C43</f>
        <v>7413.1310437249986</v>
      </c>
      <c r="D55" s="421">
        <f>'Goa - N2O (Rural (11))'!D43</f>
        <v>7264.9031859249999</v>
      </c>
      <c r="E55" s="421">
        <f>'Goa - N2O (Rural (11))'!E43</f>
        <v>7116.6753281250003</v>
      </c>
      <c r="F55" s="421">
        <f>'Goa - N2O (Rural (11))'!F43</f>
        <v>6968.4474703249998</v>
      </c>
      <c r="G55" s="421">
        <f>'Goa - N2O (Rural (11))'!G43</f>
        <v>7767.8711797390006</v>
      </c>
      <c r="H55" s="421">
        <f>'Goa - N2O (Rural (11))'!H43</f>
        <v>7599.0474511710008</v>
      </c>
      <c r="I55" s="421">
        <f>'Goa - N2O (Rural (11))'!I43</f>
        <v>7437.090842494501</v>
      </c>
      <c r="J55" s="421">
        <f>'Goa - N2O (Rural (11))'!J43</f>
        <v>7299.3968385843755</v>
      </c>
      <c r="K55" s="421">
        <f>'Goa - N2O (Rural (11))'!K43</f>
        <v>7161.70283467425</v>
      </c>
      <c r="L55" s="421">
        <f>'Goa - N2O (Rural (11))'!L43</f>
        <v>7024.0088307641254</v>
      </c>
      <c r="M55" s="429">
        <f>'Goa - N2O (Rural (11))'!M43</f>
        <v>6886.3148268539981</v>
      </c>
    </row>
    <row r="56" spans="2:13" x14ac:dyDescent="0.2">
      <c r="B56" s="428" t="s">
        <v>164</v>
      </c>
      <c r="C56" s="421">
        <f>'Gujarat - N2O (Rural (12))'!C43</f>
        <v>436812.10622698208</v>
      </c>
      <c r="D56" s="421">
        <f>'Gujarat - N2O (Rural (12))'!D43</f>
        <v>440731.25463567185</v>
      </c>
      <c r="E56" s="421">
        <f>'Gujarat - N2O (Rural (12))'!E43</f>
        <v>444650.40304436168</v>
      </c>
      <c r="F56" s="421">
        <f>'Gujarat - N2O (Rural (12))'!F43</f>
        <v>448569.55145305168</v>
      </c>
      <c r="G56" s="421">
        <f>'Gujarat - N2O (Rural (12))'!G43</f>
        <v>466920.7972306899</v>
      </c>
      <c r="H56" s="421">
        <f>'Gujarat - N2O (Rural (12))'!H43</f>
        <v>470964.94662051997</v>
      </c>
      <c r="I56" s="421">
        <f>'Gujarat - N2O (Rural (12))'!I43</f>
        <v>451258.64120983263</v>
      </c>
      <c r="J56" s="421">
        <f>'Gujarat - N2O (Rural (12))'!J43</f>
        <v>455458.11984016467</v>
      </c>
      <c r="K56" s="421">
        <f>'Gujarat - N2O (Rural (12))'!K43</f>
        <v>459657.59847049683</v>
      </c>
      <c r="L56" s="421">
        <f>'Gujarat - N2O (Rural (12))'!L43</f>
        <v>463857.0771008291</v>
      </c>
      <c r="M56" s="429">
        <f>'Gujarat - N2O (Rural (12))'!M43</f>
        <v>468056.55573116144</v>
      </c>
    </row>
    <row r="57" spans="2:13" x14ac:dyDescent="0.2">
      <c r="B57" s="428" t="s">
        <v>165</v>
      </c>
      <c r="C57" s="421">
        <f>'Haryana - N2O (Rural (13))'!C43</f>
        <v>270647.26361618884</v>
      </c>
      <c r="D57" s="421">
        <f>'Haryana - N2O (Rural (13))'!D43</f>
        <v>273211.61328291602</v>
      </c>
      <c r="E57" s="421">
        <f>'Haryana - N2O (Rural (13))'!E43</f>
        <v>275775.9629496432</v>
      </c>
      <c r="F57" s="421">
        <f>'Haryana - N2O (Rural (13))'!F43</f>
        <v>278340.31261637044</v>
      </c>
      <c r="G57" s="421">
        <f>'Haryana - N2O (Rural (13))'!G43</f>
        <v>277877.67238780559</v>
      </c>
      <c r="H57" s="421">
        <f>'Haryana - N2O (Rural (13))'!H43</f>
        <v>280414.38897622755</v>
      </c>
      <c r="I57" s="421">
        <f>'Haryana - N2O (Rural (13))'!I43</f>
        <v>289115.61766845454</v>
      </c>
      <c r="J57" s="421">
        <f>'Haryana - N2O (Rural (13))'!J43</f>
        <v>291962.86188803322</v>
      </c>
      <c r="K57" s="421">
        <f>'Haryana - N2O (Rural (13))'!K43</f>
        <v>294810.10610761197</v>
      </c>
      <c r="L57" s="421">
        <f>'Haryana - N2O (Rural (13))'!L43</f>
        <v>297657.35032719071</v>
      </c>
      <c r="M57" s="429">
        <f>'Haryana - N2O (Rural (13))'!M43</f>
        <v>300504.5945467694</v>
      </c>
    </row>
    <row r="58" spans="2:13" x14ac:dyDescent="0.2">
      <c r="B58" s="428" t="s">
        <v>166</v>
      </c>
      <c r="C58" s="421">
        <f>'HP - N2O (Rural (14))'!C43</f>
        <v>98071.225863256783</v>
      </c>
      <c r="D58" s="421">
        <f>'HP - N2O (Rural (14))'!D43</f>
        <v>99252.428594813988</v>
      </c>
      <c r="E58" s="421">
        <f>'HP - N2O (Rural (14))'!E43</f>
        <v>100433.63132637116</v>
      </c>
      <c r="F58" s="421">
        <f>'HP - N2O (Rural (14))'!F43</f>
        <v>101614.83405792837</v>
      </c>
      <c r="G58" s="421">
        <f>'HP - N2O (Rural (14))'!G43</f>
        <v>105501.1956523667</v>
      </c>
      <c r="H58" s="421">
        <f>'HP - N2O (Rural (14))'!H43</f>
        <v>106713.48266633332</v>
      </c>
      <c r="I58" s="421">
        <f>'HP - N2O (Rural (14))'!I43</f>
        <v>112922.33309142501</v>
      </c>
      <c r="J58" s="421">
        <f>'HP - N2O (Rural (14))'!J43</f>
        <v>114351.24890347182</v>
      </c>
      <c r="K58" s="421">
        <f>'HP - N2O (Rural (14))'!K43</f>
        <v>115780.16471551864</v>
      </c>
      <c r="L58" s="421">
        <f>'HP - N2O (Rural (14))'!L43</f>
        <v>117209.08052756547</v>
      </c>
      <c r="M58" s="429">
        <f>'HP - N2O (Rural (14))'!M43</f>
        <v>118637.99633961228</v>
      </c>
    </row>
    <row r="59" spans="2:13" x14ac:dyDescent="0.2">
      <c r="B59" s="428" t="s">
        <v>207</v>
      </c>
      <c r="C59" s="421">
        <f>'J&amp;K - N2O (Rural (15))'!C43</f>
        <v>130130.08230641759</v>
      </c>
      <c r="D59" s="421">
        <f>'J&amp;K - N2O (Rural (15))'!D43</f>
        <v>132474.79063882801</v>
      </c>
      <c r="E59" s="421">
        <f>'J&amp;K - N2O (Rural (15))'!E43</f>
        <v>134819.49897123841</v>
      </c>
      <c r="F59" s="421">
        <f>'J&amp;K - N2O (Rural (15))'!F43</f>
        <v>137164.20730364881</v>
      </c>
      <c r="G59" s="421">
        <f>'J&amp;K - N2O (Rural (15))'!G43</f>
        <v>140496.00702027659</v>
      </c>
      <c r="H59" s="421">
        <f>'J&amp;K - N2O (Rural (15))'!H43</f>
        <v>142857.30527013331</v>
      </c>
      <c r="I59" s="421">
        <f>'J&amp;K - N2O (Rural (15))'!I43</f>
        <v>148959.59799005999</v>
      </c>
      <c r="J59" s="421">
        <f>'J&amp;K - N2O (Rural (15))'!J43</f>
        <v>151852.04683476695</v>
      </c>
      <c r="K59" s="421">
        <f>'J&amp;K - N2O (Rural (15))'!K43</f>
        <v>154744.49567947388</v>
      </c>
      <c r="L59" s="421">
        <f>'J&amp;K - N2O (Rural (15))'!L43</f>
        <v>157636.94452418081</v>
      </c>
      <c r="M59" s="429">
        <f>'J&amp;K - N2O (Rural (15))'!M43</f>
        <v>160529.39336888777</v>
      </c>
    </row>
    <row r="60" spans="2:13" x14ac:dyDescent="0.2">
      <c r="B60" s="428" t="s">
        <v>168</v>
      </c>
      <c r="C60" s="421">
        <f>'Jharkhand - N2O (Rural (16))'!C43</f>
        <v>287956.25923891203</v>
      </c>
      <c r="D60" s="421">
        <f>'Jharkhand - N2O (Rural (16))'!D43</f>
        <v>293185.60224588803</v>
      </c>
      <c r="E60" s="421">
        <f>'Jharkhand - N2O (Rural (16))'!E43</f>
        <v>298414.9452528641</v>
      </c>
      <c r="F60" s="421">
        <f>'Jharkhand - N2O (Rural (16))'!F43</f>
        <v>303644.28825984005</v>
      </c>
      <c r="G60" s="421">
        <f>'Jharkhand - N2O (Rural (16))'!G43</f>
        <v>307968.72805021395</v>
      </c>
      <c r="H60" s="421">
        <f>'Jharkhand - N2O (Rural (16))'!H43</f>
        <v>313182.75071634923</v>
      </c>
      <c r="I60" s="421">
        <f>'Jharkhand - N2O (Rural (16))'!I43</f>
        <v>330870.69202626438</v>
      </c>
      <c r="J60" s="421">
        <f>'Jharkhand - N2O (Rural (16))'!J43</f>
        <v>337350.03425852023</v>
      </c>
      <c r="K60" s="421">
        <f>'Jharkhand - N2O (Rural (16))'!K43</f>
        <v>343829.3764907759</v>
      </c>
      <c r="L60" s="421">
        <f>'Jharkhand - N2O (Rural (16))'!L43</f>
        <v>350308.71872303152</v>
      </c>
      <c r="M60" s="429">
        <f>'Jharkhand - N2O (Rural (16))'!M43</f>
        <v>356788.06095528736</v>
      </c>
    </row>
    <row r="61" spans="2:13" x14ac:dyDescent="0.2">
      <c r="B61" s="428" t="s">
        <v>169</v>
      </c>
      <c r="C61" s="421">
        <f>'Karnataka - N2O (Rural (17))'!C43</f>
        <v>436362.41739317932</v>
      </c>
      <c r="D61" s="421">
        <f>'Karnataka - N2O (Rural (17))'!D43</f>
        <v>439496.91252825613</v>
      </c>
      <c r="E61" s="421">
        <f>'Karnataka - N2O (Rural (17))'!E43</f>
        <v>442631.40766333294</v>
      </c>
      <c r="F61" s="421">
        <f>'Karnataka - N2O (Rural (17))'!F43</f>
        <v>445765.90279840969</v>
      </c>
      <c r="G61" s="421">
        <f>'Karnataka - N2O (Rural (17))'!G43</f>
        <v>470977.46668431407</v>
      </c>
      <c r="H61" s="421">
        <f>'Karnataka - N2O (Rural (17))'!H43</f>
        <v>474266.1173178372</v>
      </c>
      <c r="I61" s="421">
        <f>'Karnataka - N2O (Rural (17))'!I43</f>
        <v>496209.25107446004</v>
      </c>
      <c r="J61" s="421">
        <f>'Karnataka - N2O (Rural (17))'!J43</f>
        <v>499879.08544036507</v>
      </c>
      <c r="K61" s="421">
        <f>'Karnataka - N2O (Rural (17))'!K43</f>
        <v>503548.91980627022</v>
      </c>
      <c r="L61" s="421">
        <f>'Karnataka - N2O (Rural (17))'!L43</f>
        <v>507218.75417217513</v>
      </c>
      <c r="M61" s="429">
        <f>'Karnataka - N2O (Rural (17))'!M43</f>
        <v>510888.5885380801</v>
      </c>
    </row>
    <row r="62" spans="2:13" x14ac:dyDescent="0.2">
      <c r="B62" s="428" t="s">
        <v>170</v>
      </c>
      <c r="C62" s="421">
        <f>'Kerala - N2O (Rural (18))'!C43</f>
        <v>291441.02980109485</v>
      </c>
      <c r="D62" s="421">
        <f>'Kerala - N2O (Rural (18))'!D43</f>
        <v>283024.11913582409</v>
      </c>
      <c r="E62" s="421">
        <f>'Kerala - N2O (Rural (18))'!E43</f>
        <v>274607.20847055333</v>
      </c>
      <c r="F62" s="421">
        <f>'Kerala - N2O (Rural (18))'!F43</f>
        <v>266190.29780528252</v>
      </c>
      <c r="G62" s="421">
        <f>'Kerala - N2O (Rural (18))'!G43</f>
        <v>259867.21429187112</v>
      </c>
      <c r="H62" s="421">
        <f>'Kerala - N2O (Rural (18))'!H43</f>
        <v>251381.93521866939</v>
      </c>
      <c r="I62" s="421">
        <f>'Kerala - N2O (Rural (18))'!I43</f>
        <v>251377.38093478995</v>
      </c>
      <c r="J62" s="421">
        <f>'Kerala - N2O (Rural (18))'!J43</f>
        <v>244869.33873900998</v>
      </c>
      <c r="K62" s="421">
        <f>'Kerala - N2O (Rural (18))'!K43</f>
        <v>238361.29654322995</v>
      </c>
      <c r="L62" s="421">
        <f>'Kerala - N2O (Rural (18))'!L43</f>
        <v>231853.25434744995</v>
      </c>
      <c r="M62" s="429">
        <f>'Kerala - N2O (Rural (18))'!M43</f>
        <v>225345.21215166996</v>
      </c>
    </row>
    <row r="63" spans="2:13" x14ac:dyDescent="0.2">
      <c r="B63" s="428" t="s">
        <v>171</v>
      </c>
      <c r="C63" s="421">
        <f>'Lakshadweep - N2O (Rural (19))'!C43</f>
        <v>458.44776941919997</v>
      </c>
      <c r="D63" s="421">
        <f>'Lakshadweep - N2O (Rural (19))'!D43</f>
        <v>423.81188819199991</v>
      </c>
      <c r="E63" s="421">
        <f>'Lakshadweep - N2O (Rural (19))'!E43</f>
        <v>389.17600696479985</v>
      </c>
      <c r="F63" s="421">
        <f>'Lakshadweep - N2O (Rural (19))'!F43</f>
        <v>354.54012573759985</v>
      </c>
      <c r="G63" s="421">
        <f>'Lakshadweep - N2O (Rural (19))'!G43</f>
        <v>319.23028893909998</v>
      </c>
      <c r="H63" s="421">
        <f>'Lakshadweep - N2O (Rural (19))'!H43</f>
        <v>284.66737656279992</v>
      </c>
      <c r="I63" s="421">
        <f>'Lakshadweep - N2O (Rural (19))'!I43</f>
        <v>258.02473222900005</v>
      </c>
      <c r="J63" s="421">
        <f>'Lakshadweep - N2O (Rural (19))'!J43</f>
        <v>243.05480877438168</v>
      </c>
      <c r="K63" s="421">
        <f>'Lakshadweep - N2O (Rural (19))'!K43</f>
        <v>228.0848853197632</v>
      </c>
      <c r="L63" s="421">
        <f>'Lakshadweep - N2O (Rural (19))'!L43</f>
        <v>213.11496186514478</v>
      </c>
      <c r="M63" s="429">
        <f>'Lakshadweep - N2O (Rural (19))'!M43</f>
        <v>198.14503841052638</v>
      </c>
    </row>
    <row r="64" spans="2:13" x14ac:dyDescent="0.2">
      <c r="B64" s="428" t="s">
        <v>172</v>
      </c>
      <c r="C64" s="421">
        <f>'MP - N2O (Rural (20))'!C43</f>
        <v>697478.83843582566</v>
      </c>
      <c r="D64" s="421">
        <f>'MP - N2O (Rural (20))'!D43</f>
        <v>709446.88822484412</v>
      </c>
      <c r="E64" s="421">
        <f>'MP - N2O (Rural (20))'!E43</f>
        <v>721414.93801386247</v>
      </c>
      <c r="F64" s="421">
        <f>'MP - N2O (Rural (20))'!F43</f>
        <v>733382.98780288082</v>
      </c>
      <c r="G64" s="421">
        <f>'MP - N2O (Rural (20))'!G43</f>
        <v>767534.10418689647</v>
      </c>
      <c r="H64" s="421">
        <f>'MP - N2O (Rural (20))'!H43</f>
        <v>779858.3459339214</v>
      </c>
      <c r="I64" s="421">
        <f>'MP - N2O (Rural (20))'!I43</f>
        <v>829469.46422744798</v>
      </c>
      <c r="J64" s="421">
        <f>'MP - N2O (Rural (20))'!J43</f>
        <v>844751.22282731556</v>
      </c>
      <c r="K64" s="421">
        <f>'MP - N2O (Rural (20))'!K43</f>
        <v>860032.98142718349</v>
      </c>
      <c r="L64" s="421">
        <f>'MP - N2O (Rural (20))'!L43</f>
        <v>875314.74002705107</v>
      </c>
      <c r="M64" s="429">
        <f>'MP - N2O (Rural (20))'!M43</f>
        <v>890596.49862691865</v>
      </c>
    </row>
    <row r="65" spans="2:13" x14ac:dyDescent="0.2">
      <c r="B65" s="428" t="s">
        <v>173</v>
      </c>
      <c r="C65" s="421">
        <f>'Maharashtra - N2O (Rural (21))'!C43</f>
        <v>805427.525493138</v>
      </c>
      <c r="D65" s="421">
        <f>'Maharashtra - N2O (Rural (21))'!D43</f>
        <v>813439.5462435605</v>
      </c>
      <c r="E65" s="421">
        <f>'Maharashtra - N2O (Rural (21))'!E43</f>
        <v>821451.56699398346</v>
      </c>
      <c r="F65" s="421">
        <f>'Maharashtra - N2O (Rural (21))'!F43</f>
        <v>829463.58774440619</v>
      </c>
      <c r="G65" s="421">
        <f>'Maharashtra - N2O (Rural (21))'!G43</f>
        <v>875064.28033032396</v>
      </c>
      <c r="H65" s="421">
        <f>'Maharashtra - N2O (Rural (21))'!H43</f>
        <v>883435.90703902394</v>
      </c>
      <c r="I65" s="421">
        <f>'Maharashtra - N2O (Rural (21))'!I43</f>
        <v>894106.0067728468</v>
      </c>
      <c r="J65" s="421">
        <f>'Maharashtra - N2O (Rural (21))'!J43</f>
        <v>903368.72502698633</v>
      </c>
      <c r="K65" s="421">
        <f>'Maharashtra - N2O (Rural (21))'!K43</f>
        <v>912631.44328112586</v>
      </c>
      <c r="L65" s="421">
        <f>'Maharashtra - N2O (Rural (21))'!L43</f>
        <v>921894.16153526492</v>
      </c>
      <c r="M65" s="429">
        <f>'Maharashtra - N2O (Rural (21))'!M43</f>
        <v>931156.87978940422</v>
      </c>
    </row>
    <row r="66" spans="2:13" x14ac:dyDescent="0.2">
      <c r="B66" s="428" t="s">
        <v>174</v>
      </c>
      <c r="C66" s="421">
        <f>'Manipur - N2O (Rural (22))'!C43</f>
        <v>25596.220160473607</v>
      </c>
      <c r="D66" s="421">
        <f>'Manipur - N2O (Rural (22))'!D43</f>
        <v>25623.382326696013</v>
      </c>
      <c r="E66" s="421">
        <f>'Manipur - N2O (Rural (22))'!E43</f>
        <v>25650.544492918409</v>
      </c>
      <c r="F66" s="421">
        <f>'Manipur - N2O (Rural (22))'!F43</f>
        <v>25677.706659140807</v>
      </c>
      <c r="G66" s="421">
        <f>'Manipur - N2O (Rural (22))'!G43</f>
        <v>20874.423676972801</v>
      </c>
      <c r="H66" s="421">
        <f>'Manipur - N2O (Rural (22))'!H43</f>
        <v>20896.48154350241</v>
      </c>
      <c r="I66" s="421">
        <f>'Manipur - N2O (Rural (22))'!I43</f>
        <v>21285.910453389999</v>
      </c>
      <c r="J66" s="421">
        <f>'Manipur - N2O (Rural (22))'!J43</f>
        <v>21308.59489933771</v>
      </c>
      <c r="K66" s="421">
        <f>'Manipur - N2O (Rural (22))'!K43</f>
        <v>21331.279345285428</v>
      </c>
      <c r="L66" s="421">
        <f>'Manipur - N2O (Rural (22))'!L43</f>
        <v>21353.963791233142</v>
      </c>
      <c r="M66" s="429">
        <f>'Manipur - N2O (Rural (22))'!M43</f>
        <v>21376.648237180856</v>
      </c>
    </row>
    <row r="67" spans="2:13" x14ac:dyDescent="0.2">
      <c r="B67" s="428" t="s">
        <v>175</v>
      </c>
      <c r="C67" s="421">
        <f>'Meghalaya - N2O (Rural (23))'!C43</f>
        <v>26143.632226016798</v>
      </c>
      <c r="D67" s="421">
        <f>'Meghalaya - N2O (Rural (23))'!D43</f>
        <v>26784.4224153</v>
      </c>
      <c r="E67" s="421">
        <f>'Meghalaya - N2O (Rural (23))'!E43</f>
        <v>27425.212604583194</v>
      </c>
      <c r="F67" s="421">
        <f>'Meghalaya - N2O (Rural (23))'!F43</f>
        <v>28066.002793866392</v>
      </c>
      <c r="G67" s="421">
        <f>'Meghalaya - N2O (Rural (23))'!G43</f>
        <v>25090.189142752792</v>
      </c>
      <c r="H67" s="421">
        <f>'Meghalaya - N2O (Rural (23))'!H43</f>
        <v>25650.249859370397</v>
      </c>
      <c r="I67" s="421">
        <f>'Meghalaya - N2O (Rural (23))'!I43</f>
        <v>25856.117189825993</v>
      </c>
      <c r="J67" s="421">
        <f>'Meghalaya - N2O (Rural (23))'!J43</f>
        <v>26558.747171167139</v>
      </c>
      <c r="K67" s="421">
        <f>'Meghalaya - N2O (Rural (23))'!K43</f>
        <v>27261.37715250827</v>
      </c>
      <c r="L67" s="421">
        <f>'Meghalaya - N2O (Rural (23))'!L43</f>
        <v>27964.007133849413</v>
      </c>
      <c r="M67" s="429">
        <f>'Meghalaya - N2O (Rural (23))'!M43</f>
        <v>28666.637115190544</v>
      </c>
    </row>
    <row r="68" spans="2:13" x14ac:dyDescent="0.2">
      <c r="B68" s="428" t="s">
        <v>176</v>
      </c>
      <c r="C68" s="421">
        <f>'Mizoram - N2O (Rural (24))'!C43</f>
        <v>9199.6403522231994</v>
      </c>
      <c r="D68" s="421">
        <f>'Mizoram - N2O (Rural (24))'!D43</f>
        <v>9349.2823713959988</v>
      </c>
      <c r="E68" s="421">
        <f>'Mizoram - N2O (Rural (24))'!E43</f>
        <v>9498.9243905687981</v>
      </c>
      <c r="F68" s="421">
        <f>'Mizoram - N2O (Rural (24))'!F43</f>
        <v>9648.5664097415993</v>
      </c>
      <c r="G68" s="421">
        <f>'Mizoram - N2O (Rural (24))'!G43</f>
        <v>6663.2894108549981</v>
      </c>
      <c r="H68" s="421">
        <f>'Mizoram - N2O (Rural (24))'!H43</f>
        <v>6765.0537373649968</v>
      </c>
      <c r="I68" s="421">
        <f>'Mizoram - N2O (Rural (24))'!I43</f>
        <v>6840.658756965001</v>
      </c>
      <c r="J68" s="421">
        <f>'Mizoram - N2O (Rural (24))'!J43</f>
        <v>6959.6729863624641</v>
      </c>
      <c r="K68" s="421">
        <f>'Mizoram - N2O (Rural (24))'!K43</f>
        <v>7078.68721575993</v>
      </c>
      <c r="L68" s="421">
        <f>'Mizoram - N2O (Rural (24))'!L43</f>
        <v>7197.7014451573959</v>
      </c>
      <c r="M68" s="429">
        <f>'Mizoram - N2O (Rural (24))'!M43</f>
        <v>7316.7156745548609</v>
      </c>
    </row>
    <row r="69" spans="2:13" x14ac:dyDescent="0.2">
      <c r="B69" s="428" t="s">
        <v>177</v>
      </c>
      <c r="C69" s="421">
        <f>'Nagaland - N2O (Rural (25))'!C43</f>
        <v>25372.091091223796</v>
      </c>
      <c r="D69" s="421">
        <f>'Nagaland - N2O (Rural (25))'!D43</f>
        <v>24980.047647142499</v>
      </c>
      <c r="E69" s="421">
        <f>'Nagaland - N2O (Rural (25))'!E43</f>
        <v>24588.004203061202</v>
      </c>
      <c r="F69" s="421">
        <f>'Nagaland - N2O (Rural (25))'!F43</f>
        <v>24195.960758979898</v>
      </c>
      <c r="G69" s="421">
        <f>'Nagaland - N2O (Rural (25))'!G43</f>
        <v>20887.303397319698</v>
      </c>
      <c r="H69" s="421">
        <f>'Nagaland - N2O (Rural (25))'!H43</f>
        <v>20543.295717695844</v>
      </c>
      <c r="I69" s="421">
        <f>'Nagaland - N2O (Rural (25))'!I43</f>
        <v>19761.315617471995</v>
      </c>
      <c r="J69" s="421">
        <f>'Nagaland - N2O (Rural (25))'!J43</f>
        <v>19473.742563816417</v>
      </c>
      <c r="K69" s="421">
        <f>'Nagaland - N2O (Rural (25))'!K43</f>
        <v>19186.169510160831</v>
      </c>
      <c r="L69" s="421">
        <f>'Nagaland - N2O (Rural (25))'!L43</f>
        <v>18898.596456505245</v>
      </c>
      <c r="M69" s="429">
        <f>'Nagaland - N2O (Rural (25))'!M43</f>
        <v>18611.023402849667</v>
      </c>
    </row>
    <row r="70" spans="2:13" x14ac:dyDescent="0.2">
      <c r="B70" s="428" t="s">
        <v>178</v>
      </c>
      <c r="C70" s="421">
        <f>'Odisha - N2O (Rural (26))'!C43</f>
        <v>393892.08225028188</v>
      </c>
      <c r="D70" s="421">
        <f>'Odisha - N2O (Rural (26))'!D43</f>
        <v>398320.43896444794</v>
      </c>
      <c r="E70" s="421">
        <f>'Odisha - N2O (Rural (26))'!E43</f>
        <v>402748.79567861394</v>
      </c>
      <c r="F70" s="421">
        <f>'Odisha - N2O (Rural (26))'!F43</f>
        <v>407177.15239278</v>
      </c>
      <c r="G70" s="421">
        <f>'Odisha - N2O (Rural (26))'!G43</f>
        <v>443988.55123130203</v>
      </c>
      <c r="H70" s="421">
        <f>'Odisha - N2O (Rural (26))'!H43</f>
        <v>448765.30868074397</v>
      </c>
      <c r="I70" s="421">
        <f>'Odisha - N2O (Rural (26))'!I43</f>
        <v>449624.71623078897</v>
      </c>
      <c r="J70" s="421">
        <f>'Odisha - N2O (Rural (26))'!J43</f>
        <v>454917.67637732421</v>
      </c>
      <c r="K70" s="421">
        <f>'Odisha - N2O (Rural (26))'!K43</f>
        <v>460210.63652385934</v>
      </c>
      <c r="L70" s="421">
        <f>'Odisha - N2O (Rural (26))'!L43</f>
        <v>465503.59667039447</v>
      </c>
      <c r="M70" s="429">
        <f>'Odisha - N2O (Rural (26))'!M43</f>
        <v>470796.55681692972</v>
      </c>
    </row>
    <row r="71" spans="2:13" x14ac:dyDescent="0.2">
      <c r="B71" s="428" t="s">
        <v>179</v>
      </c>
      <c r="C71" s="421">
        <f>'Puducherry - N2O (Rural (27))'!C43</f>
        <v>4206.4305111224012</v>
      </c>
      <c r="D71" s="421">
        <f>'Puducherry - N2O (Rural (27))'!D43</f>
        <v>4289.0966094020014</v>
      </c>
      <c r="E71" s="421">
        <f>'Puducherry - N2O (Rural (27))'!E43</f>
        <v>4371.7627076816016</v>
      </c>
      <c r="F71" s="421">
        <f>'Puducherry - N2O (Rural (27))'!F43</f>
        <v>4454.4288059612018</v>
      </c>
      <c r="G71" s="421">
        <f>'Puducherry - N2O (Rural (27))'!G43</f>
        <v>5481.5320234290011</v>
      </c>
      <c r="H71" s="421">
        <f>'Puducherry - N2O (Rural (27))'!H43</f>
        <v>5581.4058137145021</v>
      </c>
      <c r="I71" s="421">
        <f>'Puducherry - N2O (Rural (27))'!I43</f>
        <v>5661.6041767999986</v>
      </c>
      <c r="J71" s="421">
        <f>'Puducherry - N2O (Rural (27))'!J43</f>
        <v>5782.3603610097352</v>
      </c>
      <c r="K71" s="421">
        <f>'Puducherry - N2O (Rural (27))'!K43</f>
        <v>5903.11654521947</v>
      </c>
      <c r="L71" s="421">
        <f>'Puducherry - N2O (Rural (27))'!L43</f>
        <v>6023.8727294292057</v>
      </c>
      <c r="M71" s="429">
        <f>'Puducherry - N2O (Rural (27))'!M43</f>
        <v>6144.6289136389414</v>
      </c>
    </row>
    <row r="72" spans="2:13" x14ac:dyDescent="0.2">
      <c r="B72" s="428" t="s">
        <v>180</v>
      </c>
      <c r="C72" s="421">
        <f>'Punjab - N2O (Rural (28))'!C43</f>
        <v>275546.71387321764</v>
      </c>
      <c r="D72" s="421">
        <f>'Punjab - N2O (Rural (28))'!D43</f>
        <v>277618.35555454012</v>
      </c>
      <c r="E72" s="421">
        <f>'Punjab - N2O (Rural (28))'!E43</f>
        <v>279689.99723586248</v>
      </c>
      <c r="F72" s="421">
        <f>'Punjab - N2O (Rural (28))'!F43</f>
        <v>281761.63891718478</v>
      </c>
      <c r="G72" s="421">
        <f>'Punjab - N2O (Rural (28))'!G43</f>
        <v>282131.1319892208</v>
      </c>
      <c r="H72" s="421">
        <f>'Punjab - N2O (Rural (28))'!H43</f>
        <v>284190.35003227444</v>
      </c>
      <c r="I72" s="421">
        <f>'Punjab - N2O (Rural (28))'!I43</f>
        <v>294452.79853299202</v>
      </c>
      <c r="J72" s="421">
        <f>'Punjab - N2O (Rural (28))'!J43</f>
        <v>296735.22147233627</v>
      </c>
      <c r="K72" s="421">
        <f>'Punjab - N2O (Rural (28))'!K43</f>
        <v>299017.64441168058</v>
      </c>
      <c r="L72" s="421">
        <f>'Punjab - N2O (Rural (28))'!L43</f>
        <v>301300.06735102489</v>
      </c>
      <c r="M72" s="429">
        <f>'Punjab - N2O (Rural (28))'!M43</f>
        <v>303582.49029036926</v>
      </c>
    </row>
    <row r="73" spans="2:13" x14ac:dyDescent="0.2">
      <c r="B73" s="428" t="s">
        <v>181</v>
      </c>
      <c r="C73" s="421">
        <f>'Rajasthan - N2O (Rural (29))'!C43</f>
        <v>806950.82253250061</v>
      </c>
      <c r="D73" s="421">
        <f>'Rajasthan - N2O (Rural (29))'!D43</f>
        <v>821170.81720805983</v>
      </c>
      <c r="E73" s="421">
        <f>'Rajasthan - N2O (Rural (29))'!E43</f>
        <v>835390.81188361906</v>
      </c>
      <c r="F73" s="421">
        <f>'Rajasthan - N2O (Rural (29))'!F43</f>
        <v>849610.80655917816</v>
      </c>
      <c r="G73" s="421">
        <f>'Rajasthan - N2O (Rural (29))'!G43</f>
        <v>863830.80123473727</v>
      </c>
      <c r="H73" s="421">
        <f>'Rajasthan - N2O (Rural (29))'!H43</f>
        <v>878050.79591029661</v>
      </c>
      <c r="I73" s="421">
        <f>'Rajasthan - N2O (Rural (29))'!I43</f>
        <v>899321.78102870402</v>
      </c>
      <c r="J73" s="421">
        <f>'Rajasthan - N2O (Rural (29))'!J43</f>
        <v>916371.30514103768</v>
      </c>
      <c r="K73" s="421">
        <f>'Rajasthan - N2O (Rural (29))'!K43</f>
        <v>933420.82925337134</v>
      </c>
      <c r="L73" s="421">
        <f>'Rajasthan - N2O (Rural (29))'!L43</f>
        <v>950470.35336570512</v>
      </c>
      <c r="M73" s="429">
        <f>'Rajasthan - N2O (Rural (29))'!M43</f>
        <v>967519.87747803889</v>
      </c>
    </row>
    <row r="74" spans="2:13" x14ac:dyDescent="0.2">
      <c r="B74" s="428" t="s">
        <v>182</v>
      </c>
      <c r="C74" s="421">
        <f>'Sikkim - N2O (Rural (30))'!C43</f>
        <v>5855.3989648373981</v>
      </c>
      <c r="D74" s="421">
        <f>'Sikkim - N2O (Rural (30))'!D43</f>
        <v>5825.6094669299973</v>
      </c>
      <c r="E74" s="421">
        <f>'Sikkim - N2O (Rural (30))'!E43</f>
        <v>5795.8199690225993</v>
      </c>
      <c r="F74" s="421">
        <f>'Sikkim - N2O (Rural (30))'!F43</f>
        <v>5766.0304711151975</v>
      </c>
      <c r="G74" s="421">
        <f>'Sikkim - N2O (Rural (30))'!G43</f>
        <v>6017.8800590666988</v>
      </c>
      <c r="H74" s="421">
        <f>'Sikkim - N2O (Rural (30))'!H43</f>
        <v>5986.6279505405982</v>
      </c>
      <c r="I74" s="421">
        <f>'Sikkim - N2O (Rural (30))'!I43</f>
        <v>5972.4399561749988</v>
      </c>
      <c r="J74" s="421">
        <f>'Sikkim - N2O (Rural (30))'!J43</f>
        <v>5942.6610137575253</v>
      </c>
      <c r="K74" s="421">
        <f>'Sikkim - N2O (Rural (30))'!K43</f>
        <v>5912.8820713400519</v>
      </c>
      <c r="L74" s="421">
        <f>'Sikkim - N2O (Rural (30))'!L43</f>
        <v>5883.1031289225775</v>
      </c>
      <c r="M74" s="429">
        <f>'Sikkim - N2O (Rural (30))'!M43</f>
        <v>5853.3241865051041</v>
      </c>
    </row>
    <row r="75" spans="2:13" x14ac:dyDescent="0.2">
      <c r="B75" s="428" t="s">
        <v>183</v>
      </c>
      <c r="C75" s="421">
        <f>'Tamil Nadu - N2O (Rural (31))'!C43</f>
        <v>400636.28676588205</v>
      </c>
      <c r="D75" s="421">
        <f>'Tamil Nadu - N2O (Rural (31))'!D43</f>
        <v>403215.82673117326</v>
      </c>
      <c r="E75" s="421">
        <f>'Tamil Nadu - N2O (Rural (31))'!E43</f>
        <v>405795.3666964646</v>
      </c>
      <c r="F75" s="421">
        <f>'Tamil Nadu - N2O (Rural (31))'!F43</f>
        <v>408374.90666175581</v>
      </c>
      <c r="G75" s="421">
        <f>'Tamil Nadu - N2O (Rural (31))'!G43</f>
        <v>454429.58296287077</v>
      </c>
      <c r="H75" s="421">
        <f>'Tamil Nadu - N2O (Rural (31))'!H43</f>
        <v>457282.01412716281</v>
      </c>
      <c r="I75" s="421">
        <f>'Tamil Nadu - N2O (Rural (31))'!I43</f>
        <v>473109.03186563501</v>
      </c>
      <c r="J75" s="421">
        <f>'Tamil Nadu - N2O (Rural (31))'!J43</f>
        <v>476235.72153622669</v>
      </c>
      <c r="K75" s="421">
        <f>'Tamil Nadu - N2O (Rural (31))'!K43</f>
        <v>479362.41120681824</v>
      </c>
      <c r="L75" s="421">
        <f>'Tamil Nadu - N2O (Rural (31))'!L43</f>
        <v>482489.10087741003</v>
      </c>
      <c r="M75" s="429">
        <f>'Tamil Nadu - N2O (Rural (31))'!M43</f>
        <v>485615.79054800177</v>
      </c>
    </row>
    <row r="76" spans="2:13" x14ac:dyDescent="0.2">
      <c r="B76" s="428" t="s">
        <v>208</v>
      </c>
      <c r="C76" s="421">
        <f>'Telangana - N2O (Rural (32))'!C43</f>
        <v>0</v>
      </c>
      <c r="D76" s="421">
        <f>'Telangana - N2O (Rural (32))'!D43</f>
        <v>0</v>
      </c>
      <c r="E76" s="421">
        <f>'Telangana - N2O (Rural (32))'!E43</f>
        <v>0</v>
      </c>
      <c r="F76" s="421">
        <f>'Telangana - N2O (Rural (32))'!F43</f>
        <v>0</v>
      </c>
      <c r="G76" s="421">
        <f>'Telangana - N2O (Rural (32))'!G43</f>
        <v>0</v>
      </c>
      <c r="H76" s="421">
        <f>'Telangana - N2O (Rural (32))'!H43</f>
        <v>0</v>
      </c>
      <c r="I76" s="421">
        <f>'Telangana - N2O (Rural (32))'!I43</f>
        <v>0</v>
      </c>
      <c r="J76" s="421">
        <f>'Telangana - N2O (Rural (32))'!J43</f>
        <v>0</v>
      </c>
      <c r="K76" s="421">
        <f>'Telangana - N2O (Rural (32))'!K43</f>
        <v>0</v>
      </c>
      <c r="L76" s="421">
        <f>'Telangana - N2O (Rural (32))'!L43</f>
        <v>304173.86153140239</v>
      </c>
      <c r="M76" s="429">
        <f>'Telangana - N2O (Rural (32))'!M43</f>
        <v>304817.63812403724</v>
      </c>
    </row>
    <row r="77" spans="2:13" x14ac:dyDescent="0.2">
      <c r="B77" s="428" t="s">
        <v>185</v>
      </c>
      <c r="C77" s="421">
        <f>'Tripura - N2O (Rural (33))'!C43</f>
        <v>31387.435223212211</v>
      </c>
      <c r="D77" s="421">
        <f>'Tripura - N2O (Rural (33))'!D43</f>
        <v>31456.623277975508</v>
      </c>
      <c r="E77" s="421">
        <f>'Tripura - N2O (Rural (33))'!E43</f>
        <v>31525.811332738806</v>
      </c>
      <c r="F77" s="421">
        <f>'Tripura - N2O (Rural (33))'!F43</f>
        <v>31594.99938750211</v>
      </c>
      <c r="G77" s="421">
        <f>'Tripura - N2O (Rural (33))'!G43</f>
        <v>40168.475576971512</v>
      </c>
      <c r="H77" s="421">
        <f>'Tripura - N2O (Rural (33))'!H43</f>
        <v>40256.245986145768</v>
      </c>
      <c r="I77" s="421">
        <f>'Tripura - N2O (Rural (33))'!I43</f>
        <v>38487.178820640002</v>
      </c>
      <c r="J77" s="421">
        <f>'Tripura - N2O (Rural (33))'!J43</f>
        <v>38572.771703173996</v>
      </c>
      <c r="K77" s="421">
        <f>'Tripura - N2O (Rural (33))'!K43</f>
        <v>38658.36458570799</v>
      </c>
      <c r="L77" s="421">
        <f>'Tripura - N2O (Rural (33))'!L43</f>
        <v>38743.957468241984</v>
      </c>
      <c r="M77" s="429">
        <f>'Tripura - N2O (Rural (33))'!M43</f>
        <v>38829.550350775971</v>
      </c>
    </row>
    <row r="78" spans="2:13" x14ac:dyDescent="0.2">
      <c r="B78" s="428" t="s">
        <v>186</v>
      </c>
      <c r="C78" s="421">
        <f>'UP - N2O (Rural (34))'!C43</f>
        <v>2315032.6134708105</v>
      </c>
      <c r="D78" s="421">
        <f>'UP - N2O (Rural (34))'!D43</f>
        <v>2353843.88919674</v>
      </c>
      <c r="E78" s="421">
        <f>'UP - N2O (Rural (34))'!E43</f>
        <v>2392655.1649226691</v>
      </c>
      <c r="F78" s="421">
        <f>'UP - N2O (Rural (34))'!F43</f>
        <v>2431466.4406485981</v>
      </c>
      <c r="G78" s="421">
        <f>'UP - N2O (Rural (34))'!G43</f>
        <v>2310965.4205537122</v>
      </c>
      <c r="H78" s="421">
        <f>'UP - N2O (Rural (34))'!H43</f>
        <v>2347273.6929134023</v>
      </c>
      <c r="I78" s="421">
        <f>'UP - N2O (Rural (34))'!I43</f>
        <v>2371983.0262693292</v>
      </c>
      <c r="J78" s="421">
        <f>'UP - N2O (Rural (34))'!J43</f>
        <v>2414607.4450139259</v>
      </c>
      <c r="K78" s="421">
        <f>'UP - N2O (Rural (34))'!K43</f>
        <v>2457231.8637585235</v>
      </c>
      <c r="L78" s="421">
        <f>'UP - N2O (Rural (34))'!L43</f>
        <v>2499856.2825031206</v>
      </c>
      <c r="M78" s="429">
        <f>'UP - N2O (Rural (34))'!M43</f>
        <v>2542480.7012477173</v>
      </c>
    </row>
    <row r="79" spans="2:13" x14ac:dyDescent="0.2">
      <c r="B79" s="428" t="s">
        <v>187</v>
      </c>
      <c r="C79" s="421">
        <f>'Uttarakhand - N2O (Rural (35))'!C43</f>
        <v>101219.49604770083</v>
      </c>
      <c r="D79" s="421">
        <f>'Uttarakhand - N2O (Rural (35))'!D43</f>
        <v>102333.79202107602</v>
      </c>
      <c r="E79" s="421">
        <f>'Uttarakhand - N2O (Rural (35))'!E43</f>
        <v>103448.08799445124</v>
      </c>
      <c r="F79" s="421">
        <f>'Uttarakhand - N2O (Rural (35))'!F43</f>
        <v>104562.38396782643</v>
      </c>
      <c r="G79" s="421">
        <f>'Uttarakhand - N2O (Rural (35))'!G43</f>
        <v>103017.60763748635</v>
      </c>
      <c r="H79" s="421">
        <f>'Uttarakhand - N2O (Rural (35))'!H43</f>
        <v>104103.86531932371</v>
      </c>
      <c r="I79" s="421">
        <f>'Uttarakhand - N2O (Rural (35))'!I43</f>
        <v>121918.943561712</v>
      </c>
      <c r="J79" s="421">
        <f>'Uttarakhand - N2O (Rural (35))'!J43</f>
        <v>123322.93841119924</v>
      </c>
      <c r="K79" s="421">
        <f>'Uttarakhand - N2O (Rural (35))'!K43</f>
        <v>124726.93326068649</v>
      </c>
      <c r="L79" s="421">
        <f>'Uttarakhand - N2O (Rural (35))'!L43</f>
        <v>126130.92811017376</v>
      </c>
      <c r="M79" s="429">
        <f>'Uttarakhand - N2O (Rural (35))'!M43</f>
        <v>127534.92295966101</v>
      </c>
    </row>
    <row r="80" spans="2:13" x14ac:dyDescent="0.2">
      <c r="B80" s="428" t="s">
        <v>188</v>
      </c>
      <c r="C80" s="421">
        <f>'West Bengal - N2O (Rural (36))'!C43</f>
        <v>448513.88798673602</v>
      </c>
      <c r="D80" s="421">
        <f>'West Bengal - N2O (Rural (36))'!D43</f>
        <v>373761.57332227996</v>
      </c>
      <c r="E80" s="421">
        <f>'West Bengal - N2O (Rural (36))'!E43</f>
        <v>299009.2586578239</v>
      </c>
      <c r="F80" s="421">
        <f>'West Bengal - N2O (Rural (36))'!F43</f>
        <v>224256.94399336787</v>
      </c>
      <c r="G80" s="421">
        <f>'West Bengal - N2O (Rural (36))'!G43</f>
        <v>145479.50469313341</v>
      </c>
      <c r="H80" s="421">
        <f>'West Bengal - N2O (Rural (36))'!H43</f>
        <v>72739.752346566631</v>
      </c>
      <c r="I80" s="421">
        <f>'West Bengal - N2O (Rural (36))'!I43</f>
        <v>0</v>
      </c>
      <c r="J80" s="421">
        <f>'West Bengal - N2O (Rural (36))'!J43</f>
        <v>0</v>
      </c>
      <c r="K80" s="421">
        <f>'West Bengal - N2O (Rural (36))'!K43</f>
        <v>-83046.135041917878</v>
      </c>
      <c r="L80" s="421">
        <f>'West Bengal - N2O (Rural (36))'!L43</f>
        <v>-166092.27008383576</v>
      </c>
      <c r="M80" s="429">
        <f>'West Bengal - N2O (Rural (36))'!M43</f>
        <v>-166092.27008383576</v>
      </c>
    </row>
    <row r="81" spans="2:13" ht="14.25" thickBot="1" x14ac:dyDescent="0.25">
      <c r="B81" s="430" t="s">
        <v>225</v>
      </c>
      <c r="C81" s="431">
        <f>SUM(C45:C80)</f>
        <v>10763550.323650181</v>
      </c>
      <c r="D81" s="431">
        <f t="shared" ref="D81:L81" si="1">SUM(D45:D80)</f>
        <v>10817103.551222458</v>
      </c>
      <c r="E81" s="431">
        <f t="shared" si="1"/>
        <v>10870656.778794736</v>
      </c>
      <c r="F81" s="431">
        <f t="shared" si="1"/>
        <v>10924210.006367015</v>
      </c>
      <c r="G81" s="431">
        <f t="shared" si="1"/>
        <v>10975514.392699545</v>
      </c>
      <c r="H81" s="431">
        <f t="shared" si="1"/>
        <v>11028925.684699781</v>
      </c>
      <c r="I81" s="431">
        <f t="shared" si="1"/>
        <v>11341486.04781148</v>
      </c>
      <c r="J81" s="431">
        <f t="shared" si="1"/>
        <v>11497892.118318573</v>
      </c>
      <c r="K81" s="431">
        <f t="shared" si="1"/>
        <v>11571252.064002329</v>
      </c>
      <c r="L81" s="432">
        <f t="shared" si="1"/>
        <v>11641498.758383194</v>
      </c>
      <c r="M81" s="433">
        <f>SUM(M45:M80)</f>
        <v>11797765.378639024</v>
      </c>
    </row>
    <row r="82" spans="2:13" x14ac:dyDescent="0.2">
      <c r="B82" s="237"/>
      <c r="C82" s="243"/>
      <c r="D82" s="243"/>
      <c r="E82" s="243"/>
      <c r="F82" s="243"/>
      <c r="G82" s="243"/>
      <c r="H82" s="243"/>
      <c r="I82" s="243"/>
      <c r="J82" s="243"/>
      <c r="K82" s="386"/>
      <c r="L82" s="243"/>
      <c r="M82" s="243"/>
    </row>
    <row r="83" spans="2:13" ht="14.25" thickBot="1" x14ac:dyDescent="0.25">
      <c r="B83" s="237"/>
      <c r="C83" s="244"/>
      <c r="D83" s="244"/>
      <c r="E83" s="244"/>
      <c r="F83" s="244"/>
      <c r="G83" s="244"/>
      <c r="H83" s="244"/>
      <c r="I83" s="244"/>
      <c r="J83" s="244"/>
      <c r="K83" s="244"/>
      <c r="L83" s="244"/>
      <c r="M83" s="244"/>
    </row>
    <row r="84" spans="2:13" ht="14.25" thickBot="1" x14ac:dyDescent="0.25">
      <c r="B84" s="436" t="s">
        <v>226</v>
      </c>
      <c r="C84" s="437"/>
      <c r="D84" s="437"/>
      <c r="E84" s="438"/>
      <c r="F84" s="438"/>
      <c r="G84" s="438"/>
      <c r="H84" s="438"/>
      <c r="I84" s="438"/>
      <c r="J84" s="438"/>
      <c r="K84" s="438"/>
      <c r="L84" s="438"/>
      <c r="M84" s="439"/>
    </row>
    <row r="85" spans="2:13" x14ac:dyDescent="0.2">
      <c r="B85" s="444" t="s">
        <v>227</v>
      </c>
      <c r="C85" s="434">
        <v>2005</v>
      </c>
      <c r="D85" s="434">
        <v>2006</v>
      </c>
      <c r="E85" s="434">
        <v>2007</v>
      </c>
      <c r="F85" s="434">
        <v>2008</v>
      </c>
      <c r="G85" s="434">
        <v>2009</v>
      </c>
      <c r="H85" s="434">
        <v>2010</v>
      </c>
      <c r="I85" s="434">
        <v>2011</v>
      </c>
      <c r="J85" s="434">
        <v>2012</v>
      </c>
      <c r="K85" s="434">
        <v>2013</v>
      </c>
      <c r="L85" s="435">
        <v>2014</v>
      </c>
      <c r="M85" s="445">
        <v>2015</v>
      </c>
    </row>
    <row r="86" spans="2:13" x14ac:dyDescent="0.2">
      <c r="B86" s="428" t="s">
        <v>204</v>
      </c>
      <c r="C86" s="421">
        <f>C4+C45</f>
        <v>10985.593446966821</v>
      </c>
      <c r="D86" s="421">
        <f t="shared" ref="D86:L86" si="2">D4+D45</f>
        <v>11033.937338543952</v>
      </c>
      <c r="E86" s="421">
        <f t="shared" si="2"/>
        <v>11082.281230121087</v>
      </c>
      <c r="F86" s="421">
        <f t="shared" si="2"/>
        <v>11130.625121698224</v>
      </c>
      <c r="G86" s="421">
        <f t="shared" si="2"/>
        <v>11613.809700309954</v>
      </c>
      <c r="H86" s="421">
        <f t="shared" si="2"/>
        <v>11661.630133170538</v>
      </c>
      <c r="I86" s="421">
        <f t="shared" si="2"/>
        <v>16864.860101479258</v>
      </c>
      <c r="J86" s="421">
        <f t="shared" si="2"/>
        <v>16950.316385102102</v>
      </c>
      <c r="K86" s="421">
        <f t="shared" si="2"/>
        <v>17035.772668724938</v>
      </c>
      <c r="L86" s="421">
        <f t="shared" si="2"/>
        <v>17121.228952347781</v>
      </c>
      <c r="M86" s="429">
        <f t="shared" ref="M86:M121" si="3">M4+M45</f>
        <v>17206.685235970617</v>
      </c>
    </row>
    <row r="87" spans="2:13" x14ac:dyDescent="0.2">
      <c r="B87" s="428" t="s">
        <v>154</v>
      </c>
      <c r="C87" s="421">
        <f t="shared" ref="C87:C116" si="4">C5+C46</f>
        <v>2215086.938783431</v>
      </c>
      <c r="D87" s="421">
        <f t="shared" ref="D87:L87" si="5">D5+D46</f>
        <v>2232307.735500142</v>
      </c>
      <c r="E87" s="421">
        <f t="shared" si="5"/>
        <v>2249528.532216853</v>
      </c>
      <c r="F87" s="421">
        <f t="shared" si="5"/>
        <v>2266749.3289335645</v>
      </c>
      <c r="G87" s="421">
        <f t="shared" si="5"/>
        <v>2339899.2948692758</v>
      </c>
      <c r="H87" s="421">
        <f t="shared" si="5"/>
        <v>2357215.7439342067</v>
      </c>
      <c r="I87" s="421">
        <f t="shared" si="5"/>
        <v>2852249.6600654628</v>
      </c>
      <c r="J87" s="421">
        <f t="shared" si="5"/>
        <v>2876213.4369225525</v>
      </c>
      <c r="K87" s="421">
        <f t="shared" si="5"/>
        <v>2900177.2137796413</v>
      </c>
      <c r="L87" s="421">
        <f t="shared" si="5"/>
        <v>1726747.3506623795</v>
      </c>
      <c r="M87" s="429">
        <f t="shared" si="3"/>
        <v>1738703.1450339567</v>
      </c>
    </row>
    <row r="88" spans="2:13" x14ac:dyDescent="0.2">
      <c r="B88" s="428" t="s">
        <v>155</v>
      </c>
      <c r="C88" s="421">
        <f t="shared" si="4"/>
        <v>37926.460977301373</v>
      </c>
      <c r="D88" s="421">
        <f t="shared" ref="D88:L88" si="6">D6+D47</f>
        <v>38774.406483523606</v>
      </c>
      <c r="E88" s="421">
        <f t="shared" si="6"/>
        <v>39622.351989745854</v>
      </c>
      <c r="F88" s="421">
        <f t="shared" si="6"/>
        <v>40470.29749596808</v>
      </c>
      <c r="G88" s="421">
        <f t="shared" si="6"/>
        <v>39119.421241357915</v>
      </c>
      <c r="H88" s="421">
        <f t="shared" si="6"/>
        <v>39925.349091154349</v>
      </c>
      <c r="I88" s="421">
        <f t="shared" si="6"/>
        <v>44132.596605323735</v>
      </c>
      <c r="J88" s="421">
        <f t="shared" si="6"/>
        <v>45233.643884561614</v>
      </c>
      <c r="K88" s="421">
        <f t="shared" si="6"/>
        <v>46334.691163799478</v>
      </c>
      <c r="L88" s="421">
        <f t="shared" si="6"/>
        <v>47435.738443037357</v>
      </c>
      <c r="M88" s="429">
        <f t="shared" si="3"/>
        <v>48536.785722275221</v>
      </c>
    </row>
    <row r="89" spans="2:13" x14ac:dyDescent="0.2">
      <c r="B89" s="428" t="s">
        <v>156</v>
      </c>
      <c r="C89" s="421">
        <f t="shared" si="4"/>
        <v>872460.3333254559</v>
      </c>
      <c r="D89" s="421">
        <f t="shared" ref="D89:L89" si="7">D7+D48</f>
        <v>885944.09040660202</v>
      </c>
      <c r="E89" s="421">
        <f t="shared" si="7"/>
        <v>899427.84748774813</v>
      </c>
      <c r="F89" s="421">
        <f t="shared" si="7"/>
        <v>912911.60456889425</v>
      </c>
      <c r="G89" s="421">
        <f t="shared" si="7"/>
        <v>918926.90964278695</v>
      </c>
      <c r="H89" s="421">
        <f t="shared" si="7"/>
        <v>932307.87461772817</v>
      </c>
      <c r="I89" s="421">
        <f t="shared" si="7"/>
        <v>1022262.9427268624</v>
      </c>
      <c r="J89" s="421">
        <f t="shared" si="7"/>
        <v>1039154.2869846823</v>
      </c>
      <c r="K89" s="421">
        <f t="shared" si="7"/>
        <v>1056045.6312425018</v>
      </c>
      <c r="L89" s="421">
        <f t="shared" si="7"/>
        <v>1072936.9755003215</v>
      </c>
      <c r="M89" s="429">
        <f t="shared" si="3"/>
        <v>1089828.3197581414</v>
      </c>
    </row>
    <row r="90" spans="2:13" x14ac:dyDescent="0.2">
      <c r="B90" s="428" t="s">
        <v>157</v>
      </c>
      <c r="C90" s="421">
        <f t="shared" si="4"/>
        <v>2356843.1524073202</v>
      </c>
      <c r="D90" s="421">
        <f t="shared" ref="D90:L90" si="8">D8+D49</f>
        <v>2410096.0277968738</v>
      </c>
      <c r="E90" s="421">
        <f t="shared" si="8"/>
        <v>2463348.9031864284</v>
      </c>
      <c r="F90" s="421">
        <f t="shared" si="8"/>
        <v>2516601.778575982</v>
      </c>
      <c r="G90" s="421">
        <f t="shared" si="8"/>
        <v>2521258.4698344087</v>
      </c>
      <c r="H90" s="421">
        <f t="shared" si="8"/>
        <v>2573524.2282596985</v>
      </c>
      <c r="I90" s="421">
        <f t="shared" si="8"/>
        <v>3083294.5511385938</v>
      </c>
      <c r="J90" s="421">
        <f t="shared" si="8"/>
        <v>3160066.5718335607</v>
      </c>
      <c r="K90" s="421">
        <f t="shared" si="8"/>
        <v>3236838.5925285281</v>
      </c>
      <c r="L90" s="421">
        <f t="shared" si="8"/>
        <v>3313610.6132234945</v>
      </c>
      <c r="M90" s="429">
        <f t="shared" si="3"/>
        <v>3390382.6339184609</v>
      </c>
    </row>
    <row r="91" spans="2:13" x14ac:dyDescent="0.2">
      <c r="B91" s="428" t="s">
        <v>158</v>
      </c>
      <c r="C91" s="421">
        <f t="shared" si="4"/>
        <v>3032.1920920338257</v>
      </c>
      <c r="D91" s="421">
        <f t="shared" ref="D91:L91" si="9">D9+D50</f>
        <v>2970.0575784971616</v>
      </c>
      <c r="E91" s="421">
        <f t="shared" si="9"/>
        <v>2907.923064960497</v>
      </c>
      <c r="F91" s="421">
        <f t="shared" si="9"/>
        <v>2845.7885514238333</v>
      </c>
      <c r="G91" s="421">
        <f t="shared" si="9"/>
        <v>2809.5532129471685</v>
      </c>
      <c r="H91" s="421">
        <f t="shared" si="9"/>
        <v>2743.4900239180038</v>
      </c>
      <c r="I91" s="421">
        <f t="shared" si="9"/>
        <v>570.10840740420178</v>
      </c>
      <c r="J91" s="421">
        <f t="shared" si="9"/>
        <v>541.83297409045838</v>
      </c>
      <c r="K91" s="421">
        <f t="shared" si="9"/>
        <v>513.55754077671475</v>
      </c>
      <c r="L91" s="421">
        <f t="shared" si="9"/>
        <v>485.28210746297151</v>
      </c>
      <c r="M91" s="429">
        <f t="shared" si="3"/>
        <v>457.00667414922805</v>
      </c>
    </row>
    <row r="92" spans="2:13" x14ac:dyDescent="0.2">
      <c r="B92" s="428" t="s">
        <v>205</v>
      </c>
      <c r="C92" s="421">
        <f t="shared" si="4"/>
        <v>570270.76618714107</v>
      </c>
      <c r="D92" s="421">
        <f t="shared" ref="D92:L92" si="10">D10+D51</f>
        <v>581226.23473272484</v>
      </c>
      <c r="E92" s="421">
        <f t="shared" si="10"/>
        <v>592181.70327830873</v>
      </c>
      <c r="F92" s="421">
        <f t="shared" si="10"/>
        <v>603137.17182389263</v>
      </c>
      <c r="G92" s="421">
        <f t="shared" si="10"/>
        <v>611015.76923356659</v>
      </c>
      <c r="H92" s="421">
        <f t="shared" si="10"/>
        <v>621923.34518429323</v>
      </c>
      <c r="I92" s="421">
        <f t="shared" si="10"/>
        <v>719820.86632310157</v>
      </c>
      <c r="J92" s="421">
        <f t="shared" si="10"/>
        <v>734927.32867699175</v>
      </c>
      <c r="K92" s="421">
        <f t="shared" si="10"/>
        <v>750033.79103088204</v>
      </c>
      <c r="L92" s="421">
        <f t="shared" si="10"/>
        <v>765140.25338477222</v>
      </c>
      <c r="M92" s="429">
        <f t="shared" si="3"/>
        <v>780246.71573866263</v>
      </c>
    </row>
    <row r="93" spans="2:13" x14ac:dyDescent="0.2">
      <c r="B93" s="428" t="s">
        <v>217</v>
      </c>
      <c r="C93" s="421">
        <f t="shared" si="4"/>
        <v>8439.4340824343417</v>
      </c>
      <c r="D93" s="421">
        <f t="shared" ref="D93:L93" si="11">D11+D52</f>
        <v>8756.0562814552286</v>
      </c>
      <c r="E93" s="421">
        <f t="shared" si="11"/>
        <v>9072.6784804761173</v>
      </c>
      <c r="F93" s="421">
        <f t="shared" si="11"/>
        <v>9389.3006794970042</v>
      </c>
      <c r="G93" s="421">
        <f t="shared" si="11"/>
        <v>9869.9210965465954</v>
      </c>
      <c r="H93" s="421">
        <f t="shared" si="11"/>
        <v>10187.732373189629</v>
      </c>
      <c r="I93" s="421">
        <f t="shared" si="11"/>
        <v>8690.1436683046104</v>
      </c>
      <c r="J93" s="421">
        <f t="shared" si="11"/>
        <v>9085.6146183921337</v>
      </c>
      <c r="K93" s="421">
        <f t="shared" si="11"/>
        <v>9481.0957870561597</v>
      </c>
      <c r="L93" s="421">
        <f t="shared" si="11"/>
        <v>9876.5667371436866</v>
      </c>
      <c r="M93" s="429">
        <f t="shared" si="3"/>
        <v>10272.042089464188</v>
      </c>
    </row>
    <row r="94" spans="2:13" x14ac:dyDescent="0.2">
      <c r="B94" s="428" t="s">
        <v>216</v>
      </c>
      <c r="C94" s="421">
        <f t="shared" si="4"/>
        <v>6873.2582732561777</v>
      </c>
      <c r="D94" s="421">
        <f t="shared" ref="D94:L94" si="12">D12+D53</f>
        <v>7081.1384848768894</v>
      </c>
      <c r="E94" s="421">
        <f t="shared" si="12"/>
        <v>7289.0186964976001</v>
      </c>
      <c r="F94" s="421">
        <f t="shared" si="12"/>
        <v>7496.8989081183154</v>
      </c>
      <c r="G94" s="421">
        <f t="shared" si="12"/>
        <v>7755.9252732590285</v>
      </c>
      <c r="H94" s="421">
        <f t="shared" si="12"/>
        <v>7960.7839725397444</v>
      </c>
      <c r="I94" s="421">
        <f t="shared" si="12"/>
        <v>4711.8675021584686</v>
      </c>
      <c r="J94" s="421">
        <f t="shared" si="12"/>
        <v>4887.1084536219123</v>
      </c>
      <c r="K94" s="421">
        <f t="shared" si="12"/>
        <v>5062.3494050853542</v>
      </c>
      <c r="L94" s="421">
        <f t="shared" si="12"/>
        <v>5237.5903565487979</v>
      </c>
      <c r="M94" s="429">
        <f t="shared" si="3"/>
        <v>5412.8329284207621</v>
      </c>
    </row>
    <row r="95" spans="2:13" x14ac:dyDescent="0.2">
      <c r="B95" s="428" t="s">
        <v>206</v>
      </c>
      <c r="C95" s="421">
        <f t="shared" si="4"/>
        <v>58562.639064574287</v>
      </c>
      <c r="D95" s="421">
        <f t="shared" ref="D95:L95" si="13">D13+D54</f>
        <v>58759.560793470198</v>
      </c>
      <c r="E95" s="421">
        <f t="shared" si="13"/>
        <v>58956.482522366096</v>
      </c>
      <c r="F95" s="421">
        <f t="shared" si="13"/>
        <v>59153.404251261993</v>
      </c>
      <c r="G95" s="421">
        <f t="shared" si="13"/>
        <v>59363.37436800493</v>
      </c>
      <c r="H95" s="421">
        <f t="shared" si="13"/>
        <v>59558.987509230297</v>
      </c>
      <c r="I95" s="421">
        <f t="shared" si="13"/>
        <v>35864.339927438414</v>
      </c>
      <c r="J95" s="421">
        <f t="shared" si="13"/>
        <v>36145.561661856555</v>
      </c>
      <c r="K95" s="421">
        <f t="shared" si="13"/>
        <v>36426.783396274688</v>
      </c>
      <c r="L95" s="421">
        <f t="shared" si="13"/>
        <v>36708.005130692822</v>
      </c>
      <c r="M95" s="429">
        <f t="shared" si="3"/>
        <v>36989.226865110963</v>
      </c>
    </row>
    <row r="96" spans="2:13" x14ac:dyDescent="0.2">
      <c r="B96" s="428" t="s">
        <v>163</v>
      </c>
      <c r="C96" s="421">
        <f t="shared" si="4"/>
        <v>29902.536454791039</v>
      </c>
      <c r="D96" s="421">
        <f t="shared" ref="D96:L96" si="14">D14+D55</f>
        <v>29933.44107736865</v>
      </c>
      <c r="E96" s="421">
        <f t="shared" si="14"/>
        <v>29964.345699946272</v>
      </c>
      <c r="F96" s="421">
        <f t="shared" si="14"/>
        <v>29995.250322523891</v>
      </c>
      <c r="G96" s="421">
        <f t="shared" si="14"/>
        <v>30973.806512315503</v>
      </c>
      <c r="H96" s="421">
        <f t="shared" si="14"/>
        <v>30984.115264125125</v>
      </c>
      <c r="I96" s="421">
        <f t="shared" si="14"/>
        <v>36750.189386078389</v>
      </c>
      <c r="J96" s="421">
        <f t="shared" si="14"/>
        <v>36853.663713479604</v>
      </c>
      <c r="K96" s="421">
        <f t="shared" si="14"/>
        <v>36957.138040880825</v>
      </c>
      <c r="L96" s="421">
        <f t="shared" si="14"/>
        <v>37060.61236828204</v>
      </c>
      <c r="M96" s="429">
        <f t="shared" si="3"/>
        <v>37164.086695683254</v>
      </c>
    </row>
    <row r="97" spans="2:13" x14ac:dyDescent="0.2">
      <c r="B97" s="428" t="s">
        <v>164</v>
      </c>
      <c r="C97" s="421">
        <f t="shared" si="4"/>
        <v>1283605.1280979938</v>
      </c>
      <c r="D97" s="421">
        <f t="shared" ref="D97:L97" si="15">D15+D56</f>
        <v>1302680.5153062786</v>
      </c>
      <c r="E97" s="421">
        <f t="shared" si="15"/>
        <v>1321755.9025145632</v>
      </c>
      <c r="F97" s="421">
        <f t="shared" si="15"/>
        <v>1340831.289722848</v>
      </c>
      <c r="G97" s="421">
        <f t="shared" si="15"/>
        <v>1374338.7743000812</v>
      </c>
      <c r="H97" s="421">
        <f t="shared" si="15"/>
        <v>1393539.1624895057</v>
      </c>
      <c r="I97" s="421">
        <f t="shared" si="15"/>
        <v>1584690.7767180835</v>
      </c>
      <c r="J97" s="421">
        <f t="shared" si="15"/>
        <v>1610741.2676664356</v>
      </c>
      <c r="K97" s="421">
        <f t="shared" si="15"/>
        <v>1636791.7586147883</v>
      </c>
      <c r="L97" s="421">
        <f t="shared" si="15"/>
        <v>1662842.2495631403</v>
      </c>
      <c r="M97" s="429">
        <f t="shared" si="3"/>
        <v>1688892.7405114931</v>
      </c>
    </row>
    <row r="98" spans="2:13" x14ac:dyDescent="0.2">
      <c r="B98" s="428" t="s">
        <v>165</v>
      </c>
      <c r="C98" s="421">
        <f t="shared" si="4"/>
        <v>601976.80207339744</v>
      </c>
      <c r="D98" s="421">
        <f t="shared" ref="D98:L98" si="16">D16+D57</f>
        <v>610647.29725909024</v>
      </c>
      <c r="E98" s="421">
        <f t="shared" si="16"/>
        <v>619317.79244478268</v>
      </c>
      <c r="F98" s="421">
        <f t="shared" si="16"/>
        <v>627988.28763047536</v>
      </c>
      <c r="G98" s="421">
        <f t="shared" si="16"/>
        <v>633631.79292087606</v>
      </c>
      <c r="H98" s="421">
        <f t="shared" si="16"/>
        <v>642274.65502826334</v>
      </c>
      <c r="I98" s="421">
        <f t="shared" si="16"/>
        <v>881802.38080031262</v>
      </c>
      <c r="J98" s="421">
        <f t="shared" si="16"/>
        <v>896441.65231563465</v>
      </c>
      <c r="K98" s="421">
        <f t="shared" si="16"/>
        <v>911080.92383095645</v>
      </c>
      <c r="L98" s="421">
        <f t="shared" si="16"/>
        <v>925720.19534627837</v>
      </c>
      <c r="M98" s="429">
        <f t="shared" si="3"/>
        <v>940359.46686160041</v>
      </c>
    </row>
    <row r="99" spans="2:13" x14ac:dyDescent="0.2">
      <c r="B99" s="428" t="s">
        <v>166</v>
      </c>
      <c r="C99" s="421">
        <f t="shared" si="4"/>
        <v>165816.96674865769</v>
      </c>
      <c r="D99" s="421">
        <f t="shared" ref="D99:L99" si="17">D17+D58</f>
        <v>167831.88142713351</v>
      </c>
      <c r="E99" s="421">
        <f t="shared" si="17"/>
        <v>169846.79610560933</v>
      </c>
      <c r="F99" s="421">
        <f t="shared" si="17"/>
        <v>171861.71078408515</v>
      </c>
      <c r="G99" s="421">
        <f t="shared" si="17"/>
        <v>176581.78432544216</v>
      </c>
      <c r="H99" s="421">
        <f t="shared" si="17"/>
        <v>178627.78328632738</v>
      </c>
      <c r="I99" s="421">
        <f t="shared" si="17"/>
        <v>280594.96487245033</v>
      </c>
      <c r="J99" s="421">
        <f t="shared" si="17"/>
        <v>284194.17625973519</v>
      </c>
      <c r="K99" s="421">
        <f t="shared" si="17"/>
        <v>287793.38764702011</v>
      </c>
      <c r="L99" s="421">
        <f t="shared" si="17"/>
        <v>291392.59903430496</v>
      </c>
      <c r="M99" s="429">
        <f t="shared" si="3"/>
        <v>294991.81042158988</v>
      </c>
    </row>
    <row r="100" spans="2:13" x14ac:dyDescent="0.2">
      <c r="B100" s="428" t="s">
        <v>207</v>
      </c>
      <c r="C100" s="421">
        <f t="shared" si="4"/>
        <v>311051.93258251203</v>
      </c>
      <c r="D100" s="421">
        <f t="shared" ref="D100:L100" si="18">D18+D59</f>
        <v>317303.59144073911</v>
      </c>
      <c r="E100" s="421">
        <f t="shared" si="18"/>
        <v>323555.2502989663</v>
      </c>
      <c r="F100" s="421">
        <f t="shared" si="18"/>
        <v>329806.90915719332</v>
      </c>
      <c r="G100" s="421">
        <f t="shared" si="18"/>
        <v>337045.65939963772</v>
      </c>
      <c r="H100" s="421">
        <f t="shared" si="18"/>
        <v>343313.90817531117</v>
      </c>
      <c r="I100" s="421">
        <f t="shared" si="18"/>
        <v>398951.86850984662</v>
      </c>
      <c r="J100" s="421">
        <f t="shared" si="18"/>
        <v>407753.22601493174</v>
      </c>
      <c r="K100" s="421">
        <f t="shared" si="18"/>
        <v>416554.58352001687</v>
      </c>
      <c r="L100" s="421">
        <f t="shared" si="18"/>
        <v>425355.94102510193</v>
      </c>
      <c r="M100" s="429">
        <f t="shared" si="3"/>
        <v>434157.29853018711</v>
      </c>
    </row>
    <row r="101" spans="2:13" x14ac:dyDescent="0.2">
      <c r="B101" s="428" t="s">
        <v>168</v>
      </c>
      <c r="C101" s="421">
        <f t="shared" si="4"/>
        <v>598760.10729322769</v>
      </c>
      <c r="D101" s="421">
        <f t="shared" ref="D101:L101" si="19">D19+D60</f>
        <v>610385.21221337677</v>
      </c>
      <c r="E101" s="421">
        <f t="shared" si="19"/>
        <v>622010.31713352585</v>
      </c>
      <c r="F101" s="421">
        <f t="shared" si="19"/>
        <v>633635.42205367493</v>
      </c>
      <c r="G101" s="421">
        <f t="shared" si="19"/>
        <v>644355.62375722174</v>
      </c>
      <c r="H101" s="421">
        <f t="shared" si="19"/>
        <v>655965.40833653009</v>
      </c>
      <c r="I101" s="421">
        <f t="shared" si="19"/>
        <v>711307.5079395941</v>
      </c>
      <c r="J101" s="421">
        <f t="shared" si="19"/>
        <v>726317.72623054229</v>
      </c>
      <c r="K101" s="421">
        <f t="shared" si="19"/>
        <v>741327.94452149037</v>
      </c>
      <c r="L101" s="421">
        <f t="shared" si="19"/>
        <v>756338.16281243833</v>
      </c>
      <c r="M101" s="429">
        <f t="shared" si="3"/>
        <v>771348.38110338664</v>
      </c>
    </row>
    <row r="102" spans="2:13" x14ac:dyDescent="0.2">
      <c r="B102" s="428" t="s">
        <v>169</v>
      </c>
      <c r="C102" s="421">
        <f t="shared" si="4"/>
        <v>1271017.4429661047</v>
      </c>
      <c r="D102" s="421">
        <f t="shared" ref="D102:L102" si="20">D20+D61</f>
        <v>1286407.8574843733</v>
      </c>
      <c r="E102" s="421">
        <f t="shared" si="20"/>
        <v>1301798.2720026425</v>
      </c>
      <c r="F102" s="421">
        <f t="shared" si="20"/>
        <v>1317188.6865209108</v>
      </c>
      <c r="G102" s="421">
        <f t="shared" si="20"/>
        <v>1354656.1697900072</v>
      </c>
      <c r="H102" s="421">
        <f t="shared" si="20"/>
        <v>1370200.7398067222</v>
      </c>
      <c r="I102" s="421">
        <f t="shared" si="20"/>
        <v>1485893.5092856411</v>
      </c>
      <c r="J102" s="421">
        <f t="shared" si="20"/>
        <v>1505002.5067064688</v>
      </c>
      <c r="K102" s="421">
        <f t="shared" si="20"/>
        <v>1524111.5041272959</v>
      </c>
      <c r="L102" s="421">
        <f t="shared" si="20"/>
        <v>1543220.5015481231</v>
      </c>
      <c r="M102" s="429">
        <f t="shared" si="3"/>
        <v>1562329.4989689505</v>
      </c>
    </row>
    <row r="103" spans="2:13" x14ac:dyDescent="0.2">
      <c r="B103" s="428" t="s">
        <v>170</v>
      </c>
      <c r="C103" s="421">
        <f t="shared" si="4"/>
        <v>1454872.8182852229</v>
      </c>
      <c r="D103" s="421">
        <f t="shared" ref="D103:L103" si="21">D21+D62</f>
        <v>1452062.8089192943</v>
      </c>
      <c r="E103" s="421">
        <f t="shared" si="21"/>
        <v>1449252.7995533659</v>
      </c>
      <c r="F103" s="421">
        <f t="shared" si="21"/>
        <v>1446442.7901874371</v>
      </c>
      <c r="G103" s="421">
        <f t="shared" si="21"/>
        <v>1445726.6079733677</v>
      </c>
      <c r="H103" s="421">
        <f t="shared" si="21"/>
        <v>1442848.2301995084</v>
      </c>
      <c r="I103" s="421">
        <f t="shared" si="21"/>
        <v>1056011.9490700045</v>
      </c>
      <c r="J103" s="421">
        <f t="shared" si="21"/>
        <v>1053457.8858969633</v>
      </c>
      <c r="K103" s="421">
        <f t="shared" si="21"/>
        <v>1050903.8227239219</v>
      </c>
      <c r="L103" s="421">
        <f t="shared" si="21"/>
        <v>1048349.7595508805</v>
      </c>
      <c r="M103" s="429">
        <f t="shared" si="3"/>
        <v>1045795.6963778392</v>
      </c>
    </row>
    <row r="104" spans="2:13" x14ac:dyDescent="0.2">
      <c r="B104" s="428" t="s">
        <v>171</v>
      </c>
      <c r="C104" s="421">
        <f t="shared" si="4"/>
        <v>3429.4332939752217</v>
      </c>
      <c r="D104" s="421">
        <f t="shared" ref="D104:L104" si="22">D22+D63</f>
        <v>3413.0640962376415</v>
      </c>
      <c r="E104" s="421">
        <f t="shared" si="22"/>
        <v>3396.6948985000613</v>
      </c>
      <c r="F104" s="421">
        <f t="shared" si="22"/>
        <v>3380.3257007624807</v>
      </c>
      <c r="G104" s="421">
        <f t="shared" si="22"/>
        <v>3363.2825474536012</v>
      </c>
      <c r="H104" s="421">
        <f t="shared" si="22"/>
        <v>3346.9863185669205</v>
      </c>
      <c r="I104" s="421">
        <f t="shared" si="22"/>
        <v>1536.7573358709446</v>
      </c>
      <c r="J104" s="421">
        <f t="shared" si="22"/>
        <v>1529.8477499987223</v>
      </c>
      <c r="K104" s="421">
        <f t="shared" si="22"/>
        <v>1522.9381641264995</v>
      </c>
      <c r="L104" s="421">
        <f t="shared" si="22"/>
        <v>1516.0285782542771</v>
      </c>
      <c r="M104" s="429">
        <f t="shared" si="3"/>
        <v>1509.118992382055</v>
      </c>
    </row>
    <row r="105" spans="2:13" x14ac:dyDescent="0.2">
      <c r="B105" s="428" t="s">
        <v>172</v>
      </c>
      <c r="C105" s="421">
        <f t="shared" si="4"/>
        <v>1522790.8085143901</v>
      </c>
      <c r="D105" s="421">
        <f t="shared" ref="D105:L105" si="23">D23+D64</f>
        <v>1550287.3610595942</v>
      </c>
      <c r="E105" s="421">
        <f t="shared" si="23"/>
        <v>1577783.9136047985</v>
      </c>
      <c r="F105" s="421">
        <f t="shared" si="23"/>
        <v>1605280.4661500026</v>
      </c>
      <c r="G105" s="421">
        <f t="shared" si="23"/>
        <v>1654960.085290204</v>
      </c>
      <c r="H105" s="421">
        <f t="shared" si="23"/>
        <v>1682812.8297934146</v>
      </c>
      <c r="I105" s="421">
        <f t="shared" si="23"/>
        <v>1930930.597561345</v>
      </c>
      <c r="J105" s="421">
        <f t="shared" si="23"/>
        <v>1968623.3729123734</v>
      </c>
      <c r="K105" s="421">
        <f t="shared" si="23"/>
        <v>2006316.1482634018</v>
      </c>
      <c r="L105" s="421">
        <f t="shared" si="23"/>
        <v>2044008.9236144302</v>
      </c>
      <c r="M105" s="429">
        <f t="shared" si="3"/>
        <v>2081701.6989654587</v>
      </c>
    </row>
    <row r="106" spans="2:13" x14ac:dyDescent="0.2">
      <c r="B106" s="428" t="s">
        <v>173</v>
      </c>
      <c r="C106" s="421">
        <f t="shared" si="4"/>
        <v>2347330.7879938642</v>
      </c>
      <c r="D106" s="421">
        <f t="shared" ref="D106:L106" si="24">D24+D65</f>
        <v>2378522.4711684221</v>
      </c>
      <c r="E106" s="421">
        <f t="shared" si="24"/>
        <v>2409714.1543429811</v>
      </c>
      <c r="F106" s="421">
        <f t="shared" si="24"/>
        <v>2440905.837517539</v>
      </c>
      <c r="G106" s="421">
        <f t="shared" si="24"/>
        <v>2509686.1925275922</v>
      </c>
      <c r="H106" s="421">
        <f t="shared" si="24"/>
        <v>2541237.481660428</v>
      </c>
      <c r="I106" s="421">
        <f t="shared" si="24"/>
        <v>3005789.9938312732</v>
      </c>
      <c r="J106" s="421">
        <f t="shared" si="24"/>
        <v>3048829.0312196268</v>
      </c>
      <c r="K106" s="421">
        <f t="shared" si="24"/>
        <v>3091868.0686079809</v>
      </c>
      <c r="L106" s="421">
        <f t="shared" si="24"/>
        <v>3134907.1059963345</v>
      </c>
      <c r="M106" s="429">
        <f t="shared" si="3"/>
        <v>3177946.1433846876</v>
      </c>
    </row>
    <row r="107" spans="2:13" x14ac:dyDescent="0.2">
      <c r="B107" s="428" t="s">
        <v>174</v>
      </c>
      <c r="C107" s="421">
        <f t="shared" si="4"/>
        <v>64826.244876937228</v>
      </c>
      <c r="D107" s="421">
        <f t="shared" ref="D107:L107" si="25">D25+D66</f>
        <v>65304.51518725924</v>
      </c>
      <c r="E107" s="421">
        <f t="shared" si="25"/>
        <v>65782.785497581237</v>
      </c>
      <c r="F107" s="421">
        <f t="shared" si="25"/>
        <v>66261.055807903249</v>
      </c>
      <c r="G107" s="421">
        <f t="shared" si="25"/>
        <v>61908.880969834841</v>
      </c>
      <c r="H107" s="421">
        <f t="shared" si="25"/>
        <v>62382.04698046406</v>
      </c>
      <c r="I107" s="421">
        <f t="shared" si="25"/>
        <v>71798.205063193411</v>
      </c>
      <c r="J107" s="421">
        <f t="shared" si="25"/>
        <v>72429.737791096515</v>
      </c>
      <c r="K107" s="421">
        <f t="shared" si="25"/>
        <v>73061.27051899962</v>
      </c>
      <c r="L107" s="421">
        <f t="shared" si="25"/>
        <v>73692.803246902695</v>
      </c>
      <c r="M107" s="429">
        <f t="shared" si="3"/>
        <v>74324.335974805799</v>
      </c>
    </row>
    <row r="108" spans="2:13" x14ac:dyDescent="0.2">
      <c r="B108" s="428" t="s">
        <v>175</v>
      </c>
      <c r="C108" s="421">
        <f t="shared" si="4"/>
        <v>72906.649179603613</v>
      </c>
      <c r="D108" s="421">
        <f t="shared" ref="D108:L108" si="26">D26+D67</f>
        <v>74722.962815458508</v>
      </c>
      <c r="E108" s="421">
        <f t="shared" si="26"/>
        <v>76539.276451313403</v>
      </c>
      <c r="F108" s="421">
        <f t="shared" si="26"/>
        <v>78355.590087168282</v>
      </c>
      <c r="G108" s="421">
        <f t="shared" si="26"/>
        <v>76555.299882626379</v>
      </c>
      <c r="H108" s="421">
        <f t="shared" si="26"/>
        <v>78290.884045815692</v>
      </c>
      <c r="I108" s="421">
        <f t="shared" si="26"/>
        <v>91516.025340805412</v>
      </c>
      <c r="J108" s="421">
        <f t="shared" si="26"/>
        <v>94053.725875025615</v>
      </c>
      <c r="K108" s="421">
        <f t="shared" si="26"/>
        <v>96591.426409245774</v>
      </c>
      <c r="L108" s="421">
        <f t="shared" si="26"/>
        <v>99129.126943465977</v>
      </c>
      <c r="M108" s="429">
        <f t="shared" si="3"/>
        <v>101666.82747768615</v>
      </c>
    </row>
    <row r="109" spans="2:13" x14ac:dyDescent="0.2">
      <c r="B109" s="428" t="s">
        <v>176</v>
      </c>
      <c r="C109" s="421">
        <f t="shared" si="4"/>
        <v>20276.315034078063</v>
      </c>
      <c r="D109" s="421">
        <f t="shared" ref="D109:L109" si="27">D27+D68</f>
        <v>20663.703717785153</v>
      </c>
      <c r="E109" s="421">
        <f t="shared" si="27"/>
        <v>21051.092401492246</v>
      </c>
      <c r="F109" s="421">
        <f t="shared" si="27"/>
        <v>21438.481085199339</v>
      </c>
      <c r="G109" s="421">
        <f t="shared" si="27"/>
        <v>18690.950750847034</v>
      </c>
      <c r="H109" s="421">
        <f t="shared" si="27"/>
        <v>19030.461741891319</v>
      </c>
      <c r="I109" s="421">
        <f t="shared" si="27"/>
        <v>24900.534931293409</v>
      </c>
      <c r="J109" s="421">
        <f t="shared" si="27"/>
        <v>25443.587044565204</v>
      </c>
      <c r="K109" s="421">
        <f t="shared" si="27"/>
        <v>25986.639157837002</v>
      </c>
      <c r="L109" s="421">
        <f t="shared" si="27"/>
        <v>26529.691271108797</v>
      </c>
      <c r="M109" s="429">
        <f t="shared" si="3"/>
        <v>27072.743384380585</v>
      </c>
    </row>
    <row r="110" spans="2:13" x14ac:dyDescent="0.2">
      <c r="B110" s="428" t="s">
        <v>177</v>
      </c>
      <c r="C110" s="421">
        <f t="shared" si="4"/>
        <v>71934.247074130064</v>
      </c>
      <c r="D110" s="421">
        <f t="shared" ref="D110:L110" si="28">D28+D69</f>
        <v>71515.154075903163</v>
      </c>
      <c r="E110" s="421">
        <f t="shared" si="28"/>
        <v>71096.061077676277</v>
      </c>
      <c r="F110" s="421">
        <f t="shared" si="28"/>
        <v>70676.968079449391</v>
      </c>
      <c r="G110" s="421">
        <f t="shared" si="28"/>
        <v>67341.26116364359</v>
      </c>
      <c r="H110" s="421">
        <f t="shared" si="28"/>
        <v>66970.203929874144</v>
      </c>
      <c r="I110" s="421">
        <f t="shared" si="28"/>
        <v>74957.31640496786</v>
      </c>
      <c r="J110" s="421">
        <f t="shared" si="28"/>
        <v>74637.752438932643</v>
      </c>
      <c r="K110" s="421">
        <f t="shared" si="28"/>
        <v>74318.18847289744</v>
      </c>
      <c r="L110" s="421">
        <f t="shared" si="28"/>
        <v>73998.624506862237</v>
      </c>
      <c r="M110" s="429">
        <f t="shared" si="3"/>
        <v>73679.06054082702</v>
      </c>
    </row>
    <row r="111" spans="2:13" x14ac:dyDescent="0.2">
      <c r="B111" s="428" t="s">
        <v>178</v>
      </c>
      <c r="C111" s="421">
        <f t="shared" si="4"/>
        <v>1099988.6942979558</v>
      </c>
      <c r="D111" s="421">
        <f t="shared" ref="D111:L111" si="29">D29+D70</f>
        <v>1113807.2599442438</v>
      </c>
      <c r="E111" s="421">
        <f t="shared" si="29"/>
        <v>1127625.8255905318</v>
      </c>
      <c r="F111" s="421">
        <f t="shared" si="29"/>
        <v>1141444.3912368196</v>
      </c>
      <c r="G111" s="421">
        <f t="shared" si="29"/>
        <v>1187645.9990074632</v>
      </c>
      <c r="H111" s="421">
        <f t="shared" si="29"/>
        <v>1201812.965389027</v>
      </c>
      <c r="I111" s="421">
        <f t="shared" si="29"/>
        <v>1326780.5325472709</v>
      </c>
      <c r="J111" s="421">
        <f t="shared" si="29"/>
        <v>1344393.9647956688</v>
      </c>
      <c r="K111" s="421">
        <f t="shared" si="29"/>
        <v>1362007.3970440668</v>
      </c>
      <c r="L111" s="421">
        <f t="shared" si="29"/>
        <v>1379620.8292924643</v>
      </c>
      <c r="M111" s="429">
        <f t="shared" si="3"/>
        <v>1397234.2615408625</v>
      </c>
    </row>
    <row r="112" spans="2:13" x14ac:dyDescent="0.2">
      <c r="B112" s="428" t="s">
        <v>179</v>
      </c>
      <c r="C112" s="421">
        <f t="shared" si="4"/>
        <v>16430.561624516969</v>
      </c>
      <c r="D112" s="421">
        <f t="shared" ref="D112:L112" si="30">D30+D71</f>
        <v>16821.832306761746</v>
      </c>
      <c r="E112" s="421">
        <f t="shared" si="30"/>
        <v>17213.102989006522</v>
      </c>
      <c r="F112" s="421">
        <f t="shared" si="30"/>
        <v>17604.373671251295</v>
      </c>
      <c r="G112" s="421">
        <f t="shared" si="30"/>
        <v>18940.081472684273</v>
      </c>
      <c r="H112" s="421">
        <f t="shared" si="30"/>
        <v>19348.559846934942</v>
      </c>
      <c r="I112" s="421">
        <f t="shared" si="30"/>
        <v>23816.934831279203</v>
      </c>
      <c r="J112" s="421">
        <f t="shared" si="30"/>
        <v>24447.514918696816</v>
      </c>
      <c r="K112" s="421">
        <f t="shared" si="30"/>
        <v>25078.095006114414</v>
      </c>
      <c r="L112" s="421">
        <f t="shared" si="30"/>
        <v>25708.675093532031</v>
      </c>
      <c r="M112" s="429">
        <f t="shared" si="3"/>
        <v>26339.255180949636</v>
      </c>
    </row>
    <row r="113" spans="2:13" x14ac:dyDescent="0.2">
      <c r="B113" s="428" t="s">
        <v>180</v>
      </c>
      <c r="C113" s="421">
        <f t="shared" si="4"/>
        <v>750089.41628132365</v>
      </c>
      <c r="D113" s="421">
        <f t="shared" ref="D113:L113" si="31">D31+D72</f>
        <v>758407.04229651461</v>
      </c>
      <c r="E113" s="421">
        <f t="shared" si="31"/>
        <v>766724.66831170511</v>
      </c>
      <c r="F113" s="421">
        <f t="shared" si="31"/>
        <v>775042.29432689573</v>
      </c>
      <c r="G113" s="421">
        <f t="shared" si="31"/>
        <v>781657.77173280006</v>
      </c>
      <c r="H113" s="421">
        <f t="shared" si="31"/>
        <v>789962.97410972207</v>
      </c>
      <c r="I113" s="421">
        <f t="shared" si="31"/>
        <v>1113144.1567078079</v>
      </c>
      <c r="J113" s="421">
        <f t="shared" si="31"/>
        <v>1126801.1402045626</v>
      </c>
      <c r="K113" s="421">
        <f t="shared" si="31"/>
        <v>1140458.1237013172</v>
      </c>
      <c r="L113" s="421">
        <f t="shared" si="31"/>
        <v>1154115.1071980721</v>
      </c>
      <c r="M113" s="429">
        <f t="shared" si="3"/>
        <v>1167772.0906948266</v>
      </c>
    </row>
    <row r="114" spans="2:13" x14ac:dyDescent="0.2">
      <c r="B114" s="428" t="s">
        <v>181</v>
      </c>
      <c r="C114" s="421">
        <f t="shared" si="4"/>
        <v>1781477.3450129689</v>
      </c>
      <c r="D114" s="421">
        <f t="shared" ref="D114:L114" si="32">D32+D73</f>
        <v>1814832.7129407576</v>
      </c>
      <c r="E114" s="421">
        <f t="shared" si="32"/>
        <v>1848188.0808685471</v>
      </c>
      <c r="F114" s="421">
        <f t="shared" si="32"/>
        <v>1881543.4487963361</v>
      </c>
      <c r="G114" s="421">
        <f t="shared" si="32"/>
        <v>1914898.8167241251</v>
      </c>
      <c r="H114" s="421">
        <f t="shared" si="32"/>
        <v>1948254.1846519141</v>
      </c>
      <c r="I114" s="421">
        <f t="shared" si="32"/>
        <v>2235551.0909994487</v>
      </c>
      <c r="J114" s="421">
        <f t="shared" si="32"/>
        <v>2281074.6383501282</v>
      </c>
      <c r="K114" s="421">
        <f t="shared" si="32"/>
        <v>2326598.1857008077</v>
      </c>
      <c r="L114" s="421">
        <f t="shared" si="32"/>
        <v>2372121.7330514882</v>
      </c>
      <c r="M114" s="429">
        <f t="shared" si="3"/>
        <v>2417645.2804021672</v>
      </c>
    </row>
    <row r="115" spans="2:13" x14ac:dyDescent="0.2">
      <c r="B115" s="428" t="s">
        <v>182</v>
      </c>
      <c r="C115" s="421">
        <f t="shared" si="4"/>
        <v>24160.538171262364</v>
      </c>
      <c r="D115" s="421">
        <f t="shared" ref="D115:L115" si="33">D33+D74</f>
        <v>24355.164222549582</v>
      </c>
      <c r="E115" s="421">
        <f t="shared" si="33"/>
        <v>24549.79027383681</v>
      </c>
      <c r="F115" s="421">
        <f t="shared" si="33"/>
        <v>24744.416325124035</v>
      </c>
      <c r="G115" s="421">
        <f t="shared" si="33"/>
        <v>25220.681462270149</v>
      </c>
      <c r="H115" s="421">
        <f t="shared" si="33"/>
        <v>25413.844902938676</v>
      </c>
      <c r="I115" s="421">
        <f t="shared" si="33"/>
        <v>34639.119792260099</v>
      </c>
      <c r="J115" s="421">
        <f t="shared" si="33"/>
        <v>34978.908978264473</v>
      </c>
      <c r="K115" s="421">
        <f t="shared" si="33"/>
        <v>35318.698164268862</v>
      </c>
      <c r="L115" s="421">
        <f t="shared" si="33"/>
        <v>35658.487350273237</v>
      </c>
      <c r="M115" s="429">
        <f t="shared" si="3"/>
        <v>35998.276536277612</v>
      </c>
    </row>
    <row r="116" spans="2:13" x14ac:dyDescent="0.2">
      <c r="B116" s="428" t="s">
        <v>183</v>
      </c>
      <c r="C116" s="421">
        <f t="shared" si="4"/>
        <v>1350774.528876754</v>
      </c>
      <c r="D116" s="421">
        <f t="shared" ref="D116:L116" si="34">D34+D75</f>
        <v>1367313.8279552145</v>
      </c>
      <c r="E116" s="421">
        <f t="shared" si="34"/>
        <v>1383853.1270336751</v>
      </c>
      <c r="F116" s="421">
        <f t="shared" si="34"/>
        <v>1400392.4261121356</v>
      </c>
      <c r="G116" s="421">
        <f t="shared" si="34"/>
        <v>1460406.8615264194</v>
      </c>
      <c r="H116" s="421">
        <f t="shared" si="34"/>
        <v>1477219.0518038808</v>
      </c>
      <c r="I116" s="421">
        <f t="shared" si="34"/>
        <v>1633358.6320768411</v>
      </c>
      <c r="J116" s="421">
        <f t="shared" si="34"/>
        <v>1654596.4917312847</v>
      </c>
      <c r="K116" s="421">
        <f t="shared" si="34"/>
        <v>1675834.3513857285</v>
      </c>
      <c r="L116" s="421">
        <f t="shared" si="34"/>
        <v>1697072.211040172</v>
      </c>
      <c r="M116" s="429">
        <f t="shared" si="3"/>
        <v>1718310.0706946161</v>
      </c>
    </row>
    <row r="117" spans="2:13" x14ac:dyDescent="0.2">
      <c r="B117" s="428" t="s">
        <v>208</v>
      </c>
      <c r="C117" s="421"/>
      <c r="D117" s="421"/>
      <c r="E117" s="421"/>
      <c r="F117" s="421"/>
      <c r="G117" s="421"/>
      <c r="H117" s="421"/>
      <c r="I117" s="421">
        <f t="shared" ref="I117:L121" si="35">I35+I76</f>
        <v>0</v>
      </c>
      <c r="J117" s="421">
        <f t="shared" si="35"/>
        <v>0</v>
      </c>
      <c r="K117" s="421">
        <f t="shared" si="35"/>
        <v>0</v>
      </c>
      <c r="L117" s="421">
        <f t="shared" si="35"/>
        <v>1116418.3536103482</v>
      </c>
      <c r="M117" s="429">
        <f t="shared" si="3"/>
        <v>1127660.6276206207</v>
      </c>
    </row>
    <row r="118" spans="2:13" x14ac:dyDescent="0.2">
      <c r="B118" s="428" t="s">
        <v>185</v>
      </c>
      <c r="C118" s="421">
        <f t="shared" ref="C118:H121" si="36">C36+C77</f>
        <v>93945.018885393059</v>
      </c>
      <c r="D118" s="421">
        <f t="shared" si="36"/>
        <v>94890.45906205746</v>
      </c>
      <c r="E118" s="421">
        <f t="shared" si="36"/>
        <v>95835.899238721875</v>
      </c>
      <c r="F118" s="421">
        <f t="shared" si="36"/>
        <v>96781.339415386276</v>
      </c>
      <c r="G118" s="421">
        <f t="shared" si="36"/>
        <v>106231.06772675678</v>
      </c>
      <c r="H118" s="421">
        <f t="shared" si="36"/>
        <v>107195.09025783214</v>
      </c>
      <c r="I118" s="421">
        <f t="shared" si="35"/>
        <v>103183.45667944528</v>
      </c>
      <c r="J118" s="421">
        <f t="shared" si="35"/>
        <v>104229.04581252873</v>
      </c>
      <c r="K118" s="421">
        <f t="shared" si="35"/>
        <v>105274.63494561214</v>
      </c>
      <c r="L118" s="421">
        <f t="shared" si="35"/>
        <v>106320.22407869558</v>
      </c>
      <c r="M118" s="429">
        <f t="shared" si="3"/>
        <v>107365.81321177899</v>
      </c>
    </row>
    <row r="119" spans="2:13" x14ac:dyDescent="0.2">
      <c r="B119" s="428" t="s">
        <v>186</v>
      </c>
      <c r="C119" s="421">
        <f t="shared" si="36"/>
        <v>5115871.987265341</v>
      </c>
      <c r="D119" s="421">
        <f t="shared" si="36"/>
        <v>5207091.7787523046</v>
      </c>
      <c r="E119" s="421">
        <f t="shared" si="36"/>
        <v>5298311.5702392664</v>
      </c>
      <c r="F119" s="421">
        <f t="shared" si="36"/>
        <v>5389531.3617262291</v>
      </c>
      <c r="G119" s="421">
        <f t="shared" si="36"/>
        <v>5321438.8573923763</v>
      </c>
      <c r="H119" s="421">
        <f t="shared" si="36"/>
        <v>5410155.6455130987</v>
      </c>
      <c r="I119" s="421">
        <f t="shared" si="35"/>
        <v>6513332.8356918888</v>
      </c>
      <c r="J119" s="421">
        <f t="shared" si="35"/>
        <v>6639718.2732405961</v>
      </c>
      <c r="K119" s="421">
        <f t="shared" si="35"/>
        <v>6766103.7107893042</v>
      </c>
      <c r="L119" s="421">
        <f t="shared" si="35"/>
        <v>6892489.1483380115</v>
      </c>
      <c r="M119" s="429">
        <f t="shared" si="3"/>
        <v>7018874.5858867178</v>
      </c>
    </row>
    <row r="120" spans="2:13" x14ac:dyDescent="0.2">
      <c r="B120" s="428" t="s">
        <v>187</v>
      </c>
      <c r="C120" s="421">
        <f t="shared" si="36"/>
        <v>258397.59289110021</v>
      </c>
      <c r="D120" s="421">
        <f t="shared" si="36"/>
        <v>262261.68061809288</v>
      </c>
      <c r="E120" s="421">
        <f t="shared" si="36"/>
        <v>266125.76834508544</v>
      </c>
      <c r="F120" s="421">
        <f t="shared" si="36"/>
        <v>269989.85607207799</v>
      </c>
      <c r="G120" s="421">
        <f t="shared" si="36"/>
        <v>271194.87149535539</v>
      </c>
      <c r="H120" s="421">
        <f t="shared" si="36"/>
        <v>275030.9209308101</v>
      </c>
      <c r="I120" s="421">
        <f t="shared" si="35"/>
        <v>414359.27198911662</v>
      </c>
      <c r="J120" s="421">
        <f t="shared" si="35"/>
        <v>421264.40167709196</v>
      </c>
      <c r="K120" s="421">
        <f t="shared" si="35"/>
        <v>428169.53136506747</v>
      </c>
      <c r="L120" s="421">
        <f t="shared" si="35"/>
        <v>435074.66105304286</v>
      </c>
      <c r="M120" s="429">
        <f t="shared" si="3"/>
        <v>441979.79074101814</v>
      </c>
    </row>
    <row r="121" spans="2:13" x14ac:dyDescent="0.2">
      <c r="B121" s="428" t="s">
        <v>188</v>
      </c>
      <c r="C121" s="421">
        <f t="shared" si="36"/>
        <v>1797543.2944262507</v>
      </c>
      <c r="D121" s="421">
        <f t="shared" si="36"/>
        <v>1740487.4990174701</v>
      </c>
      <c r="E121" s="421">
        <f t="shared" si="36"/>
        <v>1683431.7036086898</v>
      </c>
      <c r="F121" s="421">
        <f t="shared" si="36"/>
        <v>1626375.9081999098</v>
      </c>
      <c r="G121" s="421">
        <f t="shared" si="36"/>
        <v>1565294.988155351</v>
      </c>
      <c r="H121" s="421">
        <f t="shared" si="36"/>
        <v>1510251.7550644604</v>
      </c>
      <c r="I121" s="421">
        <f t="shared" si="35"/>
        <v>1578571.2667471576</v>
      </c>
      <c r="J121" s="421">
        <f t="shared" si="35"/>
        <v>1600425.647814957</v>
      </c>
      <c r="K121" s="421">
        <f t="shared" si="35"/>
        <v>1539233.8938408382</v>
      </c>
      <c r="L121" s="421">
        <f t="shared" si="35"/>
        <v>1478042.13986672</v>
      </c>
      <c r="M121" s="429">
        <f t="shared" si="3"/>
        <v>1499896.5209345194</v>
      </c>
    </row>
    <row r="122" spans="2:13" ht="14.25" thickBot="1" x14ac:dyDescent="0.25">
      <c r="B122" s="430" t="s">
        <v>228</v>
      </c>
      <c r="C122" s="431">
        <f>SUM(C86:C121)</f>
        <v>28249657.966841672</v>
      </c>
      <c r="D122" s="431">
        <f t="shared" ref="D122:L122" si="37">SUM(D86:D121)</f>
        <v>28578900.339760993</v>
      </c>
      <c r="E122" s="431">
        <f t="shared" si="37"/>
        <v>28908142.71268031</v>
      </c>
      <c r="F122" s="431">
        <f t="shared" si="37"/>
        <v>29237385.085599639</v>
      </c>
      <c r="G122" s="431">
        <f t="shared" si="37"/>
        <v>29564378.617279213</v>
      </c>
      <c r="H122" s="431">
        <f t="shared" si="37"/>
        <v>29893479.054626498</v>
      </c>
      <c r="I122" s="431">
        <f t="shared" si="37"/>
        <v>34402631.811579406</v>
      </c>
      <c r="J122" s="431">
        <f t="shared" si="37"/>
        <v>34961444.889755003</v>
      </c>
      <c r="K122" s="431">
        <f t="shared" si="37"/>
        <v>35437211.843107253</v>
      </c>
      <c r="L122" s="432">
        <f t="shared" si="37"/>
        <v>35832003.499876924</v>
      </c>
      <c r="M122" s="433">
        <f>SUM(M86:M121)</f>
        <v>36390050.875599943</v>
      </c>
    </row>
    <row r="123" spans="2:13" x14ac:dyDescent="0.2">
      <c r="B123" s="237"/>
      <c r="C123" s="245"/>
      <c r="D123" s="245"/>
      <c r="E123" s="245"/>
      <c r="F123" s="245"/>
      <c r="G123" s="245"/>
      <c r="H123" s="245"/>
      <c r="I123" s="245"/>
      <c r="J123" s="245"/>
      <c r="K123" s="245"/>
      <c r="L123" s="245"/>
      <c r="M123" s="245"/>
    </row>
    <row r="124" spans="2:13" x14ac:dyDescent="0.2">
      <c r="B124" s="237"/>
      <c r="C124" s="230"/>
      <c r="D124" s="230"/>
      <c r="E124" s="230"/>
      <c r="F124" s="230"/>
      <c r="G124" s="230"/>
      <c r="H124" s="230"/>
      <c r="I124" s="230"/>
      <c r="J124" s="230"/>
      <c r="K124" s="230"/>
      <c r="L124" s="230"/>
      <c r="M124" s="230"/>
    </row>
  </sheetData>
  <pageMargins left="0.25" right="0.25" top="0.75" bottom="0.75" header="0.3" footer="0.3"/>
  <pageSetup paperSize="9" scale="6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A1:AB48"/>
  <sheetViews>
    <sheetView zoomScale="80" zoomScaleNormal="80" workbookViewId="0">
      <selection activeCell="L50" sqref="L50"/>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163</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population'!G14</f>
        <v>626947</v>
      </c>
      <c r="D3" s="346">
        <f>'Rural population'!H14</f>
        <v>614411</v>
      </c>
      <c r="E3" s="346">
        <f>'Rural population'!I14</f>
        <v>601875</v>
      </c>
      <c r="F3" s="346">
        <f>'Rural population'!J14</f>
        <v>589339</v>
      </c>
      <c r="G3" s="346">
        <f>'Rural population'!K14</f>
        <v>576803</v>
      </c>
      <c r="H3" s="346">
        <f>'Rural population'!L14</f>
        <v>564267</v>
      </c>
      <c r="I3" s="346">
        <f>'Rural population'!M14</f>
        <v>551731</v>
      </c>
      <c r="J3" s="346">
        <f>'Rural population'!N14</f>
        <v>541515.97747570125</v>
      </c>
      <c r="K3" s="346">
        <f>'Rural population'!O14</f>
        <v>531300.9549514025</v>
      </c>
      <c r="L3" s="346">
        <f>'Rural population'!P14</f>
        <v>521085.93242710369</v>
      </c>
      <c r="M3" s="346">
        <f>'Rural population'!Q14</f>
        <v>510870.90990280488</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intake'!$C$18/1000*365</f>
        <v>17.337499999999999</v>
      </c>
      <c r="D7" s="353">
        <f>'Protein intake'!$C$18/1000*365</f>
        <v>17.337499999999999</v>
      </c>
      <c r="E7" s="353">
        <f>'Protein intake'!$C$18/1000*365</f>
        <v>17.337499999999999</v>
      </c>
      <c r="F7" s="353">
        <f>'Protein intake'!$C$18/1000*365</f>
        <v>17.337499999999999</v>
      </c>
      <c r="G7" s="353">
        <f>'Protein intake'!$I$18/1000*365</f>
        <v>19.746500000000001</v>
      </c>
      <c r="H7" s="353">
        <f>'Protein intake'!$I$18/1000*365</f>
        <v>19.746500000000001</v>
      </c>
      <c r="I7" s="353">
        <f>'Protein intake'!$O$18/1000*365</f>
        <v>19.764750000000003</v>
      </c>
      <c r="J7" s="353">
        <f>'Protein intake'!$O$18/1000*365</f>
        <v>19.764750000000003</v>
      </c>
      <c r="K7" s="353">
        <f>'Protein intake'!$O$18/1000*365</f>
        <v>19.764750000000003</v>
      </c>
      <c r="L7" s="353">
        <f>'Protein intake'!$O$18/1000*365</f>
        <v>19.764750000000003</v>
      </c>
      <c r="M7" s="353">
        <f>'Protein intake'!$O$18/1000*365</f>
        <v>19.764750000000003</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163</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163</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3043514.2114999993</v>
      </c>
      <c r="D27" s="335">
        <f t="shared" ref="D27:K27" si="0">(D3*D7*D11*D15*D19)-$A$23</f>
        <v>2982658.1994999996</v>
      </c>
      <c r="E27" s="335">
        <f t="shared" si="0"/>
        <v>2921802.1875</v>
      </c>
      <c r="F27" s="335">
        <f t="shared" si="0"/>
        <v>2860946.1754999999</v>
      </c>
      <c r="G27" s="335">
        <f t="shared" si="0"/>
        <v>3189155.3230600003</v>
      </c>
      <c r="H27" s="335">
        <f t="shared" si="0"/>
        <v>3119843.5283400002</v>
      </c>
      <c r="I27" s="335">
        <f t="shared" si="0"/>
        <v>3053351.0790300006</v>
      </c>
      <c r="J27" s="335">
        <f t="shared" si="0"/>
        <v>2996819.8164276029</v>
      </c>
      <c r="K27" s="335">
        <f t="shared" si="0"/>
        <v>2940288.5538252052</v>
      </c>
      <c r="L27" s="335">
        <f>(L3*L7*L11*L15*L19)-$A$23</f>
        <v>2883757.291222808</v>
      </c>
      <c r="M27" s="363">
        <f>(M3*M7*M11*M15*M19)-$A$23</f>
        <v>2827226.0286204098</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x14ac:dyDescent="0.25">
      <c r="A38" s="330" t="s">
        <v>132</v>
      </c>
      <c r="B38" s="117" t="s">
        <v>125</v>
      </c>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23.913325947499995</v>
      </c>
      <c r="D39" s="374">
        <f t="shared" ref="D39:K39" si="1">D27*D31*$A$35/10^3</f>
        <v>23.435171567499999</v>
      </c>
      <c r="E39" s="374">
        <f t="shared" si="1"/>
        <v>22.9570171875</v>
      </c>
      <c r="F39" s="374">
        <f t="shared" si="1"/>
        <v>22.478862807500001</v>
      </c>
      <c r="G39" s="374">
        <f t="shared" si="1"/>
        <v>25.0576489669</v>
      </c>
      <c r="H39" s="374">
        <f t="shared" si="1"/>
        <v>24.513056294100004</v>
      </c>
      <c r="I39" s="374">
        <f t="shared" si="1"/>
        <v>23.990615620950003</v>
      </c>
      <c r="J39" s="374">
        <f t="shared" si="1"/>
        <v>23.546441414788308</v>
      </c>
      <c r="K39" s="374">
        <f t="shared" si="1"/>
        <v>23.102267208626614</v>
      </c>
      <c r="L39" s="374">
        <f>L27*L31*$A$35/10^3</f>
        <v>22.65809300246492</v>
      </c>
      <c r="M39" s="375">
        <f>M27*M31*$A$35/10^3</f>
        <v>22.213918796303219</v>
      </c>
    </row>
    <row r="40" spans="1:13" x14ac:dyDescent="0.25">
      <c r="A40" s="348"/>
      <c r="B40" s="69"/>
      <c r="C40" s="69"/>
      <c r="D40" s="69"/>
      <c r="E40" s="123"/>
      <c r="F40" s="123"/>
      <c r="G40" s="123"/>
      <c r="H40" s="123"/>
      <c r="I40" s="123"/>
      <c r="J40" s="123"/>
    </row>
    <row r="42" spans="1:13" ht="47.25" x14ac:dyDescent="0.25">
      <c r="A42" s="330" t="s">
        <v>133</v>
      </c>
      <c r="B42" s="117" t="s">
        <v>125</v>
      </c>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7413.1310437249986</v>
      </c>
      <c r="D43" s="119">
        <f>D39*310</f>
        <v>7264.9031859249999</v>
      </c>
      <c r="E43" s="119">
        <f>E39*310</f>
        <v>7116.6753281250003</v>
      </c>
      <c r="F43" s="119">
        <f t="shared" ref="F43:K43" si="2">F39*310</f>
        <v>6968.4474703249998</v>
      </c>
      <c r="G43" s="119">
        <f t="shared" si="2"/>
        <v>7767.8711797390006</v>
      </c>
      <c r="H43" s="119">
        <f t="shared" si="2"/>
        <v>7599.0474511710008</v>
      </c>
      <c r="I43" s="119">
        <f t="shared" si="2"/>
        <v>7437.090842494501</v>
      </c>
      <c r="J43" s="119">
        <f t="shared" si="2"/>
        <v>7299.3968385843755</v>
      </c>
      <c r="K43" s="119">
        <f t="shared" si="2"/>
        <v>7161.70283467425</v>
      </c>
      <c r="L43" s="119">
        <f>L39*310</f>
        <v>7024.0088307641254</v>
      </c>
      <c r="M43" s="120">
        <f>M39*310</f>
        <v>6886.3148268539981</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pageSetUpPr fitToPage="1"/>
  </sheetPr>
  <dimension ref="A1:U76"/>
  <sheetViews>
    <sheetView zoomScale="85" zoomScaleNormal="85" zoomScalePageLayoutView="70" workbookViewId="0">
      <selection activeCell="O37" sqref="O37"/>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163</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population'!G14</f>
        <v>1392018.7999999998</v>
      </c>
      <c r="D3" s="332">
        <f>'State population'!H14</f>
        <v>1403106.4999999998</v>
      </c>
      <c r="E3" s="332">
        <f>'State population'!I14</f>
        <v>1414194.1999999997</v>
      </c>
      <c r="F3" s="332">
        <f>'State population'!J14</f>
        <v>1425281.8999999997</v>
      </c>
      <c r="G3" s="332">
        <f>'State population'!K14</f>
        <v>1436369.5999999996</v>
      </c>
      <c r="H3" s="332">
        <f>'State population'!L14</f>
        <v>1447457.2999999996</v>
      </c>
      <c r="I3" s="332">
        <f>'State population'!M14</f>
        <v>1458545</v>
      </c>
      <c r="J3" s="332">
        <f>'State population'!N14</f>
        <v>1470544.9208978028</v>
      </c>
      <c r="K3" s="332">
        <f>'State population'!O14</f>
        <v>1482544.8417956056</v>
      </c>
      <c r="L3" s="332">
        <f>'State population'!P14</f>
        <v>1494544.7626934084</v>
      </c>
      <c r="M3" s="332">
        <f>'State population'!Q14</f>
        <v>1506544.6835912112</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BOD!$B$16</f>
        <v>40.5</v>
      </c>
      <c r="D7" s="334">
        <f>BOD!$B$16</f>
        <v>40.5</v>
      </c>
      <c r="E7" s="334">
        <f>BOD!$B$16</f>
        <v>40.5</v>
      </c>
      <c r="F7" s="334">
        <f>BOD!$B$16</f>
        <v>40.5</v>
      </c>
      <c r="G7" s="334">
        <f>BOD!$B$16</f>
        <v>40.5</v>
      </c>
      <c r="H7" s="334">
        <f>BOD!$B$16</f>
        <v>40.5</v>
      </c>
      <c r="I7" s="334">
        <f>BOD!$B$16</f>
        <v>40.5</v>
      </c>
      <c r="J7" s="334">
        <f>BOD!$B$16</f>
        <v>40.5</v>
      </c>
      <c r="K7" s="334">
        <f>BOD!$B$16</f>
        <v>40.5</v>
      </c>
      <c r="L7" s="334">
        <f>BOD!$B$16</f>
        <v>40.5</v>
      </c>
      <c r="M7" s="334">
        <f>BOD!$B$16</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20577517.910999998</v>
      </c>
      <c r="D11" s="45">
        <f t="shared" si="0"/>
        <v>20741421.836249996</v>
      </c>
      <c r="E11" s="45">
        <f t="shared" si="0"/>
        <v>20905325.761499997</v>
      </c>
      <c r="F11" s="45">
        <f t="shared" si="0"/>
        <v>21069229.686749998</v>
      </c>
      <c r="G11" s="45">
        <f t="shared" si="0"/>
        <v>21233133.611999992</v>
      </c>
      <c r="H11" s="45">
        <f t="shared" si="0"/>
        <v>21397037.537249994</v>
      </c>
      <c r="I11" s="45">
        <f t="shared" si="0"/>
        <v>21560941.462500002</v>
      </c>
      <c r="J11" s="45">
        <f t="shared" si="0"/>
        <v>21738330.293171771</v>
      </c>
      <c r="K11" s="45">
        <f t="shared" si="0"/>
        <v>21915719.12384354</v>
      </c>
      <c r="L11" s="45">
        <f t="shared" si="0"/>
        <v>22093107.954515312</v>
      </c>
      <c r="M11" s="82">
        <f t="shared" si="0"/>
        <v>22270496.785187081</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163</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163</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Utilization'!$AD$20</f>
        <v>653070.52149464772</v>
      </c>
      <c r="D22" s="335">
        <f>D11*D15*'Rural_Degree of Utilization'!$AD$20</f>
        <v>658272.35499084485</v>
      </c>
      <c r="E22" s="335">
        <f>E11*E15*'Rural_Degree of Utilization'!$AD$20</f>
        <v>663474.18848704209</v>
      </c>
      <c r="F22" s="335">
        <f>F11*F15*'Rural_Degree of Utilization'!$AD$20</f>
        <v>668676.02198323933</v>
      </c>
      <c r="G22" s="335">
        <f>G11*G15*'Rural_Degree of Utilization'!$AD$20</f>
        <v>673877.85547943623</v>
      </c>
      <c r="H22" s="335">
        <f>H11*H15*'Rural_Degree of Utilization'!$AD$20</f>
        <v>679079.68897563359</v>
      </c>
      <c r="I22" s="335">
        <f>I11*I15*'Rural_Degree of Utilization'!$P$20</f>
        <v>2102191.7925937502</v>
      </c>
      <c r="J22" s="335">
        <f>J11*J15*'Rural_Degree of Utilization'!$P$20</f>
        <v>2119487.2035842477</v>
      </c>
      <c r="K22" s="335">
        <f>K11*K15*'Rural_Degree of Utilization'!$P$20</f>
        <v>2136782.6145747448</v>
      </c>
      <c r="L22" s="335">
        <f>L11*L15*'Rural_Degree of Utilization'!$P$20</f>
        <v>2154078.0255652429</v>
      </c>
      <c r="M22" s="335">
        <f>M11*M15*'Rural_Degree of Utilization'!$P$20</f>
        <v>2171373.4365557404</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Utilization'!$AD$20)</f>
        <v>20055061.49380428</v>
      </c>
      <c r="D25" s="335">
        <f>D11*D19*(1-'Rural_Degree of Utilization'!$AD$20)</f>
        <v>20214803.95225732</v>
      </c>
      <c r="E25" s="335">
        <f>E11*E19*(1-'Rural_Degree of Utilization'!$AD$20)</f>
        <v>20374546.410710361</v>
      </c>
      <c r="F25" s="335">
        <f>F11*F19*(1-'Rural_Degree of Utilization'!$AD$20)</f>
        <v>20534288.869163405</v>
      </c>
      <c r="G25" s="335">
        <f>G11*G19*(1-'Rural_Degree of Utilization'!$AD$20)</f>
        <v>20694031.327616442</v>
      </c>
      <c r="H25" s="335">
        <f>H11*H19*(1-'Rural_Degree of Utilization'!$AD$20)</f>
        <v>20853773.786069486</v>
      </c>
      <c r="I25" s="335">
        <f>I11*I19*(1-'Rural_Degree of Utilization'!$P$20)</f>
        <v>19879188.028425004</v>
      </c>
      <c r="J25" s="335">
        <f>J11*J19*(1-'Rural_Degree of Utilization'!$P$20)</f>
        <v>20042740.530304372</v>
      </c>
      <c r="K25" s="335">
        <f>K11*K19*(1-'Rural_Degree of Utilization'!$P$20)</f>
        <v>20206293.032183744</v>
      </c>
      <c r="L25" s="335">
        <f>L11*L19*(1-'Rural_Degree of Utilization'!$P$20)</f>
        <v>20369845.534063119</v>
      </c>
      <c r="M25" s="335">
        <f>M11*M19*(1-'Rural_Degree of Utilization'!$P$20)</f>
        <v>20533398.035942487</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254</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Utilization'!AE20</f>
        <v>0.16893896713615025</v>
      </c>
      <c r="D49" s="338">
        <f>'Rural_Degree of Utilization'!Q20</f>
        <v>0.51900000000000002</v>
      </c>
      <c r="E49" s="138"/>
      <c r="F49" s="138"/>
      <c r="G49" s="101"/>
      <c r="H49" s="101"/>
      <c r="J49" s="52"/>
      <c r="K49" s="52"/>
      <c r="L49" s="52"/>
    </row>
    <row r="50" spans="1:18" s="50" customFormat="1" x14ac:dyDescent="0.25">
      <c r="A50" s="561"/>
      <c r="B50" s="108" t="s">
        <v>56</v>
      </c>
      <c r="C50" s="339">
        <f>'Rural_Degree of Utilization'!AI20</f>
        <v>0.189</v>
      </c>
      <c r="D50" s="338">
        <f>'Rural_Degree of Utilization'!R20</f>
        <v>5.8000000000000003E-2</v>
      </c>
      <c r="E50" s="138"/>
      <c r="F50" s="138"/>
      <c r="G50" s="101"/>
      <c r="H50" s="101"/>
      <c r="J50" s="52"/>
      <c r="K50" s="52"/>
      <c r="L50" s="52"/>
    </row>
    <row r="51" spans="1:18" s="50" customFormat="1" x14ac:dyDescent="0.25">
      <c r="A51" s="561"/>
      <c r="B51" s="108" t="s">
        <v>110</v>
      </c>
      <c r="C51" s="340">
        <f>'Rural_Degree of Utilization'!AN20</f>
        <v>3.0261168384879723E-2</v>
      </c>
      <c r="D51" s="338">
        <f>'Rural_Degree of Utilization'!S20</f>
        <v>1.7000000000000001E-2</v>
      </c>
      <c r="E51" s="138"/>
      <c r="F51" s="138"/>
      <c r="G51" s="101"/>
      <c r="H51" s="101"/>
      <c r="J51" s="52"/>
      <c r="K51" s="52"/>
      <c r="L51" s="52"/>
    </row>
    <row r="52" spans="1:18" s="50" customFormat="1" x14ac:dyDescent="0.25">
      <c r="A52" s="561"/>
      <c r="B52" s="108" t="s">
        <v>57</v>
      </c>
      <c r="C52" s="563">
        <f>'Rural_Degree of Utilization'!AP20</f>
        <v>0.58641019311746767</v>
      </c>
      <c r="D52" s="565">
        <f>'Rural_Degree of Utilization'!T20</f>
        <v>0.32799999999999996</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Utilization'!AD20</f>
        <v>2.5389671361502344E-2</v>
      </c>
      <c r="D54" s="343">
        <f>'Rural_Degree of Utilization'!P20</f>
        <v>7.8E-2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Population!C15</f>
        <v>0.502416767334388</v>
      </c>
      <c r="C60" s="549">
        <f>Population!E15</f>
        <v>0.37827492466807677</v>
      </c>
      <c r="D60" s="358" t="s">
        <v>14</v>
      </c>
      <c r="E60" s="148">
        <f t="shared" ref="E60:F62" si="1">C49</f>
        <v>0.16893896713615025</v>
      </c>
      <c r="F60" s="148">
        <f t="shared" si="1"/>
        <v>0.51900000000000002</v>
      </c>
      <c r="G60" s="135">
        <f>B42*A29</f>
        <v>0.3</v>
      </c>
      <c r="H60" s="399">
        <f t="shared" ref="H60:M60" si="2">($B$60*$E60*$G60)*(C25-$A$32)</f>
        <v>510668.66751001659</v>
      </c>
      <c r="I60" s="399">
        <f t="shared" si="2"/>
        <v>514736.24259215686</v>
      </c>
      <c r="J60" s="399">
        <f t="shared" si="2"/>
        <v>518803.81767429708</v>
      </c>
      <c r="K60" s="399">
        <f t="shared" si="2"/>
        <v>522871.39275643742</v>
      </c>
      <c r="L60" s="399">
        <f t="shared" si="2"/>
        <v>526938.96783857758</v>
      </c>
      <c r="M60" s="399">
        <f t="shared" si="2"/>
        <v>531006.54292071785</v>
      </c>
      <c r="N60" s="399">
        <f>($C$60*$F60*$G60)*(I25-$A$32)</f>
        <v>1170832.6037045659</v>
      </c>
      <c r="O60" s="399">
        <f>($C$60*$F60*$G60)*(J25-$A$32)</f>
        <v>1180465.4217725878</v>
      </c>
      <c r="P60" s="399">
        <f>($C$60*$F60*$G60)*(K25-$A$32)</f>
        <v>1190098.2398406097</v>
      </c>
      <c r="Q60" s="399">
        <f>($C$60*$F60*$G60)*(L25-$A$32)</f>
        <v>1199731.0579086321</v>
      </c>
      <c r="R60" s="405">
        <f>($C$60*$F60*$G60)*(M25-$A$32)</f>
        <v>1209363.875976654</v>
      </c>
    </row>
    <row r="61" spans="1:18" s="48" customFormat="1" x14ac:dyDescent="0.25">
      <c r="A61" s="547"/>
      <c r="B61" s="549"/>
      <c r="C61" s="549"/>
      <c r="D61" s="358" t="s">
        <v>15</v>
      </c>
      <c r="E61" s="148">
        <f t="shared" si="1"/>
        <v>0.189</v>
      </c>
      <c r="F61" s="148">
        <f t="shared" si="1"/>
        <v>5.8000000000000003E-2</v>
      </c>
      <c r="G61" s="135">
        <f>B44*A29</f>
        <v>0.06</v>
      </c>
      <c r="H61" s="399">
        <f t="shared" ref="H61:M61" si="3">($B$60*$E$61*$G$61)*(C25-$A$32)</f>
        <v>114261.83052440382</v>
      </c>
      <c r="I61" s="399">
        <f t="shared" si="3"/>
        <v>115171.94818826397</v>
      </c>
      <c r="J61" s="399">
        <f t="shared" si="3"/>
        <v>116082.06585212413</v>
      </c>
      <c r="K61" s="399">
        <f t="shared" si="3"/>
        <v>116992.1835159843</v>
      </c>
      <c r="L61" s="399">
        <f t="shared" si="3"/>
        <v>117902.30117984445</v>
      </c>
      <c r="M61" s="399">
        <f t="shared" si="3"/>
        <v>118812.41884370463</v>
      </c>
      <c r="N61" s="399">
        <f>($C$60*$F$61*$G$61)*(I25-$A$32)</f>
        <v>26168.898271624206</v>
      </c>
      <c r="O61" s="399">
        <f>($C$60*$F$61*$G$61)*(J25-$A$32)</f>
        <v>26384.19825156458</v>
      </c>
      <c r="P61" s="399">
        <f>($C$60*$F$61*$G$61)*(K25-$A$32)</f>
        <v>26599.49823150496</v>
      </c>
      <c r="Q61" s="399">
        <f>($C$60*$F$61*$G$61)*(L25-$A$32)</f>
        <v>26814.798211445341</v>
      </c>
      <c r="R61" s="405">
        <f>($C$60*$F$61*$G$61)*(M25-$A$32)</f>
        <v>27030.098191385714</v>
      </c>
    </row>
    <row r="62" spans="1:18" s="48" customFormat="1" x14ac:dyDescent="0.25">
      <c r="A62" s="547"/>
      <c r="B62" s="549"/>
      <c r="C62" s="549"/>
      <c r="D62" s="358" t="s">
        <v>113</v>
      </c>
      <c r="E62" s="148">
        <f t="shared" si="1"/>
        <v>3.0261168384879723E-2</v>
      </c>
      <c r="F62" s="148">
        <f t="shared" si="1"/>
        <v>1.7000000000000001E-2</v>
      </c>
      <c r="G62" s="135">
        <f>B43*A29</f>
        <v>0.3</v>
      </c>
      <c r="H62" s="399">
        <f t="shared" ref="H62:M62" si="4">($B$60*$E$62*$G$62)*(C25-$A$32)</f>
        <v>91473.452208031042</v>
      </c>
      <c r="I62" s="399">
        <f t="shared" si="4"/>
        <v>92202.056014277754</v>
      </c>
      <c r="J62" s="399">
        <f t="shared" si="4"/>
        <v>92930.659820524466</v>
      </c>
      <c r="K62" s="399">
        <f t="shared" si="4"/>
        <v>93659.263626771193</v>
      </c>
      <c r="L62" s="399">
        <f t="shared" si="4"/>
        <v>94387.867433017876</v>
      </c>
      <c r="M62" s="399">
        <f t="shared" si="4"/>
        <v>95116.471239264603</v>
      </c>
      <c r="N62" s="399">
        <f>($C$60*$F$62*$G$62)*(I25-$A$32)</f>
        <v>38350.971604966515</v>
      </c>
      <c r="O62" s="399">
        <f>($C$60*$F$62*$G$62)*(J25-$A$32)</f>
        <v>38666.49743763775</v>
      </c>
      <c r="P62" s="399">
        <f>($C$60*$F$62*$G$62)*(K25-$A$32)</f>
        <v>38982.023270308993</v>
      </c>
      <c r="Q62" s="399">
        <f>($C$60*$F$62*$G$62)*(L25-$A$32)</f>
        <v>39297.549102980243</v>
      </c>
      <c r="R62" s="405">
        <f>($C$60*$F$62*$G$62)*(M25-$A$32)</f>
        <v>39613.074935651479</v>
      </c>
    </row>
    <row r="63" spans="1:18" s="48" customFormat="1" x14ac:dyDescent="0.25">
      <c r="A63" s="547"/>
      <c r="B63" s="549"/>
      <c r="C63" s="549"/>
      <c r="D63" s="358" t="s">
        <v>111</v>
      </c>
      <c r="E63" s="148">
        <f>C54</f>
        <v>2.5389671361502344E-2</v>
      </c>
      <c r="F63" s="148">
        <f>D54</f>
        <v>7.8E-2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0.58641019311746767</v>
      </c>
      <c r="F64" s="407">
        <f>D52</f>
        <v>0.32799999999999996</v>
      </c>
      <c r="G64" s="408">
        <f>B40*$A$29</f>
        <v>0.06</v>
      </c>
      <c r="H64" s="408">
        <f t="shared" ref="H64:M64" si="6">($B$60*$E$64*$G$64)*(C25-$A$32)</f>
        <v>354520.11695116933</v>
      </c>
      <c r="I64" s="408">
        <f t="shared" si="6"/>
        <v>357343.93851214211</v>
      </c>
      <c r="J64" s="408">
        <f t="shared" si="6"/>
        <v>360167.76007311489</v>
      </c>
      <c r="K64" s="408">
        <f t="shared" si="6"/>
        <v>362991.58163408766</v>
      </c>
      <c r="L64" s="408">
        <f t="shared" si="6"/>
        <v>365815.40319506038</v>
      </c>
      <c r="M64" s="408">
        <f t="shared" si="6"/>
        <v>368639.22475603322</v>
      </c>
      <c r="N64" s="408">
        <f>($C$60*$F$64*$G$64)*(I11-$A$32)</f>
        <v>160509.36182760002</v>
      </c>
      <c r="O64" s="408">
        <f>($C$60*$F$64*$G$64)*(J11-$A$32)</f>
        <v>161829.92419988746</v>
      </c>
      <c r="P64" s="408">
        <f>($C$60*$F$64*$G$64)*(K11-$A$32)</f>
        <v>163150.48657217491</v>
      </c>
      <c r="Q64" s="408">
        <f>($C$60*$F$64*$G$64)*(L11-$A$32)</f>
        <v>164471.04894446238</v>
      </c>
      <c r="R64" s="409">
        <f>($C$60*$F$64*$G$64)*(M11-$A$32)</f>
        <v>165791.61131674983</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163</v>
      </c>
      <c r="B67" s="64"/>
      <c r="C67" s="119">
        <f>SUM(H60:H64)/10^3</f>
        <v>1070.9240671936209</v>
      </c>
      <c r="D67" s="119">
        <f t="shared" ref="D67:M67" si="7">SUM(I60:I64)/10^3</f>
        <v>1079.4541853068406</v>
      </c>
      <c r="E67" s="119">
        <f t="shared" si="7"/>
        <v>1087.9843034200605</v>
      </c>
      <c r="F67" s="119">
        <f t="shared" si="7"/>
        <v>1096.5144215332805</v>
      </c>
      <c r="G67" s="119">
        <f t="shared" si="7"/>
        <v>1105.0445396465002</v>
      </c>
      <c r="H67" s="119">
        <f t="shared" si="7"/>
        <v>1113.5746577597201</v>
      </c>
      <c r="I67" s="119">
        <f t="shared" si="7"/>
        <v>1395.8618354087566</v>
      </c>
      <c r="J67" s="119">
        <f t="shared" si="7"/>
        <v>1407.3460416616776</v>
      </c>
      <c r="K67" s="119">
        <f t="shared" si="7"/>
        <v>1418.8302479145987</v>
      </c>
      <c r="L67" s="119">
        <f t="shared" si="7"/>
        <v>1430.3144541675199</v>
      </c>
      <c r="M67" s="120">
        <f t="shared" si="7"/>
        <v>1441.7986604204409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22489.40541106604</v>
      </c>
      <c r="D71" s="119">
        <f t="shared" si="8"/>
        <v>22668.537891443651</v>
      </c>
      <c r="E71" s="119">
        <f t="shared" si="8"/>
        <v>22847.67037182127</v>
      </c>
      <c r="F71" s="119">
        <f t="shared" si="8"/>
        <v>23026.802852198889</v>
      </c>
      <c r="G71" s="119">
        <f t="shared" si="8"/>
        <v>23205.935332576504</v>
      </c>
      <c r="H71" s="119">
        <f t="shared" si="8"/>
        <v>23385.067812954123</v>
      </c>
      <c r="I71" s="119">
        <f t="shared" si="8"/>
        <v>29313.098543583888</v>
      </c>
      <c r="J71" s="119">
        <f t="shared" si="8"/>
        <v>29554.266874895231</v>
      </c>
      <c r="K71" s="119">
        <f t="shared" si="8"/>
        <v>29795.435206206574</v>
      </c>
      <c r="L71" s="119">
        <f t="shared" si="8"/>
        <v>30036.603537517916</v>
      </c>
      <c r="M71" s="120">
        <f>M67*21</f>
        <v>30277.771868829259</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pageSetUpPr fitToPage="1"/>
  </sheetPr>
  <dimension ref="A1:AB48"/>
  <sheetViews>
    <sheetView zoomScale="80" zoomScaleNormal="80" workbookViewId="0">
      <selection activeCell="L43" sqref="L43"/>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164</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population'!G15</f>
        <v>32922303.799999997</v>
      </c>
      <c r="D3" s="346">
        <f>'Rural population'!H15</f>
        <v>33217687.999999996</v>
      </c>
      <c r="E3" s="346">
        <f>'Rural population'!I15</f>
        <v>33513072.199999996</v>
      </c>
      <c r="F3" s="346">
        <f>'Rural population'!J15</f>
        <v>33808456.399999999</v>
      </c>
      <c r="G3" s="346">
        <f>'Rural population'!K15</f>
        <v>34103840.600000001</v>
      </c>
      <c r="H3" s="346">
        <f>'Rural population'!L15</f>
        <v>34399224.800000004</v>
      </c>
      <c r="I3" s="346">
        <f>'Rural population'!M15</f>
        <v>34694609</v>
      </c>
      <c r="J3" s="346">
        <f>'Rural population'!N15</f>
        <v>35017482.083809786</v>
      </c>
      <c r="K3" s="346">
        <f>'Rural population'!O15</f>
        <v>35340355.167619571</v>
      </c>
      <c r="L3" s="346">
        <f>'Rural population'!P15</f>
        <v>35663228.251429357</v>
      </c>
      <c r="M3" s="346">
        <f>'Rural population'!Q15</f>
        <v>35986101.335239142</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intake'!$C$19/1000*365</f>
        <v>19.454499999999999</v>
      </c>
      <c r="D7" s="353">
        <f>'Protein intake'!$C$19/1000*365</f>
        <v>19.454499999999999</v>
      </c>
      <c r="E7" s="353">
        <f>'Protein intake'!$C$19/1000*365</f>
        <v>19.454499999999999</v>
      </c>
      <c r="F7" s="353">
        <f>'Protein intake'!$C$19/1000*365</f>
        <v>19.454499999999999</v>
      </c>
      <c r="G7" s="353">
        <f>'Protein intake'!$I$19/1000*365</f>
        <v>20.074999999999999</v>
      </c>
      <c r="H7" s="353">
        <f>'Protein intake'!$I$19/1000*365</f>
        <v>20.074999999999999</v>
      </c>
      <c r="I7" s="353">
        <f>'Protein intake'!$O$19/1000*365</f>
        <v>19.071249999999999</v>
      </c>
      <c r="J7" s="353">
        <f>'Protein intake'!$O$19/1000*365</f>
        <v>19.071249999999999</v>
      </c>
      <c r="K7" s="353">
        <f>'Protein intake'!$O$19/1000*365</f>
        <v>19.071249999999999</v>
      </c>
      <c r="L7" s="353">
        <f>'Protein intake'!$O$19/1000*365</f>
        <v>19.071249999999999</v>
      </c>
      <c r="M7" s="353">
        <f>'Protein intake'!$O$19/1000*365</f>
        <v>19.071249999999999</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164</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164</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179336348.59758797</v>
      </c>
      <c r="D27" s="335">
        <f t="shared" ref="D27:K27" si="0">(D3*D7*D11*D15*D19)-$A$23</f>
        <v>180945383.13487995</v>
      </c>
      <c r="E27" s="335">
        <f t="shared" si="0"/>
        <v>182554417.67217195</v>
      </c>
      <c r="F27" s="335">
        <f t="shared" si="0"/>
        <v>184163452.20946401</v>
      </c>
      <c r="G27" s="335">
        <f t="shared" si="0"/>
        <v>191697688.01259997</v>
      </c>
      <c r="H27" s="335">
        <f t="shared" si="0"/>
        <v>193358042.60079998</v>
      </c>
      <c r="I27" s="335">
        <f t="shared" si="0"/>
        <v>185267477.32955003</v>
      </c>
      <c r="J27" s="335">
        <f t="shared" si="0"/>
        <v>186991603.45344004</v>
      </c>
      <c r="K27" s="335">
        <f t="shared" si="0"/>
        <v>188715729.57733008</v>
      </c>
      <c r="L27" s="335">
        <f>(L3*L7*L11*L15*L19)-$A$23</f>
        <v>190439855.70122015</v>
      </c>
      <c r="M27" s="363">
        <f>(M3*M7*M11*M15*M19)-$A$23</f>
        <v>192163981.82511026</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1409.0713104096196</v>
      </c>
      <c r="D39" s="374">
        <f t="shared" ref="D39:K39" si="1">D27*D31*$A$35/10^3</f>
        <v>1421.7137246311995</v>
      </c>
      <c r="E39" s="374">
        <f t="shared" si="1"/>
        <v>1434.3561388527796</v>
      </c>
      <c r="F39" s="374">
        <f t="shared" si="1"/>
        <v>1446.9985530743602</v>
      </c>
      <c r="G39" s="374">
        <f t="shared" si="1"/>
        <v>1506.1961200989997</v>
      </c>
      <c r="H39" s="374">
        <f t="shared" si="1"/>
        <v>1519.2417632919999</v>
      </c>
      <c r="I39" s="374">
        <f t="shared" si="1"/>
        <v>1455.6730361607504</v>
      </c>
      <c r="J39" s="374">
        <f t="shared" si="1"/>
        <v>1469.2197414198861</v>
      </c>
      <c r="K39" s="374">
        <f t="shared" si="1"/>
        <v>1482.766446679022</v>
      </c>
      <c r="L39" s="374">
        <f>L27*L31*$A$35/10^3</f>
        <v>1496.3131519381584</v>
      </c>
      <c r="M39" s="375">
        <f>M27*M31*$A$35/10^3</f>
        <v>1509.859857197295</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436812.10622698208</v>
      </c>
      <c r="D43" s="119">
        <f>D39*310</f>
        <v>440731.25463567185</v>
      </c>
      <c r="E43" s="119">
        <f>E39*310</f>
        <v>444650.40304436168</v>
      </c>
      <c r="F43" s="119">
        <f t="shared" ref="F43:K43" si="2">F39*310</f>
        <v>448569.55145305168</v>
      </c>
      <c r="G43" s="119">
        <f t="shared" si="2"/>
        <v>466920.7972306899</v>
      </c>
      <c r="H43" s="119">
        <f t="shared" si="2"/>
        <v>470964.94662051997</v>
      </c>
      <c r="I43" s="119">
        <f t="shared" si="2"/>
        <v>451258.64120983263</v>
      </c>
      <c r="J43" s="119">
        <f t="shared" si="2"/>
        <v>455458.11984016467</v>
      </c>
      <c r="K43" s="119">
        <f t="shared" si="2"/>
        <v>459657.59847049683</v>
      </c>
      <c r="L43" s="119">
        <f>L39*310</f>
        <v>463857.0771008291</v>
      </c>
      <c r="M43" s="120">
        <f>M39*310</f>
        <v>468056.55573116144</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pageSetUpPr fitToPage="1"/>
  </sheetPr>
  <dimension ref="A1:U76"/>
  <sheetViews>
    <sheetView zoomScale="85" zoomScaleNormal="85" zoomScalePageLayoutView="70" workbookViewId="0">
      <selection activeCell="U57" sqref="U57"/>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164</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population'!G15</f>
        <v>54578487</v>
      </c>
      <c r="D3" s="332">
        <f>'State population'!H15</f>
        <v>55555354.5</v>
      </c>
      <c r="E3" s="332">
        <f>'State population'!I15</f>
        <v>56532222</v>
      </c>
      <c r="F3" s="332">
        <f>'State population'!J15</f>
        <v>57509089.5</v>
      </c>
      <c r="G3" s="332">
        <f>'State population'!K15</f>
        <v>58485957</v>
      </c>
      <c r="H3" s="332">
        <f>'State population'!L15</f>
        <v>59462824.5</v>
      </c>
      <c r="I3" s="332">
        <f>'State population'!M15</f>
        <v>60439692</v>
      </c>
      <c r="J3" s="332">
        <f>'State population'!N15</f>
        <v>61604886.115302838</v>
      </c>
      <c r="K3" s="332">
        <f>'State population'!O15</f>
        <v>62770080.230605677</v>
      </c>
      <c r="L3" s="332">
        <f>'State population'!P15</f>
        <v>63935274.345908515</v>
      </c>
      <c r="M3" s="332">
        <f>'State population'!Q15</f>
        <v>65100468.461211354</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BOD!$B$17</f>
        <v>38.9</v>
      </c>
      <c r="D7" s="334">
        <f>BOD!$B$17</f>
        <v>38.9</v>
      </c>
      <c r="E7" s="334">
        <f>BOD!$B$17</f>
        <v>38.9</v>
      </c>
      <c r="F7" s="334">
        <f>BOD!$B$17</f>
        <v>38.9</v>
      </c>
      <c r="G7" s="334">
        <f>BOD!$B$17</f>
        <v>38.9</v>
      </c>
      <c r="H7" s="334">
        <f>BOD!$B$17</f>
        <v>38.9</v>
      </c>
      <c r="I7" s="334">
        <f>BOD!$B$17</f>
        <v>38.9</v>
      </c>
      <c r="J7" s="334">
        <f>BOD!$B$17</f>
        <v>38.9</v>
      </c>
      <c r="K7" s="334">
        <f>BOD!$B$17</f>
        <v>38.9</v>
      </c>
      <c r="L7" s="334">
        <f>BOD!$B$17</f>
        <v>38.9</v>
      </c>
      <c r="M7" s="334">
        <f>BOD!$B$17</f>
        <v>38.9</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774932647.66949987</v>
      </c>
      <c r="D11" s="45">
        <f t="shared" si="0"/>
        <v>788802700.86825001</v>
      </c>
      <c r="E11" s="45">
        <f t="shared" si="0"/>
        <v>802672754.06699991</v>
      </c>
      <c r="F11" s="45">
        <f t="shared" si="0"/>
        <v>816542807.26574993</v>
      </c>
      <c r="G11" s="45">
        <f t="shared" si="0"/>
        <v>830412860.46449995</v>
      </c>
      <c r="H11" s="45">
        <f t="shared" si="0"/>
        <v>844282913.66324985</v>
      </c>
      <c r="I11" s="45">
        <f t="shared" si="0"/>
        <v>858152966.86199987</v>
      </c>
      <c r="J11" s="45">
        <f t="shared" si="0"/>
        <v>874696975.50812721</v>
      </c>
      <c r="K11" s="45">
        <f t="shared" si="0"/>
        <v>891240984.15425467</v>
      </c>
      <c r="L11" s="45">
        <f t="shared" si="0"/>
        <v>907784992.8003819</v>
      </c>
      <c r="M11" s="82">
        <f t="shared" si="0"/>
        <v>924329001.44650924</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164</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164</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Utilization'!$AD$21</f>
        <v>16109095.180563612</v>
      </c>
      <c r="D22" s="335">
        <f>D11*D15*'Rural_Degree of Utilization'!$AD$21</f>
        <v>16397422.182671592</v>
      </c>
      <c r="E22" s="335">
        <f>E11*E15*'Rural_Degree of Utilization'!$AD$21</f>
        <v>16685749.184779568</v>
      </c>
      <c r="F22" s="335">
        <f>F11*F15*'Rural_Degree of Utilization'!$AD$21</f>
        <v>16974076.186887547</v>
      </c>
      <c r="G22" s="335">
        <f>G11*G15*'Rural_Degree of Utilization'!$AD$21</f>
        <v>17262403.188995525</v>
      </c>
      <c r="H22" s="335">
        <f>H11*H15*'Rural_Degree of Utilization'!$AD$21</f>
        <v>17550730.191103499</v>
      </c>
      <c r="I22" s="335">
        <f>I11*I15*'Rural_Degree of Utilization'!$P$21</f>
        <v>41834957.134522498</v>
      </c>
      <c r="J22" s="335">
        <f>J11*J15*'Rural_Degree of Utilization'!$P$21</f>
        <v>42641477.556021199</v>
      </c>
      <c r="K22" s="335">
        <f>K11*K15*'Rural_Degree of Utilization'!$P$21</f>
        <v>43447997.977519915</v>
      </c>
      <c r="L22" s="335">
        <f>L11*L15*'Rural_Degree of Utilization'!$P$21</f>
        <v>44254518.399018615</v>
      </c>
      <c r="M22" s="335">
        <f>M11*M15*'Rural_Degree of Utilization'!$P$21</f>
        <v>45061038.820517324</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Utilization'!$AD$21)</f>
        <v>762045371.52504897</v>
      </c>
      <c r="D25" s="335">
        <f>D11*D19*(1-'Rural_Degree of Utilization'!$AD$21)</f>
        <v>775684763.12211275</v>
      </c>
      <c r="E25" s="335">
        <f>E11*E19*(1-'Rural_Degree of Utilization'!$AD$21)</f>
        <v>789324154.71917629</v>
      </c>
      <c r="F25" s="335">
        <f>F11*F19*(1-'Rural_Degree of Utilization'!$AD$21)</f>
        <v>802963546.31623995</v>
      </c>
      <c r="G25" s="335">
        <f>G11*G19*(1-'Rural_Degree of Utilization'!$AD$21)</f>
        <v>816602937.91330349</v>
      </c>
      <c r="H25" s="335">
        <f>H11*H19*(1-'Rural_Degree of Utilization'!$AD$21)</f>
        <v>830242329.51036704</v>
      </c>
      <c r="I25" s="335">
        <f>I11*I19*(1-'Rural_Degree of Utilization'!$P$21)</f>
        <v>824685001.15438187</v>
      </c>
      <c r="J25" s="335">
        <f>J11*J19*(1-'Rural_Degree of Utilization'!$P$21)</f>
        <v>840583793.46331024</v>
      </c>
      <c r="K25" s="335">
        <f>K11*K19*(1-'Rural_Degree of Utilization'!$P$21)</f>
        <v>856482585.77223873</v>
      </c>
      <c r="L25" s="335">
        <f>L11*L19*(1-'Rural_Degree of Utilization'!$P$21)</f>
        <v>872381378.08116698</v>
      </c>
      <c r="M25" s="335">
        <f>M11*M19*(1-'Rural_Degree of Utilization'!$P$21)</f>
        <v>888280170.39009535</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253</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Utilization'!AE21</f>
        <v>9.2105660377358484E-2</v>
      </c>
      <c r="D49" s="338">
        <f>'Rural_Degree of Utilization'!Q21</f>
        <v>0.216</v>
      </c>
      <c r="E49" s="138"/>
      <c r="F49" s="138"/>
      <c r="G49" s="101"/>
      <c r="H49" s="101"/>
      <c r="J49" s="52"/>
      <c r="K49" s="52"/>
      <c r="L49" s="52"/>
    </row>
    <row r="50" spans="1:18" s="50" customFormat="1" x14ac:dyDescent="0.25">
      <c r="A50" s="561"/>
      <c r="B50" s="108" t="s">
        <v>56</v>
      </c>
      <c r="C50" s="339">
        <f>'Rural_Degree of Utilization'!AI21</f>
        <v>8.1000000000000003E-2</v>
      </c>
      <c r="D50" s="338">
        <f>'Rural_Degree of Utilization'!R21</f>
        <v>6.3E-2</v>
      </c>
      <c r="E50" s="138"/>
      <c r="F50" s="138"/>
      <c r="G50" s="101"/>
      <c r="H50" s="101"/>
      <c r="J50" s="52"/>
      <c r="K50" s="52"/>
      <c r="L50" s="52"/>
    </row>
    <row r="51" spans="1:18" s="50" customFormat="1" x14ac:dyDescent="0.25">
      <c r="A51" s="561"/>
      <c r="B51" s="108" t="s">
        <v>110</v>
      </c>
      <c r="C51" s="340">
        <f>'Rural_Degree of Utilization'!AN21</f>
        <v>1.4023880597014924E-2</v>
      </c>
      <c r="D51" s="338">
        <f>'Rural_Degree of Utilization'!S21</f>
        <v>1.2E-2</v>
      </c>
      <c r="E51" s="138"/>
      <c r="F51" s="138"/>
      <c r="G51" s="101"/>
      <c r="H51" s="101"/>
      <c r="J51" s="52"/>
      <c r="K51" s="52"/>
      <c r="L51" s="52"/>
    </row>
    <row r="52" spans="1:18" s="50" customFormat="1" x14ac:dyDescent="0.25">
      <c r="A52" s="561"/>
      <c r="B52" s="108" t="s">
        <v>57</v>
      </c>
      <c r="C52" s="563">
        <f>'Rural_Degree of Utilization'!AP21</f>
        <v>0.79624027034638145</v>
      </c>
      <c r="D52" s="565">
        <f>'Rural_Degree of Utilization'!T21</f>
        <v>0.66999999999999993</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Utilization'!AD21</f>
        <v>1.6630188679245282E-2</v>
      </c>
      <c r="D54" s="343">
        <f>'Rural_Degree of Utilization'!P21</f>
        <v>3.9E-2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ht="16.5" thickBot="1" x14ac:dyDescent="0.3">
      <c r="A56" s="109"/>
      <c r="B56" s="110"/>
      <c r="C56" s="110"/>
      <c r="D56" s="110"/>
      <c r="E56" s="110"/>
      <c r="F56" s="110"/>
      <c r="G56" s="111"/>
      <c r="H56" s="112"/>
      <c r="I56" s="52"/>
      <c r="J56" s="52"/>
      <c r="K56" s="52"/>
      <c r="L56" s="52"/>
    </row>
    <row r="57" spans="1:18" s="50" customFormat="1" x14ac:dyDescent="0.25">
      <c r="A57" s="567" t="s">
        <v>61</v>
      </c>
      <c r="B57" s="568"/>
      <c r="C57" s="465"/>
      <c r="D57" s="465"/>
      <c r="E57" s="465"/>
      <c r="F57" s="465"/>
      <c r="G57" s="113"/>
      <c r="H57" s="113"/>
      <c r="I57" s="113"/>
      <c r="J57" s="113"/>
      <c r="K57" s="113"/>
      <c r="L57" s="113"/>
      <c r="M57" s="114"/>
      <c r="N57" s="114"/>
      <c r="O57" s="569"/>
      <c r="P57" s="569"/>
      <c r="Q57" s="569"/>
      <c r="R57" s="466"/>
    </row>
    <row r="58" spans="1:18" s="50" customFormat="1" ht="108" customHeight="1" x14ac:dyDescent="0.25">
      <c r="A58" s="574" t="s">
        <v>12</v>
      </c>
      <c r="B58" s="570" t="s">
        <v>126</v>
      </c>
      <c r="C58" s="570" t="s">
        <v>127</v>
      </c>
      <c r="D58" s="570" t="s">
        <v>13</v>
      </c>
      <c r="E58" s="585" t="s">
        <v>120</v>
      </c>
      <c r="F58" s="587" t="s">
        <v>119</v>
      </c>
      <c r="G58" s="570" t="s">
        <v>117</v>
      </c>
      <c r="H58" s="570" t="s">
        <v>60</v>
      </c>
      <c r="I58" s="570"/>
      <c r="J58" s="570"/>
      <c r="K58" s="570"/>
      <c r="L58" s="570"/>
      <c r="M58" s="570"/>
      <c r="N58" s="570"/>
      <c r="O58" s="570"/>
      <c r="P58" s="570"/>
      <c r="Q58" s="570"/>
      <c r="R58" s="130"/>
    </row>
    <row r="59" spans="1:18" s="50" customFormat="1" x14ac:dyDescent="0.25">
      <c r="A59" s="574"/>
      <c r="B59" s="570"/>
      <c r="C59" s="570"/>
      <c r="D59" s="570"/>
      <c r="E59" s="586"/>
      <c r="F59" s="588"/>
      <c r="G59" s="570"/>
      <c r="H59" s="464">
        <v>2005</v>
      </c>
      <c r="I59" s="464">
        <v>2006</v>
      </c>
      <c r="J59" s="464">
        <v>2007</v>
      </c>
      <c r="K59" s="464">
        <v>2008</v>
      </c>
      <c r="L59" s="464">
        <v>2009</v>
      </c>
      <c r="M59" s="464">
        <v>2010</v>
      </c>
      <c r="N59" s="464">
        <v>2011</v>
      </c>
      <c r="O59" s="464">
        <v>2012</v>
      </c>
      <c r="P59" s="464">
        <v>2013</v>
      </c>
      <c r="Q59" s="464">
        <v>2014</v>
      </c>
      <c r="R59" s="130">
        <v>2015</v>
      </c>
    </row>
    <row r="60" spans="1:18" s="48" customFormat="1" x14ac:dyDescent="0.25">
      <c r="A60" s="579" t="s">
        <v>121</v>
      </c>
      <c r="B60" s="582">
        <f>Population!C16</f>
        <v>0.62640872197216801</v>
      </c>
      <c r="C60" s="582">
        <f>Population!E16</f>
        <v>0.57403682666020206</v>
      </c>
      <c r="D60" s="472" t="s">
        <v>14</v>
      </c>
      <c r="E60" s="148">
        <f t="shared" ref="E60:F62" si="1">C49</f>
        <v>9.2105660377358484E-2</v>
      </c>
      <c r="F60" s="148">
        <f t="shared" si="1"/>
        <v>0.216</v>
      </c>
      <c r="G60" s="135">
        <f>B42*A29</f>
        <v>0.3</v>
      </c>
      <c r="H60" s="399">
        <f t="shared" ref="H60:M60" si="2">($B$60*$E60*$G60)*(C25-$A$32)</f>
        <v>13190042.689954303</v>
      </c>
      <c r="I60" s="399">
        <f t="shared" si="2"/>
        <v>13426123.327869918</v>
      </c>
      <c r="J60" s="399">
        <f t="shared" si="2"/>
        <v>13662203.965785529</v>
      </c>
      <c r="K60" s="399">
        <f t="shared" si="2"/>
        <v>13898284.603701143</v>
      </c>
      <c r="L60" s="399">
        <f t="shared" si="2"/>
        <v>14134365.241616752</v>
      </c>
      <c r="M60" s="399">
        <f t="shared" si="2"/>
        <v>14370445.879532363</v>
      </c>
      <c r="N60" s="399">
        <f>($C$60*$F60*$G60)*(I25-$A$32)</f>
        <v>30676291.556488831</v>
      </c>
      <c r="O60" s="399">
        <f>($C$60*$F60*$G60)*(J25-$A$32)</f>
        <v>31267688.256540425</v>
      </c>
      <c r="P60" s="399">
        <f>($C$60*$F60*$G60)*(K25-$A$32)</f>
        <v>31859084.956592027</v>
      </c>
      <c r="Q60" s="399">
        <f>($C$60*$F60*$G60)*(L25-$A$32)</f>
        <v>32450481.656643622</v>
      </c>
      <c r="R60" s="470">
        <f>($C$60*$F60*$G60)*(M25-$A$32)</f>
        <v>33041878.356695216</v>
      </c>
    </row>
    <row r="61" spans="1:18" s="48" customFormat="1" x14ac:dyDescent="0.25">
      <c r="A61" s="580"/>
      <c r="B61" s="583"/>
      <c r="C61" s="583"/>
      <c r="D61" s="139" t="s">
        <v>15</v>
      </c>
      <c r="E61" s="148">
        <f t="shared" si="1"/>
        <v>8.1000000000000003E-2</v>
      </c>
      <c r="F61" s="148">
        <f t="shared" si="1"/>
        <v>6.3E-2</v>
      </c>
      <c r="G61" s="135">
        <f>B44*A29</f>
        <v>0.06</v>
      </c>
      <c r="H61" s="399">
        <f t="shared" ref="H61:M61" si="3">($B$60*$E$61*$G$61)*(C25-$A$32)</f>
        <v>2319930.0748924059</v>
      </c>
      <c r="I61" s="399">
        <f t="shared" si="3"/>
        <v>2361453.1074461476</v>
      </c>
      <c r="J61" s="399">
        <f t="shared" si="3"/>
        <v>2402976.1399998888</v>
      </c>
      <c r="K61" s="399">
        <f t="shared" si="3"/>
        <v>2444499.1725536305</v>
      </c>
      <c r="L61" s="399">
        <f t="shared" si="3"/>
        <v>2486022.2051073718</v>
      </c>
      <c r="M61" s="399">
        <f t="shared" si="3"/>
        <v>2527545.237661113</v>
      </c>
      <c r="N61" s="399">
        <f>($C$60*$F$61*$G$61)*(I25-$A$32)</f>
        <v>1789450.3407951819</v>
      </c>
      <c r="O61" s="399">
        <f>($C$60*$F$61*$G$61)*(J25-$A$32)</f>
        <v>1823948.4816315251</v>
      </c>
      <c r="P61" s="399">
        <f>($C$60*$F$61*$G$61)*(K25-$A$32)</f>
        <v>1858446.6224678685</v>
      </c>
      <c r="Q61" s="399">
        <f>($C$60*$F$61*$G$61)*(L25-$A$32)</f>
        <v>1892944.7633042114</v>
      </c>
      <c r="R61" s="470">
        <f>($C$60*$F$61*$G$61)*(M25-$A$32)</f>
        <v>1927442.9041405546</v>
      </c>
    </row>
    <row r="62" spans="1:18" s="48" customFormat="1" x14ac:dyDescent="0.25">
      <c r="A62" s="580"/>
      <c r="B62" s="583"/>
      <c r="C62" s="583"/>
      <c r="D62" s="139" t="s">
        <v>113</v>
      </c>
      <c r="E62" s="148">
        <f t="shared" si="1"/>
        <v>1.4023880597014924E-2</v>
      </c>
      <c r="F62" s="148">
        <f t="shared" si="1"/>
        <v>1.2E-2</v>
      </c>
      <c r="G62" s="135">
        <f>B43*A29</f>
        <v>0.3</v>
      </c>
      <c r="H62" s="399">
        <f t="shared" ref="H62:M62" si="4">($B$60*$E$62*$G$62)*(C25-$A$32)</f>
        <v>2008297.6767725302</v>
      </c>
      <c r="I62" s="399">
        <f t="shared" si="4"/>
        <v>2044242.988535471</v>
      </c>
      <c r="J62" s="399">
        <f t="shared" si="4"/>
        <v>2080188.3002984112</v>
      </c>
      <c r="K62" s="399">
        <f t="shared" si="4"/>
        <v>2116133.612061352</v>
      </c>
      <c r="L62" s="399">
        <f t="shared" si="4"/>
        <v>2152078.9238242921</v>
      </c>
      <c r="M62" s="399">
        <f t="shared" si="4"/>
        <v>2188024.2355872323</v>
      </c>
      <c r="N62" s="399">
        <f>($C$60*$F$62*$G$62)*(I25-$A$32)</f>
        <v>1704238.4198049353</v>
      </c>
      <c r="O62" s="399">
        <f>($C$60*$F$62*$G$62)*(J25-$A$32)</f>
        <v>1737093.7920300241</v>
      </c>
      <c r="P62" s="399">
        <f>($C$60*$F$62*$G$62)*(K25-$A$32)</f>
        <v>1769949.1642551129</v>
      </c>
      <c r="Q62" s="399">
        <f>($C$60*$F$62*$G$62)*(L25-$A$32)</f>
        <v>1802804.5364802014</v>
      </c>
      <c r="R62" s="470">
        <f>($C$60*$F$62*$G$62)*(M25-$A$32)</f>
        <v>1835659.9087052902</v>
      </c>
    </row>
    <row r="63" spans="1:18" s="48" customFormat="1" x14ac:dyDescent="0.25">
      <c r="A63" s="580"/>
      <c r="B63" s="583"/>
      <c r="C63" s="583"/>
      <c r="D63" s="139" t="s">
        <v>111</v>
      </c>
      <c r="E63" s="148">
        <f>C54</f>
        <v>1.6630188679245282E-2</v>
      </c>
      <c r="F63" s="148">
        <f>D54</f>
        <v>3.9E-2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70">
        <f>($C$60*$F$63*$G$63)*(M11-$A$32)</f>
        <v>0</v>
      </c>
    </row>
    <row r="64" spans="1:18" s="48" customFormat="1" ht="16.5" thickBot="1" x14ac:dyDescent="0.3">
      <c r="A64" s="581"/>
      <c r="B64" s="584"/>
      <c r="C64" s="584"/>
      <c r="D64" s="140" t="s">
        <v>128</v>
      </c>
      <c r="E64" s="149">
        <f>C52</f>
        <v>0.79624027034638145</v>
      </c>
      <c r="F64" s="149">
        <f>D52</f>
        <v>0.66999999999999993</v>
      </c>
      <c r="G64" s="136">
        <f>B40*$A$29</f>
        <v>0.06</v>
      </c>
      <c r="H64" s="136">
        <f t="shared" ref="H64:M64" si="6">($B$60*$E$64*$G$64)*(C25-$A$32)</f>
        <v>22805206.790333703</v>
      </c>
      <c r="I64" s="136">
        <f t="shared" si="6"/>
        <v>23213383.465224974</v>
      </c>
      <c r="J64" s="136">
        <f t="shared" si="6"/>
        <v>23621560.140116241</v>
      </c>
      <c r="K64" s="136">
        <f t="shared" si="6"/>
        <v>24029736.815007512</v>
      </c>
      <c r="L64" s="136">
        <f t="shared" si="6"/>
        <v>24437913.489898778</v>
      </c>
      <c r="M64" s="136">
        <f t="shared" si="6"/>
        <v>24846090.164790042</v>
      </c>
      <c r="N64" s="136">
        <f>($C$60*$F$64*$G$64)*(I11-$A$32)</f>
        <v>19802978.516637292</v>
      </c>
      <c r="O64" s="136">
        <f>($C$60*$F$64*$G$64)*(J11-$A$32)</f>
        <v>20184752.699620459</v>
      </c>
      <c r="P64" s="136">
        <f>($C$60*$F$64*$G$64)*(K11-$A$32)</f>
        <v>20566526.88260363</v>
      </c>
      <c r="Q64" s="136">
        <f>($C$60*$F$64*$G$64)*(L11-$A$32)</f>
        <v>20948301.065586794</v>
      </c>
      <c r="R64" s="471">
        <f>($C$60*$F$64*$G$64)*(M11-$A$32)</f>
        <v>21330075.248569965</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164</v>
      </c>
      <c r="B67" s="64"/>
      <c r="C67" s="119">
        <f>SUM(H60:H64)/10^3</f>
        <v>40323.477231952944</v>
      </c>
      <c r="D67" s="119">
        <f t="shared" ref="D67:M67" si="7">SUM(I60:I64)/10^3</f>
        <v>41045.202889076507</v>
      </c>
      <c r="E67" s="119">
        <f t="shared" si="7"/>
        <v>41766.92854620007</v>
      </c>
      <c r="F67" s="119">
        <f t="shared" si="7"/>
        <v>42488.654203323633</v>
      </c>
      <c r="G67" s="119">
        <f t="shared" si="7"/>
        <v>43210.379860447196</v>
      </c>
      <c r="H67" s="119">
        <f t="shared" si="7"/>
        <v>43932.105517570752</v>
      </c>
      <c r="I67" s="119">
        <f t="shared" si="7"/>
        <v>53972.958833726239</v>
      </c>
      <c r="J67" s="119">
        <f t="shared" si="7"/>
        <v>55013.483229822428</v>
      </c>
      <c r="K67" s="119">
        <f t="shared" si="7"/>
        <v>56054.007625918639</v>
      </c>
      <c r="L67" s="119">
        <f t="shared" si="7"/>
        <v>57094.532022014828</v>
      </c>
      <c r="M67" s="120">
        <f t="shared" si="7"/>
        <v>58135.056418111024</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846793.02187101182</v>
      </c>
      <c r="D71" s="119">
        <f t="shared" si="8"/>
        <v>861949.26067060663</v>
      </c>
      <c r="E71" s="119">
        <f t="shared" si="8"/>
        <v>877105.49947020144</v>
      </c>
      <c r="F71" s="119">
        <f t="shared" si="8"/>
        <v>892261.73826979625</v>
      </c>
      <c r="G71" s="119">
        <f t="shared" si="8"/>
        <v>907417.97706939117</v>
      </c>
      <c r="H71" s="119">
        <f t="shared" si="8"/>
        <v>922574.21586898575</v>
      </c>
      <c r="I71" s="119">
        <f t="shared" si="8"/>
        <v>1133432.1355082509</v>
      </c>
      <c r="J71" s="119">
        <f t="shared" si="8"/>
        <v>1155283.1478262709</v>
      </c>
      <c r="K71" s="119">
        <f t="shared" si="8"/>
        <v>1177134.1601442914</v>
      </c>
      <c r="L71" s="119">
        <f t="shared" si="8"/>
        <v>1198985.1724623113</v>
      </c>
      <c r="M71" s="120">
        <f>M67*21</f>
        <v>1220836.1847803316</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pageSetUpPr fitToPage="1"/>
  </sheetPr>
  <dimension ref="A1:AB48"/>
  <sheetViews>
    <sheetView zoomScale="80" zoomScaleNormal="80" workbookViewId="0">
      <selection activeCell="L54" sqref="L54"/>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165</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population'!G16</f>
        <v>15621299.600000001</v>
      </c>
      <c r="D3" s="346">
        <f>'Rural population'!H16</f>
        <v>15769309.500000002</v>
      </c>
      <c r="E3" s="346">
        <f>'Rural population'!I16</f>
        <v>15917319.400000002</v>
      </c>
      <c r="F3" s="346">
        <f>'Rural population'!J16</f>
        <v>16065329.300000003</v>
      </c>
      <c r="G3" s="346">
        <f>'Rural population'!K16</f>
        <v>16213339.200000003</v>
      </c>
      <c r="H3" s="346">
        <f>'Rural population'!L16</f>
        <v>16361349.100000003</v>
      </c>
      <c r="I3" s="346">
        <f>'Rural population'!M16</f>
        <v>16509359</v>
      </c>
      <c r="J3" s="346">
        <f>'Rural population'!N16</f>
        <v>16671945.087049801</v>
      </c>
      <c r="K3" s="346">
        <f>'Rural population'!O16</f>
        <v>16834531.174099602</v>
      </c>
      <c r="L3" s="346">
        <f>'Rural population'!P16</f>
        <v>16997117.261149403</v>
      </c>
      <c r="M3" s="346">
        <f>'Rural population'!Q16</f>
        <v>17159703.348199204</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intake'!$C$20/1000*365</f>
        <v>25.404</v>
      </c>
      <c r="D7" s="353">
        <f>'Protein intake'!$C$20/1000*365</f>
        <v>25.404</v>
      </c>
      <c r="E7" s="353">
        <f>'Protein intake'!$C$20/1000*365</f>
        <v>25.404</v>
      </c>
      <c r="F7" s="353">
        <f>'Protein intake'!$C$20/1000*365</f>
        <v>25.404</v>
      </c>
      <c r="G7" s="353">
        <f>'Protein intake'!$I$20/1000*365</f>
        <v>25.130249999999997</v>
      </c>
      <c r="H7" s="353">
        <f>'Protein intake'!$I$20/1000*365</f>
        <v>25.130249999999997</v>
      </c>
      <c r="I7" s="353">
        <f>'Protein intake'!$O$20/1000*365</f>
        <v>25.67775</v>
      </c>
      <c r="J7" s="353">
        <f>'Protein intake'!$O$20/1000*365</f>
        <v>25.67775</v>
      </c>
      <c r="K7" s="353">
        <f>'Protein intake'!$O$20/1000*365</f>
        <v>25.67775</v>
      </c>
      <c r="L7" s="353">
        <f>'Protein intake'!$O$20/1000*365</f>
        <v>25.67775</v>
      </c>
      <c r="M7" s="353">
        <f>'Protein intake'!$O$20/1000*365</f>
        <v>25.67775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165</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165</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111116178.61075202</v>
      </c>
      <c r="D27" s="335">
        <f t="shared" ref="D27:K27" si="0">(D3*D7*D11*D15*D19)-$A$23</f>
        <v>112168990.79064</v>
      </c>
      <c r="E27" s="335">
        <f t="shared" si="0"/>
        <v>113221802.97052801</v>
      </c>
      <c r="F27" s="335">
        <f t="shared" si="0"/>
        <v>114274615.15041602</v>
      </c>
      <c r="G27" s="335">
        <f t="shared" si="0"/>
        <v>114084674.880624</v>
      </c>
      <c r="H27" s="335">
        <f t="shared" si="0"/>
        <v>115126142.101677</v>
      </c>
      <c r="I27" s="335">
        <f t="shared" si="0"/>
        <v>118698494.05743001</v>
      </c>
      <c r="J27" s="335">
        <f t="shared" si="0"/>
        <v>119867450.62851803</v>
      </c>
      <c r="K27" s="335">
        <f t="shared" si="0"/>
        <v>121036407.19960608</v>
      </c>
      <c r="L27" s="335">
        <f>(L3*L7*L11*L15*L19)-$A$23</f>
        <v>122205363.77069414</v>
      </c>
      <c r="M27" s="363">
        <f>(M3*M7*M11*M15*M19)-$A$23</f>
        <v>123374320.34178215</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873.05568908448004</v>
      </c>
      <c r="D39" s="374">
        <f t="shared" ref="D39:K39" si="1">D27*D31*$A$35/10^3</f>
        <v>881.32778478360001</v>
      </c>
      <c r="E39" s="374">
        <f t="shared" si="1"/>
        <v>889.5998804827201</v>
      </c>
      <c r="F39" s="374">
        <f t="shared" si="1"/>
        <v>897.87197618184007</v>
      </c>
      <c r="G39" s="374">
        <f t="shared" si="1"/>
        <v>896.37958834775998</v>
      </c>
      <c r="H39" s="374">
        <f t="shared" si="1"/>
        <v>904.56254508460495</v>
      </c>
      <c r="I39" s="374">
        <f t="shared" si="1"/>
        <v>932.63102473695017</v>
      </c>
      <c r="J39" s="374">
        <f t="shared" si="1"/>
        <v>941.81568350978455</v>
      </c>
      <c r="K39" s="374">
        <f t="shared" si="1"/>
        <v>951.00034228261916</v>
      </c>
      <c r="L39" s="374">
        <f>L27*L31*$A$35/10^3</f>
        <v>960.18500105545399</v>
      </c>
      <c r="M39" s="375">
        <f>M27*M31*$A$35/10^3</f>
        <v>969.36965982828838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270647.26361618884</v>
      </c>
      <c r="D43" s="119">
        <f>D39*310</f>
        <v>273211.61328291602</v>
      </c>
      <c r="E43" s="119">
        <f>E39*310</f>
        <v>275775.9629496432</v>
      </c>
      <c r="F43" s="119">
        <f t="shared" ref="F43:K43" si="2">F39*310</f>
        <v>278340.31261637044</v>
      </c>
      <c r="G43" s="119">
        <f t="shared" si="2"/>
        <v>277877.67238780559</v>
      </c>
      <c r="H43" s="119">
        <f t="shared" si="2"/>
        <v>280414.38897622755</v>
      </c>
      <c r="I43" s="119">
        <f t="shared" si="2"/>
        <v>289115.61766845454</v>
      </c>
      <c r="J43" s="119">
        <f t="shared" si="2"/>
        <v>291962.86188803322</v>
      </c>
      <c r="K43" s="119">
        <f t="shared" si="2"/>
        <v>294810.10610761197</v>
      </c>
      <c r="L43" s="119">
        <f>L39*310</f>
        <v>297657.35032719071</v>
      </c>
      <c r="M43" s="120">
        <f>M39*310</f>
        <v>300504.5945467694</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A1:U76"/>
  <sheetViews>
    <sheetView zoomScale="85" zoomScaleNormal="85" zoomScalePageLayoutView="70" workbookViewId="0">
      <selection activeCell="P32" sqref="P32"/>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165</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population'!G16</f>
        <v>22827323.200000003</v>
      </c>
      <c r="D3" s="332">
        <f>'State population'!H16</f>
        <v>23248013.000000004</v>
      </c>
      <c r="E3" s="332">
        <f>'State population'!I16</f>
        <v>23668702.800000004</v>
      </c>
      <c r="F3" s="332">
        <f>'State population'!J16</f>
        <v>24089392.600000005</v>
      </c>
      <c r="G3" s="332">
        <f>'State population'!K16</f>
        <v>24510082.400000006</v>
      </c>
      <c r="H3" s="332">
        <f>'State population'!L16</f>
        <v>24930772.200000007</v>
      </c>
      <c r="I3" s="332">
        <f>'State population'!M16</f>
        <v>25351462</v>
      </c>
      <c r="J3" s="332">
        <f>'State population'!N16</f>
        <v>25855851.756085187</v>
      </c>
      <c r="K3" s="332">
        <f>'State population'!O16</f>
        <v>26360241.512170374</v>
      </c>
      <c r="L3" s="332">
        <f>'State population'!P16</f>
        <v>26864631.268255562</v>
      </c>
      <c r="M3" s="332">
        <f>'State population'!Q16</f>
        <v>27369021.024340749</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BOD!$B$18</f>
        <v>38</v>
      </c>
      <c r="D7" s="334">
        <f>BOD!$B$18</f>
        <v>38</v>
      </c>
      <c r="E7" s="334">
        <f>BOD!$B$18</f>
        <v>38</v>
      </c>
      <c r="F7" s="334">
        <f>BOD!$B$18</f>
        <v>38</v>
      </c>
      <c r="G7" s="334">
        <f>BOD!$B$18</f>
        <v>38</v>
      </c>
      <c r="H7" s="334">
        <f>BOD!$B$18</f>
        <v>38</v>
      </c>
      <c r="I7" s="334">
        <f>BOD!$B$18</f>
        <v>38</v>
      </c>
      <c r="J7" s="334">
        <f>BOD!$B$18</f>
        <v>38</v>
      </c>
      <c r="K7" s="334">
        <f>BOD!$B$18</f>
        <v>38</v>
      </c>
      <c r="L7" s="334">
        <f>BOD!$B$18</f>
        <v>38</v>
      </c>
      <c r="M7" s="334">
        <f>BOD!$B$18</f>
        <v>38</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316614972.78400004</v>
      </c>
      <c r="D11" s="45">
        <f t="shared" si="0"/>
        <v>322449940.31000006</v>
      </c>
      <c r="E11" s="45">
        <f t="shared" si="0"/>
        <v>328284907.83600008</v>
      </c>
      <c r="F11" s="45">
        <f t="shared" si="0"/>
        <v>334119875.36200011</v>
      </c>
      <c r="G11" s="45">
        <f t="shared" si="0"/>
        <v>339954842.88800013</v>
      </c>
      <c r="H11" s="45">
        <f t="shared" si="0"/>
        <v>345789810.41400009</v>
      </c>
      <c r="I11" s="45">
        <f t="shared" si="0"/>
        <v>351624777.94</v>
      </c>
      <c r="J11" s="45">
        <f t="shared" si="0"/>
        <v>358620663.85690159</v>
      </c>
      <c r="K11" s="45">
        <f t="shared" si="0"/>
        <v>365616549.77380311</v>
      </c>
      <c r="L11" s="45">
        <f t="shared" si="0"/>
        <v>372612435.69070458</v>
      </c>
      <c r="M11" s="82">
        <f t="shared" si="0"/>
        <v>379608321.60760617</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165</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165</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Utilization'!$AD$22</f>
        <v>637357.59475306747</v>
      </c>
      <c r="D22" s="335">
        <f>D11*D15*'Rural_Degree of Utilization'!$AD$22</f>
        <v>649103.5991669863</v>
      </c>
      <c r="E22" s="335">
        <f>E11*E15*'Rural_Degree of Utilization'!$AD$22</f>
        <v>660849.60358090501</v>
      </c>
      <c r="F22" s="335">
        <f>F11*F15*'Rural_Degree of Utilization'!$AD$22</f>
        <v>672595.60799482383</v>
      </c>
      <c r="G22" s="335">
        <f>G11*G15*'Rural_Degree of Utilization'!$AD$22</f>
        <v>684341.61240874254</v>
      </c>
      <c r="H22" s="335">
        <f>H11*H15*'Rural_Degree of Utilization'!$AD$22</f>
        <v>696087.61682266125</v>
      </c>
      <c r="I22" s="335">
        <f>I11*I15*'Rural_Degree of Utilization'!$P$22</f>
        <v>10988274.310625002</v>
      </c>
      <c r="J22" s="335">
        <f>J11*J15*'Rural_Degree of Utilization'!$P$22</f>
        <v>11206895.745528176</v>
      </c>
      <c r="K22" s="335">
        <f>K11*K15*'Rural_Degree of Utilization'!$P$22</f>
        <v>11425517.180431349</v>
      </c>
      <c r="L22" s="335">
        <f>L11*L15*'Rural_Degree of Utilization'!$P$22</f>
        <v>11644138.615334518</v>
      </c>
      <c r="M22" s="335">
        <f>M11*M15*'Rural_Degree of Utilization'!$P$22</f>
        <v>11862760.050237693</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Utilization'!$AD$22)</f>
        <v>316105086.70819759</v>
      </c>
      <c r="D25" s="335">
        <f>D11*D19*(1-'Rural_Degree of Utilization'!$AD$22)</f>
        <v>321930657.43066651</v>
      </c>
      <c r="E25" s="335">
        <f>E11*E19*(1-'Rural_Degree of Utilization'!$AD$22)</f>
        <v>327756228.15313536</v>
      </c>
      <c r="F25" s="335">
        <f>F11*F19*(1-'Rural_Degree of Utilization'!$AD$22)</f>
        <v>333581798.87560427</v>
      </c>
      <c r="G25" s="335">
        <f>G11*G19*(1-'Rural_Degree of Utilization'!$AD$22)</f>
        <v>339407369.59807312</v>
      </c>
      <c r="H25" s="335">
        <f>H11*H19*(1-'Rural_Degree of Utilization'!$AD$22)</f>
        <v>345232940.32054198</v>
      </c>
      <c r="I25" s="335">
        <f>I11*I19*(1-'Rural_Degree of Utilization'!$P$22)</f>
        <v>342834158.49149996</v>
      </c>
      <c r="J25" s="335">
        <f>J11*J19*(1-'Rural_Degree of Utilization'!$P$22)</f>
        <v>349655147.26047903</v>
      </c>
      <c r="K25" s="335">
        <f>K11*K19*(1-'Rural_Degree of Utilization'!$P$22)</f>
        <v>356476136.02945805</v>
      </c>
      <c r="L25" s="335">
        <f>L11*L19*(1-'Rural_Degree of Utilization'!$P$22)</f>
        <v>363297124.79843694</v>
      </c>
      <c r="M25" s="335">
        <f>M11*M19*(1-'Rural_Degree of Utilization'!$P$22)</f>
        <v>370118113.56741601</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252</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Utilization'!AE22</f>
        <v>1.7006134969325154E-2</v>
      </c>
      <c r="D49" s="338">
        <f>'Rural_Degree of Utilization'!Q22</f>
        <v>0.26400000000000001</v>
      </c>
      <c r="E49" s="138"/>
      <c r="F49" s="138"/>
      <c r="G49" s="101"/>
      <c r="H49" s="101"/>
      <c r="J49" s="52"/>
      <c r="K49" s="52"/>
      <c r="L49" s="52"/>
    </row>
    <row r="50" spans="1:18" s="50" customFormat="1" x14ac:dyDescent="0.25">
      <c r="A50" s="561"/>
      <c r="B50" s="108" t="s">
        <v>56</v>
      </c>
      <c r="C50" s="339">
        <f>'Rural_Degree of Utilization'!AI22</f>
        <v>0.20499999999999999</v>
      </c>
      <c r="D50" s="338">
        <f>'Rural_Degree of Utilization'!R22</f>
        <v>0.23100000000000001</v>
      </c>
      <c r="E50" s="138"/>
      <c r="F50" s="138"/>
      <c r="G50" s="101"/>
      <c r="H50" s="101"/>
      <c r="J50" s="52"/>
      <c r="K50" s="52"/>
      <c r="L50" s="52"/>
    </row>
    <row r="51" spans="1:18" s="50" customFormat="1" x14ac:dyDescent="0.25">
      <c r="A51" s="561"/>
      <c r="B51" s="108" t="s">
        <v>110</v>
      </c>
      <c r="C51" s="340">
        <f>'Rural_Degree of Utilization'!AN22</f>
        <v>2.5986332574031889E-2</v>
      </c>
      <c r="D51" s="338">
        <f>'Rural_Degree of Utilization'!S22</f>
        <v>1.6E-2</v>
      </c>
      <c r="E51" s="138"/>
      <c r="F51" s="138"/>
      <c r="G51" s="101"/>
      <c r="H51" s="101"/>
      <c r="J51" s="52"/>
      <c r="K51" s="52"/>
      <c r="L51" s="52"/>
    </row>
    <row r="52" spans="1:18" s="50" customFormat="1" x14ac:dyDescent="0.25">
      <c r="A52" s="561"/>
      <c r="B52" s="108" t="s">
        <v>57</v>
      </c>
      <c r="C52" s="563">
        <f>'Rural_Degree of Utilization'!AP22</f>
        <v>0.75039710300879026</v>
      </c>
      <c r="D52" s="565">
        <f>'Rural_Degree of Utilization'!T22</f>
        <v>0.46399999999999997</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Utilization'!AD22</f>
        <v>1.6104294478527608E-3</v>
      </c>
      <c r="D54" s="343">
        <f>'Rural_Degree of Utilization'!P22</f>
        <v>2.5000000000000001E-2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45" t="s">
        <v>12</v>
      </c>
      <c r="B58" s="546" t="s">
        <v>126</v>
      </c>
      <c r="C58" s="546" t="s">
        <v>127</v>
      </c>
      <c r="D58" s="546" t="s">
        <v>13</v>
      </c>
      <c r="E58" s="546" t="s">
        <v>120</v>
      </c>
      <c r="F58" s="546" t="s">
        <v>119</v>
      </c>
      <c r="G58" s="546" t="s">
        <v>117</v>
      </c>
      <c r="H58" s="546" t="s">
        <v>60</v>
      </c>
      <c r="I58" s="546"/>
      <c r="J58" s="546"/>
      <c r="K58" s="546"/>
      <c r="L58" s="546"/>
      <c r="M58" s="546"/>
      <c r="N58" s="546"/>
      <c r="O58" s="546"/>
      <c r="P58" s="546"/>
      <c r="Q58" s="546"/>
      <c r="R58" s="118"/>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Population!C17</f>
        <v>0.71078599681695964</v>
      </c>
      <c r="C60" s="549">
        <f>Population!E17</f>
        <v>0.65121920779164522</v>
      </c>
      <c r="D60" s="358" t="s">
        <v>14</v>
      </c>
      <c r="E60" s="148">
        <f t="shared" ref="E60:F62" si="1">C49</f>
        <v>1.7006134969325154E-2</v>
      </c>
      <c r="F60" s="148">
        <f t="shared" si="1"/>
        <v>0.26400000000000001</v>
      </c>
      <c r="G60" s="135">
        <f>B42*A29</f>
        <v>0.3</v>
      </c>
      <c r="H60" s="399">
        <f t="shared" ref="H60:M60" si="2">($B$60*$E60*$G60)*(C25-$A$32)</f>
        <v>1146297.179810612</v>
      </c>
      <c r="I60" s="399">
        <f t="shared" si="2"/>
        <v>1167422.5446678938</v>
      </c>
      <c r="J60" s="399">
        <f t="shared" si="2"/>
        <v>1188547.9095251756</v>
      </c>
      <c r="K60" s="399">
        <f t="shared" si="2"/>
        <v>1209673.2743824574</v>
      </c>
      <c r="L60" s="399">
        <f t="shared" si="2"/>
        <v>1230798.6392397389</v>
      </c>
      <c r="M60" s="399">
        <f t="shared" si="2"/>
        <v>1251924.0040970205</v>
      </c>
      <c r="N60" s="399">
        <f>($C$60*$F60*$G60)*(I25-$A$32)</f>
        <v>17682206.976462595</v>
      </c>
      <c r="O60" s="399">
        <f>($C$60*$F60*$G60)*(J25-$A$32)</f>
        <v>18034010.121539824</v>
      </c>
      <c r="P60" s="399">
        <f>($C$60*$F60*$G60)*(K25-$A$32)</f>
        <v>18385813.266617049</v>
      </c>
      <c r="Q60" s="399">
        <f>($C$60*$F60*$G60)*(L25-$A$32)</f>
        <v>18737616.41169427</v>
      </c>
      <c r="R60" s="405">
        <f>($C$60*$F60*$G60)*(M25-$A$32)</f>
        <v>19089419.556771498</v>
      </c>
    </row>
    <row r="61" spans="1:18" s="48" customFormat="1" x14ac:dyDescent="0.25">
      <c r="A61" s="547"/>
      <c r="B61" s="549"/>
      <c r="C61" s="549"/>
      <c r="D61" s="358" t="s">
        <v>15</v>
      </c>
      <c r="E61" s="148">
        <f t="shared" si="1"/>
        <v>0.20499999999999999</v>
      </c>
      <c r="F61" s="148">
        <f t="shared" si="1"/>
        <v>0.23100000000000001</v>
      </c>
      <c r="G61" s="135">
        <f>B44*A29</f>
        <v>0.06</v>
      </c>
      <c r="H61" s="399">
        <f t="shared" ref="H61:M61" si="3">($B$60*$E$61*$G$61)*(C25-$A$32)</f>
        <v>2763601.7506040111</v>
      </c>
      <c r="I61" s="399">
        <f t="shared" si="3"/>
        <v>2814532.7799478834</v>
      </c>
      <c r="J61" s="399">
        <f t="shared" si="3"/>
        <v>2865463.8092917553</v>
      </c>
      <c r="K61" s="399">
        <f t="shared" si="3"/>
        <v>2916394.8386356281</v>
      </c>
      <c r="L61" s="399">
        <f t="shared" si="3"/>
        <v>2967325.8679795</v>
      </c>
      <c r="M61" s="399">
        <f t="shared" si="3"/>
        <v>3018256.8973233718</v>
      </c>
      <c r="N61" s="399">
        <f>($C$60*$F$61*$G$61)*(I25-$A$32)</f>
        <v>3094386.2208809541</v>
      </c>
      <c r="O61" s="399">
        <f>($C$60*$F$61*$G$61)*(J25-$A$32)</f>
        <v>3155951.7712694691</v>
      </c>
      <c r="P61" s="399">
        <f>($C$60*$F$61*$G$61)*(K25-$A$32)</f>
        <v>3217517.3216579836</v>
      </c>
      <c r="Q61" s="399">
        <f>($C$60*$F$61*$G$61)*(L25-$A$32)</f>
        <v>3279082.8720464972</v>
      </c>
      <c r="R61" s="405">
        <f>($C$60*$F$61*$G$61)*(M25-$A$32)</f>
        <v>3340648.4224350122</v>
      </c>
    </row>
    <row r="62" spans="1:18" s="48" customFormat="1" x14ac:dyDescent="0.25">
      <c r="A62" s="547"/>
      <c r="B62" s="549"/>
      <c r="C62" s="549"/>
      <c r="D62" s="358" t="s">
        <v>113</v>
      </c>
      <c r="E62" s="148">
        <f t="shared" si="1"/>
        <v>2.5986332574031889E-2</v>
      </c>
      <c r="F62" s="148">
        <f t="shared" si="1"/>
        <v>1.6E-2</v>
      </c>
      <c r="G62" s="135">
        <f>B43*A29</f>
        <v>0.3</v>
      </c>
      <c r="H62" s="399">
        <f t="shared" ref="H62:M62" si="4">($B$60*$E$62*$G$62)*(C25-$A$32)</f>
        <v>1751606.6876432337</v>
      </c>
      <c r="I62" s="399">
        <f t="shared" si="4"/>
        <v>1783887.4356156155</v>
      </c>
      <c r="J62" s="399">
        <f t="shared" si="4"/>
        <v>1816168.1835879968</v>
      </c>
      <c r="K62" s="399">
        <f t="shared" si="4"/>
        <v>1848448.9315603783</v>
      </c>
      <c r="L62" s="399">
        <f t="shared" si="4"/>
        <v>1880729.6795327596</v>
      </c>
      <c r="M62" s="399">
        <f t="shared" si="4"/>
        <v>1913010.4275051409</v>
      </c>
      <c r="N62" s="399">
        <f>($C$60*$F$62*$G$62)*(I25-$A$32)</f>
        <v>1071648.9076643996</v>
      </c>
      <c r="O62" s="399">
        <f>($C$60*$F$62*$G$62)*(J25-$A$32)</f>
        <v>1092970.310396353</v>
      </c>
      <c r="P62" s="399">
        <f>($C$60*$F$62*$G$62)*(K25-$A$32)</f>
        <v>1114291.713128306</v>
      </c>
      <c r="Q62" s="399">
        <f>($C$60*$F$62*$G$62)*(L25-$A$32)</f>
        <v>1135613.1158602587</v>
      </c>
      <c r="R62" s="405">
        <f>($C$60*$F$62*$G$62)*(M25-$A$32)</f>
        <v>1156934.5185922119</v>
      </c>
    </row>
    <row r="63" spans="1:18" s="48" customFormat="1" x14ac:dyDescent="0.25">
      <c r="A63" s="547"/>
      <c r="B63" s="549"/>
      <c r="C63" s="549"/>
      <c r="D63" s="358" t="s">
        <v>111</v>
      </c>
      <c r="E63" s="148">
        <f>C54</f>
        <v>1.6104294478527608E-3</v>
      </c>
      <c r="F63" s="148">
        <f>D54</f>
        <v>2.5000000000000001E-2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0.75039710300879026</v>
      </c>
      <c r="F64" s="407">
        <f>D52</f>
        <v>0.46399999999999997</v>
      </c>
      <c r="G64" s="408">
        <f>B40*$A$29</f>
        <v>0.06</v>
      </c>
      <c r="H64" s="408">
        <f t="shared" ref="H64:M64" si="6">($B$60*$E$64*$G$64)*(C25-$A$32)</f>
        <v>10116091.451333031</v>
      </c>
      <c r="I64" s="408">
        <f t="shared" si="6"/>
        <v>10302523.143395947</v>
      </c>
      <c r="J64" s="408">
        <f t="shared" si="6"/>
        <v>10488954.83545886</v>
      </c>
      <c r="K64" s="408">
        <f t="shared" si="6"/>
        <v>10675386.527521774</v>
      </c>
      <c r="L64" s="408">
        <f t="shared" si="6"/>
        <v>10861818.219584689</v>
      </c>
      <c r="M64" s="408">
        <f t="shared" si="6"/>
        <v>11048249.911647601</v>
      </c>
      <c r="N64" s="408">
        <f>($C$60*$F$64*$G$64)*(I11-$A$32)</f>
        <v>6374937.0917471983</v>
      </c>
      <c r="O64" s="408">
        <f>($C$60*$F$64*$G$64)*(J11-$A$32)</f>
        <v>6501772.1028706115</v>
      </c>
      <c r="P64" s="408">
        <f>($C$60*$F$64*$G$64)*(K11-$A$32)</f>
        <v>6628607.1139940247</v>
      </c>
      <c r="Q64" s="408">
        <f>($C$60*$F$64*$G$64)*(L11-$A$32)</f>
        <v>6755442.1251174361</v>
      </c>
      <c r="R64" s="409">
        <f>($C$60*$F$64*$G$64)*(M11-$A$32)</f>
        <v>6882277.1362408502</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165</v>
      </c>
      <c r="B67" s="64"/>
      <c r="C67" s="119">
        <f>SUM(H60:H64)/10^3</f>
        <v>15777.597069390888</v>
      </c>
      <c r="D67" s="119">
        <f t="shared" ref="D67:K67" si="7">SUM(I60:I64)/10^3</f>
        <v>16068.36590362734</v>
      </c>
      <c r="E67" s="119">
        <f t="shared" si="7"/>
        <v>16359.134737863786</v>
      </c>
      <c r="F67" s="119">
        <f t="shared" si="7"/>
        <v>16649.903572100236</v>
      </c>
      <c r="G67" s="119">
        <f t="shared" si="7"/>
        <v>16940.672406336689</v>
      </c>
      <c r="H67" s="119">
        <f t="shared" si="7"/>
        <v>17231.441240573135</v>
      </c>
      <c r="I67" s="119">
        <f t="shared" si="7"/>
        <v>28223.179196755147</v>
      </c>
      <c r="J67" s="119">
        <f t="shared" si="7"/>
        <v>28784.704306076259</v>
      </c>
      <c r="K67" s="119">
        <f t="shared" si="7"/>
        <v>29346.22941539736</v>
      </c>
      <c r="L67" s="119">
        <f>SUM(Q60:Q64)/10^3</f>
        <v>29907.754524718461</v>
      </c>
      <c r="M67" s="120">
        <f>SUM(R60:R64)/10^3</f>
        <v>30469.279634039573</v>
      </c>
    </row>
    <row r="68" spans="1:13" x14ac:dyDescent="0.25">
      <c r="A68" s="68"/>
      <c r="B68" s="69"/>
      <c r="C68" s="69"/>
      <c r="D68" s="69"/>
      <c r="E68" s="69"/>
      <c r="F68" s="121"/>
      <c r="G68" s="121"/>
      <c r="H68" s="121"/>
      <c r="I68" s="121"/>
      <c r="J68" s="121"/>
      <c r="K68" s="121"/>
      <c r="L68" s="121"/>
    </row>
    <row r="69" spans="1:13" x14ac:dyDescent="0.25">
      <c r="A69" s="68"/>
      <c r="B69" s="69"/>
      <c r="C69" s="69"/>
      <c r="D69" s="69"/>
      <c r="E69" s="69"/>
      <c r="F69" s="122"/>
      <c r="G69" s="123"/>
      <c r="H69" s="123"/>
      <c r="I69" s="123"/>
      <c r="J69" s="123"/>
      <c r="K69" s="123"/>
      <c r="L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K71" si="8">C67*21</f>
        <v>331329.53845720866</v>
      </c>
      <c r="D71" s="119">
        <f t="shared" si="8"/>
        <v>337435.68397617416</v>
      </c>
      <c r="E71" s="119">
        <f t="shared" si="8"/>
        <v>343541.82949513948</v>
      </c>
      <c r="F71" s="119">
        <f t="shared" si="8"/>
        <v>349647.97501410497</v>
      </c>
      <c r="G71" s="119">
        <f t="shared" si="8"/>
        <v>355754.12053307047</v>
      </c>
      <c r="H71" s="119">
        <f t="shared" si="8"/>
        <v>361860.26605203585</v>
      </c>
      <c r="I71" s="119">
        <f t="shared" si="8"/>
        <v>592686.76313185808</v>
      </c>
      <c r="J71" s="119">
        <f t="shared" si="8"/>
        <v>604478.79042760143</v>
      </c>
      <c r="K71" s="119">
        <f t="shared" si="8"/>
        <v>616270.81772334455</v>
      </c>
      <c r="L71" s="119">
        <f>L67*21</f>
        <v>628062.84501908766</v>
      </c>
      <c r="M71" s="120">
        <f>M67*21</f>
        <v>639854.87231483101</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000"/>
    <pageSetUpPr fitToPage="1"/>
  </sheetPr>
  <dimension ref="A1:AB48"/>
  <sheetViews>
    <sheetView zoomScale="80" zoomScaleNormal="80" workbookViewId="0">
      <selection activeCell="L47" sqref="L47"/>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166</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population'!G17</f>
        <v>5759811.3999999985</v>
      </c>
      <c r="D3" s="346">
        <f>'Rural population'!H17</f>
        <v>5829184.4999999981</v>
      </c>
      <c r="E3" s="346">
        <f>'Rural population'!I17</f>
        <v>5898557.5999999978</v>
      </c>
      <c r="F3" s="346">
        <f>'Rural population'!J17</f>
        <v>5967930.6999999974</v>
      </c>
      <c r="G3" s="346">
        <f>'Rural population'!K17</f>
        <v>6037303.799999997</v>
      </c>
      <c r="H3" s="346">
        <f>'Rural population'!L17</f>
        <v>6106676.8999999966</v>
      </c>
      <c r="I3" s="346">
        <f>'Rural population'!M17</f>
        <v>6176050</v>
      </c>
      <c r="J3" s="346">
        <f>'Rural population'!N17</f>
        <v>6254201.5512422752</v>
      </c>
      <c r="K3" s="346">
        <f>'Rural population'!O17</f>
        <v>6332353.1024845503</v>
      </c>
      <c r="L3" s="346">
        <f>'Rural population'!P17</f>
        <v>6410504.6537268255</v>
      </c>
      <c r="M3" s="346">
        <f>'Rural population'!Q17</f>
        <v>6488656.2049691007</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intake'!$C$21/1000*365</f>
        <v>24.966000000000001</v>
      </c>
      <c r="D7" s="353">
        <f>'Protein intake'!$C$21/1000*365</f>
        <v>24.966000000000001</v>
      </c>
      <c r="E7" s="353">
        <f>'Protein intake'!$C$21/1000*365</f>
        <v>24.966000000000001</v>
      </c>
      <c r="F7" s="353">
        <f>'Protein intake'!$C$21/1000*365</f>
        <v>24.966000000000001</v>
      </c>
      <c r="G7" s="353">
        <f>'Protein intake'!$I$21/1000*365</f>
        <v>25.622999999999994</v>
      </c>
      <c r="H7" s="353">
        <f>'Protein intake'!$I$21/1000*365</f>
        <v>25.622999999999994</v>
      </c>
      <c r="I7" s="353">
        <f>'Protein intake'!$O$21/1000*365</f>
        <v>26.809250000000002</v>
      </c>
      <c r="J7" s="353">
        <f>'Protein intake'!$O$21/1000*365</f>
        <v>26.809250000000002</v>
      </c>
      <c r="K7" s="353">
        <f>'Protein intake'!$O$21/1000*365</f>
        <v>26.809250000000002</v>
      </c>
      <c r="L7" s="353">
        <f>'Protein intake'!$O$21/1000*365</f>
        <v>26.809250000000002</v>
      </c>
      <c r="M7" s="353">
        <f>'Protein intake'!$O$21/1000*365</f>
        <v>26.809250000000002</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166</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166</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40263846.39547199</v>
      </c>
      <c r="D27" s="335">
        <f t="shared" ref="D27:K27" si="0">(D3*D7*D11*D15*D19)-$A$23</f>
        <v>40748797.663559996</v>
      </c>
      <c r="E27" s="335">
        <f t="shared" si="0"/>
        <v>41233748.931647986</v>
      </c>
      <c r="F27" s="335">
        <f t="shared" si="0"/>
        <v>41718700.199735984</v>
      </c>
      <c r="G27" s="335">
        <f t="shared" si="0"/>
        <v>43314273.874871962</v>
      </c>
      <c r="H27" s="335">
        <f t="shared" si="0"/>
        <v>43811987.01843597</v>
      </c>
      <c r="I27" s="335">
        <f t="shared" si="0"/>
        <v>46361075.169500001</v>
      </c>
      <c r="J27" s="335">
        <f t="shared" si="0"/>
        <v>46947726.822539747</v>
      </c>
      <c r="K27" s="335">
        <f t="shared" si="0"/>
        <v>47534378.4755795</v>
      </c>
      <c r="L27" s="335">
        <f>(L3*L7*L11*L15*L19)-$A$23</f>
        <v>48121030.128619254</v>
      </c>
      <c r="M27" s="363">
        <f>(M3*M7*M11*M15*M19)-$A$23</f>
        <v>48707681.781658992</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316.35879310727995</v>
      </c>
      <c r="D39" s="374">
        <f t="shared" ref="D39:K39" si="1">D27*D31*$A$35/10^3</f>
        <v>320.16912449939997</v>
      </c>
      <c r="E39" s="374">
        <f t="shared" si="1"/>
        <v>323.97945589151988</v>
      </c>
      <c r="F39" s="374">
        <f t="shared" si="1"/>
        <v>327.7897872836399</v>
      </c>
      <c r="G39" s="374">
        <f t="shared" si="1"/>
        <v>340.3264375882797</v>
      </c>
      <c r="H39" s="374">
        <f t="shared" si="1"/>
        <v>344.23704085913977</v>
      </c>
      <c r="I39" s="374">
        <f t="shared" si="1"/>
        <v>364.26559061750004</v>
      </c>
      <c r="J39" s="374">
        <f t="shared" si="1"/>
        <v>368.87499646281231</v>
      </c>
      <c r="K39" s="374">
        <f t="shared" si="1"/>
        <v>373.48440230812463</v>
      </c>
      <c r="L39" s="374">
        <f>L27*L31*$A$35/10^3</f>
        <v>378.09380815343701</v>
      </c>
      <c r="M39" s="375">
        <f>M27*M31*$A$35/10^3</f>
        <v>382.70321399874928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98071.225863256783</v>
      </c>
      <c r="D43" s="119">
        <f>D39*310</f>
        <v>99252.428594813988</v>
      </c>
      <c r="E43" s="119">
        <f>E39*310</f>
        <v>100433.63132637116</v>
      </c>
      <c r="F43" s="119">
        <f t="shared" ref="F43:K43" si="2">F39*310</f>
        <v>101614.83405792837</v>
      </c>
      <c r="G43" s="119">
        <f t="shared" si="2"/>
        <v>105501.1956523667</v>
      </c>
      <c r="H43" s="119">
        <f t="shared" si="2"/>
        <v>106713.48266633332</v>
      </c>
      <c r="I43" s="119">
        <f t="shared" si="2"/>
        <v>112922.33309142501</v>
      </c>
      <c r="J43" s="119">
        <f t="shared" si="2"/>
        <v>114351.24890347182</v>
      </c>
      <c r="K43" s="119">
        <f t="shared" si="2"/>
        <v>115780.16471551864</v>
      </c>
      <c r="L43" s="119">
        <f>L39*310</f>
        <v>117209.08052756547</v>
      </c>
      <c r="M43" s="120">
        <f>M39*310</f>
        <v>118637.99633961228</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A1:U76"/>
  <sheetViews>
    <sheetView zoomScale="85" zoomScaleNormal="85" zoomScalePageLayoutView="70" workbookViewId="0">
      <selection activeCell="B71" sqref="B7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166</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population'!G17</f>
        <v>6392580.8000000007</v>
      </c>
      <c r="D3" s="332">
        <f>'State population'!H17</f>
        <v>6471251.0000000009</v>
      </c>
      <c r="E3" s="332">
        <f>'State population'!I17</f>
        <v>6549921.2000000011</v>
      </c>
      <c r="F3" s="332">
        <f>'State population'!J17</f>
        <v>6628591.4000000013</v>
      </c>
      <c r="G3" s="332">
        <f>'State population'!K17</f>
        <v>6707261.6000000015</v>
      </c>
      <c r="H3" s="332">
        <f>'State population'!L17</f>
        <v>6785931.8000000017</v>
      </c>
      <c r="I3" s="332">
        <f>'State population'!M17</f>
        <v>6864602</v>
      </c>
      <c r="J3" s="332">
        <f>'State population'!N17</f>
        <v>6953454.9940045737</v>
      </c>
      <c r="K3" s="332">
        <f>'State population'!O17</f>
        <v>7042307.9880091473</v>
      </c>
      <c r="L3" s="332">
        <f>'State population'!P17</f>
        <v>7131160.982013721</v>
      </c>
      <c r="M3" s="332">
        <f>'State population'!Q17</f>
        <v>7220013.9760182947</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BOD!$B$19</f>
        <v>19.600000000000001</v>
      </c>
      <c r="D7" s="334">
        <f>BOD!$B$19</f>
        <v>19.600000000000001</v>
      </c>
      <c r="E7" s="334">
        <f>BOD!$B$19</f>
        <v>19.600000000000001</v>
      </c>
      <c r="F7" s="334">
        <f>BOD!$B$19</f>
        <v>19.600000000000001</v>
      </c>
      <c r="G7" s="334">
        <f>BOD!$B$19</f>
        <v>19.600000000000001</v>
      </c>
      <c r="H7" s="334">
        <f>BOD!$B$19</f>
        <v>19.600000000000001</v>
      </c>
      <c r="I7" s="334">
        <f>BOD!$B$19</f>
        <v>19.600000000000001</v>
      </c>
      <c r="J7" s="334">
        <f>BOD!$B$19</f>
        <v>19.600000000000001</v>
      </c>
      <c r="K7" s="334">
        <f>BOD!$B$19</f>
        <v>19.600000000000001</v>
      </c>
      <c r="L7" s="334">
        <f>BOD!$B$19</f>
        <v>19.600000000000001</v>
      </c>
      <c r="M7" s="334">
        <f>BOD!$B$19</f>
        <v>19.600000000000001</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45732523.043200009</v>
      </c>
      <c r="D11" s="45">
        <f t="shared" si="0"/>
        <v>46295329.654000014</v>
      </c>
      <c r="E11" s="45">
        <f t="shared" si="0"/>
        <v>46858136.264800012</v>
      </c>
      <c r="F11" s="45">
        <f t="shared" si="0"/>
        <v>47420942.875600018</v>
      </c>
      <c r="G11" s="45">
        <f t="shared" si="0"/>
        <v>47983749.486400023</v>
      </c>
      <c r="H11" s="45">
        <f t="shared" si="0"/>
        <v>48546556.097200014</v>
      </c>
      <c r="I11" s="45">
        <f t="shared" si="0"/>
        <v>49109362.708000012</v>
      </c>
      <c r="J11" s="45">
        <f t="shared" si="0"/>
        <v>49745017.027108721</v>
      </c>
      <c r="K11" s="45">
        <f t="shared" si="0"/>
        <v>50380671.346217439</v>
      </c>
      <c r="L11" s="45">
        <f t="shared" si="0"/>
        <v>51016325.665326163</v>
      </c>
      <c r="M11" s="82">
        <f t="shared" si="0"/>
        <v>51651979.98443488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166</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166</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Utilization'!$AD$23</f>
        <v>203963.86583726833</v>
      </c>
      <c r="D22" s="335">
        <f>D11*D15*'Rural_Degree of Utilization'!$AD$23</f>
        <v>206473.94410146348</v>
      </c>
      <c r="E22" s="335">
        <f>E11*E15*'Rural_Degree of Utilization'!$AD$23</f>
        <v>208984.02236565857</v>
      </c>
      <c r="F22" s="335">
        <f>F11*F15*'Rural_Degree of Utilization'!$AD$23</f>
        <v>211494.10062985372</v>
      </c>
      <c r="G22" s="335">
        <f>G11*G15*'Rural_Degree of Utilization'!$AD$23</f>
        <v>214004.17889404885</v>
      </c>
      <c r="H22" s="335">
        <f>H11*H15*'Rural_Degree of Utilization'!$AD$23</f>
        <v>216514.25715824394</v>
      </c>
      <c r="I22" s="335">
        <f>I11*I15*'Rural_Degree of Utilization'!$P$23</f>
        <v>1964374.5083200005</v>
      </c>
      <c r="J22" s="335">
        <f>J11*J15*'Rural_Degree of Utilization'!$P$23</f>
        <v>1989800.6810843491</v>
      </c>
      <c r="K22" s="335">
        <f>K11*K15*'Rural_Degree of Utilization'!$P$23</f>
        <v>2015226.8538486976</v>
      </c>
      <c r="L22" s="335">
        <f>L11*L15*'Rural_Degree of Utilization'!$P$23</f>
        <v>2040653.0266130466</v>
      </c>
      <c r="M22" s="335">
        <f>M11*M15*'Rural_Degree of Utilization'!$P$23</f>
        <v>2066079.1993773952</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Utilization'!$AD$23)</f>
        <v>45569351.950530194</v>
      </c>
      <c r="D25" s="335">
        <f>D11*D19*(1-'Rural_Degree of Utilization'!$AD$23)</f>
        <v>46130150.498718843</v>
      </c>
      <c r="E25" s="335">
        <f>E11*E19*(1-'Rural_Degree of Utilization'!$AD$23)</f>
        <v>46690949.046907485</v>
      </c>
      <c r="F25" s="335">
        <f>F11*F19*(1-'Rural_Degree of Utilization'!$AD$23)</f>
        <v>47251747.595096134</v>
      </c>
      <c r="G25" s="335">
        <f>G11*G19*(1-'Rural_Degree of Utilization'!$AD$23)</f>
        <v>47812546.143284783</v>
      </c>
      <c r="H25" s="335">
        <f>H11*H19*(1-'Rural_Degree of Utilization'!$AD$23)</f>
        <v>48373344.691473417</v>
      </c>
      <c r="I25" s="335">
        <f>I11*I19*(1-'Rural_Degree of Utilization'!$P$23)</f>
        <v>47537863.101344012</v>
      </c>
      <c r="J25" s="335">
        <f>J11*J19*(1-'Rural_Degree of Utilization'!$P$23)</f>
        <v>48153176.482241243</v>
      </c>
      <c r="K25" s="335">
        <f>K11*K19*(1-'Rural_Degree of Utilization'!$P$23)</f>
        <v>48768489.863138482</v>
      </c>
      <c r="L25" s="335">
        <f>L11*L19*(1-'Rural_Degree of Utilization'!$P$23)</f>
        <v>49383803.244035721</v>
      </c>
      <c r="M25" s="335">
        <f>M11*M19*(1-'Rural_Degree of Utilization'!$P$23)</f>
        <v>49999116.62493296</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251</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Utilization'!AE23</f>
        <v>5.8425087108013932E-2</v>
      </c>
      <c r="D49" s="338">
        <f>'Rural_Degree of Utilization'!Q23</f>
        <v>0.52400000000000002</v>
      </c>
      <c r="E49" s="138"/>
      <c r="F49" s="138"/>
      <c r="G49" s="101"/>
      <c r="H49" s="101"/>
      <c r="J49" s="52"/>
      <c r="K49" s="52"/>
      <c r="L49" s="52"/>
    </row>
    <row r="50" spans="1:18" s="50" customFormat="1" x14ac:dyDescent="0.25">
      <c r="A50" s="561"/>
      <c r="B50" s="108" t="s">
        <v>56</v>
      </c>
      <c r="C50" s="339">
        <f>'Rural_Degree of Utilization'!AI23</f>
        <v>0.15</v>
      </c>
      <c r="D50" s="338">
        <f>'Rural_Degree of Utilization'!R23</f>
        <v>0.09</v>
      </c>
      <c r="E50" s="138"/>
      <c r="F50" s="138"/>
      <c r="G50" s="101"/>
      <c r="H50" s="101"/>
      <c r="J50" s="52"/>
      <c r="K50" s="52"/>
      <c r="L50" s="52"/>
    </row>
    <row r="51" spans="1:18" s="50" customFormat="1" x14ac:dyDescent="0.25">
      <c r="A51" s="561"/>
      <c r="B51" s="108" t="s">
        <v>110</v>
      </c>
      <c r="C51" s="340">
        <f>'Rural_Degree of Utilization'!AN23</f>
        <v>1.9482035928143709E-2</v>
      </c>
      <c r="D51" s="338">
        <f>'Rural_Degree of Utilization'!S23</f>
        <v>8.9999999999999993E-3</v>
      </c>
      <c r="E51" s="138"/>
      <c r="F51" s="138"/>
      <c r="G51" s="101"/>
      <c r="H51" s="101"/>
      <c r="J51" s="52"/>
      <c r="K51" s="52"/>
      <c r="L51" s="52"/>
    </row>
    <row r="52" spans="1:18" s="50" customFormat="1" x14ac:dyDescent="0.25">
      <c r="A52" s="561"/>
      <c r="B52" s="108" t="s">
        <v>57</v>
      </c>
      <c r="C52" s="563">
        <f>'Rural_Degree of Utilization'!AP23</f>
        <v>0.76852493271297129</v>
      </c>
      <c r="D52" s="565">
        <f>'Rural_Degree of Utilization'!T23</f>
        <v>0.34499999999999997</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Utilization'!AD23</f>
        <v>3.56794425087108E-3</v>
      </c>
      <c r="D54" s="343">
        <f>'Rural_Degree of Utilization'!P23</f>
        <v>3.2000000000000001E-2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Population!C18</f>
        <v>0.90200875302324812</v>
      </c>
      <c r="C60" s="549">
        <f>Population!E18</f>
        <v>0.89969527730813814</v>
      </c>
      <c r="D60" s="358" t="s">
        <v>14</v>
      </c>
      <c r="E60" s="148">
        <f t="shared" ref="E60:F62" si="1">C49</f>
        <v>5.8425087108013932E-2</v>
      </c>
      <c r="F60" s="148">
        <f t="shared" si="1"/>
        <v>0.52400000000000002</v>
      </c>
      <c r="G60" s="135">
        <f>B42*A29</f>
        <v>0.3</v>
      </c>
      <c r="H60" s="399">
        <f t="shared" ref="H60:M60" si="2">($B$60*$E60*$G60)*(C25-$A$32)</f>
        <v>720450.63364626176</v>
      </c>
      <c r="I60" s="399">
        <f t="shared" si="2"/>
        <v>729316.84859329509</v>
      </c>
      <c r="J60" s="399">
        <f t="shared" si="2"/>
        <v>738183.06354032841</v>
      </c>
      <c r="K60" s="399">
        <f t="shared" si="2"/>
        <v>747049.27848736185</v>
      </c>
      <c r="L60" s="399">
        <f t="shared" si="2"/>
        <v>755915.49343439518</v>
      </c>
      <c r="M60" s="399">
        <f t="shared" si="2"/>
        <v>764781.70838142838</v>
      </c>
      <c r="N60" s="399">
        <f>($C$60*$F60*$G60)*(I25-$A$32)</f>
        <v>6723379.6935043214</v>
      </c>
      <c r="O60" s="399">
        <f>($C$60*$F60*$G60)*(J25-$A$32)</f>
        <v>6810404.7556415582</v>
      </c>
      <c r="P60" s="399">
        <f>($C$60*$F60*$G60)*(K25-$A$32)</f>
        <v>6897429.8177787969</v>
      </c>
      <c r="Q60" s="399">
        <f>($C$60*$F60*$G60)*(L25-$A$32)</f>
        <v>6984454.8799160346</v>
      </c>
      <c r="R60" s="405">
        <f>($C$60*$F60*$G60)*(M25-$A$32)</f>
        <v>7071479.9420532733</v>
      </c>
    </row>
    <row r="61" spans="1:18" s="48" customFormat="1" x14ac:dyDescent="0.25">
      <c r="A61" s="547"/>
      <c r="B61" s="549"/>
      <c r="C61" s="549"/>
      <c r="D61" s="358" t="s">
        <v>15</v>
      </c>
      <c r="E61" s="148">
        <f t="shared" si="1"/>
        <v>0.15</v>
      </c>
      <c r="F61" s="148">
        <f t="shared" si="1"/>
        <v>0.09</v>
      </c>
      <c r="G61" s="135">
        <f>B44*A29</f>
        <v>0.06</v>
      </c>
      <c r="H61" s="399">
        <f t="shared" ref="H61:M61" si="3">($B$60*$E$61*$G$61)*(C25-$A$32)</f>
        <v>369935.58896077727</v>
      </c>
      <c r="I61" s="399">
        <f t="shared" si="3"/>
        <v>374488.19575311732</v>
      </c>
      <c r="J61" s="399">
        <f t="shared" si="3"/>
        <v>379040.80254545726</v>
      </c>
      <c r="K61" s="399">
        <f t="shared" si="3"/>
        <v>383593.40933779726</v>
      </c>
      <c r="L61" s="399">
        <f t="shared" si="3"/>
        <v>388146.01613013732</v>
      </c>
      <c r="M61" s="399">
        <f t="shared" si="3"/>
        <v>392698.6229224772</v>
      </c>
      <c r="N61" s="399">
        <f>($C$60*$F$61*$G$61)*(I25-$A$32)</f>
        <v>230955.79099824003</v>
      </c>
      <c r="O61" s="399">
        <f>($C$60*$F$61*$G$61)*(J25-$A$32)</f>
        <v>233945.20152967185</v>
      </c>
      <c r="P61" s="399">
        <f>($C$60*$F$61*$G$61)*(K25-$A$32)</f>
        <v>236934.61206110369</v>
      </c>
      <c r="Q61" s="399">
        <f>($C$60*$F$61*$G$61)*(L25-$A$32)</f>
        <v>239924.02259253553</v>
      </c>
      <c r="R61" s="405">
        <f>($C$60*$F$61*$G$61)*(M25-$A$32)</f>
        <v>242913.43312396738</v>
      </c>
    </row>
    <row r="62" spans="1:18" s="48" customFormat="1" x14ac:dyDescent="0.25">
      <c r="A62" s="547"/>
      <c r="B62" s="549"/>
      <c r="C62" s="549"/>
      <c r="D62" s="358" t="s">
        <v>113</v>
      </c>
      <c r="E62" s="148">
        <f t="shared" si="1"/>
        <v>1.9482035928143709E-2</v>
      </c>
      <c r="F62" s="148">
        <f t="shared" si="1"/>
        <v>8.9999999999999993E-3</v>
      </c>
      <c r="G62" s="135">
        <f>B43*A29</f>
        <v>0.3</v>
      </c>
      <c r="H62" s="399">
        <f t="shared" ref="H62:M62" si="4">($B$60*$E$62*$G$62)*(C25-$A$32)</f>
        <v>240236.61450776228</v>
      </c>
      <c r="I62" s="399">
        <f t="shared" si="4"/>
        <v>243193.08281093158</v>
      </c>
      <c r="J62" s="399">
        <f t="shared" si="4"/>
        <v>246149.55111410085</v>
      </c>
      <c r="K62" s="399">
        <f t="shared" si="4"/>
        <v>249106.01941727017</v>
      </c>
      <c r="L62" s="399">
        <f t="shared" si="4"/>
        <v>252062.48772043947</v>
      </c>
      <c r="M62" s="399">
        <f t="shared" si="4"/>
        <v>255018.95602360871</v>
      </c>
      <c r="N62" s="399">
        <f>($C$60*$F$62*$G$62)*(I25-$A$32)</f>
        <v>115477.89549911999</v>
      </c>
      <c r="O62" s="399">
        <f>($C$60*$F$62*$G$62)*(J25-$A$32)</f>
        <v>116972.60076483589</v>
      </c>
      <c r="P62" s="399">
        <f>($C$60*$F$62*$G$62)*(K25-$A$32)</f>
        <v>118467.30603055182</v>
      </c>
      <c r="Q62" s="399">
        <f>($C$60*$F$62*$G$62)*(L25-$A$32)</f>
        <v>119962.01129626774</v>
      </c>
      <c r="R62" s="405">
        <f>($C$60*$F$62*$G$62)*(M25-$A$32)</f>
        <v>121456.71656198366</v>
      </c>
    </row>
    <row r="63" spans="1:18" s="48" customFormat="1" x14ac:dyDescent="0.25">
      <c r="A63" s="547"/>
      <c r="B63" s="549"/>
      <c r="C63" s="549"/>
      <c r="D63" s="358" t="s">
        <v>111</v>
      </c>
      <c r="E63" s="148">
        <f>C54</f>
        <v>3.56794425087108E-3</v>
      </c>
      <c r="F63" s="148">
        <f>D54</f>
        <v>3.2000000000000001E-2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0.76852493271297129</v>
      </c>
      <c r="F64" s="407">
        <f>D52</f>
        <v>0.34499999999999997</v>
      </c>
      <c r="G64" s="408">
        <f>B40*$A$29</f>
        <v>0.06</v>
      </c>
      <c r="H64" s="408">
        <f t="shared" ref="H64:M64" si="6">($B$60*$E$64*$G$64)*(C25-$A$32)</f>
        <v>1895364.8240947651</v>
      </c>
      <c r="I64" s="408">
        <f t="shared" si="6"/>
        <v>1918690.1029531099</v>
      </c>
      <c r="J64" s="408">
        <f t="shared" si="6"/>
        <v>1942015.3818114547</v>
      </c>
      <c r="K64" s="408">
        <f t="shared" si="6"/>
        <v>1965340.6606697994</v>
      </c>
      <c r="L64" s="408">
        <f t="shared" si="6"/>
        <v>1988665.9395281442</v>
      </c>
      <c r="M64" s="408">
        <f t="shared" si="6"/>
        <v>2011991.2183864885</v>
      </c>
      <c r="N64" s="408">
        <f>($C$60*$F$64*$G$64)*(I11-$A$32)</f>
        <v>914597.65719000006</v>
      </c>
      <c r="O64" s="408">
        <f>($C$60*$F$64*$G$64)*(J11-$A$32)</f>
        <v>926435.88760028442</v>
      </c>
      <c r="P64" s="408">
        <f>($C$60*$F$64*$G$64)*(K11-$A$32)</f>
        <v>938274.1180105689</v>
      </c>
      <c r="Q64" s="408">
        <f>($C$60*$F$64*$G$64)*(L11-$A$32)</f>
        <v>950112.34842085361</v>
      </c>
      <c r="R64" s="409">
        <f>($C$60*$F$64*$G$64)*(M11-$A$32)</f>
        <v>961950.57883113809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166</v>
      </c>
      <c r="B67" s="64"/>
      <c r="C67" s="119">
        <f>SUM(H60:H64)/10^3</f>
        <v>3225.9876612095663</v>
      </c>
      <c r="D67" s="119">
        <f t="shared" ref="D67:M67" si="7">SUM(I60:I64)/10^3</f>
        <v>3265.6882301104538</v>
      </c>
      <c r="E67" s="119">
        <f t="shared" si="7"/>
        <v>3305.3887990113412</v>
      </c>
      <c r="F67" s="119">
        <f t="shared" si="7"/>
        <v>3345.0893679122287</v>
      </c>
      <c r="G67" s="119">
        <f t="shared" si="7"/>
        <v>3384.7899368131161</v>
      </c>
      <c r="H67" s="119">
        <f t="shared" si="7"/>
        <v>3424.4905057140031</v>
      </c>
      <c r="I67" s="119">
        <f t="shared" si="7"/>
        <v>7984.4110371916804</v>
      </c>
      <c r="J67" s="119">
        <f t="shared" si="7"/>
        <v>8087.7584455363503</v>
      </c>
      <c r="K67" s="119">
        <f t="shared" si="7"/>
        <v>8191.1058538810221</v>
      </c>
      <c r="L67" s="119">
        <f t="shared" si="7"/>
        <v>8294.453262225692</v>
      </c>
      <c r="M67" s="120">
        <f t="shared" si="7"/>
        <v>8397.8006705703629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67745.740885400897</v>
      </c>
      <c r="D71" s="119">
        <f t="shared" si="8"/>
        <v>68579.452832319526</v>
      </c>
      <c r="E71" s="119">
        <f t="shared" si="8"/>
        <v>69413.16477923817</v>
      </c>
      <c r="F71" s="119">
        <f t="shared" si="8"/>
        <v>70246.876726156799</v>
      </c>
      <c r="G71" s="119">
        <f t="shared" si="8"/>
        <v>71080.588673075443</v>
      </c>
      <c r="H71" s="119">
        <f t="shared" si="8"/>
        <v>71914.300619994072</v>
      </c>
      <c r="I71" s="119">
        <f t="shared" si="8"/>
        <v>167672.63178102529</v>
      </c>
      <c r="J71" s="119">
        <f t="shared" si="8"/>
        <v>169842.92735626336</v>
      </c>
      <c r="K71" s="119">
        <f t="shared" si="8"/>
        <v>172013.22293150146</v>
      </c>
      <c r="L71" s="119">
        <f t="shared" si="8"/>
        <v>174183.51850673952</v>
      </c>
      <c r="M71" s="120">
        <f>M67*21</f>
        <v>176353.81408197762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pageSetUpPr fitToPage="1"/>
  </sheetPr>
  <dimension ref="A1:AB48"/>
  <sheetViews>
    <sheetView zoomScale="80" zoomScaleNormal="80" workbookViewId="0">
      <selection activeCell="L50" sqref="L50"/>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207</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population'!G18</f>
        <v>8219461.1999999993</v>
      </c>
      <c r="D3" s="346">
        <f>'Rural population'!H18</f>
        <v>8367560.9999999991</v>
      </c>
      <c r="E3" s="346">
        <f>'Rural population'!I18</f>
        <v>8515660.7999999989</v>
      </c>
      <c r="F3" s="346">
        <f>'Rural population'!J18</f>
        <v>8663760.5999999996</v>
      </c>
      <c r="G3" s="346">
        <f>'Rural population'!K18</f>
        <v>8811860.4000000004</v>
      </c>
      <c r="H3" s="346">
        <f>'Rural population'!L18</f>
        <v>8959960.2000000011</v>
      </c>
      <c r="I3" s="346">
        <f>'Rural population'!M18</f>
        <v>9108060</v>
      </c>
      <c r="J3" s="346">
        <f>'Rural population'!N18</f>
        <v>9284917.3356802389</v>
      </c>
      <c r="K3" s="346">
        <f>'Rural population'!O18</f>
        <v>9461774.6713604778</v>
      </c>
      <c r="L3" s="346">
        <f>'Rural population'!P18</f>
        <v>9638632.0070407167</v>
      </c>
      <c r="M3" s="346">
        <f>'Rural population'!Q18</f>
        <v>9815489.3427209556</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intake'!$C$22/1000*365</f>
        <v>23.214000000000002</v>
      </c>
      <c r="D7" s="353">
        <f>'Protein intake'!$C$22/1000*365</f>
        <v>23.214000000000002</v>
      </c>
      <c r="E7" s="353">
        <f>'Protein intake'!$C$22/1000*365</f>
        <v>23.214000000000002</v>
      </c>
      <c r="F7" s="353">
        <f>'Protein intake'!$C$22/1000*365</f>
        <v>23.214000000000002</v>
      </c>
      <c r="G7" s="353">
        <f>'Protein intake'!$I$22/1000*365</f>
        <v>23.378249999999998</v>
      </c>
      <c r="H7" s="353">
        <f>'Protein intake'!$I$22/1000*365</f>
        <v>23.378249999999998</v>
      </c>
      <c r="I7" s="353">
        <f>'Protein intake'!$O$22/1000*365</f>
        <v>23.980499999999999</v>
      </c>
      <c r="J7" s="353">
        <f>'Protein intake'!$O$22/1000*365</f>
        <v>23.980499999999999</v>
      </c>
      <c r="K7" s="353">
        <f>'Protein intake'!$O$22/1000*365</f>
        <v>23.980499999999999</v>
      </c>
      <c r="L7" s="353">
        <f>'Protein intake'!$O$22/1000*365</f>
        <v>23.980499999999999</v>
      </c>
      <c r="M7" s="353">
        <f>'Protein intake'!$O$22/1000*365</f>
        <v>23.980499999999999</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207</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207</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53425840.243103996</v>
      </c>
      <c r="D27" s="335">
        <f t="shared" ref="D27:K27" si="0">(D3*D7*D11*D15*D19)-$A$23</f>
        <v>54388477.095119998</v>
      </c>
      <c r="E27" s="335">
        <f t="shared" si="0"/>
        <v>55351113.947136</v>
      </c>
      <c r="F27" s="335">
        <f t="shared" si="0"/>
        <v>56313750.799152002</v>
      </c>
      <c r="G27" s="335">
        <f t="shared" si="0"/>
        <v>57681645.110963993</v>
      </c>
      <c r="H27" s="335">
        <f t="shared" si="0"/>
        <v>58651093.072782002</v>
      </c>
      <c r="I27" s="335">
        <f t="shared" si="0"/>
        <v>61156433.192399994</v>
      </c>
      <c r="J27" s="335">
        <f t="shared" si="0"/>
        <v>62343948.847118393</v>
      </c>
      <c r="K27" s="335">
        <f t="shared" si="0"/>
        <v>63531464.501836784</v>
      </c>
      <c r="L27" s="335">
        <f>(L3*L7*L11*L15*L19)-$A$23</f>
        <v>64718980.156555176</v>
      </c>
      <c r="M27" s="363">
        <f>(M3*M7*M11*M15*M19)-$A$23</f>
        <v>65906495.81127356</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419.77445905295997</v>
      </c>
      <c r="D39" s="374">
        <f t="shared" ref="D39:K39" si="1">D27*D31*$A$35/10^3</f>
        <v>427.3380343188</v>
      </c>
      <c r="E39" s="374">
        <f t="shared" si="1"/>
        <v>434.90160958464003</v>
      </c>
      <c r="F39" s="374">
        <f t="shared" si="1"/>
        <v>442.46518485048</v>
      </c>
      <c r="G39" s="374">
        <f t="shared" si="1"/>
        <v>453.21292587185997</v>
      </c>
      <c r="H39" s="374">
        <f t="shared" si="1"/>
        <v>460.83001700043002</v>
      </c>
      <c r="I39" s="374">
        <f t="shared" si="1"/>
        <v>480.51483222599995</v>
      </c>
      <c r="J39" s="374">
        <f t="shared" si="1"/>
        <v>489.84531237021594</v>
      </c>
      <c r="K39" s="374">
        <f t="shared" si="1"/>
        <v>499.17579251443192</v>
      </c>
      <c r="L39" s="374">
        <f>L27*L31*$A$35/10^3</f>
        <v>508.50627265864779</v>
      </c>
      <c r="M39" s="375">
        <f>M27*M31*$A$35/10^3</f>
        <v>517.83675280286377</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130130.08230641759</v>
      </c>
      <c r="D43" s="119">
        <f>D39*310</f>
        <v>132474.79063882801</v>
      </c>
      <c r="E43" s="119">
        <f>E39*310</f>
        <v>134819.49897123841</v>
      </c>
      <c r="F43" s="119">
        <f t="shared" ref="F43:K43" si="2">F39*310</f>
        <v>137164.20730364881</v>
      </c>
      <c r="G43" s="119">
        <f t="shared" si="2"/>
        <v>140496.00702027659</v>
      </c>
      <c r="H43" s="119">
        <f t="shared" si="2"/>
        <v>142857.30527013331</v>
      </c>
      <c r="I43" s="119">
        <f t="shared" si="2"/>
        <v>148959.59799005999</v>
      </c>
      <c r="J43" s="119">
        <f t="shared" si="2"/>
        <v>151852.04683476695</v>
      </c>
      <c r="K43" s="119">
        <f t="shared" si="2"/>
        <v>154744.49567947388</v>
      </c>
      <c r="L43" s="119">
        <f>L39*310</f>
        <v>157636.94452418081</v>
      </c>
      <c r="M43" s="120">
        <f>M39*310</f>
        <v>160529.39336888777</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U76"/>
  <sheetViews>
    <sheetView zoomScale="80" zoomScaleNormal="80" zoomScalePageLayoutView="70" workbookViewId="0">
      <selection activeCell="A70" sqref="A70:B70"/>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207</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population'!G18</f>
        <v>11102740.799999997</v>
      </c>
      <c r="D3" s="332">
        <f>'State population'!H18</f>
        <v>11342500.999999996</v>
      </c>
      <c r="E3" s="332">
        <f>'State population'!I18</f>
        <v>11582261.199999996</v>
      </c>
      <c r="F3" s="332">
        <f>'State population'!J18</f>
        <v>11822021.399999995</v>
      </c>
      <c r="G3" s="332">
        <f>'State population'!K18</f>
        <v>12061781.599999994</v>
      </c>
      <c r="H3" s="332">
        <f>'State population'!L18</f>
        <v>12301541.799999993</v>
      </c>
      <c r="I3" s="332">
        <f>'State population'!M18</f>
        <v>12541302</v>
      </c>
      <c r="J3" s="332">
        <f>'State population'!N18</f>
        <v>12837732.797024794</v>
      </c>
      <c r="K3" s="332">
        <f>'State population'!O18</f>
        <v>13134163.594049588</v>
      </c>
      <c r="L3" s="332">
        <f>'State population'!P18</f>
        <v>13430594.391074382</v>
      </c>
      <c r="M3" s="332">
        <f>'State population'!Q18</f>
        <v>13727025.188099176</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BOD!$B$20</f>
        <v>40.5</v>
      </c>
      <c r="D7" s="334">
        <f>BOD!$B$20</f>
        <v>40.5</v>
      </c>
      <c r="E7" s="334">
        <f>BOD!$B$20</f>
        <v>40.5</v>
      </c>
      <c r="F7" s="334">
        <f>BOD!$B$20</f>
        <v>40.5</v>
      </c>
      <c r="G7" s="334">
        <f>BOD!$B$20</f>
        <v>40.5</v>
      </c>
      <c r="H7" s="334">
        <f>BOD!$B$20</f>
        <v>40.5</v>
      </c>
      <c r="I7" s="334">
        <f>BOD!$B$20</f>
        <v>40.5</v>
      </c>
      <c r="J7" s="334">
        <f>BOD!$B$20</f>
        <v>40.5</v>
      </c>
      <c r="K7" s="334">
        <f>BOD!$B$20</f>
        <v>40.5</v>
      </c>
      <c r="L7" s="334">
        <f>BOD!$B$20</f>
        <v>40.5</v>
      </c>
      <c r="M7" s="334">
        <f>BOD!$B$20</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164126265.87599996</v>
      </c>
      <c r="D11" s="45">
        <f t="shared" si="0"/>
        <v>167670521.03249994</v>
      </c>
      <c r="E11" s="45">
        <f t="shared" si="0"/>
        <v>171214776.18899995</v>
      </c>
      <c r="F11" s="45">
        <f t="shared" si="0"/>
        <v>174759031.34549993</v>
      </c>
      <c r="G11" s="45">
        <f t="shared" si="0"/>
        <v>178303286.50199991</v>
      </c>
      <c r="H11" s="45">
        <f t="shared" si="0"/>
        <v>181847541.6584999</v>
      </c>
      <c r="I11" s="45">
        <f t="shared" si="0"/>
        <v>185391796.815</v>
      </c>
      <c r="J11" s="45">
        <f t="shared" si="0"/>
        <v>189773785.07201904</v>
      </c>
      <c r="K11" s="45">
        <f t="shared" si="0"/>
        <v>194155773.32903805</v>
      </c>
      <c r="L11" s="45">
        <f t="shared" si="0"/>
        <v>198537761.58605707</v>
      </c>
      <c r="M11" s="82">
        <f t="shared" si="0"/>
        <v>202919749.84307608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207</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207</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Utilization'!$AD$24</f>
        <v>1344375.6032992064</v>
      </c>
      <c r="D22" s="335">
        <f>D11*D15*'Rural_Degree of Utilization'!$AD$24</f>
        <v>1373406.9721592392</v>
      </c>
      <c r="E22" s="335">
        <f>E11*E15*'Rural_Degree of Utilization'!$AD$24</f>
        <v>1402438.3410192723</v>
      </c>
      <c r="F22" s="335">
        <f>F11*F15*'Rural_Degree of Utilization'!$AD$24</f>
        <v>1431469.7098793054</v>
      </c>
      <c r="G22" s="335">
        <f>G11*G15*'Rural_Degree of Utilization'!$AD$24</f>
        <v>1460501.0787393383</v>
      </c>
      <c r="H22" s="335">
        <f>H11*H15*'Rural_Degree of Utilization'!$AD$24</f>
        <v>1489532.4475993714</v>
      </c>
      <c r="I22" s="335">
        <f>I11*I15*'Rural_Degree of Utilization'!$P$24</f>
        <v>10891768.06288125</v>
      </c>
      <c r="J22" s="335">
        <f>J11*J15*'Rural_Degree of Utilization'!$P$24</f>
        <v>11149209.87298112</v>
      </c>
      <c r="K22" s="335">
        <f>K11*K15*'Rural_Degree of Utilization'!$P$24</f>
        <v>11406651.683080986</v>
      </c>
      <c r="L22" s="335">
        <f>L11*L15*'Rural_Degree of Utilization'!$P$24</f>
        <v>11664093.493180852</v>
      </c>
      <c r="M22" s="335">
        <f>M11*M15*'Rural_Degree of Utilization'!$P$24</f>
        <v>11921535.30328072</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Utilization'!$AD$24)</f>
        <v>163050765.39336058</v>
      </c>
      <c r="D25" s="335">
        <f>D11*D19*(1-'Rural_Degree of Utilization'!$AD$24)</f>
        <v>166571795.45477256</v>
      </c>
      <c r="E25" s="335">
        <f>E11*E19*(1-'Rural_Degree of Utilization'!$AD$24)</f>
        <v>170092825.51618454</v>
      </c>
      <c r="F25" s="335">
        <f>F11*F19*(1-'Rural_Degree of Utilization'!$AD$24)</f>
        <v>173613855.57759649</v>
      </c>
      <c r="G25" s="335">
        <f>G11*G19*(1-'Rural_Degree of Utilization'!$AD$24)</f>
        <v>177134885.63900843</v>
      </c>
      <c r="H25" s="335">
        <f>H11*H19*(1-'Rural_Degree of Utilization'!$AD$24)</f>
        <v>180655915.70042041</v>
      </c>
      <c r="I25" s="335">
        <f>I11*I19*(1-'Rural_Degree of Utilization'!$P$24)</f>
        <v>176678382.36469498</v>
      </c>
      <c r="J25" s="335">
        <f>J11*J19*(1-'Rural_Degree of Utilization'!$P$24)</f>
        <v>180854417.17363414</v>
      </c>
      <c r="K25" s="335">
        <f>K11*K19*(1-'Rural_Degree of Utilization'!$P$24)</f>
        <v>185030451.98257327</v>
      </c>
      <c r="L25" s="335">
        <f>L11*L19*(1-'Rural_Degree of Utilization'!$P$24)</f>
        <v>189206486.79151237</v>
      </c>
      <c r="M25" s="335">
        <f>M11*M19*(1-'Rural_Degree of Utilization'!$P$24)</f>
        <v>193382521.6004515</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250</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Utilization'!AE24</f>
        <v>1.505769230769231E-2</v>
      </c>
      <c r="D49" s="338">
        <f>'Rural_Degree of Utilization'!Q24</f>
        <v>0.108</v>
      </c>
      <c r="E49" s="138"/>
      <c r="F49" s="138"/>
      <c r="G49" s="101"/>
      <c r="H49" s="101"/>
      <c r="J49" s="52"/>
      <c r="K49" s="52"/>
      <c r="L49" s="52"/>
    </row>
    <row r="50" spans="1:18" s="50" customFormat="1" x14ac:dyDescent="0.25">
      <c r="A50" s="561"/>
      <c r="B50" s="108" t="s">
        <v>56</v>
      </c>
      <c r="C50" s="339">
        <f>'Rural_Degree of Utilization'!AI24</f>
        <v>0.16400000000000001</v>
      </c>
      <c r="D50" s="338">
        <f>'Rural_Degree of Utilization'!R24</f>
        <v>5.8000000000000003E-2</v>
      </c>
      <c r="E50" s="138"/>
      <c r="F50" s="138"/>
      <c r="G50" s="101"/>
      <c r="H50" s="101"/>
      <c r="J50" s="52"/>
      <c r="K50" s="52"/>
      <c r="L50" s="52"/>
    </row>
    <row r="51" spans="1:18" s="50" customFormat="1" x14ac:dyDescent="0.25">
      <c r="A51" s="561"/>
      <c r="B51" s="108" t="s">
        <v>110</v>
      </c>
      <c r="C51" s="340">
        <f>'Rural_Degree of Utilization'!AN24</f>
        <v>2.9384364820846904E-2</v>
      </c>
      <c r="D51" s="338">
        <f>'Rural_Degree of Utilization'!S24</f>
        <v>3.1E-2</v>
      </c>
      <c r="E51" s="138"/>
      <c r="F51" s="138"/>
      <c r="G51" s="101"/>
      <c r="H51" s="101"/>
      <c r="J51" s="52"/>
      <c r="K51" s="52"/>
      <c r="L51" s="52"/>
    </row>
    <row r="52" spans="1:18" s="50" customFormat="1" x14ac:dyDescent="0.25">
      <c r="A52" s="561"/>
      <c r="B52" s="108" t="s">
        <v>57</v>
      </c>
      <c r="C52" s="563">
        <f>'Rural_Degree of Utilization'!AP24</f>
        <v>0.78500505825607614</v>
      </c>
      <c r="D52" s="565">
        <f>'Rural_Degree of Utilization'!T24</f>
        <v>0.75599999999999989</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Utilization'!AD24</f>
        <v>6.5528846153846158E-3</v>
      </c>
      <c r="D54" s="343">
        <f>'Rural_Degree of Utilization'!P24</f>
        <v>4.7E-2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Population!C19</f>
        <v>0.75190137720949946</v>
      </c>
      <c r="C60" s="549">
        <f>Population!E19</f>
        <v>0.72624516975988618</v>
      </c>
      <c r="D60" s="358" t="s">
        <v>14</v>
      </c>
      <c r="E60" s="148">
        <f t="shared" ref="E60:F62" si="1">C49</f>
        <v>1.505769230769231E-2</v>
      </c>
      <c r="F60" s="148">
        <f t="shared" si="1"/>
        <v>0.108</v>
      </c>
      <c r="G60" s="135">
        <f>B42*A29</f>
        <v>0.3</v>
      </c>
      <c r="H60" s="399">
        <f t="shared" ref="H60:M60" si="2">($B$60*$E60*$G60)*(C25-$A$32)</f>
        <v>553813.31785119826</v>
      </c>
      <c r="I60" s="399">
        <f t="shared" si="2"/>
        <v>565772.74248720054</v>
      </c>
      <c r="J60" s="399">
        <f t="shared" si="2"/>
        <v>577732.1671232027</v>
      </c>
      <c r="K60" s="399">
        <f t="shared" si="2"/>
        <v>589691.59175920486</v>
      </c>
      <c r="L60" s="399">
        <f t="shared" si="2"/>
        <v>601651.01639520703</v>
      </c>
      <c r="M60" s="399">
        <f t="shared" si="2"/>
        <v>613610.44103120919</v>
      </c>
      <c r="N60" s="399">
        <f>($C$60*$F60*$G60)*(I25-$A$32)</f>
        <v>4157303.0261045396</v>
      </c>
      <c r="O60" s="399">
        <f>($C$60*$F60*$G60)*(J25-$A$32)</f>
        <v>4255566.5596277546</v>
      </c>
      <c r="P60" s="399">
        <f>($C$60*$F60*$G60)*(K25-$A$32)</f>
        <v>4353830.0931509696</v>
      </c>
      <c r="Q60" s="399">
        <f>($C$60*$F60*$G60)*(L25-$A$32)</f>
        <v>4452093.6266741836</v>
      </c>
      <c r="R60" s="405">
        <f>($C$60*$F60*$G60)*(M25-$A$32)</f>
        <v>4550357.1601973977</v>
      </c>
    </row>
    <row r="61" spans="1:18" s="48" customFormat="1" x14ac:dyDescent="0.25">
      <c r="A61" s="547"/>
      <c r="B61" s="549"/>
      <c r="C61" s="549"/>
      <c r="D61" s="358" t="s">
        <v>15</v>
      </c>
      <c r="E61" s="148">
        <f t="shared" si="1"/>
        <v>0.16400000000000001</v>
      </c>
      <c r="F61" s="148">
        <f t="shared" si="1"/>
        <v>5.8000000000000003E-2</v>
      </c>
      <c r="G61" s="135">
        <f>B44*A29</f>
        <v>0.06</v>
      </c>
      <c r="H61" s="399">
        <f t="shared" ref="H61:M61" si="3">($B$60*$E$61*$G$61)*(C25-$A$32)</f>
        <v>1206365.2553346152</v>
      </c>
      <c r="I61" s="399">
        <f t="shared" si="3"/>
        <v>1232416.3340819529</v>
      </c>
      <c r="J61" s="399">
        <f t="shared" si="3"/>
        <v>1258467.4128292906</v>
      </c>
      <c r="K61" s="399">
        <f t="shared" si="3"/>
        <v>1284518.4915766281</v>
      </c>
      <c r="L61" s="399">
        <f t="shared" si="3"/>
        <v>1310569.5703239655</v>
      </c>
      <c r="M61" s="399">
        <f t="shared" si="3"/>
        <v>1336620.6490713032</v>
      </c>
      <c r="N61" s="399">
        <f>($C$60*$F$61*$G$61)*(I25-$A$32)</f>
        <v>446525.13984085794</v>
      </c>
      <c r="O61" s="399">
        <f>($C$60*$F$61*$G$61)*(J25-$A$32)</f>
        <v>457079.37121927738</v>
      </c>
      <c r="P61" s="399">
        <f>($C$60*$F$61*$G$61)*(K25-$A$32)</f>
        <v>467633.60259769671</v>
      </c>
      <c r="Q61" s="399">
        <f>($C$60*$F$61*$G$61)*(L25-$A$32)</f>
        <v>478187.83397611603</v>
      </c>
      <c r="R61" s="405">
        <f>($C$60*$F$61*$G$61)*(M25-$A$32)</f>
        <v>488742.06535453536</v>
      </c>
    </row>
    <row r="62" spans="1:18" s="48" customFormat="1" x14ac:dyDescent="0.25">
      <c r="A62" s="547"/>
      <c r="B62" s="549"/>
      <c r="C62" s="549"/>
      <c r="D62" s="358" t="s">
        <v>113</v>
      </c>
      <c r="E62" s="148">
        <f t="shared" si="1"/>
        <v>2.9384364820846904E-2</v>
      </c>
      <c r="F62" s="148">
        <f t="shared" si="1"/>
        <v>3.1E-2</v>
      </c>
      <c r="G62" s="135">
        <f>B43*A29</f>
        <v>0.3</v>
      </c>
      <c r="H62" s="399">
        <f t="shared" ref="H62:M62" si="4">($B$60*$E$62*$G$62)*(C25-$A$32)</f>
        <v>1080740.145425197</v>
      </c>
      <c r="I62" s="399">
        <f t="shared" si="4"/>
        <v>1104078.3893852085</v>
      </c>
      <c r="J62" s="399">
        <f t="shared" si="4"/>
        <v>1127416.6333452202</v>
      </c>
      <c r="K62" s="399">
        <f t="shared" si="4"/>
        <v>1150754.8773052315</v>
      </c>
      <c r="L62" s="399">
        <f t="shared" si="4"/>
        <v>1174093.121265243</v>
      </c>
      <c r="M62" s="399">
        <f t="shared" si="4"/>
        <v>1197431.3652252546</v>
      </c>
      <c r="N62" s="399">
        <f>($C$60*$F$62*$G$62)*(I25-$A$32)</f>
        <v>1193299.9426781547</v>
      </c>
      <c r="O62" s="399">
        <f>($C$60*$F$62*$G$62)*(J25-$A$32)</f>
        <v>1221505.216189448</v>
      </c>
      <c r="P62" s="399">
        <f>($C$60*$F$62*$G$62)*(K25-$A$32)</f>
        <v>1249710.4897007411</v>
      </c>
      <c r="Q62" s="399">
        <f>($C$60*$F$62*$G$62)*(L25-$A$32)</f>
        <v>1277915.763212034</v>
      </c>
      <c r="R62" s="405">
        <f>($C$60*$F$62*$G$62)*(M25-$A$32)</f>
        <v>1306121.0367233271</v>
      </c>
    </row>
    <row r="63" spans="1:18" s="48" customFormat="1" x14ac:dyDescent="0.25">
      <c r="A63" s="547"/>
      <c r="B63" s="549"/>
      <c r="C63" s="549"/>
      <c r="D63" s="358" t="s">
        <v>111</v>
      </c>
      <c r="E63" s="148">
        <f>C54</f>
        <v>6.5528846153846158E-3</v>
      </c>
      <c r="F63" s="148">
        <f>D54</f>
        <v>4.7E-2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0.78500505825607614</v>
      </c>
      <c r="F64" s="407">
        <f>D52</f>
        <v>0.75599999999999989</v>
      </c>
      <c r="G64" s="408">
        <f>B40*$A$29</f>
        <v>0.06</v>
      </c>
      <c r="H64" s="408">
        <f t="shared" ref="H64:M64" si="6">($B$60*$E$64*$G$64)*(C25-$A$32)</f>
        <v>5774407.485012535</v>
      </c>
      <c r="I64" s="408">
        <f t="shared" si="6"/>
        <v>5899104.0008033114</v>
      </c>
      <c r="J64" s="408">
        <f t="shared" si="6"/>
        <v>6023800.5165940886</v>
      </c>
      <c r="K64" s="408">
        <f t="shared" si="6"/>
        <v>6148497.032384865</v>
      </c>
      <c r="L64" s="408">
        <f t="shared" si="6"/>
        <v>6273193.5481756404</v>
      </c>
      <c r="M64" s="408">
        <f t="shared" si="6"/>
        <v>6397890.0639664177</v>
      </c>
      <c r="N64" s="408">
        <f>($C$60*$F$64*$G$64)*(I11-$A$32)</f>
        <v>6107265.7256519981</v>
      </c>
      <c r="O64" s="408">
        <f>($C$60*$F$64*$G$64)*(J11-$A$32)</f>
        <v>6251619.290114224</v>
      </c>
      <c r="P64" s="408">
        <f>($C$60*$F$64*$G$64)*(K11-$A$32)</f>
        <v>6395972.8545764489</v>
      </c>
      <c r="Q64" s="408">
        <f>($C$60*$F$64*$G$64)*(L11-$A$32)</f>
        <v>6540326.4190386729</v>
      </c>
      <c r="R64" s="409">
        <f>($C$60*$F$64*$G$64)*(M11-$A$32)</f>
        <v>6684679.9835008979</v>
      </c>
    </row>
    <row r="65" spans="1:13" s="116" customFormat="1" x14ac:dyDescent="0.25">
      <c r="A65" s="68"/>
      <c r="B65" s="55"/>
      <c r="C65" s="55"/>
      <c r="D65" s="55"/>
      <c r="E65" s="55"/>
      <c r="F65" s="55"/>
      <c r="G65" s="115"/>
      <c r="H65" s="115"/>
      <c r="I65" s="115"/>
      <c r="J65" s="115"/>
      <c r="K65" s="115"/>
      <c r="L65" s="115"/>
    </row>
    <row r="66" spans="1:13" ht="47.25" customHeight="1" x14ac:dyDescent="0.25">
      <c r="A66" s="545" t="s">
        <v>131</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207</v>
      </c>
      <c r="B67" s="64"/>
      <c r="C67" s="119">
        <f>SUM(H60:H64)/10^3</f>
        <v>8615.3262036235446</v>
      </c>
      <c r="D67" s="119">
        <f t="shared" ref="D67:M67" si="7">SUM(I60:I64)/10^3</f>
        <v>8801.3714667576733</v>
      </c>
      <c r="E67" s="119">
        <f t="shared" si="7"/>
        <v>8987.4167298918037</v>
      </c>
      <c r="F67" s="119">
        <f t="shared" si="7"/>
        <v>9173.4619930259287</v>
      </c>
      <c r="G67" s="119">
        <f t="shared" si="7"/>
        <v>9359.5072561600555</v>
      </c>
      <c r="H67" s="119">
        <f t="shared" si="7"/>
        <v>9545.5525192941841</v>
      </c>
      <c r="I67" s="119">
        <f t="shared" si="7"/>
        <v>11904.393834275552</v>
      </c>
      <c r="J67" s="119">
        <f t="shared" si="7"/>
        <v>12185.770437150704</v>
      </c>
      <c r="K67" s="119">
        <f t="shared" si="7"/>
        <v>12467.147040025857</v>
      </c>
      <c r="L67" s="119">
        <f t="shared" si="7"/>
        <v>12748.523642901007</v>
      </c>
      <c r="M67" s="120">
        <f t="shared" si="7"/>
        <v>13029.900245776158</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180921.85027609442</v>
      </c>
      <c r="D71" s="119">
        <f t="shared" si="8"/>
        <v>184828.80080191113</v>
      </c>
      <c r="E71" s="119">
        <f t="shared" si="8"/>
        <v>188735.75132772786</v>
      </c>
      <c r="F71" s="119">
        <f t="shared" si="8"/>
        <v>192642.70185354451</v>
      </c>
      <c r="G71" s="119">
        <f t="shared" si="8"/>
        <v>196549.65237936116</v>
      </c>
      <c r="H71" s="119">
        <f t="shared" si="8"/>
        <v>200456.60290517786</v>
      </c>
      <c r="I71" s="119">
        <f t="shared" si="8"/>
        <v>249992.2705197866</v>
      </c>
      <c r="J71" s="119">
        <f t="shared" si="8"/>
        <v>255901.17918016479</v>
      </c>
      <c r="K71" s="119">
        <f t="shared" si="8"/>
        <v>261810.08784054298</v>
      </c>
      <c r="L71" s="119">
        <f t="shared" si="8"/>
        <v>267718.99650092114</v>
      </c>
      <c r="M71" s="120">
        <f>M67*21</f>
        <v>273627.90516129934</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dimension ref="A1:J53"/>
  <sheetViews>
    <sheetView topLeftCell="A17" zoomScale="90" zoomScaleNormal="90" workbookViewId="0">
      <selection activeCell="E36" sqref="E36"/>
    </sheetView>
  </sheetViews>
  <sheetFormatPr defaultRowHeight="13.5" x14ac:dyDescent="0.2"/>
  <cols>
    <col min="1" max="1" width="31.42578125" style="161" bestFit="1" customWidth="1"/>
    <col min="2" max="2" width="11.28515625" style="161" customWidth="1"/>
    <col min="3" max="3" width="11.28515625" style="161" bestFit="1" customWidth="1"/>
    <col min="4" max="4" width="11.28515625" style="161" customWidth="1"/>
    <col min="5" max="5" width="11.28515625" style="161" bestFit="1" customWidth="1"/>
    <col min="6" max="9" width="9.140625" style="161"/>
    <col min="10" max="10" width="20.5703125" style="161" bestFit="1" customWidth="1"/>
    <col min="11" max="213" width="9.140625" style="161"/>
    <col min="214" max="214" width="31.42578125" style="161" bestFit="1" customWidth="1"/>
    <col min="215" max="215" width="9.140625" style="161"/>
    <col min="216" max="216" width="10.28515625" style="161" customWidth="1"/>
    <col min="217" max="469" width="9.140625" style="161"/>
    <col min="470" max="470" width="31.42578125" style="161" bestFit="1" customWidth="1"/>
    <col min="471" max="471" width="9.140625" style="161"/>
    <col min="472" max="472" width="10.28515625" style="161" customWidth="1"/>
    <col min="473" max="725" width="9.140625" style="161"/>
    <col min="726" max="726" width="31.42578125" style="161" bestFit="1" customWidth="1"/>
    <col min="727" max="727" width="9.140625" style="161"/>
    <col min="728" max="728" width="10.28515625" style="161" customWidth="1"/>
    <col min="729" max="981" width="9.140625" style="161"/>
    <col min="982" max="982" width="31.42578125" style="161" bestFit="1" customWidth="1"/>
    <col min="983" max="983" width="9.140625" style="161"/>
    <col min="984" max="984" width="10.28515625" style="161" customWidth="1"/>
    <col min="985" max="1237" width="9.140625" style="161"/>
    <col min="1238" max="1238" width="31.42578125" style="161" bestFit="1" customWidth="1"/>
    <col min="1239" max="1239" width="9.140625" style="161"/>
    <col min="1240" max="1240" width="10.28515625" style="161" customWidth="1"/>
    <col min="1241" max="1493" width="9.140625" style="161"/>
    <col min="1494" max="1494" width="31.42578125" style="161" bestFit="1" customWidth="1"/>
    <col min="1495" max="1495" width="9.140625" style="161"/>
    <col min="1496" max="1496" width="10.28515625" style="161" customWidth="1"/>
    <col min="1497" max="1749" width="9.140625" style="161"/>
    <col min="1750" max="1750" width="31.42578125" style="161" bestFit="1" customWidth="1"/>
    <col min="1751" max="1751" width="9.140625" style="161"/>
    <col min="1752" max="1752" width="10.28515625" style="161" customWidth="1"/>
    <col min="1753" max="2005" width="9.140625" style="161"/>
    <col min="2006" max="2006" width="31.42578125" style="161" bestFit="1" customWidth="1"/>
    <col min="2007" max="2007" width="9.140625" style="161"/>
    <col min="2008" max="2008" width="10.28515625" style="161" customWidth="1"/>
    <col min="2009" max="2261" width="9.140625" style="161"/>
    <col min="2262" max="2262" width="31.42578125" style="161" bestFit="1" customWidth="1"/>
    <col min="2263" max="2263" width="9.140625" style="161"/>
    <col min="2264" max="2264" width="10.28515625" style="161" customWidth="1"/>
    <col min="2265" max="2517" width="9.140625" style="161"/>
    <col min="2518" max="2518" width="31.42578125" style="161" bestFit="1" customWidth="1"/>
    <col min="2519" max="2519" width="9.140625" style="161"/>
    <col min="2520" max="2520" width="10.28515625" style="161" customWidth="1"/>
    <col min="2521" max="2773" width="9.140625" style="161"/>
    <col min="2774" max="2774" width="31.42578125" style="161" bestFit="1" customWidth="1"/>
    <col min="2775" max="2775" width="9.140625" style="161"/>
    <col min="2776" max="2776" width="10.28515625" style="161" customWidth="1"/>
    <col min="2777" max="3029" width="9.140625" style="161"/>
    <col min="3030" max="3030" width="31.42578125" style="161" bestFit="1" customWidth="1"/>
    <col min="3031" max="3031" width="9.140625" style="161"/>
    <col min="3032" max="3032" width="10.28515625" style="161" customWidth="1"/>
    <col min="3033" max="3285" width="9.140625" style="161"/>
    <col min="3286" max="3286" width="31.42578125" style="161" bestFit="1" customWidth="1"/>
    <col min="3287" max="3287" width="9.140625" style="161"/>
    <col min="3288" max="3288" width="10.28515625" style="161" customWidth="1"/>
    <col min="3289" max="3541" width="9.140625" style="161"/>
    <col min="3542" max="3542" width="31.42578125" style="161" bestFit="1" customWidth="1"/>
    <col min="3543" max="3543" width="9.140625" style="161"/>
    <col min="3544" max="3544" width="10.28515625" style="161" customWidth="1"/>
    <col min="3545" max="3797" width="9.140625" style="161"/>
    <col min="3798" max="3798" width="31.42578125" style="161" bestFit="1" customWidth="1"/>
    <col min="3799" max="3799" width="9.140625" style="161"/>
    <col min="3800" max="3800" width="10.28515625" style="161" customWidth="1"/>
    <col min="3801" max="4053" width="9.140625" style="161"/>
    <col min="4054" max="4054" width="31.42578125" style="161" bestFit="1" customWidth="1"/>
    <col min="4055" max="4055" width="9.140625" style="161"/>
    <col min="4056" max="4056" width="10.28515625" style="161" customWidth="1"/>
    <col min="4057" max="4309" width="9.140625" style="161"/>
    <col min="4310" max="4310" width="31.42578125" style="161" bestFit="1" customWidth="1"/>
    <col min="4311" max="4311" width="9.140625" style="161"/>
    <col min="4312" max="4312" width="10.28515625" style="161" customWidth="1"/>
    <col min="4313" max="4565" width="9.140625" style="161"/>
    <col min="4566" max="4566" width="31.42578125" style="161" bestFit="1" customWidth="1"/>
    <col min="4567" max="4567" width="9.140625" style="161"/>
    <col min="4568" max="4568" width="10.28515625" style="161" customWidth="1"/>
    <col min="4569" max="4821" width="9.140625" style="161"/>
    <col min="4822" max="4822" width="31.42578125" style="161" bestFit="1" customWidth="1"/>
    <col min="4823" max="4823" width="9.140625" style="161"/>
    <col min="4824" max="4824" width="10.28515625" style="161" customWidth="1"/>
    <col min="4825" max="5077" width="9.140625" style="161"/>
    <col min="5078" max="5078" width="31.42578125" style="161" bestFit="1" customWidth="1"/>
    <col min="5079" max="5079" width="9.140625" style="161"/>
    <col min="5080" max="5080" width="10.28515625" style="161" customWidth="1"/>
    <col min="5081" max="5333" width="9.140625" style="161"/>
    <col min="5334" max="5334" width="31.42578125" style="161" bestFit="1" customWidth="1"/>
    <col min="5335" max="5335" width="9.140625" style="161"/>
    <col min="5336" max="5336" width="10.28515625" style="161" customWidth="1"/>
    <col min="5337" max="5589" width="9.140625" style="161"/>
    <col min="5590" max="5590" width="31.42578125" style="161" bestFit="1" customWidth="1"/>
    <col min="5591" max="5591" width="9.140625" style="161"/>
    <col min="5592" max="5592" width="10.28515625" style="161" customWidth="1"/>
    <col min="5593" max="5845" width="9.140625" style="161"/>
    <col min="5846" max="5846" width="31.42578125" style="161" bestFit="1" customWidth="1"/>
    <col min="5847" max="5847" width="9.140625" style="161"/>
    <col min="5848" max="5848" width="10.28515625" style="161" customWidth="1"/>
    <col min="5849" max="6101" width="9.140625" style="161"/>
    <col min="6102" max="6102" width="31.42578125" style="161" bestFit="1" customWidth="1"/>
    <col min="6103" max="6103" width="9.140625" style="161"/>
    <col min="6104" max="6104" width="10.28515625" style="161" customWidth="1"/>
    <col min="6105" max="6357" width="9.140625" style="161"/>
    <col min="6358" max="6358" width="31.42578125" style="161" bestFit="1" customWidth="1"/>
    <col min="6359" max="6359" width="9.140625" style="161"/>
    <col min="6360" max="6360" width="10.28515625" style="161" customWidth="1"/>
    <col min="6361" max="6613" width="9.140625" style="161"/>
    <col min="6614" max="6614" width="31.42578125" style="161" bestFit="1" customWidth="1"/>
    <col min="6615" max="6615" width="9.140625" style="161"/>
    <col min="6616" max="6616" width="10.28515625" style="161" customWidth="1"/>
    <col min="6617" max="6869" width="9.140625" style="161"/>
    <col min="6870" max="6870" width="31.42578125" style="161" bestFit="1" customWidth="1"/>
    <col min="6871" max="6871" width="9.140625" style="161"/>
    <col min="6872" max="6872" width="10.28515625" style="161" customWidth="1"/>
    <col min="6873" max="7125" width="9.140625" style="161"/>
    <col min="7126" max="7126" width="31.42578125" style="161" bestFit="1" customWidth="1"/>
    <col min="7127" max="7127" width="9.140625" style="161"/>
    <col min="7128" max="7128" width="10.28515625" style="161" customWidth="1"/>
    <col min="7129" max="7381" width="9.140625" style="161"/>
    <col min="7382" max="7382" width="31.42578125" style="161" bestFit="1" customWidth="1"/>
    <col min="7383" max="7383" width="9.140625" style="161"/>
    <col min="7384" max="7384" width="10.28515625" style="161" customWidth="1"/>
    <col min="7385" max="7637" width="9.140625" style="161"/>
    <col min="7638" max="7638" width="31.42578125" style="161" bestFit="1" customWidth="1"/>
    <col min="7639" max="7639" width="9.140625" style="161"/>
    <col min="7640" max="7640" width="10.28515625" style="161" customWidth="1"/>
    <col min="7641" max="7893" width="9.140625" style="161"/>
    <col min="7894" max="7894" width="31.42578125" style="161" bestFit="1" customWidth="1"/>
    <col min="7895" max="7895" width="9.140625" style="161"/>
    <col min="7896" max="7896" width="10.28515625" style="161" customWidth="1"/>
    <col min="7897" max="8149" width="9.140625" style="161"/>
    <col min="8150" max="8150" width="31.42578125" style="161" bestFit="1" customWidth="1"/>
    <col min="8151" max="8151" width="9.140625" style="161"/>
    <col min="8152" max="8152" width="10.28515625" style="161" customWidth="1"/>
    <col min="8153" max="8405" width="9.140625" style="161"/>
    <col min="8406" max="8406" width="31.42578125" style="161" bestFit="1" customWidth="1"/>
    <col min="8407" max="8407" width="9.140625" style="161"/>
    <col min="8408" max="8408" width="10.28515625" style="161" customWidth="1"/>
    <col min="8409" max="8661" width="9.140625" style="161"/>
    <col min="8662" max="8662" width="31.42578125" style="161" bestFit="1" customWidth="1"/>
    <col min="8663" max="8663" width="9.140625" style="161"/>
    <col min="8664" max="8664" width="10.28515625" style="161" customWidth="1"/>
    <col min="8665" max="8917" width="9.140625" style="161"/>
    <col min="8918" max="8918" width="31.42578125" style="161" bestFit="1" customWidth="1"/>
    <col min="8919" max="8919" width="9.140625" style="161"/>
    <col min="8920" max="8920" width="10.28515625" style="161" customWidth="1"/>
    <col min="8921" max="9173" width="9.140625" style="161"/>
    <col min="9174" max="9174" width="31.42578125" style="161" bestFit="1" customWidth="1"/>
    <col min="9175" max="9175" width="9.140625" style="161"/>
    <col min="9176" max="9176" width="10.28515625" style="161" customWidth="1"/>
    <col min="9177" max="9429" width="9.140625" style="161"/>
    <col min="9430" max="9430" width="31.42578125" style="161" bestFit="1" customWidth="1"/>
    <col min="9431" max="9431" width="9.140625" style="161"/>
    <col min="9432" max="9432" width="10.28515625" style="161" customWidth="1"/>
    <col min="9433" max="9685" width="9.140625" style="161"/>
    <col min="9686" max="9686" width="31.42578125" style="161" bestFit="1" customWidth="1"/>
    <col min="9687" max="9687" width="9.140625" style="161"/>
    <col min="9688" max="9688" width="10.28515625" style="161" customWidth="1"/>
    <col min="9689" max="9941" width="9.140625" style="161"/>
    <col min="9942" max="9942" width="31.42578125" style="161" bestFit="1" customWidth="1"/>
    <col min="9943" max="9943" width="9.140625" style="161"/>
    <col min="9944" max="9944" width="10.28515625" style="161" customWidth="1"/>
    <col min="9945" max="10197" width="9.140625" style="161"/>
    <col min="10198" max="10198" width="31.42578125" style="161" bestFit="1" customWidth="1"/>
    <col min="10199" max="10199" width="9.140625" style="161"/>
    <col min="10200" max="10200" width="10.28515625" style="161" customWidth="1"/>
    <col min="10201" max="10453" width="9.140625" style="161"/>
    <col min="10454" max="10454" width="31.42578125" style="161" bestFit="1" customWidth="1"/>
    <col min="10455" max="10455" width="9.140625" style="161"/>
    <col min="10456" max="10456" width="10.28515625" style="161" customWidth="1"/>
    <col min="10457" max="10709" width="9.140625" style="161"/>
    <col min="10710" max="10710" width="31.42578125" style="161" bestFit="1" customWidth="1"/>
    <col min="10711" max="10711" width="9.140625" style="161"/>
    <col min="10712" max="10712" width="10.28515625" style="161" customWidth="1"/>
    <col min="10713" max="10965" width="9.140625" style="161"/>
    <col min="10966" max="10966" width="31.42578125" style="161" bestFit="1" customWidth="1"/>
    <col min="10967" max="10967" width="9.140625" style="161"/>
    <col min="10968" max="10968" width="10.28515625" style="161" customWidth="1"/>
    <col min="10969" max="11221" width="9.140625" style="161"/>
    <col min="11222" max="11222" width="31.42578125" style="161" bestFit="1" customWidth="1"/>
    <col min="11223" max="11223" width="9.140625" style="161"/>
    <col min="11224" max="11224" width="10.28515625" style="161" customWidth="1"/>
    <col min="11225" max="11477" width="9.140625" style="161"/>
    <col min="11478" max="11478" width="31.42578125" style="161" bestFit="1" customWidth="1"/>
    <col min="11479" max="11479" width="9.140625" style="161"/>
    <col min="11480" max="11480" width="10.28515625" style="161" customWidth="1"/>
    <col min="11481" max="11733" width="9.140625" style="161"/>
    <col min="11734" max="11734" width="31.42578125" style="161" bestFit="1" customWidth="1"/>
    <col min="11735" max="11735" width="9.140625" style="161"/>
    <col min="11736" max="11736" width="10.28515625" style="161" customWidth="1"/>
    <col min="11737" max="11989" width="9.140625" style="161"/>
    <col min="11990" max="11990" width="31.42578125" style="161" bestFit="1" customWidth="1"/>
    <col min="11991" max="11991" width="9.140625" style="161"/>
    <col min="11992" max="11992" width="10.28515625" style="161" customWidth="1"/>
    <col min="11993" max="12245" width="9.140625" style="161"/>
    <col min="12246" max="12246" width="31.42578125" style="161" bestFit="1" customWidth="1"/>
    <col min="12247" max="12247" width="9.140625" style="161"/>
    <col min="12248" max="12248" width="10.28515625" style="161" customWidth="1"/>
    <col min="12249" max="12501" width="9.140625" style="161"/>
    <col min="12502" max="12502" width="31.42578125" style="161" bestFit="1" customWidth="1"/>
    <col min="12503" max="12503" width="9.140625" style="161"/>
    <col min="12504" max="12504" width="10.28515625" style="161" customWidth="1"/>
    <col min="12505" max="12757" width="9.140625" style="161"/>
    <col min="12758" max="12758" width="31.42578125" style="161" bestFit="1" customWidth="1"/>
    <col min="12759" max="12759" width="9.140625" style="161"/>
    <col min="12760" max="12760" width="10.28515625" style="161" customWidth="1"/>
    <col min="12761" max="13013" width="9.140625" style="161"/>
    <col min="13014" max="13014" width="31.42578125" style="161" bestFit="1" customWidth="1"/>
    <col min="13015" max="13015" width="9.140625" style="161"/>
    <col min="13016" max="13016" width="10.28515625" style="161" customWidth="1"/>
    <col min="13017" max="13269" width="9.140625" style="161"/>
    <col min="13270" max="13270" width="31.42578125" style="161" bestFit="1" customWidth="1"/>
    <col min="13271" max="13271" width="9.140625" style="161"/>
    <col min="13272" max="13272" width="10.28515625" style="161" customWidth="1"/>
    <col min="13273" max="13525" width="9.140625" style="161"/>
    <col min="13526" max="13526" width="31.42578125" style="161" bestFit="1" customWidth="1"/>
    <col min="13527" max="13527" width="9.140625" style="161"/>
    <col min="13528" max="13528" width="10.28515625" style="161" customWidth="1"/>
    <col min="13529" max="13781" width="9.140625" style="161"/>
    <col min="13782" max="13782" width="31.42578125" style="161" bestFit="1" customWidth="1"/>
    <col min="13783" max="13783" width="9.140625" style="161"/>
    <col min="13784" max="13784" width="10.28515625" style="161" customWidth="1"/>
    <col min="13785" max="14037" width="9.140625" style="161"/>
    <col min="14038" max="14038" width="31.42578125" style="161" bestFit="1" customWidth="1"/>
    <col min="14039" max="14039" width="9.140625" style="161"/>
    <col min="14040" max="14040" width="10.28515625" style="161" customWidth="1"/>
    <col min="14041" max="14293" width="9.140625" style="161"/>
    <col min="14294" max="14294" width="31.42578125" style="161" bestFit="1" customWidth="1"/>
    <col min="14295" max="14295" width="9.140625" style="161"/>
    <col min="14296" max="14296" width="10.28515625" style="161" customWidth="1"/>
    <col min="14297" max="14549" width="9.140625" style="161"/>
    <col min="14550" max="14550" width="31.42578125" style="161" bestFit="1" customWidth="1"/>
    <col min="14551" max="14551" width="9.140625" style="161"/>
    <col min="14552" max="14552" width="10.28515625" style="161" customWidth="1"/>
    <col min="14553" max="14805" width="9.140625" style="161"/>
    <col min="14806" max="14806" width="31.42578125" style="161" bestFit="1" customWidth="1"/>
    <col min="14807" max="14807" width="9.140625" style="161"/>
    <col min="14808" max="14808" width="10.28515625" style="161" customWidth="1"/>
    <col min="14809" max="15061" width="9.140625" style="161"/>
    <col min="15062" max="15062" width="31.42578125" style="161" bestFit="1" customWidth="1"/>
    <col min="15063" max="15063" width="9.140625" style="161"/>
    <col min="15064" max="15064" width="10.28515625" style="161" customWidth="1"/>
    <col min="15065" max="15317" width="9.140625" style="161"/>
    <col min="15318" max="15318" width="31.42578125" style="161" bestFit="1" customWidth="1"/>
    <col min="15319" max="15319" width="9.140625" style="161"/>
    <col min="15320" max="15320" width="10.28515625" style="161" customWidth="1"/>
    <col min="15321" max="15573" width="9.140625" style="161"/>
    <col min="15574" max="15574" width="31.42578125" style="161" bestFit="1" customWidth="1"/>
    <col min="15575" max="15575" width="9.140625" style="161"/>
    <col min="15576" max="15576" width="10.28515625" style="161" customWidth="1"/>
    <col min="15577" max="15829" width="9.140625" style="161"/>
    <col min="15830" max="15830" width="31.42578125" style="161" bestFit="1" customWidth="1"/>
    <col min="15831" max="15831" width="9.140625" style="161"/>
    <col min="15832" max="15832" width="10.28515625" style="161" customWidth="1"/>
    <col min="15833" max="16085" width="9.140625" style="161"/>
    <col min="16086" max="16086" width="31.42578125" style="161" bestFit="1" customWidth="1"/>
    <col min="16087" max="16087" width="9.140625" style="161"/>
    <col min="16088" max="16088" width="10.28515625" style="161" customWidth="1"/>
    <col min="16089" max="16384" width="9.140625" style="161"/>
  </cols>
  <sheetData>
    <row r="1" spans="1:9" x14ac:dyDescent="0.2">
      <c r="A1" s="160" t="s">
        <v>298</v>
      </c>
    </row>
    <row r="2" spans="1:9" x14ac:dyDescent="0.2">
      <c r="A2" s="204"/>
    </row>
    <row r="3" spans="1:9" ht="39" customHeight="1" x14ac:dyDescent="0.2">
      <c r="A3" s="292" t="s">
        <v>135</v>
      </c>
      <c r="B3" s="495" t="s">
        <v>190</v>
      </c>
      <c r="C3" s="495"/>
      <c r="D3" s="495" t="s">
        <v>189</v>
      </c>
      <c r="E3" s="495"/>
    </row>
    <row r="4" spans="1:9" x14ac:dyDescent="0.2">
      <c r="A4" s="282"/>
      <c r="B4" s="320" t="s">
        <v>191</v>
      </c>
      <c r="C4" s="320" t="s">
        <v>109</v>
      </c>
      <c r="D4" s="320" t="s">
        <v>191</v>
      </c>
      <c r="E4" s="320" t="s">
        <v>109</v>
      </c>
      <c r="G4" s="205"/>
      <c r="H4" s="205"/>
      <c r="I4" s="205"/>
    </row>
    <row r="5" spans="1:9" x14ac:dyDescent="0.2">
      <c r="A5" s="206" t="s">
        <v>153</v>
      </c>
      <c r="B5" s="295">
        <v>0.326259574563669</v>
      </c>
      <c r="C5" s="295">
        <v>0.67374042543633095</v>
      </c>
      <c r="D5" s="295">
        <v>0.37702355083411898</v>
      </c>
      <c r="E5" s="295">
        <v>0.62297644916588102</v>
      </c>
      <c r="F5" s="208"/>
    </row>
    <row r="6" spans="1:9" x14ac:dyDescent="0.2">
      <c r="A6" s="209" t="s">
        <v>154</v>
      </c>
      <c r="B6" s="207">
        <v>0.27304734403186698</v>
      </c>
      <c r="C6" s="207">
        <v>0.72695265596813297</v>
      </c>
      <c r="D6" s="207">
        <v>0.33363461534528099</v>
      </c>
      <c r="E6" s="207">
        <v>0.66636538465471895</v>
      </c>
    </row>
    <row r="7" spans="1:9" x14ac:dyDescent="0.2">
      <c r="A7" s="209" t="s">
        <v>155</v>
      </c>
      <c r="B7" s="207">
        <v>0.20754794310945299</v>
      </c>
      <c r="C7" s="207">
        <v>0.79245205689054699</v>
      </c>
      <c r="D7" s="207">
        <v>0.22935810315185001</v>
      </c>
      <c r="E7" s="207">
        <v>0.77064189684814999</v>
      </c>
    </row>
    <row r="8" spans="1:9" x14ac:dyDescent="0.2">
      <c r="A8" s="209" t="s">
        <v>156</v>
      </c>
      <c r="B8" s="207">
        <v>0.12902539390703499</v>
      </c>
      <c r="C8" s="207">
        <v>0.87097460609296495</v>
      </c>
      <c r="D8" s="207">
        <v>0.14095371929683301</v>
      </c>
      <c r="E8" s="207">
        <v>0.85904628070316702</v>
      </c>
    </row>
    <row r="9" spans="1:9" x14ac:dyDescent="0.2">
      <c r="A9" s="209" t="s">
        <v>157</v>
      </c>
      <c r="B9" s="207">
        <v>0.104601879053032</v>
      </c>
      <c r="C9" s="207">
        <v>0.89539812094696802</v>
      </c>
      <c r="D9" s="207">
        <v>0.11294983570134499</v>
      </c>
      <c r="E9" s="207">
        <v>0.88705016429865602</v>
      </c>
    </row>
    <row r="10" spans="1:9" x14ac:dyDescent="0.2">
      <c r="A10" s="209" t="s">
        <v>158</v>
      </c>
      <c r="B10" s="207">
        <v>0.89771550073004103</v>
      </c>
      <c r="C10" s="207">
        <v>0.10228338894224601</v>
      </c>
      <c r="D10" s="207">
        <v>0.97253209531479501</v>
      </c>
      <c r="E10" s="207">
        <v>2.7467904685205401E-2</v>
      </c>
    </row>
    <row r="11" spans="1:9" x14ac:dyDescent="0.2">
      <c r="A11" s="209" t="s">
        <v>159</v>
      </c>
      <c r="B11" s="207">
        <v>0.20091132665505201</v>
      </c>
      <c r="C11" s="207">
        <v>0.79908867334494804</v>
      </c>
      <c r="D11" s="207">
        <v>0.2324208643832</v>
      </c>
      <c r="E11" s="207">
        <v>0.76757913561680002</v>
      </c>
    </row>
    <row r="12" spans="1:9" x14ac:dyDescent="0.2">
      <c r="A12" s="210" t="s">
        <v>160</v>
      </c>
      <c r="B12" s="166">
        <v>0.22889999999999999</v>
      </c>
      <c r="C12" s="166">
        <v>0.77170000000000005</v>
      </c>
      <c r="D12" s="166">
        <v>0.4672</v>
      </c>
      <c r="E12" s="166">
        <v>0.53280000000000005</v>
      </c>
    </row>
    <row r="13" spans="1:9" x14ac:dyDescent="0.2">
      <c r="A13" s="210" t="s">
        <v>161</v>
      </c>
      <c r="B13" s="166">
        <v>0.36249999999999999</v>
      </c>
      <c r="C13" s="166">
        <v>0.63749999999999996</v>
      </c>
      <c r="D13" s="166">
        <v>0.75170000000000003</v>
      </c>
      <c r="E13" s="166">
        <v>0.24829999999999999</v>
      </c>
    </row>
    <row r="14" spans="1:9" x14ac:dyDescent="0.2">
      <c r="A14" s="209" t="s">
        <v>162</v>
      </c>
      <c r="B14" s="207">
        <v>0.93179116114666416</v>
      </c>
      <c r="C14" s="207">
        <v>6.820883885333584E-2</v>
      </c>
      <c r="D14" s="207">
        <v>0.97503910693991602</v>
      </c>
      <c r="E14" s="207">
        <v>2.4960893060084022E-2</v>
      </c>
    </row>
    <row r="15" spans="1:9" x14ac:dyDescent="0.2">
      <c r="A15" s="209" t="s">
        <v>163</v>
      </c>
      <c r="B15" s="207">
        <v>0.497583232665612</v>
      </c>
      <c r="C15" s="207">
        <v>0.502416767334388</v>
      </c>
      <c r="D15" s="207">
        <v>0.62172507533192323</v>
      </c>
      <c r="E15" s="207">
        <v>0.37827492466807677</v>
      </c>
    </row>
    <row r="16" spans="1:9" x14ac:dyDescent="0.2">
      <c r="A16" s="209" t="s">
        <v>164</v>
      </c>
      <c r="B16" s="207">
        <v>0.37359127802783199</v>
      </c>
      <c r="C16" s="207">
        <v>0.62640872197216801</v>
      </c>
      <c r="D16" s="207">
        <v>0.425963173339798</v>
      </c>
      <c r="E16" s="207">
        <v>0.57403682666020206</v>
      </c>
    </row>
    <row r="17" spans="1:5" x14ac:dyDescent="0.2">
      <c r="A17" s="209" t="s">
        <v>165</v>
      </c>
      <c r="B17" s="207">
        <v>0.28921400318304036</v>
      </c>
      <c r="C17" s="207">
        <v>0.71078599681695964</v>
      </c>
      <c r="D17" s="207">
        <v>0.34878079220835467</v>
      </c>
      <c r="E17" s="207">
        <v>0.65121920779164522</v>
      </c>
    </row>
    <row r="18" spans="1:5" x14ac:dyDescent="0.2">
      <c r="A18" s="209" t="s">
        <v>166</v>
      </c>
      <c r="B18" s="207">
        <v>9.7991246976751836E-2</v>
      </c>
      <c r="C18" s="207">
        <v>0.90200875302324812</v>
      </c>
      <c r="D18" s="207">
        <v>0.10030472269186182</v>
      </c>
      <c r="E18" s="207">
        <v>0.89969527730813814</v>
      </c>
    </row>
    <row r="19" spans="1:5" x14ac:dyDescent="0.2">
      <c r="A19" s="209" t="s">
        <v>167</v>
      </c>
      <c r="B19" s="207">
        <v>0.24809862279050052</v>
      </c>
      <c r="C19" s="207">
        <v>0.75190137720949946</v>
      </c>
      <c r="D19" s="207">
        <v>0.27375483024011382</v>
      </c>
      <c r="E19" s="207">
        <v>0.72624516975988618</v>
      </c>
    </row>
    <row r="20" spans="1:5" x14ac:dyDescent="0.2">
      <c r="A20" s="209" t="s">
        <v>168</v>
      </c>
      <c r="B20" s="207">
        <v>0.22243668955221232</v>
      </c>
      <c r="C20" s="207">
        <v>0.7775633104477877</v>
      </c>
      <c r="D20" s="207">
        <v>0.24048225946942012</v>
      </c>
      <c r="E20" s="207">
        <v>0.75951774053057985</v>
      </c>
    </row>
    <row r="21" spans="1:5" x14ac:dyDescent="0.2">
      <c r="A21" s="209" t="s">
        <v>169</v>
      </c>
      <c r="B21" s="207">
        <v>0.33985502367978604</v>
      </c>
      <c r="C21" s="207">
        <v>0.66014497632021407</v>
      </c>
      <c r="D21" s="207">
        <v>0.38670672146826623</v>
      </c>
      <c r="E21" s="207">
        <v>0.61329327853173377</v>
      </c>
    </row>
    <row r="22" spans="1:5" x14ac:dyDescent="0.2">
      <c r="A22" s="209" t="s">
        <v>170</v>
      </c>
      <c r="B22" s="207">
        <v>0.25962840045784458</v>
      </c>
      <c r="C22" s="207">
        <v>0.74037159954215559</v>
      </c>
      <c r="D22" s="207">
        <v>0.47700703174792136</v>
      </c>
      <c r="E22" s="207">
        <v>0.52299296825207853</v>
      </c>
    </row>
    <row r="23" spans="1:5" x14ac:dyDescent="0.2">
      <c r="A23" s="209" t="s">
        <v>171</v>
      </c>
      <c r="B23" s="207">
        <v>0.44463314097279472</v>
      </c>
      <c r="C23" s="207">
        <v>0.55536685902720528</v>
      </c>
      <c r="D23" s="207">
        <v>0.78066787647542379</v>
      </c>
      <c r="E23" s="207">
        <v>0.21933212352457615</v>
      </c>
    </row>
    <row r="24" spans="1:5" x14ac:dyDescent="0.2">
      <c r="A24" s="209" t="s">
        <v>172</v>
      </c>
      <c r="B24" s="207">
        <v>0.26458439243320364</v>
      </c>
      <c r="C24" s="207">
        <v>0.73541560756679625</v>
      </c>
      <c r="D24" s="207">
        <v>0.27633604279653812</v>
      </c>
      <c r="E24" s="207">
        <v>0.72366395720346188</v>
      </c>
    </row>
    <row r="25" spans="1:5" x14ac:dyDescent="0.2">
      <c r="A25" s="209" t="s">
        <v>173</v>
      </c>
      <c r="B25" s="207">
        <v>0.42425229663917513</v>
      </c>
      <c r="C25" s="207">
        <v>0.57574770336082493</v>
      </c>
      <c r="D25" s="207">
        <v>0.45222300896771506</v>
      </c>
      <c r="E25" s="207">
        <v>0.54777699103228494</v>
      </c>
    </row>
    <row r="26" spans="1:5" x14ac:dyDescent="0.2">
      <c r="A26" s="209" t="s">
        <v>174</v>
      </c>
      <c r="B26" s="207">
        <v>0.25108723324858667</v>
      </c>
      <c r="C26" s="207">
        <v>0.74891276675141327</v>
      </c>
      <c r="D26" s="207">
        <v>0.32452429397873472</v>
      </c>
      <c r="E26" s="207">
        <v>0.67547570602126528</v>
      </c>
    </row>
    <row r="27" spans="1:5" x14ac:dyDescent="0.2">
      <c r="A27" s="209" t="s">
        <v>175</v>
      </c>
      <c r="B27" s="207">
        <v>0.19583693789346487</v>
      </c>
      <c r="C27" s="207">
        <v>0.80416306210653521</v>
      </c>
      <c r="D27" s="207">
        <v>0.20069844203810797</v>
      </c>
      <c r="E27" s="207">
        <v>0.79930155796189206</v>
      </c>
    </row>
    <row r="28" spans="1:5" x14ac:dyDescent="0.2">
      <c r="A28" s="209" t="s">
        <v>176</v>
      </c>
      <c r="B28" s="207">
        <v>0.49630812550009962</v>
      </c>
      <c r="C28" s="207">
        <v>0.50369187449990038</v>
      </c>
      <c r="D28" s="207">
        <v>0.5211154514284464</v>
      </c>
      <c r="E28" s="207">
        <v>0.47888454857155355</v>
      </c>
    </row>
    <row r="29" spans="1:5" x14ac:dyDescent="0.2">
      <c r="A29" s="209" t="s">
        <v>177</v>
      </c>
      <c r="B29" s="207">
        <v>0.17225165775895512</v>
      </c>
      <c r="C29" s="207">
        <v>0.82774834224104477</v>
      </c>
      <c r="D29" s="207">
        <v>0.28858500016679284</v>
      </c>
      <c r="E29" s="207">
        <v>0.71141499983320711</v>
      </c>
    </row>
    <row r="30" spans="1:5" x14ac:dyDescent="0.2">
      <c r="A30" s="209" t="s">
        <v>178</v>
      </c>
      <c r="B30" s="207">
        <v>0.14990596299490336</v>
      </c>
      <c r="C30" s="207">
        <v>0.85009403700509667</v>
      </c>
      <c r="D30" s="207">
        <v>0.166856140119156</v>
      </c>
      <c r="E30" s="207">
        <v>0.83314385988084405</v>
      </c>
    </row>
    <row r="31" spans="1:5" x14ac:dyDescent="0.2">
      <c r="A31" s="209" t="s">
        <v>179</v>
      </c>
      <c r="B31" s="207">
        <v>0.66569746855579903</v>
      </c>
      <c r="C31" s="207">
        <v>0.33430253144420097</v>
      </c>
      <c r="D31" s="207">
        <v>0.6833214071363265</v>
      </c>
      <c r="E31" s="207">
        <v>0.31667859286367356</v>
      </c>
    </row>
    <row r="32" spans="1:5" x14ac:dyDescent="0.2">
      <c r="A32" s="209" t="s">
        <v>180</v>
      </c>
      <c r="B32" s="207">
        <v>0.33919747687497337</v>
      </c>
      <c r="C32" s="207">
        <v>0.66080252312502663</v>
      </c>
      <c r="D32" s="207">
        <v>0.37483398717198341</v>
      </c>
      <c r="E32" s="207">
        <v>0.62516601282801654</v>
      </c>
    </row>
    <row r="33" spans="1:5" x14ac:dyDescent="0.2">
      <c r="A33" s="209" t="s">
        <v>181</v>
      </c>
      <c r="B33" s="207">
        <v>0.23385299229542267</v>
      </c>
      <c r="C33" s="207">
        <v>0.76614700770457733</v>
      </c>
      <c r="D33" s="207">
        <v>0.24870129423957543</v>
      </c>
      <c r="E33" s="207">
        <v>0.75129870576042468</v>
      </c>
    </row>
    <row r="34" spans="1:5" x14ac:dyDescent="0.2">
      <c r="A34" s="209" t="s">
        <v>182</v>
      </c>
      <c r="B34" s="207">
        <v>0.11069592179731572</v>
      </c>
      <c r="C34" s="207">
        <v>0.88930407820268431</v>
      </c>
      <c r="D34" s="207">
        <v>0.2515292911459161</v>
      </c>
      <c r="E34" s="207">
        <v>0.74847070885408395</v>
      </c>
    </row>
    <row r="35" spans="1:5" x14ac:dyDescent="0.2">
      <c r="A35" s="209" t="s">
        <v>183</v>
      </c>
      <c r="B35" s="207">
        <v>0.44040860447973013</v>
      </c>
      <c r="C35" s="207">
        <v>0.55959139552026993</v>
      </c>
      <c r="D35" s="207">
        <v>0.48397612486612407</v>
      </c>
      <c r="E35" s="207">
        <v>0.51602387513387593</v>
      </c>
    </row>
    <row r="36" spans="1:5" x14ac:dyDescent="0.2">
      <c r="A36" s="210" t="s">
        <v>184</v>
      </c>
      <c r="B36" s="207">
        <v>0</v>
      </c>
      <c r="C36" s="207">
        <v>0</v>
      </c>
      <c r="D36" s="207">
        <f>B48</f>
        <v>0.38879999999999998</v>
      </c>
      <c r="E36" s="207">
        <f>B47</f>
        <v>0.61119999999999997</v>
      </c>
    </row>
    <row r="37" spans="1:5" x14ac:dyDescent="0.2">
      <c r="A37" s="209" t="s">
        <v>185</v>
      </c>
      <c r="B37" s="207">
        <v>0.17058936241307601</v>
      </c>
      <c r="C37" s="207">
        <v>0.82941063758692413</v>
      </c>
      <c r="D37" s="207">
        <v>0.26169698444466766</v>
      </c>
      <c r="E37" s="207">
        <v>0.7383030155553324</v>
      </c>
    </row>
    <row r="38" spans="1:5" x14ac:dyDescent="0.2">
      <c r="A38" s="209" t="s">
        <v>186</v>
      </c>
      <c r="B38" s="207">
        <v>0.20782198593206233</v>
      </c>
      <c r="C38" s="207">
        <v>0.79217801406793764</v>
      </c>
      <c r="D38" s="207">
        <v>0.22268425852635398</v>
      </c>
      <c r="E38" s="207">
        <v>0.77731574147364602</v>
      </c>
    </row>
    <row r="39" spans="1:5" x14ac:dyDescent="0.2">
      <c r="A39" s="209" t="s">
        <v>187</v>
      </c>
      <c r="B39" s="207">
        <v>0.25668328631559378</v>
      </c>
      <c r="C39" s="207">
        <v>0.74331671368440622</v>
      </c>
      <c r="D39" s="207">
        <v>0.30232497730583252</v>
      </c>
      <c r="E39" s="207">
        <v>0.69767502269416748</v>
      </c>
    </row>
    <row r="40" spans="1:5" ht="14.25" thickBot="1" x14ac:dyDescent="0.25">
      <c r="A40" s="211" t="s">
        <v>188</v>
      </c>
      <c r="B40" s="207">
        <v>0.27972455465803647</v>
      </c>
      <c r="C40" s="207">
        <v>0.72027544534196353</v>
      </c>
      <c r="D40" s="207">
        <v>0.31873619949753557</v>
      </c>
      <c r="E40" s="207">
        <v>0.68126380050246438</v>
      </c>
    </row>
    <row r="42" spans="1:5" ht="42" customHeight="1" x14ac:dyDescent="0.2">
      <c r="A42" s="494" t="s">
        <v>322</v>
      </c>
      <c r="B42" s="494"/>
      <c r="C42" s="494"/>
      <c r="D42" s="494"/>
      <c r="E42" s="494"/>
    </row>
    <row r="43" spans="1:5" ht="57" customHeight="1" x14ac:dyDescent="0.2">
      <c r="A43" s="494" t="s">
        <v>294</v>
      </c>
      <c r="B43" s="494"/>
      <c r="C43" s="494"/>
      <c r="D43" s="494"/>
      <c r="E43" s="494"/>
    </row>
    <row r="44" spans="1:5" ht="82.5" customHeight="1" x14ac:dyDescent="0.2">
      <c r="A44" s="494" t="s">
        <v>295</v>
      </c>
      <c r="B44" s="494"/>
      <c r="C44" s="494"/>
      <c r="D44" s="494"/>
      <c r="E44" s="494"/>
    </row>
    <row r="45" spans="1:5" ht="26.25" customHeight="1" x14ac:dyDescent="0.2">
      <c r="A45" s="321"/>
      <c r="B45" s="321"/>
      <c r="C45" s="321"/>
      <c r="D45" s="321"/>
      <c r="E45" s="321"/>
    </row>
    <row r="46" spans="1:5" x14ac:dyDescent="0.2">
      <c r="A46" s="160" t="s">
        <v>270</v>
      </c>
    </row>
    <row r="47" spans="1:5" x14ac:dyDescent="0.2">
      <c r="A47" s="212" t="s">
        <v>271</v>
      </c>
      <c r="B47" s="213">
        <v>0.61119999999999997</v>
      </c>
    </row>
    <row r="48" spans="1:5" x14ac:dyDescent="0.2">
      <c r="A48" s="212" t="s">
        <v>272</v>
      </c>
      <c r="B48" s="213">
        <v>0.38879999999999998</v>
      </c>
    </row>
    <row r="49" spans="1:10" x14ac:dyDescent="0.2">
      <c r="A49" s="214"/>
    </row>
    <row r="50" spans="1:10" x14ac:dyDescent="0.2">
      <c r="A50" s="493" t="s">
        <v>320</v>
      </c>
      <c r="B50" s="493"/>
      <c r="C50" s="493"/>
      <c r="D50" s="493"/>
      <c r="E50" s="493"/>
      <c r="F50" s="493"/>
      <c r="G50" s="493"/>
      <c r="H50" s="493"/>
      <c r="I50" s="493"/>
      <c r="J50" s="493"/>
    </row>
    <row r="51" spans="1:10" x14ac:dyDescent="0.2">
      <c r="A51" s="493"/>
      <c r="B51" s="493"/>
      <c r="C51" s="493"/>
      <c r="D51" s="493"/>
      <c r="E51" s="493"/>
      <c r="F51" s="493"/>
      <c r="G51" s="493"/>
      <c r="H51" s="493"/>
      <c r="I51" s="493"/>
      <c r="J51" s="493"/>
    </row>
    <row r="52" spans="1:10" x14ac:dyDescent="0.2">
      <c r="A52" s="494" t="s">
        <v>321</v>
      </c>
      <c r="B52" s="494"/>
      <c r="C52" s="494"/>
      <c r="D52" s="494"/>
      <c r="E52" s="494"/>
    </row>
    <row r="53" spans="1:10" ht="49.5" customHeight="1" x14ac:dyDescent="0.2">
      <c r="A53" s="493" t="s">
        <v>319</v>
      </c>
      <c r="B53" s="493"/>
      <c r="C53" s="493"/>
      <c r="D53" s="493"/>
      <c r="E53" s="493"/>
      <c r="F53" s="493"/>
      <c r="G53" s="493"/>
      <c r="H53" s="493"/>
      <c r="I53" s="493"/>
      <c r="J53" s="493"/>
    </row>
  </sheetData>
  <mergeCells count="8">
    <mergeCell ref="A53:J53"/>
    <mergeCell ref="A52:E52"/>
    <mergeCell ref="B3:C3"/>
    <mergeCell ref="D3:E3"/>
    <mergeCell ref="A50:J51"/>
    <mergeCell ref="A42:E42"/>
    <mergeCell ref="A43:E43"/>
    <mergeCell ref="A44:E44"/>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pageSetUpPr fitToPage="1"/>
  </sheetPr>
  <dimension ref="A1:AB48"/>
  <sheetViews>
    <sheetView zoomScale="80" zoomScaleNormal="80" workbookViewId="0">
      <selection activeCell="L1" sqref="L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168</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population'!G19</f>
        <v>22593282</v>
      </c>
      <c r="D3" s="346">
        <f>'Rural population'!H19</f>
        <v>23003580.5</v>
      </c>
      <c r="E3" s="346">
        <f>'Rural population'!I19</f>
        <v>23413879</v>
      </c>
      <c r="F3" s="346">
        <f>'Rural population'!J19</f>
        <v>23824177.5</v>
      </c>
      <c r="G3" s="346">
        <f>'Rural population'!K19</f>
        <v>24234476</v>
      </c>
      <c r="H3" s="346">
        <f>'Rural population'!L19</f>
        <v>24644774.5</v>
      </c>
      <c r="I3" s="346">
        <f>'Rural population'!M19</f>
        <v>25055073</v>
      </c>
      <c r="J3" s="346">
        <f>'Rural population'!N19</f>
        <v>25545719.033430677</v>
      </c>
      <c r="K3" s="346">
        <f>'Rural population'!O19</f>
        <v>26036365.066861354</v>
      </c>
      <c r="L3" s="346">
        <f>'Rural population'!P19</f>
        <v>26527011.100292031</v>
      </c>
      <c r="M3" s="346">
        <f>'Rural population'!Q19</f>
        <v>27017657.133722708</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intake'!$C$23/1000*365</f>
        <v>18.688000000000002</v>
      </c>
      <c r="D7" s="353">
        <f>'Protein intake'!$C$23/1000*365</f>
        <v>18.688000000000002</v>
      </c>
      <c r="E7" s="353">
        <f>'Protein intake'!$C$23/1000*365</f>
        <v>18.688000000000002</v>
      </c>
      <c r="F7" s="353">
        <f>'Protein intake'!$C$23/1000*365</f>
        <v>18.688000000000002</v>
      </c>
      <c r="G7" s="353">
        <f>'Protein intake'!$I$23/1000*365</f>
        <v>18.63325</v>
      </c>
      <c r="H7" s="353">
        <f>'Protein intake'!$I$23/1000*365</f>
        <v>18.63325</v>
      </c>
      <c r="I7" s="353">
        <f>'Protein intake'!$O$23/1000*365</f>
        <v>19.363250000000001</v>
      </c>
      <c r="J7" s="353">
        <f>'Protein intake'!$O$23/1000*365</f>
        <v>19.363250000000001</v>
      </c>
      <c r="K7" s="353">
        <f>'Protein intake'!$O$23/1000*365</f>
        <v>19.363250000000001</v>
      </c>
      <c r="L7" s="353">
        <f>'Protein intake'!$O$23/1000*365</f>
        <v>19.363250000000001</v>
      </c>
      <c r="M7" s="353">
        <f>'Protein intake'!$O$23/1000*365</f>
        <v>19.363250000000001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168</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168</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118222511.12447999</v>
      </c>
      <c r="D27" s="335">
        <f t="shared" ref="D27:K27" si="0">(D3*D7*D11*D15*D19)-$A$23</f>
        <v>120369455.46752</v>
      </c>
      <c r="E27" s="335">
        <f t="shared" si="0"/>
        <v>122516399.81056002</v>
      </c>
      <c r="F27" s="335">
        <f t="shared" si="0"/>
        <v>124663344.15360002</v>
      </c>
      <c r="G27" s="335">
        <f t="shared" si="0"/>
        <v>126438773.97955999</v>
      </c>
      <c r="H27" s="335">
        <f t="shared" si="0"/>
        <v>128579428.446595</v>
      </c>
      <c r="I27" s="335">
        <f t="shared" si="0"/>
        <v>135841339.83482999</v>
      </c>
      <c r="J27" s="335">
        <f t="shared" si="0"/>
        <v>138501480.34074146</v>
      </c>
      <c r="K27" s="335">
        <f t="shared" si="0"/>
        <v>141161620.84665287</v>
      </c>
      <c r="L27" s="335">
        <f>(L3*L7*L11*L15*L19)-$A$23</f>
        <v>143821761.35256428</v>
      </c>
      <c r="M27" s="363">
        <f>(M3*M7*M11*M15*M19)-$A$23</f>
        <v>146481901.85847574</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928.89115883520003</v>
      </c>
      <c r="D39" s="374">
        <f t="shared" ref="D39:K39" si="1">D27*D31*$A$35/10^3</f>
        <v>945.76000724480002</v>
      </c>
      <c r="E39" s="374">
        <f t="shared" si="1"/>
        <v>962.62885565440024</v>
      </c>
      <c r="F39" s="374">
        <f t="shared" si="1"/>
        <v>979.49770406400012</v>
      </c>
      <c r="G39" s="374">
        <f t="shared" si="1"/>
        <v>993.4475098393998</v>
      </c>
      <c r="H39" s="374">
        <f t="shared" si="1"/>
        <v>1010.266937794675</v>
      </c>
      <c r="I39" s="374">
        <f t="shared" si="1"/>
        <v>1067.3248129879496</v>
      </c>
      <c r="J39" s="374">
        <f t="shared" si="1"/>
        <v>1088.2259169629685</v>
      </c>
      <c r="K39" s="374">
        <f t="shared" si="1"/>
        <v>1109.1270209379868</v>
      </c>
      <c r="L39" s="374">
        <f>L27*L31*$A$35/10^3</f>
        <v>1130.0281249130048</v>
      </c>
      <c r="M39" s="375">
        <f>M27*M31*$A$35/10^3</f>
        <v>1150.9292288880238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287956.25923891203</v>
      </c>
      <c r="D43" s="119">
        <f>D39*310</f>
        <v>293185.60224588803</v>
      </c>
      <c r="E43" s="119">
        <f>E39*310</f>
        <v>298414.9452528641</v>
      </c>
      <c r="F43" s="119">
        <f t="shared" ref="F43:K43" si="2">F39*310</f>
        <v>303644.28825984005</v>
      </c>
      <c r="G43" s="119">
        <f t="shared" si="2"/>
        <v>307968.72805021395</v>
      </c>
      <c r="H43" s="119">
        <f t="shared" si="2"/>
        <v>313182.75071634923</v>
      </c>
      <c r="I43" s="119">
        <f t="shared" si="2"/>
        <v>330870.69202626438</v>
      </c>
      <c r="J43" s="119">
        <f t="shared" si="2"/>
        <v>337350.03425852023</v>
      </c>
      <c r="K43" s="119">
        <f t="shared" si="2"/>
        <v>343829.3764907759</v>
      </c>
      <c r="L43" s="119">
        <f>L39*310</f>
        <v>350308.71872303152</v>
      </c>
      <c r="M43" s="120">
        <f>M39*310</f>
        <v>356788.06095528736</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A1:U76"/>
  <sheetViews>
    <sheetView zoomScale="85" zoomScaleNormal="85" zoomScalePageLayoutView="70" workbookViewId="0">
      <selection activeCell="Q71" sqref="Q7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168</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population'!G19</f>
        <v>29362751</v>
      </c>
      <c r="D3" s="332">
        <f>'State population'!H19</f>
        <v>29966981.5</v>
      </c>
      <c r="E3" s="332">
        <f>'State population'!I19</f>
        <v>30571212</v>
      </c>
      <c r="F3" s="332">
        <f>'State population'!J19</f>
        <v>31175442.5</v>
      </c>
      <c r="G3" s="332">
        <f>'State population'!K19</f>
        <v>31779673</v>
      </c>
      <c r="H3" s="332">
        <f>'State population'!L19</f>
        <v>32383903.5</v>
      </c>
      <c r="I3" s="332">
        <f>'State population'!M19</f>
        <v>32988134</v>
      </c>
      <c r="J3" s="332">
        <f>'State population'!N19</f>
        <v>33727856.526291065</v>
      </c>
      <c r="K3" s="332">
        <f>'State population'!O19</f>
        <v>34467579.05258213</v>
      </c>
      <c r="L3" s="332">
        <f>'State population'!P19</f>
        <v>35207301.578873195</v>
      </c>
      <c r="M3" s="332">
        <f>'State population'!Q19</f>
        <v>35947024.10516426</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BOD!$B$21</f>
        <v>27</v>
      </c>
      <c r="D7" s="334">
        <f>BOD!$B$21</f>
        <v>27</v>
      </c>
      <c r="E7" s="334">
        <f>BOD!$B$21</f>
        <v>27</v>
      </c>
      <c r="F7" s="334">
        <f>BOD!$B$21</f>
        <v>27</v>
      </c>
      <c r="G7" s="334">
        <f>BOD!$B$21</f>
        <v>27</v>
      </c>
      <c r="H7" s="334">
        <f>BOD!$B$21</f>
        <v>27</v>
      </c>
      <c r="I7" s="334">
        <f>BOD!$B$21</f>
        <v>27</v>
      </c>
      <c r="J7" s="334">
        <f>BOD!$B$21</f>
        <v>27</v>
      </c>
      <c r="K7" s="334">
        <f>BOD!$B$21</f>
        <v>27</v>
      </c>
      <c r="L7" s="334">
        <f>BOD!$B$21</f>
        <v>27</v>
      </c>
      <c r="M7" s="334">
        <f>BOD!$B$21</f>
        <v>27</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289369911.10500002</v>
      </c>
      <c r="D11" s="45">
        <f t="shared" si="0"/>
        <v>295324602.6825</v>
      </c>
      <c r="E11" s="45">
        <f t="shared" si="0"/>
        <v>301279294.25999999</v>
      </c>
      <c r="F11" s="45">
        <f t="shared" si="0"/>
        <v>307233985.83749998</v>
      </c>
      <c r="G11" s="45">
        <f t="shared" si="0"/>
        <v>313188677.41499996</v>
      </c>
      <c r="H11" s="45">
        <f t="shared" si="0"/>
        <v>319143368.99250001</v>
      </c>
      <c r="I11" s="45">
        <f t="shared" si="0"/>
        <v>325098060.56999999</v>
      </c>
      <c r="J11" s="45">
        <f t="shared" si="0"/>
        <v>332388026.06659847</v>
      </c>
      <c r="K11" s="45">
        <f t="shared" si="0"/>
        <v>339677991.5631969</v>
      </c>
      <c r="L11" s="45">
        <f t="shared" si="0"/>
        <v>346967957.05979532</v>
      </c>
      <c r="M11" s="82">
        <f t="shared" si="0"/>
        <v>354257922.5563938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168</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168</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Utilization'!$AD$25</f>
        <v>513398.22937983868</v>
      </c>
      <c r="D22" s="335">
        <f>D11*D15*'Rural_Degree of Utilization'!$AD$25</f>
        <v>523963.00475927413</v>
      </c>
      <c r="E22" s="335">
        <f>E11*E15*'Rural_Degree of Utilization'!$AD$25</f>
        <v>534527.78013870958</v>
      </c>
      <c r="F22" s="335">
        <f>F11*F15*'Rural_Degree of Utilization'!$AD$25</f>
        <v>545092.55551814509</v>
      </c>
      <c r="G22" s="335">
        <f>G11*G15*'Rural_Degree of Utilization'!$AD$25</f>
        <v>555657.33089758048</v>
      </c>
      <c r="H22" s="335">
        <f>H11*H15*'Rural_Degree of Utilization'!$AD$25</f>
        <v>566222.10627701611</v>
      </c>
      <c r="I22" s="335">
        <f>I11*I15*'Rural_Degree of Utilization'!$P$25</f>
        <v>1625490.3028499999</v>
      </c>
      <c r="J22" s="335">
        <f>J11*J15*'Rural_Degree of Utilization'!$P$25</f>
        <v>1661940.1303329924</v>
      </c>
      <c r="K22" s="335">
        <f>K11*K15*'Rural_Degree of Utilization'!$P$25</f>
        <v>1698389.9578159845</v>
      </c>
      <c r="L22" s="335">
        <f>L11*L15*'Rural_Degree of Utilization'!$P$25</f>
        <v>1734839.7852989766</v>
      </c>
      <c r="M22" s="335">
        <f>M11*M15*'Rural_Degree of Utilization'!$P$25</f>
        <v>1771289.6127819691</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Utilization'!$AD$25)</f>
        <v>288959192.52149612</v>
      </c>
      <c r="D25" s="335">
        <f>D11*D19*(1-'Rural_Degree of Utilization'!$AD$25)</f>
        <v>294905432.2786926</v>
      </c>
      <c r="E25" s="335">
        <f>E11*E19*(1-'Rural_Degree of Utilization'!$AD$25)</f>
        <v>300851672.03588903</v>
      </c>
      <c r="F25" s="335">
        <f>F11*F19*(1-'Rural_Degree of Utilization'!$AD$25)</f>
        <v>306797911.79308546</v>
      </c>
      <c r="G25" s="335">
        <f>G11*G19*(1-'Rural_Degree of Utilization'!$AD$25)</f>
        <v>312744151.55028188</v>
      </c>
      <c r="H25" s="335">
        <f>H11*H19*(1-'Rural_Degree of Utilization'!$AD$25)</f>
        <v>318690391.30747837</v>
      </c>
      <c r="I25" s="335">
        <f>I11*I19*(1-'Rural_Degree of Utilization'!$P$25)</f>
        <v>323797668.32771999</v>
      </c>
      <c r="J25" s="335">
        <f>J11*J19*(1-'Rural_Degree of Utilization'!$P$25)</f>
        <v>331058473.96233207</v>
      </c>
      <c r="K25" s="335">
        <f>K11*K19*(1-'Rural_Degree of Utilization'!$P$25)</f>
        <v>338319279.59694409</v>
      </c>
      <c r="L25" s="335">
        <f>L11*L19*(1-'Rural_Degree of Utilization'!$P$25)</f>
        <v>345580085.23155612</v>
      </c>
      <c r="M25" s="335">
        <f>M11*M19*(1-'Rural_Degree of Utilization'!$P$25)</f>
        <v>352840890.8661682</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249</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Utilization'!AE25</f>
        <v>1.7741935483870964E-2</v>
      </c>
      <c r="D49" s="338">
        <f>'Rural_Degree of Utilization'!Q25</f>
        <v>0.05</v>
      </c>
      <c r="E49" s="138"/>
      <c r="F49" s="138"/>
      <c r="G49" s="101"/>
      <c r="H49" s="101"/>
      <c r="J49" s="52"/>
      <c r="K49" s="52"/>
      <c r="L49" s="52"/>
    </row>
    <row r="50" spans="1:18" s="50" customFormat="1" x14ac:dyDescent="0.25">
      <c r="A50" s="561"/>
      <c r="B50" s="108" t="s">
        <v>56</v>
      </c>
      <c r="C50" s="339">
        <f>'Rural_Degree of Utilization'!AI25</f>
        <v>2.1000000000000001E-2</v>
      </c>
      <c r="D50" s="338">
        <f>'Rural_Degree of Utilization'!R25</f>
        <v>1.2E-2</v>
      </c>
      <c r="E50" s="138"/>
      <c r="F50" s="138"/>
      <c r="G50" s="101"/>
      <c r="H50" s="101"/>
      <c r="J50" s="52"/>
      <c r="K50" s="52"/>
      <c r="L50" s="52"/>
    </row>
    <row r="51" spans="1:18" s="50" customFormat="1" x14ac:dyDescent="0.25">
      <c r="A51" s="561"/>
      <c r="B51" s="108" t="s">
        <v>110</v>
      </c>
      <c r="C51" s="340">
        <f>'Rural_Degree of Utilization'!AN25</f>
        <v>7.0757575757575764E-3</v>
      </c>
      <c r="D51" s="338">
        <f>'Rural_Degree of Utilization'!S25</f>
        <v>7.0000000000000001E-3</v>
      </c>
      <c r="E51" s="138"/>
      <c r="F51" s="138"/>
      <c r="G51" s="101"/>
      <c r="H51" s="101"/>
      <c r="J51" s="52"/>
      <c r="K51" s="52"/>
      <c r="L51" s="52"/>
    </row>
    <row r="52" spans="1:18" s="50" customFormat="1" x14ac:dyDescent="0.25">
      <c r="A52" s="561"/>
      <c r="B52" s="108" t="s">
        <v>57</v>
      </c>
      <c r="C52" s="563">
        <f>'Rural_Degree of Utilization'!AP25</f>
        <v>0.95276295210166173</v>
      </c>
      <c r="D52" s="565">
        <f>'Rural_Degree of Utilization'!T25</f>
        <v>0.92699999999999994</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Utilization'!AD25</f>
        <v>1.4193548387096773E-3</v>
      </c>
      <c r="D54" s="343">
        <f>'Rural_Degree of Utilization'!P25</f>
        <v>4.0000000000000001E-3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45" t="s">
        <v>12</v>
      </c>
      <c r="B58" s="546" t="s">
        <v>126</v>
      </c>
      <c r="C58" s="546" t="s">
        <v>127</v>
      </c>
      <c r="D58" s="546" t="s">
        <v>13</v>
      </c>
      <c r="E58" s="546" t="s">
        <v>120</v>
      </c>
      <c r="F58" s="546" t="s">
        <v>119</v>
      </c>
      <c r="G58" s="546" t="s">
        <v>117</v>
      </c>
      <c r="H58" s="546" t="s">
        <v>60</v>
      </c>
      <c r="I58" s="546"/>
      <c r="J58" s="546"/>
      <c r="K58" s="546"/>
      <c r="L58" s="546"/>
      <c r="M58" s="546"/>
      <c r="N58" s="546"/>
      <c r="O58" s="546"/>
      <c r="P58" s="546"/>
      <c r="Q58" s="546"/>
      <c r="R58" s="118"/>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Population!C20</f>
        <v>0.7775633104477877</v>
      </c>
      <c r="C60" s="549">
        <f>Population!E20</f>
        <v>0.75951774053057985</v>
      </c>
      <c r="D60" s="358" t="s">
        <v>14</v>
      </c>
      <c r="E60" s="148">
        <f t="shared" ref="E60:F62" si="1">C49</f>
        <v>1.7741935483870964E-2</v>
      </c>
      <c r="F60" s="148">
        <f t="shared" si="1"/>
        <v>0.05</v>
      </c>
      <c r="G60" s="135">
        <f>B42*A29</f>
        <v>0.3</v>
      </c>
      <c r="H60" s="399">
        <f t="shared" ref="H60:M60" si="2">($B$60*$E60*$G60)*(C25-$A$32)</f>
        <v>1195899.0626780684</v>
      </c>
      <c r="I60" s="399">
        <f t="shared" si="2"/>
        <v>1220508.4287620401</v>
      </c>
      <c r="J60" s="399">
        <f t="shared" si="2"/>
        <v>1245117.7948460116</v>
      </c>
      <c r="K60" s="399">
        <f t="shared" si="2"/>
        <v>1269727.160929983</v>
      </c>
      <c r="L60" s="399">
        <f t="shared" si="2"/>
        <v>1294336.5270139545</v>
      </c>
      <c r="M60" s="399">
        <f t="shared" si="2"/>
        <v>1318945.8930979262</v>
      </c>
      <c r="N60" s="399">
        <f>($C$60*$F60*$G60)*(I25-$A$32)</f>
        <v>3688951.1015601</v>
      </c>
      <c r="O60" s="399">
        <f>($C$60*$F60*$G60)*(J25-$A$32)</f>
        <v>3771671.7619105838</v>
      </c>
      <c r="P60" s="399">
        <f>($C$60*$F60*$G60)*(K25-$A$32)</f>
        <v>3854392.4222610672</v>
      </c>
      <c r="Q60" s="399">
        <f>($C$60*$F60*$G60)*(L25-$A$32)</f>
        <v>3937113.0826115506</v>
      </c>
      <c r="R60" s="405">
        <f>($C$60*$F60*$G60)*(M25-$A$32)</f>
        <v>4019833.7429620349</v>
      </c>
    </row>
    <row r="61" spans="1:18" s="48" customFormat="1" x14ac:dyDescent="0.25">
      <c r="A61" s="547"/>
      <c r="B61" s="549"/>
      <c r="C61" s="549"/>
      <c r="D61" s="358" t="s">
        <v>15</v>
      </c>
      <c r="E61" s="148">
        <f t="shared" si="1"/>
        <v>2.1000000000000001E-2</v>
      </c>
      <c r="F61" s="148">
        <f t="shared" si="1"/>
        <v>1.2E-2</v>
      </c>
      <c r="G61" s="135">
        <f>B44*A29</f>
        <v>0.06</v>
      </c>
      <c r="H61" s="399">
        <f t="shared" ref="H61:M61" si="3">($B$60*$E$61*$G$61)*(C25-$A$32)</f>
        <v>283101.92356488109</v>
      </c>
      <c r="I61" s="399">
        <f t="shared" si="3"/>
        <v>288927.63168148673</v>
      </c>
      <c r="J61" s="399">
        <f t="shared" si="3"/>
        <v>294753.33979809232</v>
      </c>
      <c r="K61" s="399">
        <f t="shared" si="3"/>
        <v>300579.04791469791</v>
      </c>
      <c r="L61" s="399">
        <f t="shared" si="3"/>
        <v>306404.75603130355</v>
      </c>
      <c r="M61" s="399">
        <f t="shared" si="3"/>
        <v>312230.4641479092</v>
      </c>
      <c r="N61" s="399">
        <f>($C$60*$F$61*$G$61)*(I25-$A$32)</f>
        <v>177069.65287488481</v>
      </c>
      <c r="O61" s="399">
        <f>($C$60*$F$61*$G$61)*(J25-$A$32)</f>
        <v>181040.24457170806</v>
      </c>
      <c r="P61" s="399">
        <f>($C$60*$F$61*$G$61)*(K25-$A$32)</f>
        <v>185010.83626853125</v>
      </c>
      <c r="Q61" s="399">
        <f>($C$60*$F$61*$G$61)*(L25-$A$32)</f>
        <v>188981.42796535447</v>
      </c>
      <c r="R61" s="405">
        <f>($C$60*$F$61*$G$61)*(M25-$A$32)</f>
        <v>192952.01966217768</v>
      </c>
    </row>
    <row r="62" spans="1:18" s="48" customFormat="1" x14ac:dyDescent="0.25">
      <c r="A62" s="547"/>
      <c r="B62" s="549"/>
      <c r="C62" s="549"/>
      <c r="D62" s="358" t="s">
        <v>113</v>
      </c>
      <c r="E62" s="148">
        <f t="shared" si="1"/>
        <v>7.0757575757575764E-3</v>
      </c>
      <c r="F62" s="148">
        <f t="shared" si="1"/>
        <v>7.0000000000000001E-3</v>
      </c>
      <c r="G62" s="135">
        <f>B43*A29</f>
        <v>0.3</v>
      </c>
      <c r="H62" s="399">
        <f t="shared" ref="H62:M62" si="4">($B$60*$E$62*$G$62)*(C25-$A$32)</f>
        <v>476942.9953275593</v>
      </c>
      <c r="I62" s="399">
        <f t="shared" si="4"/>
        <v>486757.59017047001</v>
      </c>
      <c r="J62" s="399">
        <f t="shared" si="4"/>
        <v>496572.1850133806</v>
      </c>
      <c r="K62" s="399">
        <f t="shared" si="4"/>
        <v>506386.77985629119</v>
      </c>
      <c r="L62" s="399">
        <f t="shared" si="4"/>
        <v>516201.37469920178</v>
      </c>
      <c r="M62" s="399">
        <f t="shared" si="4"/>
        <v>526015.96954211243</v>
      </c>
      <c r="N62" s="399">
        <f>($C$60*$F$62*$G$62)*(I25-$A$32)</f>
        <v>516453.15421841398</v>
      </c>
      <c r="O62" s="399">
        <f>($C$60*$F$62*$G$62)*(J25-$A$32)</f>
        <v>528034.04666748177</v>
      </c>
      <c r="P62" s="399">
        <f>($C$60*$F$62*$G$62)*(K25-$A$32)</f>
        <v>539614.93911654945</v>
      </c>
      <c r="Q62" s="399">
        <f>($C$60*$F$62*$G$62)*(L25-$A$32)</f>
        <v>551195.83156561712</v>
      </c>
      <c r="R62" s="405">
        <f>($C$60*$F$62*$G$62)*(M25-$A$32)</f>
        <v>562776.72401468491</v>
      </c>
    </row>
    <row r="63" spans="1:18" s="48" customFormat="1" x14ac:dyDescent="0.25">
      <c r="A63" s="547"/>
      <c r="B63" s="549"/>
      <c r="C63" s="549"/>
      <c r="D63" s="358" t="s">
        <v>111</v>
      </c>
      <c r="E63" s="148">
        <f>C54</f>
        <v>1.4193548387096773E-3</v>
      </c>
      <c r="F63" s="148">
        <f>D54</f>
        <v>4.0000000000000001E-3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0.95276295210166173</v>
      </c>
      <c r="F64" s="407">
        <f>D52</f>
        <v>0.92699999999999994</v>
      </c>
      <c r="G64" s="408">
        <f>B40*$A$29</f>
        <v>0.06</v>
      </c>
      <c r="H64" s="408">
        <f t="shared" ref="H64:M64" si="6">($B$60*$E$64*$G$64)*(C25-$A$32)</f>
        <v>12844239.259111192</v>
      </c>
      <c r="I64" s="408">
        <f t="shared" si="6"/>
        <v>13108549.681171183</v>
      </c>
      <c r="J64" s="408">
        <f t="shared" si="6"/>
        <v>13372860.103231171</v>
      </c>
      <c r="K64" s="408">
        <f t="shared" si="6"/>
        <v>13637170.525291162</v>
      </c>
      <c r="L64" s="408">
        <f t="shared" si="6"/>
        <v>13901480.94735115</v>
      </c>
      <c r="M64" s="408">
        <f t="shared" si="6"/>
        <v>14165791.369411141</v>
      </c>
      <c r="N64" s="408">
        <f>($C$60*$F$64*$G$64)*(I11-$A$32)</f>
        <v>13733564.9443623</v>
      </c>
      <c r="O64" s="408">
        <f>($C$60*$F$64*$G$64)*(J11-$A$32)</f>
        <v>14041524.993136993</v>
      </c>
      <c r="P64" s="408">
        <f>($C$60*$F$64*$G$64)*(K11-$A$32)</f>
        <v>14349485.041911684</v>
      </c>
      <c r="Q64" s="408">
        <f>($C$60*$F$64*$G$64)*(L11-$A$32)</f>
        <v>14657445.090686375</v>
      </c>
      <c r="R64" s="409">
        <f>($C$60*$F$64*$G$64)*(M11-$A$32)</f>
        <v>14965405.13946107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168</v>
      </c>
      <c r="B67" s="64"/>
      <c r="C67" s="119">
        <f>SUM(H60:H64)/10^3</f>
        <v>14800.183240681701</v>
      </c>
      <c r="D67" s="119">
        <f t="shared" ref="D67:M67" si="7">SUM(I60:I64)/10^3</f>
        <v>15104.743331785179</v>
      </c>
      <c r="E67" s="119">
        <f t="shared" si="7"/>
        <v>15409.303422888655</v>
      </c>
      <c r="F67" s="119">
        <f t="shared" si="7"/>
        <v>15713.863513992135</v>
      </c>
      <c r="G67" s="119">
        <f t="shared" si="7"/>
        <v>16018.42360509561</v>
      </c>
      <c r="H67" s="119">
        <f t="shared" si="7"/>
        <v>16322.98369619909</v>
      </c>
      <c r="I67" s="119">
        <f t="shared" si="7"/>
        <v>18116.0388530157</v>
      </c>
      <c r="J67" s="119">
        <f t="shared" si="7"/>
        <v>18522.271046286765</v>
      </c>
      <c r="K67" s="119">
        <f t="shared" si="7"/>
        <v>18928.503239557831</v>
      </c>
      <c r="L67" s="119">
        <f t="shared" si="7"/>
        <v>19334.735432828897</v>
      </c>
      <c r="M67" s="120">
        <f t="shared" si="7"/>
        <v>19740.967626099966</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310803.84805431572</v>
      </c>
      <c r="D71" s="119">
        <f t="shared" si="8"/>
        <v>317199.60996748874</v>
      </c>
      <c r="E71" s="119">
        <f t="shared" si="8"/>
        <v>323595.37188066175</v>
      </c>
      <c r="F71" s="119">
        <f t="shared" si="8"/>
        <v>329991.13379383483</v>
      </c>
      <c r="G71" s="119">
        <f t="shared" si="8"/>
        <v>336386.89570700779</v>
      </c>
      <c r="H71" s="119">
        <f t="shared" si="8"/>
        <v>342782.65762018086</v>
      </c>
      <c r="I71" s="119">
        <f t="shared" si="8"/>
        <v>380436.81591332972</v>
      </c>
      <c r="J71" s="119">
        <f t="shared" si="8"/>
        <v>388967.69197202206</v>
      </c>
      <c r="K71" s="119">
        <f t="shared" si="8"/>
        <v>397498.56803071446</v>
      </c>
      <c r="L71" s="119">
        <f t="shared" si="8"/>
        <v>406029.44408940681</v>
      </c>
      <c r="M71" s="120">
        <f>M67*21</f>
        <v>414560.32014809927</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pageSetUpPr fitToPage="1"/>
  </sheetPr>
  <dimension ref="A1:AB48"/>
  <sheetViews>
    <sheetView zoomScale="80" zoomScaleNormal="80" workbookViewId="0">
      <selection activeCell="L50" sqref="L50"/>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169</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population'!G20</f>
        <v>35921153.800000012</v>
      </c>
      <c r="D3" s="346">
        <f>'Rural population'!H20</f>
        <v>36179184.000000015</v>
      </c>
      <c r="E3" s="346">
        <f>'Rural population'!I20</f>
        <v>36437214.200000018</v>
      </c>
      <c r="F3" s="346">
        <f>'Rural population'!J20</f>
        <v>36695244.400000021</v>
      </c>
      <c r="G3" s="346">
        <f>'Rural population'!K20</f>
        <v>36953274.600000024</v>
      </c>
      <c r="H3" s="346">
        <f>'Rural population'!L20</f>
        <v>37211304.800000027</v>
      </c>
      <c r="I3" s="346">
        <f>'Rural population'!M20</f>
        <v>37469335</v>
      </c>
      <c r="J3" s="346">
        <f>'Rural population'!N20</f>
        <v>37746448.441462167</v>
      </c>
      <c r="K3" s="346">
        <f>'Rural population'!O20</f>
        <v>38023561.882924333</v>
      </c>
      <c r="L3" s="346">
        <f>'Rural population'!P20</f>
        <v>38300675.3243865</v>
      </c>
      <c r="M3" s="346">
        <f>'Rural population'!Q20</f>
        <v>38577788.765848666</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intake'!$C$24/1000*365</f>
        <v>17.811999999999998</v>
      </c>
      <c r="D7" s="353">
        <f>'Protein intake'!$C$24/1000*365</f>
        <v>17.811999999999998</v>
      </c>
      <c r="E7" s="353">
        <f>'Protein intake'!$C$24/1000*365</f>
        <v>17.811999999999998</v>
      </c>
      <c r="F7" s="353">
        <f>'Protein intake'!$C$24/1000*365</f>
        <v>17.811999999999998</v>
      </c>
      <c r="G7" s="353">
        <f>'Protein intake'!$I$24/1000*365</f>
        <v>18.688000000000002</v>
      </c>
      <c r="H7" s="353">
        <f>'Protein intake'!$I$24/1000*365</f>
        <v>18.688000000000002</v>
      </c>
      <c r="I7" s="353">
        <f>'Protein intake'!$O$24/1000*365</f>
        <v>19.418000000000003</v>
      </c>
      <c r="J7" s="353">
        <f>'Protein intake'!$O$24/1000*365</f>
        <v>19.418000000000003</v>
      </c>
      <c r="K7" s="353">
        <f>'Protein intake'!$O$24/1000*365</f>
        <v>19.418000000000003</v>
      </c>
      <c r="L7" s="353">
        <f>'Protein intake'!$O$24/1000*365</f>
        <v>19.418000000000003</v>
      </c>
      <c r="M7" s="353">
        <f>'Protein intake'!$O$24/1000*365</f>
        <v>19.418000000000003</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169</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169</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179151725.61596805</v>
      </c>
      <c r="D27" s="335">
        <f t="shared" ref="D27:K27" si="0">(D3*D7*D11*D15*D19)-$A$23</f>
        <v>180438615.11424005</v>
      </c>
      <c r="E27" s="335">
        <f t="shared" si="0"/>
        <v>181725504.61251205</v>
      </c>
      <c r="F27" s="335">
        <f t="shared" si="0"/>
        <v>183012394.11078405</v>
      </c>
      <c r="G27" s="335">
        <f t="shared" si="0"/>
        <v>193363182.80294415</v>
      </c>
      <c r="H27" s="335">
        <f t="shared" si="0"/>
        <v>194713361.94867218</v>
      </c>
      <c r="I27" s="335">
        <f t="shared" si="0"/>
        <v>203722273.16839999</v>
      </c>
      <c r="J27" s="335">
        <f t="shared" si="0"/>
        <v>205228950.03416747</v>
      </c>
      <c r="K27" s="335">
        <f t="shared" si="0"/>
        <v>206735626.89993498</v>
      </c>
      <c r="L27" s="335">
        <f>(L3*L7*L11*L15*L19)-$A$23</f>
        <v>208242303.7657024</v>
      </c>
      <c r="M27" s="363">
        <f>(M3*M7*M11*M15*M19)-$A$23</f>
        <v>209748980.63146985</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1407.6207012683203</v>
      </c>
      <c r="D39" s="374">
        <f t="shared" ref="D39:K39" si="1">D27*D31*$A$35/10^3</f>
        <v>1417.7319758976005</v>
      </c>
      <c r="E39" s="374">
        <f t="shared" si="1"/>
        <v>1427.8432505268804</v>
      </c>
      <c r="F39" s="374">
        <f t="shared" si="1"/>
        <v>1437.9545251561603</v>
      </c>
      <c r="G39" s="374">
        <f t="shared" si="1"/>
        <v>1519.2821505945615</v>
      </c>
      <c r="H39" s="374">
        <f t="shared" si="1"/>
        <v>1529.8907010252813</v>
      </c>
      <c r="I39" s="374">
        <f t="shared" si="1"/>
        <v>1600.6750034660001</v>
      </c>
      <c r="J39" s="374">
        <f t="shared" si="1"/>
        <v>1612.5131788398874</v>
      </c>
      <c r="K39" s="374">
        <f t="shared" si="1"/>
        <v>1624.3513542137748</v>
      </c>
      <c r="L39" s="374">
        <f>L27*L31*$A$35/10^3</f>
        <v>1636.1895295876618</v>
      </c>
      <c r="M39" s="375">
        <f>M27*M31*$A$35/10^3</f>
        <v>1648.0277049615488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436362.41739317932</v>
      </c>
      <c r="D43" s="119">
        <f>D39*310</f>
        <v>439496.91252825613</v>
      </c>
      <c r="E43" s="119">
        <f>E39*310</f>
        <v>442631.40766333294</v>
      </c>
      <c r="F43" s="119">
        <f t="shared" ref="F43:K43" si="2">F39*310</f>
        <v>445765.90279840969</v>
      </c>
      <c r="G43" s="119">
        <f t="shared" si="2"/>
        <v>470977.46668431407</v>
      </c>
      <c r="H43" s="119">
        <f t="shared" si="2"/>
        <v>474266.1173178372</v>
      </c>
      <c r="I43" s="119">
        <f t="shared" si="2"/>
        <v>496209.25107446004</v>
      </c>
      <c r="J43" s="119">
        <f t="shared" si="2"/>
        <v>499879.08544036507</v>
      </c>
      <c r="K43" s="119">
        <f t="shared" si="2"/>
        <v>503548.91980627022</v>
      </c>
      <c r="L43" s="119">
        <f>L39*310</f>
        <v>507218.75417217513</v>
      </c>
      <c r="M43" s="120">
        <f>M39*310</f>
        <v>510888.5885380801</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pageSetUpPr fitToPage="1"/>
  </sheetPr>
  <dimension ref="A1:U76"/>
  <sheetViews>
    <sheetView zoomScale="85" zoomScaleNormal="85" zoomScalePageLayoutView="70" workbookViewId="0">
      <selection activeCell="A73" sqref="A73"/>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169</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population'!G20</f>
        <v>56148456</v>
      </c>
      <c r="D3" s="332">
        <f>'State population'!H20</f>
        <v>56972929.5</v>
      </c>
      <c r="E3" s="332">
        <f>'State population'!I20</f>
        <v>57797403</v>
      </c>
      <c r="F3" s="332">
        <f>'State population'!J20</f>
        <v>58621876.5</v>
      </c>
      <c r="G3" s="332">
        <f>'State population'!K20</f>
        <v>59446350</v>
      </c>
      <c r="H3" s="332">
        <f>'State population'!L20</f>
        <v>60270823.5</v>
      </c>
      <c r="I3" s="332">
        <f>'State population'!M20</f>
        <v>61095297</v>
      </c>
      <c r="J3" s="332">
        <f>'State population'!N20</f>
        <v>62048389.10432104</v>
      </c>
      <c r="K3" s="332">
        <f>'State population'!O20</f>
        <v>63001481.20864208</v>
      </c>
      <c r="L3" s="332">
        <f>'State population'!P20</f>
        <v>63954573.312963121</v>
      </c>
      <c r="M3" s="332">
        <f>'State population'!Q20</f>
        <v>64907665.417284161</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BOD!$B$22</f>
        <v>38</v>
      </c>
      <c r="D7" s="334">
        <f>BOD!$B$22</f>
        <v>38</v>
      </c>
      <c r="E7" s="334">
        <f>BOD!$B$22</f>
        <v>38</v>
      </c>
      <c r="F7" s="334">
        <f>BOD!$B$22</f>
        <v>38</v>
      </c>
      <c r="G7" s="334">
        <f>BOD!$B$22</f>
        <v>38</v>
      </c>
      <c r="H7" s="334">
        <f>BOD!$B$22</f>
        <v>38</v>
      </c>
      <c r="I7" s="334">
        <f>BOD!$B$22</f>
        <v>38</v>
      </c>
      <c r="J7" s="334">
        <f>BOD!$B$22</f>
        <v>38</v>
      </c>
      <c r="K7" s="334">
        <f>BOD!$B$22</f>
        <v>38</v>
      </c>
      <c r="L7" s="334">
        <f>BOD!$B$22</f>
        <v>38</v>
      </c>
      <c r="M7" s="334">
        <f>BOD!$B$22</f>
        <v>38</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778779084.72000003</v>
      </c>
      <c r="D11" s="45">
        <f t="shared" si="0"/>
        <v>790214532.16499996</v>
      </c>
      <c r="E11" s="45">
        <f t="shared" si="0"/>
        <v>801649979.61000013</v>
      </c>
      <c r="F11" s="45">
        <f t="shared" si="0"/>
        <v>813085427.05500007</v>
      </c>
      <c r="G11" s="45">
        <f t="shared" si="0"/>
        <v>824520874.50000012</v>
      </c>
      <c r="H11" s="45">
        <f t="shared" si="0"/>
        <v>835956321.94500005</v>
      </c>
      <c r="I11" s="45">
        <f t="shared" si="0"/>
        <v>847391769.38999999</v>
      </c>
      <c r="J11" s="45">
        <f t="shared" si="0"/>
        <v>860611156.87693298</v>
      </c>
      <c r="K11" s="45">
        <f t="shared" si="0"/>
        <v>873830544.36386573</v>
      </c>
      <c r="L11" s="45">
        <f t="shared" si="0"/>
        <v>887049931.85079861</v>
      </c>
      <c r="M11" s="82">
        <f t="shared" si="0"/>
        <v>900269319.33773136</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169</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169</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Utilization'!$AD$26</f>
        <v>6828846.4518358214</v>
      </c>
      <c r="D22" s="335">
        <f>D11*D15*'Rural_Degree of Utilization'!$AD$26</f>
        <v>6929119.9648796637</v>
      </c>
      <c r="E22" s="335">
        <f>E11*E15*'Rural_Degree of Utilization'!$AD$26</f>
        <v>7029393.4779235087</v>
      </c>
      <c r="F22" s="335">
        <f>F11*F15*'Rural_Degree of Utilization'!$AD$26</f>
        <v>7129666.9909673519</v>
      </c>
      <c r="G22" s="335">
        <f>G11*G15*'Rural_Degree of Utilization'!$AD$26</f>
        <v>7229940.5040111942</v>
      </c>
      <c r="H22" s="335">
        <f>H11*H15*'Rural_Degree of Utilization'!$AD$26</f>
        <v>7330214.0170550374</v>
      </c>
      <c r="I22" s="335">
        <f>I11*I15*'Rural_Degree of Utilization'!$P$26</f>
        <v>21184794.234749999</v>
      </c>
      <c r="J22" s="335">
        <f>J11*J15*'Rural_Degree of Utilization'!$P$26</f>
        <v>21515278.921923324</v>
      </c>
      <c r="K22" s="335">
        <f>K11*K15*'Rural_Degree of Utilization'!$P$26</f>
        <v>21845763.609096643</v>
      </c>
      <c r="L22" s="335">
        <f>L11*L15*'Rural_Degree of Utilization'!$P$26</f>
        <v>22176248.296269964</v>
      </c>
      <c r="M22" s="335">
        <f>M11*M15*'Rural_Degree of Utilization'!$P$26</f>
        <v>22506732.983443286</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Utilization'!$AD$26)</f>
        <v>773316007.5585314</v>
      </c>
      <c r="D25" s="335">
        <f>D11*D19*(1-'Rural_Degree of Utilization'!$AD$26)</f>
        <v>784671236.19309628</v>
      </c>
      <c r="E25" s="335">
        <f>E11*E19*(1-'Rural_Degree of Utilization'!$AD$26)</f>
        <v>796026464.8276614</v>
      </c>
      <c r="F25" s="335">
        <f>F11*F19*(1-'Rural_Degree of Utilization'!$AD$26)</f>
        <v>807381693.46222615</v>
      </c>
      <c r="G25" s="335">
        <f>G11*G19*(1-'Rural_Degree of Utilization'!$AD$26)</f>
        <v>818736922.09679115</v>
      </c>
      <c r="H25" s="335">
        <f>H11*H19*(1-'Rural_Degree of Utilization'!$AD$26)</f>
        <v>830092150.73135602</v>
      </c>
      <c r="I25" s="335">
        <f>I11*I19*(1-'Rural_Degree of Utilization'!$P$26)</f>
        <v>830443934.00220001</v>
      </c>
      <c r="J25" s="335">
        <f>J11*J19*(1-'Rural_Degree of Utilization'!$P$26)</f>
        <v>843398933.73939431</v>
      </c>
      <c r="K25" s="335">
        <f>K11*K19*(1-'Rural_Degree of Utilization'!$P$26)</f>
        <v>856353933.47658837</v>
      </c>
      <c r="L25" s="335">
        <f>L11*L19*(1-'Rural_Degree of Utilization'!$P$26)</f>
        <v>869308933.21378267</v>
      </c>
      <c r="M25" s="335">
        <f>M11*M19*(1-'Rural_Degree of Utilization'!$P$26)</f>
        <v>882263932.95097673</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248</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Utilization'!AE26</f>
        <v>3.5776119402985071E-2</v>
      </c>
      <c r="D49" s="338">
        <f>'Rural_Degree of Utilization'!Q26</f>
        <v>0.10199999999999999</v>
      </c>
      <c r="E49" s="138"/>
      <c r="F49" s="138"/>
      <c r="G49" s="101"/>
      <c r="H49" s="101"/>
      <c r="J49" s="52"/>
      <c r="K49" s="52"/>
      <c r="L49" s="52"/>
    </row>
    <row r="50" spans="1:18" s="50" customFormat="1" x14ac:dyDescent="0.25">
      <c r="A50" s="561"/>
      <c r="B50" s="108" t="s">
        <v>56</v>
      </c>
      <c r="C50" s="339">
        <f>'Rural_Degree of Utilization'!AI26</f>
        <v>9.5000000000000001E-2</v>
      </c>
      <c r="D50" s="338">
        <f>'Rural_Degree of Utilization'!R26</f>
        <v>0.14599999999999999</v>
      </c>
      <c r="E50" s="138"/>
      <c r="F50" s="138"/>
      <c r="G50" s="101"/>
      <c r="H50" s="101"/>
      <c r="J50" s="52"/>
      <c r="K50" s="52"/>
      <c r="L50" s="52"/>
    </row>
    <row r="51" spans="1:18" s="50" customFormat="1" x14ac:dyDescent="0.25">
      <c r="A51" s="561"/>
      <c r="B51" s="108" t="s">
        <v>110</v>
      </c>
      <c r="C51" s="340">
        <f>'Rural_Degree of Utilization'!AN26</f>
        <v>4.0377094972067033E-2</v>
      </c>
      <c r="D51" s="338">
        <f>'Rural_Degree of Utilization'!S26</f>
        <v>3.5000000000000003E-2</v>
      </c>
      <c r="E51" s="138"/>
      <c r="F51" s="138"/>
      <c r="G51" s="101"/>
      <c r="H51" s="101"/>
      <c r="J51" s="52"/>
      <c r="K51" s="52"/>
      <c r="L51" s="52"/>
    </row>
    <row r="52" spans="1:18" s="50" customFormat="1" x14ac:dyDescent="0.25">
      <c r="A52" s="561"/>
      <c r="B52" s="108" t="s">
        <v>57</v>
      </c>
      <c r="C52" s="563">
        <f>'Rural_Degree of Utilization'!AP26</f>
        <v>0.82183186025181365</v>
      </c>
      <c r="D52" s="565">
        <f>'Rural_Degree of Utilization'!T26</f>
        <v>0.69699999999999995</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Utilization'!AD26</f>
        <v>7.0149253731343281E-3</v>
      </c>
      <c r="D54" s="343">
        <f>'Rural_Degree of Utilization'!P26</f>
        <v>0.02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Population!C21</f>
        <v>0.66014497632021407</v>
      </c>
      <c r="C60" s="549">
        <f>Population!E21</f>
        <v>0.61329327853173377</v>
      </c>
      <c r="D60" s="358" t="s">
        <v>14</v>
      </c>
      <c r="E60" s="148">
        <f t="shared" ref="E60:F62" si="1">C49</f>
        <v>3.5776119402985071E-2</v>
      </c>
      <c r="F60" s="148">
        <f t="shared" si="1"/>
        <v>0.10199999999999999</v>
      </c>
      <c r="G60" s="135">
        <f>B42*A29</f>
        <v>0.3</v>
      </c>
      <c r="H60" s="399">
        <f t="shared" ref="H60:M60" si="2">($B$60*$E60*$G60)*(C25-$A$32)</f>
        <v>5479119.9580394896</v>
      </c>
      <c r="I60" s="399">
        <f t="shared" si="2"/>
        <v>5559574.3379199384</v>
      </c>
      <c r="J60" s="399">
        <f t="shared" si="2"/>
        <v>5640028.7178003881</v>
      </c>
      <c r="K60" s="399">
        <f t="shared" si="2"/>
        <v>5720483.097680836</v>
      </c>
      <c r="L60" s="399">
        <f t="shared" si="2"/>
        <v>5800937.4775612857</v>
      </c>
      <c r="M60" s="399">
        <f t="shared" si="2"/>
        <v>5881391.8574417345</v>
      </c>
      <c r="N60" s="399">
        <f>($C$60*$F60*$G60)*(I25-$A$32)</f>
        <v>15584753.897382597</v>
      </c>
      <c r="O60" s="399">
        <f>($C$60*$F60*$G60)*(J25-$A$32)</f>
        <v>15827877.453805966</v>
      </c>
      <c r="P60" s="399">
        <f>($C$60*$F60*$G60)*(K25-$A$32)</f>
        <v>16071001.010229332</v>
      </c>
      <c r="Q60" s="399">
        <f>($C$60*$F60*$G60)*(L25-$A$32)</f>
        <v>16314124.566652702</v>
      </c>
      <c r="R60" s="405">
        <f>($C$60*$F60*$G60)*(M25-$A$32)</f>
        <v>16557248.123076068</v>
      </c>
    </row>
    <row r="61" spans="1:18" s="48" customFormat="1" x14ac:dyDescent="0.25">
      <c r="A61" s="547"/>
      <c r="B61" s="549"/>
      <c r="C61" s="549"/>
      <c r="D61" s="358" t="s">
        <v>15</v>
      </c>
      <c r="E61" s="148">
        <f t="shared" si="1"/>
        <v>9.5000000000000001E-2</v>
      </c>
      <c r="F61" s="148">
        <f t="shared" si="1"/>
        <v>0.14599999999999999</v>
      </c>
      <c r="G61" s="135">
        <f>B44*A29</f>
        <v>0.06</v>
      </c>
      <c r="H61" s="399">
        <f t="shared" ref="H61:M61" si="3">($B$60*$E$61*$G$61)*(C25-$A$32)</f>
        <v>2909853.8617372843</v>
      </c>
      <c r="I61" s="399">
        <f t="shared" si="3"/>
        <v>2952581.6154243145</v>
      </c>
      <c r="J61" s="399">
        <f t="shared" si="3"/>
        <v>2995309.3691113451</v>
      </c>
      <c r="K61" s="399">
        <f t="shared" si="3"/>
        <v>3038037.1227983749</v>
      </c>
      <c r="L61" s="399">
        <f t="shared" si="3"/>
        <v>3080764.8764854055</v>
      </c>
      <c r="M61" s="399">
        <f t="shared" si="3"/>
        <v>3123492.6301724357</v>
      </c>
      <c r="N61" s="399">
        <f>($C$60*$F$61*$G$61)*(I25-$A$32)</f>
        <v>4461517.7823879588</v>
      </c>
      <c r="O61" s="399">
        <f>($C$60*$F$61*$G$61)*(J25-$A$32)</f>
        <v>4531117.8593248455</v>
      </c>
      <c r="P61" s="399">
        <f>($C$60*$F$61*$G$61)*(K25-$A$32)</f>
        <v>4600717.9362617312</v>
      </c>
      <c r="Q61" s="399">
        <f>($C$60*$F$61*$G$61)*(L25-$A$32)</f>
        <v>4670318.0131986169</v>
      </c>
      <c r="R61" s="405">
        <f>($C$60*$F$61*$G$61)*(M25-$A$32)</f>
        <v>4739918.0901355026</v>
      </c>
    </row>
    <row r="62" spans="1:18" s="48" customFormat="1" x14ac:dyDescent="0.25">
      <c r="A62" s="547"/>
      <c r="B62" s="549"/>
      <c r="C62" s="549"/>
      <c r="D62" s="358" t="s">
        <v>113</v>
      </c>
      <c r="E62" s="148">
        <f t="shared" si="1"/>
        <v>4.0377094972067033E-2</v>
      </c>
      <c r="F62" s="148">
        <f t="shared" si="1"/>
        <v>3.5000000000000003E-2</v>
      </c>
      <c r="G62" s="135">
        <f>B43*A29</f>
        <v>0.3</v>
      </c>
      <c r="H62" s="399">
        <f t="shared" ref="H62:M62" si="4">($B$60*$E$62*$G$62)*(C25-$A$32)</f>
        <v>6183760.3015895961</v>
      </c>
      <c r="I62" s="399">
        <f t="shared" si="4"/>
        <v>6274561.4894087696</v>
      </c>
      <c r="J62" s="399">
        <f t="shared" si="4"/>
        <v>6365362.677227946</v>
      </c>
      <c r="K62" s="399">
        <f t="shared" si="4"/>
        <v>6456163.8650471186</v>
      </c>
      <c r="L62" s="399">
        <f t="shared" si="4"/>
        <v>6546965.0528662931</v>
      </c>
      <c r="M62" s="399">
        <f t="shared" si="4"/>
        <v>6637766.2406854667</v>
      </c>
      <c r="N62" s="399">
        <f>($C$60*$F$62*$G$62)*(I25-$A$32)</f>
        <v>5347709.670670501</v>
      </c>
      <c r="O62" s="399">
        <f>($C$60*$F$62*$G$62)*(J25-$A$32)</f>
        <v>5431134.4204236176</v>
      </c>
      <c r="P62" s="399">
        <f>($C$60*$F$62*$G$62)*(K25-$A$32)</f>
        <v>5514559.1701767333</v>
      </c>
      <c r="Q62" s="399">
        <f>($C$60*$F$62*$G$62)*(L25-$A$32)</f>
        <v>5597983.9199298508</v>
      </c>
      <c r="R62" s="405">
        <f>($C$60*$F$62*$G$62)*(M25-$A$32)</f>
        <v>5681408.6696829665</v>
      </c>
    </row>
    <row r="63" spans="1:18" s="48" customFormat="1" x14ac:dyDescent="0.25">
      <c r="A63" s="547"/>
      <c r="B63" s="549"/>
      <c r="C63" s="549"/>
      <c r="D63" s="358" t="s">
        <v>111</v>
      </c>
      <c r="E63" s="148">
        <f>C54</f>
        <v>7.0149253731343281E-3</v>
      </c>
      <c r="F63" s="148">
        <f>D54</f>
        <v>0.02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0.82183186025181365</v>
      </c>
      <c r="F64" s="407">
        <f>D52</f>
        <v>0.69699999999999995</v>
      </c>
      <c r="G64" s="408">
        <f>B40*$A$29</f>
        <v>0.06</v>
      </c>
      <c r="H64" s="408">
        <f t="shared" ref="H64:M64" si="6">($B$60*$E$64*$G$64)*(C25-$A$32)</f>
        <v>25172743.28686817</v>
      </c>
      <c r="I64" s="408">
        <f t="shared" si="6"/>
        <v>25542375.174204942</v>
      </c>
      <c r="J64" s="408">
        <f t="shared" si="6"/>
        <v>25912007.061541721</v>
      </c>
      <c r="K64" s="408">
        <f t="shared" si="6"/>
        <v>26281638.948878486</v>
      </c>
      <c r="L64" s="408">
        <f t="shared" si="6"/>
        <v>26651270.836215261</v>
      </c>
      <c r="M64" s="408">
        <f t="shared" si="6"/>
        <v>27020902.72355203</v>
      </c>
      <c r="N64" s="408">
        <f>($C$60*$F$64*$G$64)*(I11-$A$32)</f>
        <v>21733840.469138995</v>
      </c>
      <c r="O64" s="408">
        <f>($C$60*$F$64*$G$64)*(J11-$A$32)</f>
        <v>22072890.326736216</v>
      </c>
      <c r="P64" s="408">
        <f>($C$60*$F$64*$G$64)*(K11-$A$32)</f>
        <v>22411940.184333425</v>
      </c>
      <c r="Q64" s="408">
        <f>($C$60*$F$64*$G$64)*(L11-$A$32)</f>
        <v>22750990.041930642</v>
      </c>
      <c r="R64" s="409">
        <f>($C$60*$F$64*$G$64)*(M11-$A$32)</f>
        <v>23090039.899527851</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169</v>
      </c>
      <c r="B67" s="64"/>
      <c r="C67" s="119">
        <f>SUM(H60:H64)/10^3</f>
        <v>39745.477408234539</v>
      </c>
      <c r="D67" s="119">
        <f t="shared" ref="D67:M67" si="7">SUM(I60:I64)/10^3</f>
        <v>40329.092616957962</v>
      </c>
      <c r="E67" s="119">
        <f t="shared" si="7"/>
        <v>40912.707825681406</v>
      </c>
      <c r="F67" s="119">
        <f t="shared" si="7"/>
        <v>41496.323034404813</v>
      </c>
      <c r="G67" s="119">
        <f t="shared" si="7"/>
        <v>42079.93824312825</v>
      </c>
      <c r="H67" s="119">
        <f t="shared" si="7"/>
        <v>42663.553451851665</v>
      </c>
      <c r="I67" s="119">
        <f t="shared" si="7"/>
        <v>47127.821819580051</v>
      </c>
      <c r="J67" s="119">
        <f t="shared" si="7"/>
        <v>47863.020060290648</v>
      </c>
      <c r="K67" s="119">
        <f t="shared" si="7"/>
        <v>48598.218301001223</v>
      </c>
      <c r="L67" s="119">
        <f t="shared" si="7"/>
        <v>49333.416541711806</v>
      </c>
      <c r="M67" s="120">
        <f t="shared" si="7"/>
        <v>50068.614782422395</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834655.02557292534</v>
      </c>
      <c r="D71" s="119">
        <f t="shared" si="8"/>
        <v>846910.94495611719</v>
      </c>
      <c r="E71" s="119">
        <f t="shared" si="8"/>
        <v>859166.86433930951</v>
      </c>
      <c r="F71" s="119">
        <f t="shared" si="8"/>
        <v>871422.78372250113</v>
      </c>
      <c r="G71" s="119">
        <f t="shared" si="8"/>
        <v>883678.70310569322</v>
      </c>
      <c r="H71" s="119">
        <f t="shared" si="8"/>
        <v>895934.62248888495</v>
      </c>
      <c r="I71" s="119">
        <f t="shared" si="8"/>
        <v>989684.25821118103</v>
      </c>
      <c r="J71" s="119">
        <f t="shared" si="8"/>
        <v>1005123.4212661036</v>
      </c>
      <c r="K71" s="119">
        <f t="shared" si="8"/>
        <v>1020562.5843210256</v>
      </c>
      <c r="L71" s="119">
        <f t="shared" si="8"/>
        <v>1036001.7473759479</v>
      </c>
      <c r="M71" s="120">
        <f>M67*21</f>
        <v>1051440.9104308703</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000"/>
    <pageSetUpPr fitToPage="1"/>
  </sheetPr>
  <dimension ref="A1:AB48"/>
  <sheetViews>
    <sheetView zoomScale="80" zoomScaleNormal="80" workbookViewId="0">
      <selection activeCell="L51" sqref="L5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170</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population'!G21</f>
        <v>21133123.400000006</v>
      </c>
      <c r="D3" s="346">
        <f>'Rural population'!H21</f>
        <v>20522792.000000007</v>
      </c>
      <c r="E3" s="346">
        <f>'Rural population'!I21</f>
        <v>19912460.600000009</v>
      </c>
      <c r="F3" s="346">
        <f>'Rural population'!J21</f>
        <v>19302129.20000001</v>
      </c>
      <c r="G3" s="346">
        <f>'Rural population'!K21</f>
        <v>18691797.800000012</v>
      </c>
      <c r="H3" s="346">
        <f>'Rural population'!L21</f>
        <v>18081466.400000013</v>
      </c>
      <c r="I3" s="346">
        <f>'Rural population'!M21</f>
        <v>17471135</v>
      </c>
      <c r="J3" s="346">
        <f>'Rural population'!N21</f>
        <v>17018815.52970659</v>
      </c>
      <c r="K3" s="346">
        <f>'Rural population'!O21</f>
        <v>16566496.05941318</v>
      </c>
      <c r="L3" s="346">
        <f>'Rural population'!P21</f>
        <v>16114176.58911977</v>
      </c>
      <c r="M3" s="346">
        <f>'Rural population'!Q21</f>
        <v>15661857.11882636</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intake'!$C$25/1000*365</f>
        <v>20.221</v>
      </c>
      <c r="D7" s="353">
        <f>'Protein intake'!$C$25/1000*365</f>
        <v>20.221</v>
      </c>
      <c r="E7" s="353">
        <f>'Protein intake'!$C$25/1000*365</f>
        <v>20.221</v>
      </c>
      <c r="F7" s="353">
        <f>'Protein intake'!$C$25/1000*365</f>
        <v>20.221</v>
      </c>
      <c r="G7" s="353">
        <f>'Protein intake'!$I$25/1000*365</f>
        <v>20.385250000000003</v>
      </c>
      <c r="H7" s="353">
        <f>'Protein intake'!$I$25/1000*365</f>
        <v>20.385250000000003</v>
      </c>
      <c r="I7" s="353">
        <f>'Protein intake'!$O$25/1000*365</f>
        <v>21.096999999999998</v>
      </c>
      <c r="J7" s="353">
        <f>'Protein intake'!$O$25/1000*365</f>
        <v>21.096999999999998</v>
      </c>
      <c r="K7" s="353">
        <f>'Protein intake'!$O$25/1000*365</f>
        <v>21.096999999999998</v>
      </c>
      <c r="L7" s="353">
        <f>'Protein intake'!$O$25/1000*365</f>
        <v>21.096999999999998</v>
      </c>
      <c r="M7" s="353">
        <f>'Protein intake'!$O$25/1000*365</f>
        <v>21.096999999999998</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170</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170</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119653208.71599203</v>
      </c>
      <c r="D27" s="335">
        <f t="shared" ref="D27:K27" si="0">(D3*D7*D11*D15*D19)-$A$23</f>
        <v>116197585.56896003</v>
      </c>
      <c r="E27" s="335">
        <f t="shared" si="0"/>
        <v>112741962.42192803</v>
      </c>
      <c r="F27" s="335">
        <f t="shared" si="0"/>
        <v>109286339.27489606</v>
      </c>
      <c r="G27" s="335">
        <f t="shared" si="0"/>
        <v>106690351.90868609</v>
      </c>
      <c r="H27" s="335">
        <f t="shared" si="0"/>
        <v>103206659.62056808</v>
      </c>
      <c r="I27" s="335">
        <f t="shared" si="0"/>
        <v>103204789.82659999</v>
      </c>
      <c r="J27" s="335">
        <f t="shared" si="0"/>
        <v>100532866.34446158</v>
      </c>
      <c r="K27" s="335">
        <f t="shared" si="0"/>
        <v>97860942.86232315</v>
      </c>
      <c r="L27" s="335">
        <f>(L3*L7*L11*L15*L19)-$A$23</f>
        <v>95189019.380184725</v>
      </c>
      <c r="M27" s="363">
        <f>(M3*M7*M11*M15*M19)-$A$23</f>
        <v>92517095.898046315</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940.13235419708008</v>
      </c>
      <c r="D39" s="374">
        <f t="shared" ref="D39:K39" si="1">D27*D31*$A$35/10^3</f>
        <v>912.98102947040036</v>
      </c>
      <c r="E39" s="374">
        <f t="shared" si="1"/>
        <v>885.82970474372041</v>
      </c>
      <c r="F39" s="374">
        <f t="shared" si="1"/>
        <v>858.67838001704047</v>
      </c>
      <c r="G39" s="374">
        <f t="shared" si="1"/>
        <v>838.28133642539069</v>
      </c>
      <c r="H39" s="374">
        <f t="shared" si="1"/>
        <v>810.90946844732059</v>
      </c>
      <c r="I39" s="374">
        <f t="shared" si="1"/>
        <v>810.89477720899981</v>
      </c>
      <c r="J39" s="374">
        <f t="shared" si="1"/>
        <v>789.90109270648384</v>
      </c>
      <c r="K39" s="374">
        <f t="shared" si="1"/>
        <v>768.90740820396763</v>
      </c>
      <c r="L39" s="374">
        <f>L27*L31*$A$35/10^3</f>
        <v>747.91372370145143</v>
      </c>
      <c r="M39" s="375">
        <f>M27*M31*$A$35/10^3</f>
        <v>726.92003919893534</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291441.02980109485</v>
      </c>
      <c r="D43" s="119">
        <f>D39*310</f>
        <v>283024.11913582409</v>
      </c>
      <c r="E43" s="119">
        <f>E39*310</f>
        <v>274607.20847055333</v>
      </c>
      <c r="F43" s="119">
        <f t="shared" ref="F43:K43" si="2">F39*310</f>
        <v>266190.29780528252</v>
      </c>
      <c r="G43" s="119">
        <f t="shared" si="2"/>
        <v>259867.21429187112</v>
      </c>
      <c r="H43" s="119">
        <f t="shared" si="2"/>
        <v>251381.93521866939</v>
      </c>
      <c r="I43" s="119">
        <f t="shared" si="2"/>
        <v>251377.38093478995</v>
      </c>
      <c r="J43" s="119">
        <f t="shared" si="2"/>
        <v>244869.33873900998</v>
      </c>
      <c r="K43" s="119">
        <f t="shared" si="2"/>
        <v>238361.29654322995</v>
      </c>
      <c r="L43" s="119">
        <f>L39*310</f>
        <v>231853.25434744995</v>
      </c>
      <c r="M43" s="120">
        <f>M39*310</f>
        <v>225345.21215166996</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pageSetUpPr fitToPage="1"/>
  </sheetPr>
  <dimension ref="A1:U76"/>
  <sheetViews>
    <sheetView zoomScale="85" zoomScaleNormal="85" zoomScalePageLayoutView="70" workbookViewId="0">
      <selection activeCell="B79" sqref="B79"/>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170</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population'!G21</f>
        <v>32467248.799999997</v>
      </c>
      <c r="D3" s="332">
        <f>'State population'!H21</f>
        <v>32623717.499999996</v>
      </c>
      <c r="E3" s="332">
        <f>'State population'!I21</f>
        <v>32780186.199999996</v>
      </c>
      <c r="F3" s="332">
        <f>'State population'!J21</f>
        <v>32936654.899999995</v>
      </c>
      <c r="G3" s="332">
        <f>'State population'!K21</f>
        <v>33093123.599999994</v>
      </c>
      <c r="H3" s="332">
        <f>'State population'!L21</f>
        <v>33249592.299999993</v>
      </c>
      <c r="I3" s="332">
        <f>'State population'!M21</f>
        <v>33406061</v>
      </c>
      <c r="J3" s="332">
        <f>'State population'!N21</f>
        <v>33570218.58116439</v>
      </c>
      <c r="K3" s="332">
        <f>'State population'!O21</f>
        <v>33734376.16232878</v>
      </c>
      <c r="L3" s="332">
        <f>'State population'!P21</f>
        <v>33898533.74349317</v>
      </c>
      <c r="M3" s="332">
        <f>'State population'!Q21</f>
        <v>34062691.324657559</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BOD!$B$23</f>
        <v>40.5</v>
      </c>
      <c r="D7" s="334">
        <f>BOD!$B$23</f>
        <v>40.5</v>
      </c>
      <c r="E7" s="334">
        <f>BOD!$B$23</f>
        <v>40.5</v>
      </c>
      <c r="F7" s="334">
        <f>BOD!$B$23</f>
        <v>40.5</v>
      </c>
      <c r="G7" s="334">
        <f>BOD!$B$23</f>
        <v>40.5</v>
      </c>
      <c r="H7" s="334">
        <f>BOD!$B$23</f>
        <v>40.5</v>
      </c>
      <c r="I7" s="334">
        <f>BOD!$B$23</f>
        <v>40.5</v>
      </c>
      <c r="J7" s="334">
        <f>BOD!$B$23</f>
        <v>40.5</v>
      </c>
      <c r="K7" s="334">
        <f>BOD!$B$23</f>
        <v>40.5</v>
      </c>
      <c r="L7" s="334">
        <f>BOD!$B$23</f>
        <v>40.5</v>
      </c>
      <c r="M7" s="334">
        <f>BOD!$B$23</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479947105.38599998</v>
      </c>
      <c r="D11" s="45">
        <f t="shared" si="0"/>
        <v>482260103.94374996</v>
      </c>
      <c r="E11" s="45">
        <f t="shared" si="0"/>
        <v>484573102.50150001</v>
      </c>
      <c r="F11" s="45">
        <f t="shared" si="0"/>
        <v>486886101.05924988</v>
      </c>
      <c r="G11" s="45">
        <f t="shared" si="0"/>
        <v>489199099.61699986</v>
      </c>
      <c r="H11" s="45">
        <f t="shared" si="0"/>
        <v>491512098.17474985</v>
      </c>
      <c r="I11" s="45">
        <f t="shared" si="0"/>
        <v>493825096.73250002</v>
      </c>
      <c r="J11" s="45">
        <f t="shared" si="0"/>
        <v>496251756.17606258</v>
      </c>
      <c r="K11" s="45">
        <f t="shared" si="0"/>
        <v>498678415.61962521</v>
      </c>
      <c r="L11" s="45">
        <f t="shared" si="0"/>
        <v>501105075.06318772</v>
      </c>
      <c r="M11" s="82">
        <f t="shared" si="0"/>
        <v>503531734.50675035</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170</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170</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Utilization'!$AD$27</f>
        <v>62307853.909882985</v>
      </c>
      <c r="D22" s="335">
        <f>D11*D15*'Rural_Degree of Utilization'!$AD$27</f>
        <v>62608132.783560432</v>
      </c>
      <c r="E22" s="335">
        <f>E11*E15*'Rural_Degree of Utilization'!$AD$27</f>
        <v>62908411.65723788</v>
      </c>
      <c r="F22" s="335">
        <f>F11*F15*'Rural_Degree of Utilization'!$AD$27</f>
        <v>63208690.530915298</v>
      </c>
      <c r="G22" s="335">
        <f>G11*G15*'Rural_Degree of Utilization'!$AD$27</f>
        <v>63508969.404592738</v>
      </c>
      <c r="H22" s="335">
        <f>H11*H15*'Rural_Degree of Utilization'!$AD$27</f>
        <v>63809248.278270185</v>
      </c>
      <c r="I22" s="335">
        <f>I11*I15*'Rural_Degree of Utilization'!$P$27</f>
        <v>61110855.720646873</v>
      </c>
      <c r="J22" s="335">
        <f>J11*J15*'Rural_Degree of Utilization'!$P$27</f>
        <v>61411154.826787747</v>
      </c>
      <c r="K22" s="335">
        <f>K11*K15*'Rural_Degree of Utilization'!$P$27</f>
        <v>61711453.932928622</v>
      </c>
      <c r="L22" s="335">
        <f>L11*L15*'Rural_Degree of Utilization'!$P$27</f>
        <v>62011753.039069481</v>
      </c>
      <c r="M22" s="335">
        <f>M11*M15*'Rural_Degree of Utilization'!$P$27</f>
        <v>62312052.145210356</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Utilization'!$AD$27)</f>
        <v>430100822.25809354</v>
      </c>
      <c r="D25" s="335">
        <f>D11*D19*(1-'Rural_Degree of Utilization'!$AD$27)</f>
        <v>432173597.7169016</v>
      </c>
      <c r="E25" s="335">
        <f>E11*E19*(1-'Rural_Degree of Utilization'!$AD$27)</f>
        <v>434246373.17570966</v>
      </c>
      <c r="F25" s="335">
        <f>F11*F19*(1-'Rural_Degree of Utilization'!$AD$27)</f>
        <v>436319148.63451761</v>
      </c>
      <c r="G25" s="335">
        <f>G11*G19*(1-'Rural_Degree of Utilization'!$AD$27)</f>
        <v>438391924.09332561</v>
      </c>
      <c r="H25" s="335">
        <f>H11*H19*(1-'Rural_Degree of Utilization'!$AD$27)</f>
        <v>440464699.55213368</v>
      </c>
      <c r="I25" s="335">
        <f>I11*I19*(1-'Rural_Degree of Utilization'!$P$27)</f>
        <v>444936412.15598255</v>
      </c>
      <c r="J25" s="335">
        <f>J11*J19*(1-'Rural_Degree of Utilization'!$P$27)</f>
        <v>447122832.31463242</v>
      </c>
      <c r="K25" s="335">
        <f>K11*K19*(1-'Rural_Degree of Utilization'!$P$27)</f>
        <v>449309252.47328234</v>
      </c>
      <c r="L25" s="335">
        <f>L11*L19*(1-'Rural_Degree of Utilization'!$P$27)</f>
        <v>451495672.63193214</v>
      </c>
      <c r="M25" s="335">
        <f>M11*M19*(1-'Rural_Degree of Utilization'!$P$27)</f>
        <v>453682092.79058206</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247</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Utilization'!AE27</f>
        <v>0.4678849407783417</v>
      </c>
      <c r="D49" s="338">
        <f>'Rural_Degree of Utilization'!Q27</f>
        <v>0.44600000000000001</v>
      </c>
      <c r="E49" s="138"/>
      <c r="F49" s="138"/>
      <c r="G49" s="101"/>
      <c r="H49" s="101"/>
      <c r="J49" s="52"/>
      <c r="K49" s="52"/>
      <c r="L49" s="52"/>
    </row>
    <row r="50" spans="1:18" s="50" customFormat="1" x14ac:dyDescent="0.25">
      <c r="A50" s="561"/>
      <c r="B50" s="108" t="s">
        <v>56</v>
      </c>
      <c r="C50" s="339">
        <f>'Rural_Degree of Utilization'!AI27</f>
        <v>0.128</v>
      </c>
      <c r="D50" s="338">
        <f>'Rural_Degree of Utilization'!R27</f>
        <v>0.34</v>
      </c>
      <c r="E50" s="138"/>
      <c r="F50" s="138"/>
      <c r="G50" s="101"/>
      <c r="H50" s="101"/>
      <c r="J50" s="52"/>
      <c r="K50" s="52"/>
      <c r="L50" s="52"/>
    </row>
    <row r="51" spans="1:18" s="50" customFormat="1" x14ac:dyDescent="0.25">
      <c r="A51" s="561"/>
      <c r="B51" s="108" t="s">
        <v>110</v>
      </c>
      <c r="C51" s="340">
        <f>'Rural_Degree of Utilization'!AN27</f>
        <v>3.2999999999999995E-2</v>
      </c>
      <c r="D51" s="338">
        <f>'Rural_Degree of Utilization'!S27</f>
        <v>1.2E-2</v>
      </c>
      <c r="E51" s="138"/>
      <c r="F51" s="138"/>
      <c r="G51" s="101"/>
      <c r="H51" s="101"/>
      <c r="J51" s="52"/>
      <c r="K51" s="52"/>
      <c r="L51" s="52"/>
    </row>
    <row r="52" spans="1:18" s="50" customFormat="1" x14ac:dyDescent="0.25">
      <c r="A52" s="561"/>
      <c r="B52" s="108" t="s">
        <v>57</v>
      </c>
      <c r="C52" s="563">
        <f>'Rural_Degree of Utilization'!AP27</f>
        <v>0.26725719120135372</v>
      </c>
      <c r="D52" s="565">
        <f>'Rural_Degree of Utilization'!T27</f>
        <v>0.10299999999999992</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Utilization'!AD27</f>
        <v>0.10385786802030456</v>
      </c>
      <c r="D54" s="343">
        <f>'Rural_Degree of Utilization'!P27</f>
        <v>9.9000000000000005E-2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54" t="s">
        <v>61</v>
      </c>
      <c r="B57" s="555"/>
      <c r="C57" s="400"/>
      <c r="D57" s="400"/>
      <c r="E57" s="400"/>
      <c r="F57" s="400"/>
      <c r="G57" s="401"/>
      <c r="H57" s="401"/>
      <c r="I57" s="401"/>
      <c r="J57" s="401"/>
      <c r="K57" s="401"/>
      <c r="L57" s="401"/>
      <c r="M57" s="402"/>
      <c r="N57" s="402"/>
      <c r="O57" s="551"/>
      <c r="P57" s="551"/>
      <c r="Q57" s="551"/>
      <c r="R57" s="403"/>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Population!C22</f>
        <v>0.74037159954215559</v>
      </c>
      <c r="C60" s="549">
        <f>Population!E22</f>
        <v>0.52299296825207853</v>
      </c>
      <c r="D60" s="358" t="s">
        <v>14</v>
      </c>
      <c r="E60" s="148">
        <f t="shared" ref="E60:F62" si="1">C49</f>
        <v>0.4678849407783417</v>
      </c>
      <c r="F60" s="148">
        <f t="shared" si="1"/>
        <v>0.44600000000000001</v>
      </c>
      <c r="G60" s="135">
        <f>B42*A29</f>
        <v>0.3</v>
      </c>
      <c r="H60" s="399">
        <f t="shared" ref="H60:M60" si="2">($B$60*$E60*$G60)*(C25-$A$32)</f>
        <v>44697202.851614207</v>
      </c>
      <c r="I60" s="399">
        <f t="shared" si="2"/>
        <v>44912611.100921385</v>
      </c>
      <c r="J60" s="399">
        <f t="shared" si="2"/>
        <v>45128019.350228556</v>
      </c>
      <c r="K60" s="399">
        <f t="shared" si="2"/>
        <v>45343427.599535719</v>
      </c>
      <c r="L60" s="399">
        <f t="shared" si="2"/>
        <v>45558835.848842882</v>
      </c>
      <c r="M60" s="399">
        <f t="shared" si="2"/>
        <v>45774244.09815006</v>
      </c>
      <c r="N60" s="399">
        <f>($C$60*$F60*$G60)*(I25-$A$32)</f>
        <v>31135074.670527548</v>
      </c>
      <c r="O60" s="399">
        <f>($C$60*$F60*$G60)*(J25-$A$32)</f>
        <v>31288072.611448701</v>
      </c>
      <c r="P60" s="399">
        <f>($C$60*$F60*$G60)*(K25-$A$32)</f>
        <v>31441070.552369855</v>
      </c>
      <c r="Q60" s="399">
        <f>($C$60*$F60*$G60)*(L25-$A$32)</f>
        <v>31594068.493291002</v>
      </c>
      <c r="R60" s="405">
        <f>($C$60*$F60*$G60)*(M25-$A$32)</f>
        <v>31747066.434212159</v>
      </c>
    </row>
    <row r="61" spans="1:18" s="48" customFormat="1" x14ac:dyDescent="0.25">
      <c r="A61" s="547"/>
      <c r="B61" s="549"/>
      <c r="C61" s="549"/>
      <c r="D61" s="358" t="s">
        <v>15</v>
      </c>
      <c r="E61" s="148">
        <f t="shared" si="1"/>
        <v>0.128</v>
      </c>
      <c r="F61" s="148">
        <f t="shared" si="1"/>
        <v>0.34</v>
      </c>
      <c r="G61" s="135">
        <f>B44*A29</f>
        <v>0.06</v>
      </c>
      <c r="H61" s="399">
        <f t="shared" ref="H61:M61" si="3">($B$60*$E$61*$G$61)*(C25-$A$32)</f>
        <v>2445576.4511202895</v>
      </c>
      <c r="I61" s="399">
        <f t="shared" si="3"/>
        <v>2457362.3640695079</v>
      </c>
      <c r="J61" s="399">
        <f t="shared" si="3"/>
        <v>2469148.2770187259</v>
      </c>
      <c r="K61" s="399">
        <f t="shared" si="3"/>
        <v>2480934.1899679434</v>
      </c>
      <c r="L61" s="399">
        <f t="shared" si="3"/>
        <v>2492720.1029171613</v>
      </c>
      <c r="M61" s="399">
        <f t="shared" si="3"/>
        <v>2504506.0158663797</v>
      </c>
      <c r="N61" s="399">
        <f>($C$60*$F$61*$G$61)*(I25-$A$32)</f>
        <v>4747051.7434885055</v>
      </c>
      <c r="O61" s="399">
        <f>($C$60*$F$61*$G$61)*(J25-$A$32)</f>
        <v>4770378.7838083226</v>
      </c>
      <c r="P61" s="399">
        <f>($C$60*$F$61*$G$61)*(K25-$A$32)</f>
        <v>4793705.8241281398</v>
      </c>
      <c r="Q61" s="399">
        <f>($C$60*$F$61*$G$61)*(L25-$A$32)</f>
        <v>4817032.864447956</v>
      </c>
      <c r="R61" s="405">
        <f>($C$60*$F$61*$G$61)*(M25-$A$32)</f>
        <v>4840359.9047677731</v>
      </c>
    </row>
    <row r="62" spans="1:18" s="48" customFormat="1" x14ac:dyDescent="0.25">
      <c r="A62" s="547"/>
      <c r="B62" s="549"/>
      <c r="C62" s="549"/>
      <c r="D62" s="358" t="s">
        <v>113</v>
      </c>
      <c r="E62" s="148">
        <f t="shared" si="1"/>
        <v>3.2999999999999995E-2</v>
      </c>
      <c r="F62" s="148">
        <f t="shared" si="1"/>
        <v>1.2E-2</v>
      </c>
      <c r="G62" s="135">
        <f>B43*A29</f>
        <v>0.3</v>
      </c>
      <c r="H62" s="399">
        <f t="shared" ref="H62:M62" si="4">($B$60*$E$62*$G$62)*(C25-$A$32)</f>
        <v>3152500.8940222478</v>
      </c>
      <c r="I62" s="399">
        <f t="shared" si="4"/>
        <v>3167693.6724333493</v>
      </c>
      <c r="J62" s="399">
        <f t="shared" si="4"/>
        <v>3182886.4508444509</v>
      </c>
      <c r="K62" s="399">
        <f t="shared" si="4"/>
        <v>3198079.2292555515</v>
      </c>
      <c r="L62" s="399">
        <f t="shared" si="4"/>
        <v>3213272.007666653</v>
      </c>
      <c r="M62" s="399">
        <f t="shared" si="4"/>
        <v>3228464.7860777546</v>
      </c>
      <c r="N62" s="399">
        <f>($C$60*$F$62*$G$62)*(I25-$A$32)</f>
        <v>837715.01355679496</v>
      </c>
      <c r="O62" s="399">
        <f>($C$60*$F$62*$G$62)*(J25-$A$32)</f>
        <v>841831.55008382152</v>
      </c>
      <c r="P62" s="399">
        <f>($C$60*$F$62*$G$62)*(K25-$A$32)</f>
        <v>845948.08661084808</v>
      </c>
      <c r="Q62" s="399">
        <f>($C$60*$F$62*$G$62)*(L25-$A$32)</f>
        <v>850064.62313787453</v>
      </c>
      <c r="R62" s="405">
        <f>($C$60*$F$62*$G$62)*(M25-$A$32)</f>
        <v>854181.15966490109</v>
      </c>
    </row>
    <row r="63" spans="1:18" s="48" customFormat="1" x14ac:dyDescent="0.25">
      <c r="A63" s="547"/>
      <c r="B63" s="549"/>
      <c r="C63" s="549"/>
      <c r="D63" s="358" t="s">
        <v>111</v>
      </c>
      <c r="E63" s="148">
        <f>C54</f>
        <v>0.10385786802030456</v>
      </c>
      <c r="F63" s="148">
        <f>D54</f>
        <v>9.9000000000000005E-2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0.26725719120135372</v>
      </c>
      <c r="F64" s="407">
        <f>D52</f>
        <v>0.10299999999999992</v>
      </c>
      <c r="G64" s="408">
        <f>B40*$A$29</f>
        <v>0.06</v>
      </c>
      <c r="H64" s="408">
        <f t="shared" ref="H64:M64" si="6">($B$60*$E$64*$G$64)*(C25-$A$32)</f>
        <v>5106233.5405826829</v>
      </c>
      <c r="I64" s="408">
        <f t="shared" si="6"/>
        <v>5130841.8998838682</v>
      </c>
      <c r="J64" s="408">
        <f t="shared" si="6"/>
        <v>5155450.2591850534</v>
      </c>
      <c r="K64" s="408">
        <f t="shared" si="6"/>
        <v>5180058.6184862377</v>
      </c>
      <c r="L64" s="408">
        <f t="shared" si="6"/>
        <v>5204666.977787422</v>
      </c>
      <c r="M64" s="408">
        <f t="shared" si="6"/>
        <v>5229275.3370886073</v>
      </c>
      <c r="N64" s="408">
        <f>($C$60*$F$64*$G$64)*(I11-$A$32)</f>
        <v>1596090.3883897485</v>
      </c>
      <c r="O64" s="408">
        <f>($C$60*$F$64*$G$64)*(J11-$A$32)</f>
        <v>1603933.5859902615</v>
      </c>
      <c r="P64" s="408">
        <f>($C$60*$F$64*$G$64)*(K11-$A$32)</f>
        <v>1611776.7835907748</v>
      </c>
      <c r="Q64" s="408">
        <f>($C$60*$F$64*$G$64)*(L11-$A$32)</f>
        <v>1619619.9811912875</v>
      </c>
      <c r="R64" s="409">
        <f>($C$60*$F$64*$G$64)*(M11-$A$32)</f>
        <v>1627463.1787918007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170</v>
      </c>
      <c r="B67" s="64"/>
      <c r="C67" s="119">
        <f>SUM(H60:H64)/10^3</f>
        <v>55401.513737339425</v>
      </c>
      <c r="D67" s="119">
        <f t="shared" ref="D67:M67" si="7">SUM(I60:I64)/10^3</f>
        <v>55668.509037308104</v>
      </c>
      <c r="E67" s="119">
        <f t="shared" si="7"/>
        <v>55935.504337276783</v>
      </c>
      <c r="F67" s="119">
        <f t="shared" si="7"/>
        <v>56202.499637245455</v>
      </c>
      <c r="G67" s="119">
        <f t="shared" si="7"/>
        <v>56469.49493721412</v>
      </c>
      <c r="H67" s="119">
        <f t="shared" si="7"/>
        <v>56736.490237182799</v>
      </c>
      <c r="I67" s="119">
        <f t="shared" si="7"/>
        <v>38315.931815962598</v>
      </c>
      <c r="J67" s="119">
        <f t="shared" si="7"/>
        <v>38504.216531331112</v>
      </c>
      <c r="K67" s="119">
        <f t="shared" si="7"/>
        <v>38692.50124669962</v>
      </c>
      <c r="L67" s="119">
        <f t="shared" si="7"/>
        <v>38880.785962068119</v>
      </c>
      <c r="M67" s="120">
        <f t="shared" si="7"/>
        <v>39069.070677436626</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1163431.788484128</v>
      </c>
      <c r="D71" s="119">
        <f t="shared" si="8"/>
        <v>1169038.6897834702</v>
      </c>
      <c r="E71" s="119">
        <f t="shared" si="8"/>
        <v>1174645.5910828125</v>
      </c>
      <c r="F71" s="119">
        <f t="shared" si="8"/>
        <v>1180252.4923821546</v>
      </c>
      <c r="G71" s="119">
        <f t="shared" si="8"/>
        <v>1185859.3936814966</v>
      </c>
      <c r="H71" s="119">
        <f t="shared" si="8"/>
        <v>1191466.2949808389</v>
      </c>
      <c r="I71" s="119">
        <f t="shared" si="8"/>
        <v>804634.5681352145</v>
      </c>
      <c r="J71" s="119">
        <f t="shared" si="8"/>
        <v>808588.54715795338</v>
      </c>
      <c r="K71" s="119">
        <f t="shared" si="8"/>
        <v>812542.52618069202</v>
      </c>
      <c r="L71" s="119">
        <f t="shared" si="8"/>
        <v>816496.50520343054</v>
      </c>
      <c r="M71" s="120">
        <f>M67*21</f>
        <v>820450.48422616918</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pageSetUpPr fitToPage="1"/>
  </sheetPr>
  <dimension ref="A1:AB48"/>
  <sheetViews>
    <sheetView zoomScale="80" zoomScaleNormal="80" workbookViewId="0">
      <selection activeCell="L45" sqref="L45"/>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171</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population'!G22</f>
        <v>25866.199999999997</v>
      </c>
      <c r="D3" s="346">
        <f>'Rural population'!H22</f>
        <v>23911.999999999996</v>
      </c>
      <c r="E3" s="346">
        <f>'Rural population'!I22</f>
        <v>21957.799999999996</v>
      </c>
      <c r="F3" s="346">
        <f>'Rural population'!J22</f>
        <v>20003.599999999995</v>
      </c>
      <c r="G3" s="346">
        <f>'Rural population'!K22</f>
        <v>18049.399999999994</v>
      </c>
      <c r="H3" s="346">
        <f>'Rural population'!L22</f>
        <v>16095.199999999993</v>
      </c>
      <c r="I3" s="346">
        <f>'Rural population'!M22</f>
        <v>14141</v>
      </c>
      <c r="J3" s="346">
        <f>'Rural population'!N22</f>
        <v>13320.575981949351</v>
      </c>
      <c r="K3" s="346">
        <f>'Rural population'!O22</f>
        <v>12500.151963898701</v>
      </c>
      <c r="L3" s="346">
        <f>'Rural population'!P22</f>
        <v>11679.727945848052</v>
      </c>
      <c r="M3" s="346">
        <f>'Rural population'!Q22</f>
        <v>10859.303927797402</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intake'!$C$26/1000*365</f>
        <v>25.988</v>
      </c>
      <c r="D7" s="353">
        <f>'Protein intake'!$C$26/1000*365</f>
        <v>25.988</v>
      </c>
      <c r="E7" s="353">
        <f>'Protein intake'!$C$26/1000*365</f>
        <v>25.988</v>
      </c>
      <c r="F7" s="353">
        <f>'Protein intake'!$C$26/1000*365</f>
        <v>25.988</v>
      </c>
      <c r="G7" s="353">
        <f>'Protein intake'!$I$26/1000*365</f>
        <v>25.933250000000001</v>
      </c>
      <c r="H7" s="353">
        <f>'Protein intake'!$I$26/1000*365</f>
        <v>25.933250000000001</v>
      </c>
      <c r="I7" s="353">
        <f>'Protein intake'!$O$26/1000*365</f>
        <v>26.754500000000007</v>
      </c>
      <c r="J7" s="353">
        <f>'Protein intake'!$O$26/1000*365</f>
        <v>26.754500000000007</v>
      </c>
      <c r="K7" s="353">
        <f>'Protein intake'!$O$26/1000*365</f>
        <v>26.754500000000007</v>
      </c>
      <c r="L7" s="353">
        <f>'Protein intake'!$O$26/1000*365</f>
        <v>26.754500000000007</v>
      </c>
      <c r="M7" s="353">
        <f>'Protein intake'!$O$26/1000*365</f>
        <v>26.754500000000007</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171</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171</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188219.02556799998</v>
      </c>
      <c r="D27" s="335">
        <f t="shared" ref="D27:K27" si="0">(D3*D7*D11*D15*D19)-$A$23</f>
        <v>173999.01567999995</v>
      </c>
      <c r="E27" s="335">
        <f t="shared" si="0"/>
        <v>159779.00579199995</v>
      </c>
      <c r="F27" s="335">
        <f t="shared" si="0"/>
        <v>145558.99590399995</v>
      </c>
      <c r="G27" s="335">
        <f t="shared" si="0"/>
        <v>131062.28871399997</v>
      </c>
      <c r="H27" s="335">
        <f t="shared" si="0"/>
        <v>116872.23671199995</v>
      </c>
      <c r="I27" s="335">
        <f t="shared" si="0"/>
        <v>105933.90766000003</v>
      </c>
      <c r="J27" s="335">
        <f t="shared" si="0"/>
        <v>99787.898030537923</v>
      </c>
      <c r="K27" s="335">
        <f t="shared" si="0"/>
        <v>93641.88840107579</v>
      </c>
      <c r="L27" s="335">
        <f>(L3*L7*L11*L15*L19)-$A$23</f>
        <v>87495.878771613701</v>
      </c>
      <c r="M27" s="363">
        <f>(M3*M7*M11*M15*M19)-$A$23</f>
        <v>81349.869142151583</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1.47886377232</v>
      </c>
      <c r="D39" s="374">
        <f t="shared" ref="D39:K39" si="1">D27*D31*$A$35/10^3</f>
        <v>1.3671351231999997</v>
      </c>
      <c r="E39" s="374">
        <f t="shared" si="1"/>
        <v>1.2554064740799995</v>
      </c>
      <c r="F39" s="374">
        <f t="shared" si="1"/>
        <v>1.1436778249599995</v>
      </c>
      <c r="G39" s="374">
        <f t="shared" si="1"/>
        <v>1.0297751256099998</v>
      </c>
      <c r="H39" s="374">
        <f t="shared" si="1"/>
        <v>0.91828185987999966</v>
      </c>
      <c r="I39" s="374">
        <f t="shared" si="1"/>
        <v>0.83233784590000015</v>
      </c>
      <c r="J39" s="374">
        <f t="shared" si="1"/>
        <v>0.78404777023994088</v>
      </c>
      <c r="K39" s="374">
        <f t="shared" si="1"/>
        <v>0.73575769457988127</v>
      </c>
      <c r="L39" s="374">
        <f>L27*L31*$A$35/10^3</f>
        <v>0.68746761891982189</v>
      </c>
      <c r="M39" s="375">
        <f>M27*M31*$A$35/10^3</f>
        <v>0.6391775432597625</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458.44776941919997</v>
      </c>
      <c r="D43" s="119">
        <f>D39*310</f>
        <v>423.81188819199991</v>
      </c>
      <c r="E43" s="119">
        <f>E39*310</f>
        <v>389.17600696479985</v>
      </c>
      <c r="F43" s="119">
        <f t="shared" ref="F43:K43" si="2">F39*310</f>
        <v>354.54012573759985</v>
      </c>
      <c r="G43" s="119">
        <f t="shared" si="2"/>
        <v>319.23028893909998</v>
      </c>
      <c r="H43" s="119">
        <f t="shared" si="2"/>
        <v>284.66737656279992</v>
      </c>
      <c r="I43" s="119">
        <f t="shared" si="2"/>
        <v>258.02473222900005</v>
      </c>
      <c r="J43" s="119">
        <f t="shared" si="2"/>
        <v>243.05480877438168</v>
      </c>
      <c r="K43" s="119">
        <f t="shared" si="2"/>
        <v>228.0848853197632</v>
      </c>
      <c r="L43" s="119">
        <f>L39*310</f>
        <v>213.11496186514478</v>
      </c>
      <c r="M43" s="120">
        <f>M39*310</f>
        <v>198.14503841052638</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000"/>
    <pageSetUpPr fitToPage="1"/>
  </sheetPr>
  <dimension ref="A1:U76"/>
  <sheetViews>
    <sheetView zoomScale="85" zoomScaleNormal="85" zoomScalePageLayoutView="70" workbookViewId="0">
      <selection activeCell="A11" sqref="A1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171</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population'!G22</f>
        <v>62179.200000000012</v>
      </c>
      <c r="D3" s="332">
        <f>'State population'!H22</f>
        <v>62561.500000000015</v>
      </c>
      <c r="E3" s="332">
        <f>'State population'!I22</f>
        <v>62943.800000000017</v>
      </c>
      <c r="F3" s="332">
        <f>'State population'!J22</f>
        <v>63326.10000000002</v>
      </c>
      <c r="G3" s="332">
        <f>'State population'!K22</f>
        <v>63708.400000000023</v>
      </c>
      <c r="H3" s="332">
        <f>'State population'!L22</f>
        <v>64090.700000000026</v>
      </c>
      <c r="I3" s="332">
        <f>'State population'!M22</f>
        <v>64473</v>
      </c>
      <c r="J3" s="332">
        <f>'State population'!N22</f>
        <v>64879.397821929102</v>
      </c>
      <c r="K3" s="332">
        <f>'State population'!O22</f>
        <v>65285.795643858204</v>
      </c>
      <c r="L3" s="332">
        <f>'State population'!P22</f>
        <v>65692.193465787306</v>
      </c>
      <c r="M3" s="332">
        <f>'State population'!Q22</f>
        <v>66098.591287716408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BOD!$B$24</f>
        <v>40.5</v>
      </c>
      <c r="D7" s="334">
        <f>BOD!$B$24</f>
        <v>40.5</v>
      </c>
      <c r="E7" s="334">
        <f>BOD!$B$24</f>
        <v>40.5</v>
      </c>
      <c r="F7" s="334">
        <f>BOD!$B$24</f>
        <v>40.5</v>
      </c>
      <c r="G7" s="334">
        <f>BOD!$B$24</f>
        <v>40.5</v>
      </c>
      <c r="H7" s="334">
        <f>BOD!$B$24</f>
        <v>40.5</v>
      </c>
      <c r="I7" s="334">
        <f>BOD!$B$24</f>
        <v>40.5</v>
      </c>
      <c r="J7" s="334">
        <f>BOD!$B$24</f>
        <v>40.5</v>
      </c>
      <c r="K7" s="334">
        <f>BOD!$B$24</f>
        <v>40.5</v>
      </c>
      <c r="L7" s="334">
        <f>BOD!$B$24</f>
        <v>40.5</v>
      </c>
      <c r="M7" s="334">
        <f>BOD!$B$24</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919164.02400000033</v>
      </c>
      <c r="D11" s="45">
        <f>D3*D7*0.001*365</f>
        <v>924815.37375000014</v>
      </c>
      <c r="E11" s="45">
        <f>E3*E7*0.001*365</f>
        <v>930466.72350000031</v>
      </c>
      <c r="F11" s="45">
        <f>F3*F7*0.001*365</f>
        <v>936118.07325000037</v>
      </c>
      <c r="G11" s="45">
        <f t="shared" ref="G11:L11" si="0">G3*G7*0.001*365</f>
        <v>941769.42300000053</v>
      </c>
      <c r="H11" s="45">
        <f t="shared" si="0"/>
        <v>947420.77275000035</v>
      </c>
      <c r="I11" s="45">
        <f t="shared" si="0"/>
        <v>953072.12250000006</v>
      </c>
      <c r="J11" s="45">
        <f t="shared" si="0"/>
        <v>959079.69830266701</v>
      </c>
      <c r="K11" s="45">
        <f t="shared" si="0"/>
        <v>965087.27410533396</v>
      </c>
      <c r="L11" s="82">
        <f t="shared" si="0"/>
        <v>971094.84990800091</v>
      </c>
      <c r="M11" s="82">
        <f>M3*M7*0.001*365</f>
        <v>977102.42571066786</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171</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171</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Utilization'!$AD$28</f>
        <v>7484.6213382857186</v>
      </c>
      <c r="D22" s="335">
        <f>D11*D15*'Rural_Degree of Utilization'!$AD$28</f>
        <v>7530.6394719642876</v>
      </c>
      <c r="E22" s="335">
        <f>E11*E15*'Rural_Degree of Utilization'!$AD$28</f>
        <v>7576.6576056428612</v>
      </c>
      <c r="F22" s="335">
        <f>F11*F15*'Rural_Degree of Utilization'!$AD$28</f>
        <v>7622.675739321433</v>
      </c>
      <c r="G22" s="335">
        <f>G11*G15*'Rural_Degree of Utilization'!$AD$28</f>
        <v>7668.6938730000065</v>
      </c>
      <c r="H22" s="335">
        <f>H11*H15*'Rural_Degree of Utilization'!$AD$28</f>
        <v>7714.7120066785756</v>
      </c>
      <c r="I22" s="335">
        <f>I11*I15*'Rural_Degree of Utilization'!$P$28</f>
        <v>8339.381071875001</v>
      </c>
      <c r="J22" s="335">
        <f>J11*J15*'Rural_Degree of Utilization'!$P$28</f>
        <v>8391.9473601483369</v>
      </c>
      <c r="K22" s="335">
        <f>K11*K15*'Rural_Degree of Utilization'!$P$28</f>
        <v>8444.5136484216728</v>
      </c>
      <c r="L22" s="335">
        <f>L11*L15*'Rural_Degree of Utilization'!$P$28</f>
        <v>8497.0799366950087</v>
      </c>
      <c r="M22" s="335">
        <f>M11*M15*'Rural_Degree of Utilization'!$P$28</f>
        <v>8549.6462249683445</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Utilization'!$AD$28)</f>
        <v>913176.3269293718</v>
      </c>
      <c r="D25" s="335">
        <f>D11*D19*(1-'Rural_Degree of Utilization'!$AD$28)</f>
        <v>918790.86217242875</v>
      </c>
      <c r="E25" s="335">
        <f>E11*E19*(1-'Rural_Degree of Utilization'!$AD$28)</f>
        <v>924405.39741548605</v>
      </c>
      <c r="F25" s="335">
        <f>F11*F19*(1-'Rural_Degree of Utilization'!$AD$28)</f>
        <v>930019.93265854323</v>
      </c>
      <c r="G25" s="335">
        <f>G11*G19*(1-'Rural_Degree of Utilization'!$AD$28)</f>
        <v>935634.46790160052</v>
      </c>
      <c r="H25" s="335">
        <f>H11*H19*(1-'Rural_Degree of Utilization'!$AD$28)</f>
        <v>941249.00314465747</v>
      </c>
      <c r="I25" s="335">
        <f>I11*I19*(1-'Rural_Degree of Utilization'!$P$28)</f>
        <v>946400.61764250009</v>
      </c>
      <c r="J25" s="335">
        <f>J11*J19*(1-'Rural_Degree of Utilization'!$P$28)</f>
        <v>952366.14041454834</v>
      </c>
      <c r="K25" s="335">
        <f>K11*K19*(1-'Rural_Degree of Utilization'!$P$28)</f>
        <v>958331.66318659659</v>
      </c>
      <c r="L25" s="335">
        <f>L11*L19*(1-'Rural_Degree of Utilization'!$P$28)</f>
        <v>964297.18595864484</v>
      </c>
      <c r="M25" s="335">
        <f>M11*M19*(1-'Rural_Degree of Utilization'!$P$28)</f>
        <v>970262.70873069321</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246</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Utilization'!AE28</f>
        <v>0.90362448979591836</v>
      </c>
      <c r="D49" s="338">
        <f>'Rural_Degree of Utilization'!Q28</f>
        <v>0.97099999999999997</v>
      </c>
      <c r="E49" s="138"/>
      <c r="F49" s="138"/>
      <c r="G49" s="101"/>
      <c r="H49" s="101"/>
      <c r="J49" s="52"/>
      <c r="K49" s="52"/>
      <c r="L49" s="52"/>
    </row>
    <row r="50" spans="1:18" s="50" customFormat="1" x14ac:dyDescent="0.25">
      <c r="A50" s="561"/>
      <c r="B50" s="108" t="s">
        <v>56</v>
      </c>
      <c r="C50" s="339">
        <f>'Rural_Degree of Utilization'!AI28</f>
        <v>4.0000000000000001E-3</v>
      </c>
      <c r="D50" s="338">
        <f>'Rural_Degree of Utilization'!R28</f>
        <v>0</v>
      </c>
      <c r="E50" s="138"/>
      <c r="F50" s="138"/>
      <c r="G50" s="101"/>
      <c r="H50" s="101"/>
      <c r="J50" s="52"/>
      <c r="K50" s="52"/>
      <c r="L50" s="52"/>
    </row>
    <row r="51" spans="1:18" s="50" customFormat="1" x14ac:dyDescent="0.25">
      <c r="A51" s="561"/>
      <c r="B51" s="108" t="s">
        <v>110</v>
      </c>
      <c r="C51" s="340">
        <f>'Rural_Degree of Utilization'!AN28</f>
        <v>1.035E-2</v>
      </c>
      <c r="D51" s="338">
        <f>'Rural_Degree of Utilization'!S28</f>
        <v>3.0000000000000001E-3</v>
      </c>
      <c r="E51" s="138"/>
      <c r="F51" s="138"/>
      <c r="G51" s="101"/>
      <c r="H51" s="101"/>
      <c r="J51" s="52"/>
      <c r="K51" s="52"/>
      <c r="L51" s="52"/>
    </row>
    <row r="52" spans="1:18" s="50" customFormat="1" x14ac:dyDescent="0.25">
      <c r="A52" s="561"/>
      <c r="B52" s="108" t="s">
        <v>57</v>
      </c>
      <c r="C52" s="563">
        <f>'Rural_Degree of Utilization'!AP28</f>
        <v>7.5511224489795942E-2</v>
      </c>
      <c r="D52" s="565">
        <f>'Rural_Degree of Utilization'!T28</f>
        <v>1.9000000000000017E-2</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Utilization'!AD28</f>
        <v>6.5142857142857155E-3</v>
      </c>
      <c r="D54" s="343">
        <f>'Rural_Degree of Utilization'!P28</f>
        <v>7.0000000000000001E-3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Population!C23</f>
        <v>0.55536685902720528</v>
      </c>
      <c r="C60" s="549">
        <f>Population!E23</f>
        <v>0.21933212352457615</v>
      </c>
      <c r="D60" s="358" t="s">
        <v>14</v>
      </c>
      <c r="E60" s="148">
        <f t="shared" ref="E60:F62" si="1">C49</f>
        <v>0.90362448979591836</v>
      </c>
      <c r="F60" s="148">
        <f t="shared" si="1"/>
        <v>0.97099999999999997</v>
      </c>
      <c r="G60" s="135">
        <f>B42*A29</f>
        <v>0.3</v>
      </c>
      <c r="H60" s="399">
        <f t="shared" ref="H60:M60" si="2">($B$60*$E60*$G60)*(C25-$A$32)</f>
        <v>137481.37015692488</v>
      </c>
      <c r="I60" s="399">
        <f t="shared" si="2"/>
        <v>138326.65487932388</v>
      </c>
      <c r="J60" s="399">
        <f t="shared" si="2"/>
        <v>139171.9396017229</v>
      </c>
      <c r="K60" s="399">
        <f t="shared" si="2"/>
        <v>140017.2243241219</v>
      </c>
      <c r="L60" s="399">
        <f t="shared" si="2"/>
        <v>140862.50904652095</v>
      </c>
      <c r="M60" s="399">
        <f t="shared" si="2"/>
        <v>141707.79376891992</v>
      </c>
      <c r="N60" s="399">
        <f>($C$60*$F60*$G60)*(I25-$A$32)</f>
        <v>60466.905454349253</v>
      </c>
      <c r="O60" s="399">
        <f>($C$60*$F60*$G60)*(J25-$A$32)</f>
        <v>60848.051339843034</v>
      </c>
      <c r="P60" s="399">
        <f>($C$60*$F60*$G60)*(K25-$A$32)</f>
        <v>61229.197225336808</v>
      </c>
      <c r="Q60" s="399">
        <f>($C$60*$F60*$G60)*(L25-$A$32)</f>
        <v>61610.343110830589</v>
      </c>
      <c r="R60" s="405">
        <f>($C$60*$F60*$G60)*(M25-$A$32)</f>
        <v>61991.48899632437</v>
      </c>
    </row>
    <row r="61" spans="1:18" s="48" customFormat="1" x14ac:dyDescent="0.25">
      <c r="A61" s="547"/>
      <c r="B61" s="549"/>
      <c r="C61" s="549"/>
      <c r="D61" s="358" t="s">
        <v>15</v>
      </c>
      <c r="E61" s="148">
        <f t="shared" si="1"/>
        <v>4.0000000000000001E-3</v>
      </c>
      <c r="F61" s="148">
        <f t="shared" si="1"/>
        <v>0</v>
      </c>
      <c r="G61" s="135">
        <f>B44*A29</f>
        <v>0.06</v>
      </c>
      <c r="H61" s="399">
        <f t="shared" ref="H61:M61" si="3">($B$60*$E$61*$G$61)*(C25-$A$32)</f>
        <v>121.71548842194373</v>
      </c>
      <c r="I61" s="399">
        <f t="shared" si="3"/>
        <v>122.46383885462392</v>
      </c>
      <c r="J61" s="399">
        <f t="shared" si="3"/>
        <v>123.21218928730414</v>
      </c>
      <c r="K61" s="399">
        <f t="shared" si="3"/>
        <v>123.96053971998435</v>
      </c>
      <c r="L61" s="399">
        <f t="shared" si="3"/>
        <v>124.70889015266458</v>
      </c>
      <c r="M61" s="399">
        <f t="shared" si="3"/>
        <v>125.45724058534476</v>
      </c>
      <c r="N61" s="399">
        <f>($C$60*$F$61*$G$61)*(I25-$A$32)</f>
        <v>0</v>
      </c>
      <c r="O61" s="399">
        <f>($C$60*$F$61*$G$61)*(J25-$A$32)</f>
        <v>0</v>
      </c>
      <c r="P61" s="399">
        <f>($C$60*$F$61*$G$61)*(K25-$A$32)</f>
        <v>0</v>
      </c>
      <c r="Q61" s="399">
        <f>($C$60*$F$61*$G$61)*(L25-$A$32)</f>
        <v>0</v>
      </c>
      <c r="R61" s="405">
        <f>($C$60*$F$61*$G$61)*(M25-$A$32)</f>
        <v>0</v>
      </c>
    </row>
    <row r="62" spans="1:18" s="48" customFormat="1" x14ac:dyDescent="0.25">
      <c r="A62" s="547"/>
      <c r="B62" s="549"/>
      <c r="C62" s="549"/>
      <c r="D62" s="358" t="s">
        <v>113</v>
      </c>
      <c r="E62" s="148">
        <f t="shared" si="1"/>
        <v>1.035E-2</v>
      </c>
      <c r="F62" s="148">
        <f t="shared" si="1"/>
        <v>3.0000000000000001E-3</v>
      </c>
      <c r="G62" s="135">
        <f>B43*A29</f>
        <v>0.3</v>
      </c>
      <c r="H62" s="399">
        <f t="shared" ref="H62:M62" si="4">($B$60*$E$62*$G$62)*(C25-$A$32)</f>
        <v>1574.6941314588969</v>
      </c>
      <c r="I62" s="399">
        <f t="shared" si="4"/>
        <v>1584.3759151816969</v>
      </c>
      <c r="J62" s="399">
        <f t="shared" si="4"/>
        <v>1594.0576989044973</v>
      </c>
      <c r="K62" s="399">
        <f t="shared" si="4"/>
        <v>1603.7394826272975</v>
      </c>
      <c r="L62" s="399">
        <f t="shared" si="4"/>
        <v>1613.4212663500978</v>
      </c>
      <c r="M62" s="399">
        <f t="shared" si="4"/>
        <v>1623.1030500728978</v>
      </c>
      <c r="N62" s="399">
        <f>($C$60*$F$62*$G$62)*(I25-$A$32)</f>
        <v>186.81845145525</v>
      </c>
      <c r="O62" s="399">
        <f>($C$60*$F$62*$G$62)*(J25-$A$32)</f>
        <v>187.99603915502482</v>
      </c>
      <c r="P62" s="399">
        <f>($C$60*$F$62*$G$62)*(K25-$A$32)</f>
        <v>189.17362685479961</v>
      </c>
      <c r="Q62" s="399">
        <f>($C$60*$F$62*$G$62)*(L25-$A$32)</f>
        <v>190.35121455457443</v>
      </c>
      <c r="R62" s="405">
        <f>($C$60*$F$62*$G$62)*(M25-$A$32)</f>
        <v>191.52880225434924</v>
      </c>
    </row>
    <row r="63" spans="1:18" s="48" customFormat="1" x14ac:dyDescent="0.25">
      <c r="A63" s="547"/>
      <c r="B63" s="549"/>
      <c r="C63" s="549"/>
      <c r="D63" s="358" t="s">
        <v>111</v>
      </c>
      <c r="E63" s="148">
        <f>C54</f>
        <v>6.5142857142857155E-3</v>
      </c>
      <c r="F63" s="148">
        <f>D54</f>
        <v>7.0000000000000001E-3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7.5511224489795942E-2</v>
      </c>
      <c r="F64" s="407">
        <f>D52</f>
        <v>1.9000000000000017E-2</v>
      </c>
      <c r="G64" s="408">
        <f>B40*$A$29</f>
        <v>0.06</v>
      </c>
      <c r="H64" s="408">
        <f t="shared" ref="H64:M64" si="6">($B$60*$E$64*$G$64)*(C25-$A$32)</f>
        <v>2297.7213925286378</v>
      </c>
      <c r="I64" s="408">
        <f t="shared" si="6"/>
        <v>2311.8486069084252</v>
      </c>
      <c r="J64" s="408">
        <f t="shared" si="6"/>
        <v>2325.9758212882134</v>
      </c>
      <c r="K64" s="408">
        <f t="shared" si="6"/>
        <v>2340.1030356680012</v>
      </c>
      <c r="L64" s="408">
        <f t="shared" si="6"/>
        <v>2354.2302500477895</v>
      </c>
      <c r="M64" s="408">
        <f t="shared" si="6"/>
        <v>2368.3574644275764</v>
      </c>
      <c r="N64" s="408">
        <f>($C$60*$F$64*$G$64)*(I11-$A$32)</f>
        <v>238.30483905000017</v>
      </c>
      <c r="O64" s="408">
        <f>($C$60*$F$64*$G$64)*(J11-$A$32)</f>
        <v>239.80696501815871</v>
      </c>
      <c r="P64" s="408">
        <f>($C$60*$F$64*$G$64)*(K11-$A$32)</f>
        <v>241.30909098631724</v>
      </c>
      <c r="Q64" s="408">
        <f>($C$60*$F$64*$G$64)*(L11-$A$32)</f>
        <v>242.81121695447578</v>
      </c>
      <c r="R64" s="409">
        <f>($C$60*$F$64*$G$64)*(M11-$A$32)</f>
        <v>244.31334292263432</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171</v>
      </c>
      <c r="B67" s="64"/>
      <c r="C67" s="119">
        <f>SUM(H60:H64)/10^3</f>
        <v>141.47550116933436</v>
      </c>
      <c r="D67" s="119">
        <f t="shared" ref="D67:M67" si="7">SUM(I60:I64)/10^3</f>
        <v>142.34534324026865</v>
      </c>
      <c r="E67" s="119">
        <f t="shared" si="7"/>
        <v>143.21518531120293</v>
      </c>
      <c r="F67" s="119">
        <f t="shared" si="7"/>
        <v>144.08502738213718</v>
      </c>
      <c r="G67" s="119">
        <f t="shared" si="7"/>
        <v>144.9548694530715</v>
      </c>
      <c r="H67" s="119">
        <f t="shared" si="7"/>
        <v>145.82471152400575</v>
      </c>
      <c r="I67" s="119">
        <f t="shared" si="7"/>
        <v>60.8920287448545</v>
      </c>
      <c r="J67" s="119">
        <f t="shared" si="7"/>
        <v>61.275854344016217</v>
      </c>
      <c r="K67" s="119">
        <f t="shared" si="7"/>
        <v>61.65967994317792</v>
      </c>
      <c r="L67" s="119">
        <f t="shared" si="7"/>
        <v>62.043505542339638</v>
      </c>
      <c r="M67" s="120">
        <f t="shared" si="7"/>
        <v>62.427331141501355</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2970.9855245560216</v>
      </c>
      <c r="D71" s="119">
        <f t="shared" si="8"/>
        <v>2989.2522080456415</v>
      </c>
      <c r="E71" s="119">
        <f t="shared" si="8"/>
        <v>3007.5188915352614</v>
      </c>
      <c r="F71" s="119">
        <f t="shared" si="8"/>
        <v>3025.7855750248809</v>
      </c>
      <c r="G71" s="119">
        <f t="shared" si="8"/>
        <v>3044.0522585145013</v>
      </c>
      <c r="H71" s="119">
        <f t="shared" si="8"/>
        <v>3062.3189420041208</v>
      </c>
      <c r="I71" s="119">
        <f t="shared" si="8"/>
        <v>1278.7326036419445</v>
      </c>
      <c r="J71" s="119">
        <f t="shared" si="8"/>
        <v>1286.7929412243407</v>
      </c>
      <c r="K71" s="119">
        <f t="shared" si="8"/>
        <v>1294.8532788067364</v>
      </c>
      <c r="L71" s="119">
        <f t="shared" si="8"/>
        <v>1302.9136163891324</v>
      </c>
      <c r="M71" s="120">
        <f>M67*21</f>
        <v>1310.9739539715285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000"/>
    <pageSetUpPr fitToPage="1"/>
  </sheetPr>
  <dimension ref="A1:AB48"/>
  <sheetViews>
    <sheetView zoomScale="80" zoomScaleNormal="80" workbookViewId="0">
      <selection activeCell="L51" sqref="L5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172</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population'!G23</f>
        <v>47651488.400000006</v>
      </c>
      <c r="D3" s="346">
        <f>'Rural population'!H23</f>
        <v>48469141.000000007</v>
      </c>
      <c r="E3" s="346">
        <f>'Rural population'!I23</f>
        <v>49286793.600000009</v>
      </c>
      <c r="F3" s="346">
        <f>'Rural population'!J23</f>
        <v>50104446.20000001</v>
      </c>
      <c r="G3" s="346">
        <f>'Rural population'!K23</f>
        <v>50922098.800000012</v>
      </c>
      <c r="H3" s="346">
        <f>'Rural population'!L23</f>
        <v>51739751.400000013</v>
      </c>
      <c r="I3" s="346">
        <f>'Rural population'!M23</f>
        <v>52557404</v>
      </c>
      <c r="J3" s="346">
        <f>'Rural population'!N23</f>
        <v>53525697.10203936</v>
      </c>
      <c r="K3" s="346">
        <f>'Rural population'!O23</f>
        <v>54493990.204078719</v>
      </c>
      <c r="L3" s="346">
        <f>'Rural population'!P23</f>
        <v>55462283.306118079</v>
      </c>
      <c r="M3" s="346">
        <f>'Rural population'!Q23</f>
        <v>56430576.408157438</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intake'!$C$27/1000*365</f>
        <v>21.462</v>
      </c>
      <c r="D7" s="353">
        <f>'Protein intake'!$C$27/1000*365</f>
        <v>21.462</v>
      </c>
      <c r="E7" s="353">
        <f>'Protein intake'!$C$27/1000*365</f>
        <v>21.462</v>
      </c>
      <c r="F7" s="353">
        <f>'Protein intake'!$C$27/1000*365</f>
        <v>21.462</v>
      </c>
      <c r="G7" s="353">
        <f>'Protein intake'!$I$27/1000*365</f>
        <v>22.100750000000001</v>
      </c>
      <c r="H7" s="353">
        <f>'Protein intake'!$I$27/1000*365</f>
        <v>22.100750000000001</v>
      </c>
      <c r="I7" s="353">
        <f>'Protein intake'!$O$27/1000*365</f>
        <v>23.140999999999998</v>
      </c>
      <c r="J7" s="353">
        <f>'Protein intake'!$O$27/1000*365</f>
        <v>23.140999999999998</v>
      </c>
      <c r="K7" s="353">
        <f>'Protein intake'!$O$27/1000*365</f>
        <v>23.140999999999998</v>
      </c>
      <c r="L7" s="353">
        <f>'Protein intake'!$O$27/1000*365</f>
        <v>23.140999999999998</v>
      </c>
      <c r="M7" s="353">
        <f>'Protein intake'!$O$27/1000*365</f>
        <v>23.140999999999998</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172</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172</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286354948.331424</v>
      </c>
      <c r="D27" s="335">
        <f t="shared" ref="D27:K27" si="0">(D3*D7*D11*D15*D19)-$A$23</f>
        <v>291268517.15976006</v>
      </c>
      <c r="E27" s="335">
        <f t="shared" si="0"/>
        <v>296182085.98809606</v>
      </c>
      <c r="F27" s="335">
        <f t="shared" si="0"/>
        <v>301095654.816432</v>
      </c>
      <c r="G27" s="335">
        <f t="shared" si="0"/>
        <v>315116641.0151481</v>
      </c>
      <c r="H27" s="335">
        <f t="shared" si="0"/>
        <v>320176447.01099408</v>
      </c>
      <c r="I27" s="335">
        <f t="shared" si="0"/>
        <v>340544648.06992</v>
      </c>
      <c r="J27" s="335">
        <f t="shared" si="0"/>
        <v>346818683.85872191</v>
      </c>
      <c r="K27" s="335">
        <f t="shared" si="0"/>
        <v>353092719.647524</v>
      </c>
      <c r="L27" s="335">
        <f>(L3*L7*L11*L15*L19)-$A$23</f>
        <v>359366755.43632597</v>
      </c>
      <c r="M27" s="363">
        <f>(M3*M7*M11*M15*M19)-$A$23</f>
        <v>365640791.22512788</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2249.93173688976</v>
      </c>
      <c r="D39" s="374">
        <f t="shared" ref="D39:K39" si="1">D27*D31*$A$35/10^3</f>
        <v>2288.5383491124003</v>
      </c>
      <c r="E39" s="374">
        <f t="shared" si="1"/>
        <v>2327.1449613350401</v>
      </c>
      <c r="F39" s="374">
        <f t="shared" si="1"/>
        <v>2365.7515735576799</v>
      </c>
      <c r="G39" s="374">
        <f t="shared" si="1"/>
        <v>2475.9164651190208</v>
      </c>
      <c r="H39" s="374">
        <f t="shared" si="1"/>
        <v>2515.6720836578111</v>
      </c>
      <c r="I39" s="374">
        <f t="shared" si="1"/>
        <v>2675.7079491208001</v>
      </c>
      <c r="J39" s="374">
        <f t="shared" si="1"/>
        <v>2725.0039446042438</v>
      </c>
      <c r="K39" s="374">
        <f t="shared" si="1"/>
        <v>2774.2999400876888</v>
      </c>
      <c r="L39" s="374">
        <f>L27*L31*$A$35/10^3</f>
        <v>2823.5959355711325</v>
      </c>
      <c r="M39" s="375">
        <f>M27*M31*$A$35/10^3</f>
        <v>2872.8919310545762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697478.83843582566</v>
      </c>
      <c r="D43" s="119">
        <f>D39*310</f>
        <v>709446.88822484412</v>
      </c>
      <c r="E43" s="119">
        <f>E39*310</f>
        <v>721414.93801386247</v>
      </c>
      <c r="F43" s="119">
        <f t="shared" ref="F43:K43" si="2">F39*310</f>
        <v>733382.98780288082</v>
      </c>
      <c r="G43" s="119">
        <f t="shared" si="2"/>
        <v>767534.10418689647</v>
      </c>
      <c r="H43" s="119">
        <f t="shared" si="2"/>
        <v>779858.3459339214</v>
      </c>
      <c r="I43" s="119">
        <f t="shared" si="2"/>
        <v>829469.46422744798</v>
      </c>
      <c r="J43" s="119">
        <f t="shared" si="2"/>
        <v>844751.22282731556</v>
      </c>
      <c r="K43" s="119">
        <f t="shared" si="2"/>
        <v>860032.98142718349</v>
      </c>
      <c r="L43" s="119">
        <f>L39*310</f>
        <v>875314.74002705107</v>
      </c>
      <c r="M43" s="120">
        <f>M39*310</f>
        <v>890596.49862691865</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pageSetUpPr fitToPage="1"/>
  </sheetPr>
  <dimension ref="A1:U76"/>
  <sheetViews>
    <sheetView zoomScale="85" zoomScaleNormal="85" zoomScalePageLayoutView="70" workbookViewId="0">
      <selection activeCell="A2" sqref="A2"/>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172</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population'!G23</f>
        <v>65259537.400000006</v>
      </c>
      <c r="D3" s="332">
        <f>'State population'!H23</f>
        <v>66487416.000000007</v>
      </c>
      <c r="E3" s="332">
        <f>'State population'!I23</f>
        <v>67715294.600000009</v>
      </c>
      <c r="F3" s="332">
        <f>'State population'!J23</f>
        <v>68943173.200000003</v>
      </c>
      <c r="G3" s="332">
        <f>'State population'!K23</f>
        <v>70171051.799999997</v>
      </c>
      <c r="H3" s="332">
        <f>'State population'!L23</f>
        <v>71398930.399999991</v>
      </c>
      <c r="I3" s="332">
        <f>'State population'!M23</f>
        <v>72626809</v>
      </c>
      <c r="J3" s="332">
        <f>'State population'!N23</f>
        <v>74104519.455525398</v>
      </c>
      <c r="K3" s="332">
        <f>'State population'!O23</f>
        <v>75582229.911050797</v>
      </c>
      <c r="L3" s="332">
        <f>'State population'!P23</f>
        <v>77059940.366576195</v>
      </c>
      <c r="M3" s="332">
        <f>'State population'!Q23</f>
        <v>78537650.822101593</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BOD!$B$25</f>
        <v>34</v>
      </c>
      <c r="D7" s="334">
        <f>BOD!$B$25</f>
        <v>34</v>
      </c>
      <c r="E7" s="334">
        <f>BOD!$B$25</f>
        <v>34</v>
      </c>
      <c r="F7" s="334">
        <f>BOD!$B$25</f>
        <v>34</v>
      </c>
      <c r="G7" s="334">
        <f>BOD!$B$25</f>
        <v>34</v>
      </c>
      <c r="H7" s="334">
        <f>BOD!$B$25</f>
        <v>34</v>
      </c>
      <c r="I7" s="334">
        <f>BOD!$B$25</f>
        <v>34</v>
      </c>
      <c r="J7" s="334">
        <f>BOD!$B$25</f>
        <v>34</v>
      </c>
      <c r="K7" s="334">
        <f>BOD!$B$25</f>
        <v>34</v>
      </c>
      <c r="L7" s="334">
        <f>BOD!$B$25</f>
        <v>34</v>
      </c>
      <c r="M7" s="334">
        <f>BOD!$B$25</f>
        <v>34</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809870859.13400018</v>
      </c>
      <c r="D11" s="45">
        <f t="shared" si="0"/>
        <v>825108832.56000006</v>
      </c>
      <c r="E11" s="45">
        <f t="shared" si="0"/>
        <v>840346805.98600006</v>
      </c>
      <c r="F11" s="45">
        <f t="shared" si="0"/>
        <v>855584779.41200006</v>
      </c>
      <c r="G11" s="45">
        <f t="shared" si="0"/>
        <v>870822752.83800006</v>
      </c>
      <c r="H11" s="45">
        <f t="shared" si="0"/>
        <v>886060726.26399994</v>
      </c>
      <c r="I11" s="45">
        <f t="shared" si="0"/>
        <v>901298699.69000006</v>
      </c>
      <c r="J11" s="45">
        <f t="shared" si="0"/>
        <v>919637086.44307017</v>
      </c>
      <c r="K11" s="45">
        <f t="shared" si="0"/>
        <v>937975473.19614041</v>
      </c>
      <c r="L11" s="45">
        <f t="shared" si="0"/>
        <v>956313859.94921052</v>
      </c>
      <c r="M11" s="82">
        <f t="shared" si="0"/>
        <v>974652246.70228088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172</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172</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Utilization'!$AD$29</f>
        <v>2024677.1478350007</v>
      </c>
      <c r="D22" s="335">
        <f>D11*D15*'Rural_Degree of Utilization'!$AD$29</f>
        <v>2062772.0814</v>
      </c>
      <c r="E22" s="335">
        <f>E11*E15*'Rural_Degree of Utilization'!$AD$29</f>
        <v>2100867.0149650001</v>
      </c>
      <c r="F22" s="335">
        <f>F11*F15*'Rural_Degree of Utilization'!$AD$29</f>
        <v>2138961.9485300002</v>
      </c>
      <c r="G22" s="335">
        <f>G11*G15*'Rural_Degree of Utilization'!$AD$29</f>
        <v>2177056.8820950002</v>
      </c>
      <c r="H22" s="335">
        <f>H11*H15*'Rural_Degree of Utilization'!$AD$29</f>
        <v>2215151.8156599998</v>
      </c>
      <c r="I22" s="335">
        <f>I11*I15*'Rural_Degree of Utilization'!$P$29</f>
        <v>9012986.9969000015</v>
      </c>
      <c r="J22" s="335">
        <f>J11*J15*'Rural_Degree of Utilization'!$P$29</f>
        <v>9196370.8644307032</v>
      </c>
      <c r="K22" s="335">
        <f>K11*K15*'Rural_Degree of Utilization'!$P$29</f>
        <v>9379754.7319614049</v>
      </c>
      <c r="L22" s="335">
        <f>L11*L15*'Rural_Degree of Utilization'!$P$29</f>
        <v>9563138.5994921066</v>
      </c>
      <c r="M22" s="335">
        <f>M11*M15*'Rural_Degree of Utilization'!$P$29</f>
        <v>9746522.4670228083</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Utilization'!$AD$29)</f>
        <v>808251117.41573215</v>
      </c>
      <c r="D25" s="335">
        <f>D11*D19*(1-'Rural_Degree of Utilization'!$AD$29)</f>
        <v>823458614.89488006</v>
      </c>
      <c r="E25" s="335">
        <f>E11*E19*(1-'Rural_Degree of Utilization'!$AD$29)</f>
        <v>838666112.37402809</v>
      </c>
      <c r="F25" s="335">
        <f>F11*F19*(1-'Rural_Degree of Utilization'!$AD$29)</f>
        <v>853873609.85317612</v>
      </c>
      <c r="G25" s="335">
        <f>G11*G19*(1-'Rural_Degree of Utilization'!$AD$29)</f>
        <v>869081107.33232403</v>
      </c>
      <c r="H25" s="335">
        <f>H11*H19*(1-'Rural_Degree of Utilization'!$AD$29)</f>
        <v>884288604.81147194</v>
      </c>
      <c r="I25" s="335">
        <f>I11*I19*(1-'Rural_Degree of Utilization'!$P$29)</f>
        <v>894088310.09248006</v>
      </c>
      <c r="J25" s="335">
        <f>J11*J19*(1-'Rural_Degree of Utilization'!$P$29)</f>
        <v>912279989.75152564</v>
      </c>
      <c r="K25" s="335">
        <f>K11*K19*(1-'Rural_Degree of Utilization'!$P$29)</f>
        <v>930471669.41057134</v>
      </c>
      <c r="L25" s="335">
        <f>L11*L19*(1-'Rural_Degree of Utilization'!$P$29)</f>
        <v>948663349.06961679</v>
      </c>
      <c r="M25" s="335">
        <f>M11*M19*(1-'Rural_Degree of Utilization'!$P$29)</f>
        <v>966855028.72866261</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245</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Utilization'!AE29</f>
        <v>2.0750000000000001E-2</v>
      </c>
      <c r="D49" s="338">
        <f>'Rural_Degree of Utilization'!Q29</f>
        <v>8.3000000000000004E-2</v>
      </c>
      <c r="E49" s="138"/>
      <c r="F49" s="138"/>
      <c r="G49" s="101"/>
      <c r="H49" s="101"/>
      <c r="J49" s="52"/>
      <c r="K49" s="52"/>
      <c r="L49" s="52"/>
    </row>
    <row r="50" spans="1:18" s="50" customFormat="1" x14ac:dyDescent="0.25">
      <c r="A50" s="561"/>
      <c r="B50" s="108" t="s">
        <v>56</v>
      </c>
      <c r="C50" s="339">
        <f>'Rural_Degree of Utilization'!AI29</f>
        <v>3.9E-2</v>
      </c>
      <c r="D50" s="338">
        <f>'Rural_Degree of Utilization'!R29</f>
        <v>2.5999999999999999E-2</v>
      </c>
      <c r="E50" s="138"/>
      <c r="F50" s="138"/>
      <c r="G50" s="101"/>
      <c r="H50" s="101"/>
      <c r="J50" s="52"/>
      <c r="K50" s="52"/>
      <c r="L50" s="52"/>
    </row>
    <row r="51" spans="1:18" s="50" customFormat="1" x14ac:dyDescent="0.25">
      <c r="A51" s="561"/>
      <c r="B51" s="108" t="s">
        <v>110</v>
      </c>
      <c r="C51" s="340">
        <f>'Rural_Degree of Utilization'!AN29</f>
        <v>5.2416570771001156E-3</v>
      </c>
      <c r="D51" s="338">
        <f>'Rural_Degree of Utilization'!S29</f>
        <v>5.0000000000000001E-3</v>
      </c>
      <c r="E51" s="138"/>
      <c r="F51" s="138"/>
      <c r="G51" s="101"/>
      <c r="H51" s="101"/>
      <c r="J51" s="52"/>
      <c r="K51" s="52"/>
      <c r="L51" s="52"/>
    </row>
    <row r="52" spans="1:18" s="50" customFormat="1" x14ac:dyDescent="0.25">
      <c r="A52" s="561"/>
      <c r="B52" s="108" t="s">
        <v>57</v>
      </c>
      <c r="C52" s="563">
        <f>'Rural_Degree of Utilization'!AP29</f>
        <v>0.9330083429228998</v>
      </c>
      <c r="D52" s="565">
        <f>'Rural_Degree of Utilization'!T29</f>
        <v>0.878</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Utilization'!AD29</f>
        <v>2E-3</v>
      </c>
      <c r="D54" s="343">
        <f>'Rural_Degree of Utilization'!P29</f>
        <v>8.0000000000000002E-3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Population!C24</f>
        <v>0.73541560756679625</v>
      </c>
      <c r="C60" s="549">
        <f>Population!E24</f>
        <v>0.72366395720346188</v>
      </c>
      <c r="D60" s="358" t="s">
        <v>14</v>
      </c>
      <c r="E60" s="148">
        <f t="shared" ref="E60:F62" si="1">C49</f>
        <v>2.0750000000000001E-2</v>
      </c>
      <c r="F60" s="148">
        <f t="shared" si="1"/>
        <v>8.3000000000000004E-2</v>
      </c>
      <c r="G60" s="135">
        <f>B42*A29</f>
        <v>0.3</v>
      </c>
      <c r="H60" s="399">
        <f t="shared" ref="H60:M60" si="2">($B$60*$E60*$G60)*(C25-$A$32)</f>
        <v>3700143.0289656832</v>
      </c>
      <c r="I60" s="399">
        <f t="shared" si="2"/>
        <v>3769762.3769294661</v>
      </c>
      <c r="J60" s="399">
        <f t="shared" si="2"/>
        <v>3839381.7248932496</v>
      </c>
      <c r="K60" s="399">
        <f t="shared" si="2"/>
        <v>3909001.0728570335</v>
      </c>
      <c r="L60" s="399">
        <f t="shared" si="2"/>
        <v>3978620.4208208164</v>
      </c>
      <c r="M60" s="399">
        <f t="shared" si="2"/>
        <v>4048239.7687845994</v>
      </c>
      <c r="N60" s="399">
        <f>($C$60*$F60*$G60)*(I25-$A$32)</f>
        <v>16110785.165814912</v>
      </c>
      <c r="O60" s="399">
        <f>($C$60*$F60*$G60)*(J25-$A$32)</f>
        <v>16438585.271781955</v>
      </c>
      <c r="P60" s="399">
        <f>($C$60*$F60*$G60)*(K25-$A$32)</f>
        <v>16766385.377748998</v>
      </c>
      <c r="Q60" s="399">
        <f>($C$60*$F60*$G60)*(L25-$A$32)</f>
        <v>17094185.483716037</v>
      </c>
      <c r="R60" s="405">
        <f>($C$60*$F60*$G60)*(M25-$A$32)</f>
        <v>17421985.589683086</v>
      </c>
    </row>
    <row r="61" spans="1:18" s="48" customFormat="1" x14ac:dyDescent="0.25">
      <c r="A61" s="547"/>
      <c r="B61" s="549"/>
      <c r="C61" s="549"/>
      <c r="D61" s="358" t="s">
        <v>15</v>
      </c>
      <c r="E61" s="148">
        <f t="shared" si="1"/>
        <v>3.9E-2</v>
      </c>
      <c r="F61" s="148">
        <f t="shared" si="1"/>
        <v>2.5999999999999999E-2</v>
      </c>
      <c r="G61" s="135">
        <f>B44*A29</f>
        <v>0.06</v>
      </c>
      <c r="H61" s="399">
        <f t="shared" ref="H61:M61" si="3">($B$60*$E$61*$G$61)*(C25-$A$32)</f>
        <v>1390897.1385991483</v>
      </c>
      <c r="I61" s="399">
        <f t="shared" si="3"/>
        <v>1417067.3031349319</v>
      </c>
      <c r="J61" s="399">
        <f t="shared" si="3"/>
        <v>1443237.4676707156</v>
      </c>
      <c r="K61" s="399">
        <f t="shared" si="3"/>
        <v>1469407.6322064993</v>
      </c>
      <c r="L61" s="399">
        <f t="shared" si="3"/>
        <v>1495577.7967422828</v>
      </c>
      <c r="M61" s="399">
        <f t="shared" si="3"/>
        <v>1521747.9612780663</v>
      </c>
      <c r="N61" s="399">
        <f>($C$60*$F$61*$G$61)*(I25-$A$32)</f>
        <v>1009350.3959305728</v>
      </c>
      <c r="O61" s="399">
        <f>($C$60*$F$61*$G$61)*(J25-$A$32)</f>
        <v>1029887.2700393513</v>
      </c>
      <c r="P61" s="399">
        <f>($C$60*$F$61*$G$61)*(K25-$A$32)</f>
        <v>1050424.14414813</v>
      </c>
      <c r="Q61" s="399">
        <f>($C$60*$F$61*$G$61)*(L25-$A$32)</f>
        <v>1070961.0182569083</v>
      </c>
      <c r="R61" s="405">
        <f>($C$60*$F$61*$G$61)*(M25-$A$32)</f>
        <v>1091497.8923656871</v>
      </c>
    </row>
    <row r="62" spans="1:18" s="48" customFormat="1" x14ac:dyDescent="0.25">
      <c r="A62" s="547"/>
      <c r="B62" s="549"/>
      <c r="C62" s="549"/>
      <c r="D62" s="358" t="s">
        <v>113</v>
      </c>
      <c r="E62" s="148">
        <f t="shared" si="1"/>
        <v>5.2416570771001156E-3</v>
      </c>
      <c r="F62" s="148">
        <f t="shared" si="1"/>
        <v>5.0000000000000001E-3</v>
      </c>
      <c r="G62" s="135">
        <f>B43*A29</f>
        <v>0.3</v>
      </c>
      <c r="H62" s="399">
        <f t="shared" ref="H62:M62" si="4">($B$60*$E$62*$G$62)*(C25-$A$32)</f>
        <v>934693.05513545207</v>
      </c>
      <c r="I62" s="399">
        <f t="shared" si="4"/>
        <v>952279.59720569104</v>
      </c>
      <c r="J62" s="399">
        <f t="shared" si="4"/>
        <v>969866.13927593024</v>
      </c>
      <c r="K62" s="399">
        <f t="shared" si="4"/>
        <v>987452.68134616932</v>
      </c>
      <c r="L62" s="399">
        <f t="shared" si="4"/>
        <v>1005039.2234164083</v>
      </c>
      <c r="M62" s="399">
        <f t="shared" si="4"/>
        <v>1022625.7654866473</v>
      </c>
      <c r="N62" s="399">
        <f>($C$60*$F$62*$G$62)*(I25-$A$32)</f>
        <v>970529.22685632005</v>
      </c>
      <c r="O62" s="399">
        <f>($C$60*$F$62*$G$62)*(J25-$A$32)</f>
        <v>990276.22119168402</v>
      </c>
      <c r="P62" s="399">
        <f>($C$60*$F$62*$G$62)*(K25-$A$32)</f>
        <v>1010023.2155270481</v>
      </c>
      <c r="Q62" s="399">
        <f>($C$60*$F$62*$G$62)*(L25-$A$32)</f>
        <v>1029770.209862412</v>
      </c>
      <c r="R62" s="405">
        <f>($C$60*$F$62*$G$62)*(M25-$A$32)</f>
        <v>1049517.2041977763</v>
      </c>
    </row>
    <row r="63" spans="1:18" s="48" customFormat="1" x14ac:dyDescent="0.25">
      <c r="A63" s="547"/>
      <c r="B63" s="549"/>
      <c r="C63" s="549"/>
      <c r="D63" s="358" t="s">
        <v>111</v>
      </c>
      <c r="E63" s="148">
        <f>C54</f>
        <v>2E-3</v>
      </c>
      <c r="F63" s="148">
        <f>D54</f>
        <v>8.0000000000000002E-3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0.9330083429228998</v>
      </c>
      <c r="F64" s="407">
        <f>D52</f>
        <v>0.878</v>
      </c>
      <c r="G64" s="408">
        <f>B40*$A$29</f>
        <v>0.06</v>
      </c>
      <c r="H64" s="408">
        <f t="shared" ref="H64:M64" si="6">($B$60*$E$64*$G$64)*(C25-$A$32)</f>
        <v>33274836.781040881</v>
      </c>
      <c r="I64" s="408">
        <f t="shared" si="6"/>
        <v>33900913.238670394</v>
      </c>
      <c r="J64" s="408">
        <f t="shared" si="6"/>
        <v>34526989.696299911</v>
      </c>
      <c r="K64" s="408">
        <f t="shared" si="6"/>
        <v>35153066.153929427</v>
      </c>
      <c r="L64" s="408">
        <f t="shared" si="6"/>
        <v>35779142.611558944</v>
      </c>
      <c r="M64" s="408">
        <f t="shared" si="6"/>
        <v>36405219.069188453</v>
      </c>
      <c r="N64" s="408">
        <f>($C$60*$F$64*$G$64)*(I11-$A$32)</f>
        <v>34359865.3701552</v>
      </c>
      <c r="O64" s="408">
        <f>($C$60*$F$64*$G$64)*(J11-$A$32)</f>
        <v>35058972.669608809</v>
      </c>
      <c r="P64" s="408">
        <f>($C$60*$F$64*$G$64)*(K11-$A$32)</f>
        <v>35758079.969062425</v>
      </c>
      <c r="Q64" s="408">
        <f>($C$60*$F$64*$G$64)*(L11-$A$32)</f>
        <v>36457187.268516034</v>
      </c>
      <c r="R64" s="409">
        <f>($C$60*$F$64*$G$64)*(M11-$A$32)</f>
        <v>37156294.56796965</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172</v>
      </c>
      <c r="B67" s="64"/>
      <c r="C67" s="119">
        <f>SUM(H60:H64)/10^3</f>
        <v>39300.570003741166</v>
      </c>
      <c r="D67" s="119">
        <f t="shared" ref="D67:M67" si="7">SUM(I60:I64)/10^3</f>
        <v>40040.02251594048</v>
      </c>
      <c r="E67" s="119">
        <f t="shared" si="7"/>
        <v>40779.475028139808</v>
      </c>
      <c r="F67" s="119">
        <f t="shared" si="7"/>
        <v>41518.927540339129</v>
      </c>
      <c r="G67" s="119">
        <f t="shared" si="7"/>
        <v>42258.380052538458</v>
      </c>
      <c r="H67" s="119">
        <f t="shared" si="7"/>
        <v>42997.832564737764</v>
      </c>
      <c r="I67" s="119">
        <f t="shared" si="7"/>
        <v>52450.530158756999</v>
      </c>
      <c r="J67" s="119">
        <f t="shared" si="7"/>
        <v>53517.721432621802</v>
      </c>
      <c r="K67" s="119">
        <f t="shared" si="7"/>
        <v>54584.912706486597</v>
      </c>
      <c r="L67" s="119">
        <f t="shared" si="7"/>
        <v>55652.103980351385</v>
      </c>
      <c r="M67" s="120">
        <f t="shared" si="7"/>
        <v>56719.295254216195</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825311.97007856448</v>
      </c>
      <c r="D71" s="119">
        <f t="shared" si="8"/>
        <v>840840.47283475008</v>
      </c>
      <c r="E71" s="119">
        <f t="shared" si="8"/>
        <v>856368.97559093602</v>
      </c>
      <c r="F71" s="119">
        <f t="shared" si="8"/>
        <v>871897.47834712174</v>
      </c>
      <c r="G71" s="119">
        <f t="shared" si="8"/>
        <v>887425.98110330757</v>
      </c>
      <c r="H71" s="119">
        <f t="shared" si="8"/>
        <v>902954.48385949305</v>
      </c>
      <c r="I71" s="119">
        <f t="shared" si="8"/>
        <v>1101461.133333897</v>
      </c>
      <c r="J71" s="119">
        <f t="shared" si="8"/>
        <v>1123872.1500850578</v>
      </c>
      <c r="K71" s="119">
        <f t="shared" si="8"/>
        <v>1146283.1668362184</v>
      </c>
      <c r="L71" s="119">
        <f t="shared" si="8"/>
        <v>1168694.1835873791</v>
      </c>
      <c r="M71" s="120">
        <f>M67*21</f>
        <v>1191105.2003385401</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76"/>
  <sheetViews>
    <sheetView zoomScale="80" zoomScaleNormal="80" workbookViewId="0">
      <pane xSplit="2" ySplit="3" topLeftCell="C43" activePane="bottomRight" state="frozen"/>
      <selection activeCell="A2" sqref="A2:A5"/>
      <selection pane="topRight" activeCell="A2" sqref="A2:A5"/>
      <selection pane="bottomLeft" activeCell="A2" sqref="A2:A5"/>
      <selection pane="bottomRight" activeCell="E56" sqref="E56"/>
    </sheetView>
  </sheetViews>
  <sheetFormatPr defaultRowHeight="13.5" x14ac:dyDescent="0.2"/>
  <cols>
    <col min="1" max="1" width="6.28515625" style="227" bestFit="1" customWidth="1"/>
    <col min="2" max="2" width="69.42578125" style="227" customWidth="1"/>
    <col min="3" max="3" width="16.42578125" style="383" bestFit="1" customWidth="1"/>
    <col min="4" max="16" width="15.7109375" style="383" bestFit="1" customWidth="1"/>
    <col min="17" max="17" width="15.7109375" style="383" customWidth="1"/>
    <col min="18" max="18" width="20.5703125" style="161" customWidth="1"/>
    <col min="19" max="19" width="9.140625" style="161"/>
    <col min="20" max="20" width="14.140625" style="161" customWidth="1"/>
    <col min="21" max="16384" width="9.140625" style="161"/>
  </cols>
  <sheetData>
    <row r="1" spans="1:21" x14ac:dyDescent="0.2">
      <c r="A1" s="160" t="s">
        <v>299</v>
      </c>
    </row>
    <row r="3" spans="1:21" ht="49.5" customHeight="1" x14ac:dyDescent="0.2">
      <c r="A3" s="281" t="s">
        <v>203</v>
      </c>
      <c r="B3" s="296" t="s">
        <v>135</v>
      </c>
      <c r="C3" s="282">
        <v>2001</v>
      </c>
      <c r="D3" s="282">
        <v>2002</v>
      </c>
      <c r="E3" s="282">
        <v>2003</v>
      </c>
      <c r="F3" s="282">
        <v>2004</v>
      </c>
      <c r="G3" s="282">
        <v>2005</v>
      </c>
      <c r="H3" s="282">
        <v>2006</v>
      </c>
      <c r="I3" s="282">
        <v>2007</v>
      </c>
      <c r="J3" s="282">
        <v>2008</v>
      </c>
      <c r="K3" s="282">
        <v>2009</v>
      </c>
      <c r="L3" s="282">
        <v>2010</v>
      </c>
      <c r="M3" s="282">
        <v>2011</v>
      </c>
      <c r="N3" s="282">
        <v>2012</v>
      </c>
      <c r="O3" s="282">
        <v>2013</v>
      </c>
      <c r="P3" s="282">
        <v>2014</v>
      </c>
      <c r="Q3" s="281">
        <v>2015</v>
      </c>
      <c r="R3" s="322" t="s">
        <v>305</v>
      </c>
    </row>
    <row r="4" spans="1:21" x14ac:dyDescent="0.2">
      <c r="A4" s="238">
        <v>1</v>
      </c>
      <c r="B4" s="239" t="s">
        <v>204</v>
      </c>
      <c r="C4" s="219">
        <v>356152</v>
      </c>
      <c r="D4" s="219">
        <f t="shared" ref="D4:L4" si="0">C4+($C$4*($R$4/100))</f>
        <v>358594.9</v>
      </c>
      <c r="E4" s="219">
        <f t="shared" si="0"/>
        <v>361037.80000000005</v>
      </c>
      <c r="F4" s="219">
        <f t="shared" si="0"/>
        <v>363480.70000000007</v>
      </c>
      <c r="G4" s="219">
        <f t="shared" si="0"/>
        <v>365923.60000000009</v>
      </c>
      <c r="H4" s="219">
        <f t="shared" si="0"/>
        <v>368366.50000000012</v>
      </c>
      <c r="I4" s="219">
        <f t="shared" si="0"/>
        <v>370809.40000000014</v>
      </c>
      <c r="J4" s="219">
        <f t="shared" si="0"/>
        <v>373252.30000000016</v>
      </c>
      <c r="K4" s="219">
        <f t="shared" si="0"/>
        <v>375695.20000000019</v>
      </c>
      <c r="L4" s="219">
        <f t="shared" si="0"/>
        <v>378138.10000000021</v>
      </c>
      <c r="M4" s="219">
        <v>380581</v>
      </c>
      <c r="N4" s="219">
        <f>M4+($M$4*$R$4/100)</f>
        <v>383191.46217598103</v>
      </c>
      <c r="O4" s="219">
        <f>N4+(M4*R4/100)</f>
        <v>385801.92435196205</v>
      </c>
      <c r="P4" s="219">
        <f>O4+(M4*R4/100)</f>
        <v>388412.38652794308</v>
      </c>
      <c r="Q4" s="219">
        <f>P4+(M4*R4/100)</f>
        <v>391022.8487039241</v>
      </c>
      <c r="R4" s="323">
        <v>0.68591500258316673</v>
      </c>
      <c r="U4" s="208"/>
    </row>
    <row r="5" spans="1:21" x14ac:dyDescent="0.2">
      <c r="A5" s="238">
        <v>2</v>
      </c>
      <c r="B5" s="239" t="s">
        <v>154</v>
      </c>
      <c r="C5" s="219">
        <v>76210007</v>
      </c>
      <c r="D5" s="219">
        <f t="shared" ref="D5:L5" si="1">C5+($C$5*($R$5/100))</f>
        <v>77047084</v>
      </c>
      <c r="E5" s="219">
        <f t="shared" si="1"/>
        <v>77884161</v>
      </c>
      <c r="F5" s="219">
        <f t="shared" si="1"/>
        <v>78721238</v>
      </c>
      <c r="G5" s="219">
        <f t="shared" si="1"/>
        <v>79558315</v>
      </c>
      <c r="H5" s="219">
        <f t="shared" si="1"/>
        <v>80395392</v>
      </c>
      <c r="I5" s="219">
        <f t="shared" si="1"/>
        <v>81232469</v>
      </c>
      <c r="J5" s="219">
        <f t="shared" si="1"/>
        <v>82069546</v>
      </c>
      <c r="K5" s="219">
        <f t="shared" si="1"/>
        <v>82906623</v>
      </c>
      <c r="L5" s="219">
        <f t="shared" si="1"/>
        <v>83743700</v>
      </c>
      <c r="M5" s="462">
        <v>84580777</v>
      </c>
      <c r="N5" s="219">
        <f t="shared" ref="N5:N39" si="2">M5+(M5*R5/100)</f>
        <v>85509797.031041712</v>
      </c>
      <c r="O5" s="219">
        <f t="shared" ref="O5:O36" si="3">N5+(M5*R5/100)</f>
        <v>86438817.062083423</v>
      </c>
      <c r="P5" s="467">
        <f>D48</f>
        <v>50750900.378225386</v>
      </c>
      <c r="Q5" s="467">
        <f>E48</f>
        <v>51218160.014092296</v>
      </c>
      <c r="R5" s="457">
        <v>1.0983820011983501</v>
      </c>
      <c r="U5" s="208"/>
    </row>
    <row r="6" spans="1:21" x14ac:dyDescent="0.2">
      <c r="A6" s="238">
        <v>3</v>
      </c>
      <c r="B6" s="239" t="s">
        <v>155</v>
      </c>
      <c r="C6" s="219">
        <v>1097968</v>
      </c>
      <c r="D6" s="219">
        <f t="shared" ref="D6:L6" si="4">C6+($C$6*($R$6/100))</f>
        <v>1126543.8999999999</v>
      </c>
      <c r="E6" s="219">
        <f t="shared" si="4"/>
        <v>1155119.7999999998</v>
      </c>
      <c r="F6" s="219">
        <f t="shared" si="4"/>
        <v>1183695.6999999997</v>
      </c>
      <c r="G6" s="219">
        <f t="shared" si="4"/>
        <v>1212271.5999999996</v>
      </c>
      <c r="H6" s="219">
        <f t="shared" si="4"/>
        <v>1240847.4999999995</v>
      </c>
      <c r="I6" s="219">
        <f t="shared" si="4"/>
        <v>1269423.3999999994</v>
      </c>
      <c r="J6" s="219">
        <f t="shared" si="4"/>
        <v>1297999.2999999993</v>
      </c>
      <c r="K6" s="219">
        <f t="shared" si="4"/>
        <v>1326575.1999999993</v>
      </c>
      <c r="L6" s="219">
        <f t="shared" si="4"/>
        <v>1355151.0999999992</v>
      </c>
      <c r="M6" s="219">
        <v>1383727</v>
      </c>
      <c r="N6" s="219">
        <f t="shared" si="2"/>
        <v>1419740.1118386874</v>
      </c>
      <c r="O6" s="219">
        <f t="shared" si="3"/>
        <v>1455753.2236773749</v>
      </c>
      <c r="P6" s="219">
        <f>O6+(M6*R6/100)</f>
        <v>1491766.3355160623</v>
      </c>
      <c r="Q6" s="219">
        <f>P6+(M6*R6/100)</f>
        <v>1527779.4473547498</v>
      </c>
      <c r="R6" s="323">
        <v>2.6026168340060911</v>
      </c>
      <c r="U6" s="208"/>
    </row>
    <row r="7" spans="1:21" x14ac:dyDescent="0.2">
      <c r="A7" s="238">
        <v>4</v>
      </c>
      <c r="B7" s="239" t="s">
        <v>156</v>
      </c>
      <c r="C7" s="219">
        <v>26655528</v>
      </c>
      <c r="D7" s="219">
        <f t="shared" ref="D7:L7" si="5">C7+($C$7*($R$7/100))</f>
        <v>27110532.800000001</v>
      </c>
      <c r="E7" s="219">
        <f t="shared" si="5"/>
        <v>27565537.600000001</v>
      </c>
      <c r="F7" s="219">
        <f t="shared" si="5"/>
        <v>28020542.400000002</v>
      </c>
      <c r="G7" s="219">
        <f t="shared" si="5"/>
        <v>28475547.200000003</v>
      </c>
      <c r="H7" s="219">
        <f t="shared" si="5"/>
        <v>28930552.000000004</v>
      </c>
      <c r="I7" s="219">
        <f t="shared" si="5"/>
        <v>29385556.800000004</v>
      </c>
      <c r="J7" s="219">
        <f t="shared" si="5"/>
        <v>29840561.600000005</v>
      </c>
      <c r="K7" s="219">
        <f t="shared" si="5"/>
        <v>30295566.400000006</v>
      </c>
      <c r="L7" s="219">
        <f t="shared" si="5"/>
        <v>30750571.200000007</v>
      </c>
      <c r="M7" s="219">
        <v>31205576</v>
      </c>
      <c r="N7" s="219">
        <f t="shared" si="2"/>
        <v>31738249.255122345</v>
      </c>
      <c r="O7" s="219">
        <f t="shared" si="3"/>
        <v>32270922.51024469</v>
      </c>
      <c r="P7" s="219">
        <f t="shared" ref="P7:P39" si="6">O7+(M7*R7/100)</f>
        <v>32803595.765367035</v>
      </c>
      <c r="Q7" s="219">
        <f t="shared" ref="Q7:Q39" si="7">P7+(M7*R7/100)</f>
        <v>33336269.02048938</v>
      </c>
      <c r="R7" s="323">
        <v>1.7069810059661923</v>
      </c>
      <c r="U7" s="208"/>
    </row>
    <row r="8" spans="1:21" x14ac:dyDescent="0.2">
      <c r="A8" s="238">
        <v>5</v>
      </c>
      <c r="B8" s="239" t="s">
        <v>157</v>
      </c>
      <c r="C8" s="219">
        <v>82998509</v>
      </c>
      <c r="D8" s="219">
        <f t="shared" ref="D8:L8" si="8">C8+($C$8*($R$8/100))</f>
        <v>85108603.299999997</v>
      </c>
      <c r="E8" s="219">
        <f t="shared" si="8"/>
        <v>87218697.599999994</v>
      </c>
      <c r="F8" s="219">
        <f t="shared" si="8"/>
        <v>89328791.899999991</v>
      </c>
      <c r="G8" s="219">
        <f t="shared" si="8"/>
        <v>91438886.199999988</v>
      </c>
      <c r="H8" s="219">
        <f t="shared" si="8"/>
        <v>93548980.499999985</v>
      </c>
      <c r="I8" s="219">
        <f t="shared" si="8"/>
        <v>95659074.799999982</v>
      </c>
      <c r="J8" s="219">
        <f t="shared" si="8"/>
        <v>97769169.099999979</v>
      </c>
      <c r="K8" s="219">
        <f t="shared" si="8"/>
        <v>99879263.399999976</v>
      </c>
      <c r="L8" s="219">
        <f t="shared" si="8"/>
        <v>101989357.69999997</v>
      </c>
      <c r="M8" s="219">
        <v>104099452</v>
      </c>
      <c r="N8" s="219">
        <f t="shared" si="2"/>
        <v>106746001.47353721</v>
      </c>
      <c r="O8" s="219">
        <f t="shared" si="3"/>
        <v>109392550.94707441</v>
      </c>
      <c r="P8" s="219">
        <f t="shared" si="6"/>
        <v>112039100.42061162</v>
      </c>
      <c r="Q8" s="219">
        <f t="shared" si="7"/>
        <v>114685649.89414883</v>
      </c>
      <c r="R8" s="323">
        <v>2.5423279591685195</v>
      </c>
      <c r="U8" s="208"/>
    </row>
    <row r="9" spans="1:21" x14ac:dyDescent="0.2">
      <c r="A9" s="238">
        <v>6</v>
      </c>
      <c r="B9" s="239" t="s">
        <v>158</v>
      </c>
      <c r="C9" s="219">
        <v>900635</v>
      </c>
      <c r="D9" s="219">
        <f t="shared" ref="D9:L9" si="9">C9+($C$9*($R$9/100))</f>
        <v>916116.5</v>
      </c>
      <c r="E9" s="219">
        <f t="shared" si="9"/>
        <v>931598</v>
      </c>
      <c r="F9" s="219">
        <f t="shared" si="9"/>
        <v>947079.5</v>
      </c>
      <c r="G9" s="219">
        <f t="shared" si="9"/>
        <v>962561</v>
      </c>
      <c r="H9" s="219">
        <f t="shared" si="9"/>
        <v>978042.5</v>
      </c>
      <c r="I9" s="219">
        <f t="shared" si="9"/>
        <v>993524</v>
      </c>
      <c r="J9" s="219">
        <f t="shared" si="9"/>
        <v>1009005.5</v>
      </c>
      <c r="K9" s="219">
        <f t="shared" si="9"/>
        <v>1024487</v>
      </c>
      <c r="L9" s="219">
        <f t="shared" si="9"/>
        <v>1039968.5</v>
      </c>
      <c r="M9" s="219">
        <v>1055450</v>
      </c>
      <c r="N9" s="219">
        <f t="shared" si="2"/>
        <v>1073592.6984016832</v>
      </c>
      <c r="O9" s="219">
        <f t="shared" si="3"/>
        <v>1091735.3968033665</v>
      </c>
      <c r="P9" s="219">
        <f t="shared" si="6"/>
        <v>1109878.0952050497</v>
      </c>
      <c r="Q9" s="219">
        <f t="shared" si="7"/>
        <v>1128020.793606733</v>
      </c>
      <c r="R9" s="323">
        <v>1.7189538492286001</v>
      </c>
      <c r="U9" s="208"/>
    </row>
    <row r="10" spans="1:21" x14ac:dyDescent="0.2">
      <c r="A10" s="238">
        <v>7</v>
      </c>
      <c r="B10" s="239" t="s">
        <v>205</v>
      </c>
      <c r="C10" s="219">
        <v>20833803</v>
      </c>
      <c r="D10" s="219">
        <f t="shared" ref="D10:L10" si="10">C10+($C$10*($R$10/100))</f>
        <v>21304942.5</v>
      </c>
      <c r="E10" s="219">
        <f t="shared" si="10"/>
        <v>21776082</v>
      </c>
      <c r="F10" s="219">
        <f t="shared" si="10"/>
        <v>22247221.5</v>
      </c>
      <c r="G10" s="219">
        <f t="shared" si="10"/>
        <v>22718361</v>
      </c>
      <c r="H10" s="219">
        <f t="shared" si="10"/>
        <v>23189500.5</v>
      </c>
      <c r="I10" s="219">
        <f t="shared" si="10"/>
        <v>23660640</v>
      </c>
      <c r="J10" s="219">
        <f t="shared" si="10"/>
        <v>24131779.5</v>
      </c>
      <c r="K10" s="219">
        <f t="shared" si="10"/>
        <v>24602919</v>
      </c>
      <c r="L10" s="219">
        <f t="shared" si="10"/>
        <v>25074058.5</v>
      </c>
      <c r="M10" s="219">
        <v>25545198</v>
      </c>
      <c r="N10" s="219">
        <f t="shared" si="2"/>
        <v>26122881.863724783</v>
      </c>
      <c r="O10" s="219">
        <f t="shared" si="3"/>
        <v>26700565.727449566</v>
      </c>
      <c r="P10" s="219">
        <f t="shared" si="6"/>
        <v>27278249.591174349</v>
      </c>
      <c r="Q10" s="219">
        <f t="shared" si="7"/>
        <v>27855933.454899132</v>
      </c>
      <c r="R10" s="323">
        <v>2.2614186185786629</v>
      </c>
      <c r="U10" s="208"/>
    </row>
    <row r="11" spans="1:21" ht="19.5" customHeight="1" x14ac:dyDescent="0.2">
      <c r="A11" s="238">
        <v>8</v>
      </c>
      <c r="B11" s="239" t="s">
        <v>217</v>
      </c>
      <c r="C11" s="219">
        <v>220490</v>
      </c>
      <c r="D11" s="219">
        <f t="shared" ref="D11:L11" si="11">C11+($C$11*($R$11/100))</f>
        <v>232811.9</v>
      </c>
      <c r="E11" s="219">
        <f t="shared" si="11"/>
        <v>245133.8</v>
      </c>
      <c r="F11" s="219">
        <f t="shared" si="11"/>
        <v>257455.69999999998</v>
      </c>
      <c r="G11" s="219">
        <f t="shared" si="11"/>
        <v>269777.59999999998</v>
      </c>
      <c r="H11" s="219">
        <f t="shared" si="11"/>
        <v>282099.5</v>
      </c>
      <c r="I11" s="219">
        <f t="shared" si="11"/>
        <v>294421.40000000002</v>
      </c>
      <c r="J11" s="219">
        <f t="shared" si="11"/>
        <v>306743.30000000005</v>
      </c>
      <c r="K11" s="219">
        <f t="shared" si="11"/>
        <v>319065.20000000007</v>
      </c>
      <c r="L11" s="219">
        <f t="shared" si="11"/>
        <v>331387.10000000009</v>
      </c>
      <c r="M11" s="219">
        <v>343709</v>
      </c>
      <c r="N11" s="219">
        <f t="shared" si="2"/>
        <v>362916.89118372713</v>
      </c>
      <c r="O11" s="219">
        <f t="shared" si="3"/>
        <v>382124.78236745426</v>
      </c>
      <c r="P11" s="219">
        <f t="shared" si="6"/>
        <v>401332.67355118139</v>
      </c>
      <c r="Q11" s="219">
        <f t="shared" si="7"/>
        <v>420540.56473490852</v>
      </c>
      <c r="R11" s="323">
        <v>5.5884167082407368</v>
      </c>
      <c r="U11" s="208"/>
    </row>
    <row r="12" spans="1:21" x14ac:dyDescent="0.2">
      <c r="A12" s="238">
        <v>9</v>
      </c>
      <c r="B12" s="239" t="s">
        <v>216</v>
      </c>
      <c r="C12" s="219">
        <v>158204</v>
      </c>
      <c r="D12" s="219">
        <f t="shared" ref="D12:L12" si="12">C12+($C$12*($R$12/100))</f>
        <v>166708.29999999999</v>
      </c>
      <c r="E12" s="219">
        <f t="shared" si="12"/>
        <v>175212.59999999998</v>
      </c>
      <c r="F12" s="219">
        <f t="shared" si="12"/>
        <v>183716.89999999997</v>
      </c>
      <c r="G12" s="219">
        <f t="shared" si="12"/>
        <v>192221.19999999995</v>
      </c>
      <c r="H12" s="219">
        <f t="shared" si="12"/>
        <v>200725.49999999994</v>
      </c>
      <c r="I12" s="219">
        <f t="shared" si="12"/>
        <v>209229.79999999993</v>
      </c>
      <c r="J12" s="219">
        <f t="shared" si="12"/>
        <v>217734.09999999992</v>
      </c>
      <c r="K12" s="219">
        <f t="shared" si="12"/>
        <v>226238.39999999991</v>
      </c>
      <c r="L12" s="219">
        <f t="shared" si="12"/>
        <v>234742.6999999999</v>
      </c>
      <c r="M12" s="219">
        <v>243247</v>
      </c>
      <c r="N12" s="219">
        <f t="shared" si="2"/>
        <v>256322.81010657127</v>
      </c>
      <c r="O12" s="219">
        <f t="shared" si="3"/>
        <v>269398.62021314254</v>
      </c>
      <c r="P12" s="219">
        <f t="shared" si="6"/>
        <v>282474.43031971378</v>
      </c>
      <c r="Q12" s="219">
        <f t="shared" si="7"/>
        <v>295550.24042628502</v>
      </c>
      <c r="R12" s="323">
        <v>5.375527799549948</v>
      </c>
      <c r="U12" s="208"/>
    </row>
    <row r="13" spans="1:21" ht="19.5" customHeight="1" x14ac:dyDescent="0.2">
      <c r="A13" s="238">
        <v>10</v>
      </c>
      <c r="B13" s="239" t="s">
        <v>206</v>
      </c>
      <c r="C13" s="219">
        <v>13850507</v>
      </c>
      <c r="D13" s="219">
        <f t="shared" ref="D13:L13" si="13">C13+($C$13*($R$13/100))</f>
        <v>14144250.4</v>
      </c>
      <c r="E13" s="219">
        <f t="shared" si="13"/>
        <v>14437993.800000001</v>
      </c>
      <c r="F13" s="219">
        <f t="shared" si="13"/>
        <v>14731737.200000001</v>
      </c>
      <c r="G13" s="219">
        <f t="shared" si="13"/>
        <v>15025480.600000001</v>
      </c>
      <c r="H13" s="219">
        <f t="shared" si="13"/>
        <v>15319224.000000002</v>
      </c>
      <c r="I13" s="219">
        <f t="shared" si="13"/>
        <v>15612967.400000002</v>
      </c>
      <c r="J13" s="219">
        <f t="shared" si="13"/>
        <v>15906710.800000003</v>
      </c>
      <c r="K13" s="219">
        <f t="shared" si="13"/>
        <v>16200454.200000003</v>
      </c>
      <c r="L13" s="219">
        <f t="shared" si="13"/>
        <v>16494197.600000003</v>
      </c>
      <c r="M13" s="219">
        <v>16787941</v>
      </c>
      <c r="N13" s="219">
        <f t="shared" si="2"/>
        <v>17143981.892101597</v>
      </c>
      <c r="O13" s="219">
        <f t="shared" si="3"/>
        <v>17500022.784203194</v>
      </c>
      <c r="P13" s="219">
        <f t="shared" si="6"/>
        <v>17856063.676304791</v>
      </c>
      <c r="Q13" s="219">
        <f t="shared" si="7"/>
        <v>18212104.568406388</v>
      </c>
      <c r="R13" s="323">
        <v>2.1208133391795694</v>
      </c>
      <c r="U13" s="208"/>
    </row>
    <row r="14" spans="1:21" x14ac:dyDescent="0.2">
      <c r="A14" s="238">
        <v>11</v>
      </c>
      <c r="B14" s="239" t="s">
        <v>163</v>
      </c>
      <c r="C14" s="219">
        <v>1347668</v>
      </c>
      <c r="D14" s="219">
        <f t="shared" ref="D14:L14" si="14">C14+($C$14*($R$14/100))</f>
        <v>1358755.7</v>
      </c>
      <c r="E14" s="219">
        <f t="shared" si="14"/>
        <v>1369843.4</v>
      </c>
      <c r="F14" s="219">
        <f t="shared" si="14"/>
        <v>1380931.0999999999</v>
      </c>
      <c r="G14" s="219">
        <f t="shared" si="14"/>
        <v>1392018.7999999998</v>
      </c>
      <c r="H14" s="219">
        <f t="shared" si="14"/>
        <v>1403106.4999999998</v>
      </c>
      <c r="I14" s="219">
        <f t="shared" si="14"/>
        <v>1414194.1999999997</v>
      </c>
      <c r="J14" s="219">
        <f t="shared" si="14"/>
        <v>1425281.8999999997</v>
      </c>
      <c r="K14" s="219">
        <f t="shared" si="14"/>
        <v>1436369.5999999996</v>
      </c>
      <c r="L14" s="219">
        <f t="shared" si="14"/>
        <v>1447457.2999999996</v>
      </c>
      <c r="M14" s="219">
        <v>1458545</v>
      </c>
      <c r="N14" s="219">
        <f t="shared" si="2"/>
        <v>1470544.9208978028</v>
      </c>
      <c r="O14" s="219">
        <f t="shared" si="3"/>
        <v>1482544.8417956056</v>
      </c>
      <c r="P14" s="219">
        <f t="shared" si="6"/>
        <v>1494544.7626934084</v>
      </c>
      <c r="Q14" s="219">
        <f t="shared" si="7"/>
        <v>1506544.6835912112</v>
      </c>
      <c r="R14" s="323">
        <v>0.82273230498906247</v>
      </c>
      <c r="U14" s="208"/>
    </row>
    <row r="15" spans="1:21" x14ac:dyDescent="0.2">
      <c r="A15" s="238">
        <v>12</v>
      </c>
      <c r="B15" s="239" t="s">
        <v>164</v>
      </c>
      <c r="C15" s="219">
        <v>50671017</v>
      </c>
      <c r="D15" s="219">
        <f t="shared" ref="D15:L15" si="15">C15+($C$15*($R$15/100))</f>
        <v>51647884.5</v>
      </c>
      <c r="E15" s="219">
        <f t="shared" si="15"/>
        <v>52624752</v>
      </c>
      <c r="F15" s="219">
        <f t="shared" si="15"/>
        <v>53601619.5</v>
      </c>
      <c r="G15" s="219">
        <f t="shared" si="15"/>
        <v>54578487</v>
      </c>
      <c r="H15" s="219">
        <f t="shared" si="15"/>
        <v>55555354.5</v>
      </c>
      <c r="I15" s="219">
        <f t="shared" si="15"/>
        <v>56532222</v>
      </c>
      <c r="J15" s="219">
        <f t="shared" si="15"/>
        <v>57509089.5</v>
      </c>
      <c r="K15" s="219">
        <f t="shared" si="15"/>
        <v>58485957</v>
      </c>
      <c r="L15" s="219">
        <f t="shared" si="15"/>
        <v>59462824.5</v>
      </c>
      <c r="M15" s="219">
        <v>60439692</v>
      </c>
      <c r="N15" s="219">
        <f t="shared" si="2"/>
        <v>61604886.115302838</v>
      </c>
      <c r="O15" s="219">
        <f t="shared" si="3"/>
        <v>62770080.230605677</v>
      </c>
      <c r="P15" s="219">
        <f t="shared" si="6"/>
        <v>63935274.345908515</v>
      </c>
      <c r="Q15" s="219">
        <f t="shared" si="7"/>
        <v>65100468.461211354</v>
      </c>
      <c r="R15" s="323">
        <v>1.9278624307066896</v>
      </c>
      <c r="U15" s="208"/>
    </row>
    <row r="16" spans="1:21" x14ac:dyDescent="0.2">
      <c r="A16" s="238">
        <v>13</v>
      </c>
      <c r="B16" s="239" t="s">
        <v>165</v>
      </c>
      <c r="C16" s="219">
        <v>21144564</v>
      </c>
      <c r="D16" s="219">
        <f t="shared" ref="D16:L16" si="16">C16+($C$16*($R$16/100))</f>
        <v>21565253.800000001</v>
      </c>
      <c r="E16" s="219">
        <f t="shared" si="16"/>
        <v>21985943.600000001</v>
      </c>
      <c r="F16" s="219">
        <f t="shared" si="16"/>
        <v>22406633.400000002</v>
      </c>
      <c r="G16" s="219">
        <f t="shared" si="16"/>
        <v>22827323.200000003</v>
      </c>
      <c r="H16" s="219">
        <f t="shared" si="16"/>
        <v>23248013.000000004</v>
      </c>
      <c r="I16" s="219">
        <f t="shared" si="16"/>
        <v>23668702.800000004</v>
      </c>
      <c r="J16" s="219">
        <f t="shared" si="16"/>
        <v>24089392.600000005</v>
      </c>
      <c r="K16" s="219">
        <f t="shared" si="16"/>
        <v>24510082.400000006</v>
      </c>
      <c r="L16" s="219">
        <f t="shared" si="16"/>
        <v>24930772.200000007</v>
      </c>
      <c r="M16" s="219">
        <v>25351462</v>
      </c>
      <c r="N16" s="219">
        <f t="shared" si="2"/>
        <v>25855851.756085187</v>
      </c>
      <c r="O16" s="219">
        <f t="shared" si="3"/>
        <v>26360241.512170374</v>
      </c>
      <c r="P16" s="219">
        <f t="shared" si="6"/>
        <v>26864631.268255562</v>
      </c>
      <c r="Q16" s="219">
        <f t="shared" si="7"/>
        <v>27369021.024340749</v>
      </c>
      <c r="R16" s="323">
        <v>1.9895884351174136</v>
      </c>
      <c r="U16" s="208"/>
    </row>
    <row r="17" spans="1:21" x14ac:dyDescent="0.2">
      <c r="A17" s="238">
        <v>14</v>
      </c>
      <c r="B17" s="239" t="s">
        <v>166</v>
      </c>
      <c r="C17" s="219">
        <v>6077900</v>
      </c>
      <c r="D17" s="219">
        <f t="shared" ref="D17:L17" si="17">C17+($C$17*($R$17/100))</f>
        <v>6156570.2000000002</v>
      </c>
      <c r="E17" s="219">
        <f t="shared" si="17"/>
        <v>6235240.4000000004</v>
      </c>
      <c r="F17" s="219">
        <f t="shared" si="17"/>
        <v>6313910.6000000006</v>
      </c>
      <c r="G17" s="219">
        <f t="shared" si="17"/>
        <v>6392580.8000000007</v>
      </c>
      <c r="H17" s="219">
        <f t="shared" si="17"/>
        <v>6471251.0000000009</v>
      </c>
      <c r="I17" s="219">
        <f t="shared" si="17"/>
        <v>6549921.2000000011</v>
      </c>
      <c r="J17" s="219">
        <f t="shared" si="17"/>
        <v>6628591.4000000013</v>
      </c>
      <c r="K17" s="219">
        <f t="shared" si="17"/>
        <v>6707261.6000000015</v>
      </c>
      <c r="L17" s="219">
        <f t="shared" si="17"/>
        <v>6785931.8000000017</v>
      </c>
      <c r="M17" s="219">
        <v>6864602</v>
      </c>
      <c r="N17" s="219">
        <f t="shared" si="2"/>
        <v>6953454.9940045737</v>
      </c>
      <c r="O17" s="219">
        <f t="shared" si="3"/>
        <v>7042307.9880091473</v>
      </c>
      <c r="P17" s="219">
        <f t="shared" si="6"/>
        <v>7131160.982013721</v>
      </c>
      <c r="Q17" s="219">
        <f t="shared" si="7"/>
        <v>7220013.9760182947</v>
      </c>
      <c r="R17" s="323">
        <v>1.2943648299577157</v>
      </c>
      <c r="U17" s="208"/>
    </row>
    <row r="18" spans="1:21" x14ac:dyDescent="0.2">
      <c r="A18" s="238">
        <v>15</v>
      </c>
      <c r="B18" s="239" t="s">
        <v>207</v>
      </c>
      <c r="C18" s="219">
        <v>10143700</v>
      </c>
      <c r="D18" s="219">
        <f t="shared" ref="D18:L18" si="18">C18+($C$18*($R$18/100))</f>
        <v>10383460.199999999</v>
      </c>
      <c r="E18" s="219">
        <f t="shared" si="18"/>
        <v>10623220.399999999</v>
      </c>
      <c r="F18" s="219">
        <f t="shared" si="18"/>
        <v>10862980.599999998</v>
      </c>
      <c r="G18" s="219">
        <f t="shared" si="18"/>
        <v>11102740.799999997</v>
      </c>
      <c r="H18" s="219">
        <f t="shared" si="18"/>
        <v>11342500.999999996</v>
      </c>
      <c r="I18" s="219">
        <f t="shared" si="18"/>
        <v>11582261.199999996</v>
      </c>
      <c r="J18" s="219">
        <f t="shared" si="18"/>
        <v>11822021.399999995</v>
      </c>
      <c r="K18" s="219">
        <f t="shared" si="18"/>
        <v>12061781.599999994</v>
      </c>
      <c r="L18" s="219">
        <f t="shared" si="18"/>
        <v>12301541.799999993</v>
      </c>
      <c r="M18" s="219">
        <v>12541302</v>
      </c>
      <c r="N18" s="219">
        <f t="shared" si="2"/>
        <v>12837732.797024794</v>
      </c>
      <c r="O18" s="219">
        <f t="shared" si="3"/>
        <v>13134163.594049588</v>
      </c>
      <c r="P18" s="219">
        <f t="shared" si="6"/>
        <v>13430594.391074382</v>
      </c>
      <c r="Q18" s="219">
        <f t="shared" si="7"/>
        <v>13727025.188099176</v>
      </c>
      <c r="R18" s="323">
        <v>2.3636365428788313</v>
      </c>
      <c r="U18" s="208"/>
    </row>
    <row r="19" spans="1:21" x14ac:dyDescent="0.2">
      <c r="A19" s="238">
        <v>16</v>
      </c>
      <c r="B19" s="239" t="s">
        <v>168</v>
      </c>
      <c r="C19" s="219">
        <v>26945829</v>
      </c>
      <c r="D19" s="219">
        <f t="shared" ref="D19:L19" si="19">C19+($C$19*($R$19/100))</f>
        <v>27550059.5</v>
      </c>
      <c r="E19" s="219">
        <f t="shared" si="19"/>
        <v>28154290</v>
      </c>
      <c r="F19" s="219">
        <f t="shared" si="19"/>
        <v>28758520.5</v>
      </c>
      <c r="G19" s="219">
        <f t="shared" si="19"/>
        <v>29362751</v>
      </c>
      <c r="H19" s="219">
        <f t="shared" si="19"/>
        <v>29966981.5</v>
      </c>
      <c r="I19" s="219">
        <f t="shared" si="19"/>
        <v>30571212</v>
      </c>
      <c r="J19" s="219">
        <f t="shared" si="19"/>
        <v>31175442.5</v>
      </c>
      <c r="K19" s="219">
        <f t="shared" si="19"/>
        <v>31779673</v>
      </c>
      <c r="L19" s="219">
        <f t="shared" si="19"/>
        <v>32383903.5</v>
      </c>
      <c r="M19" s="219">
        <v>32988134</v>
      </c>
      <c r="N19" s="219">
        <f t="shared" si="2"/>
        <v>33727856.526291065</v>
      </c>
      <c r="O19" s="219">
        <f t="shared" si="3"/>
        <v>34467579.05258213</v>
      </c>
      <c r="P19" s="219">
        <f t="shared" si="6"/>
        <v>35207301.578873195</v>
      </c>
      <c r="Q19" s="219">
        <f t="shared" si="7"/>
        <v>35947024.10516426</v>
      </c>
      <c r="R19" s="323">
        <v>2.2423897219862861</v>
      </c>
      <c r="U19" s="208"/>
    </row>
    <row r="20" spans="1:21" x14ac:dyDescent="0.2">
      <c r="A20" s="238">
        <v>17</v>
      </c>
      <c r="B20" s="239" t="s">
        <v>169</v>
      </c>
      <c r="C20" s="219">
        <v>52850562</v>
      </c>
      <c r="D20" s="219">
        <f t="shared" ref="D20:L20" si="20">C20+($C$20*($R$20/100))</f>
        <v>53675035.5</v>
      </c>
      <c r="E20" s="219">
        <f t="shared" si="20"/>
        <v>54499509</v>
      </c>
      <c r="F20" s="219">
        <f t="shared" si="20"/>
        <v>55323982.5</v>
      </c>
      <c r="G20" s="219">
        <f t="shared" si="20"/>
        <v>56148456</v>
      </c>
      <c r="H20" s="219">
        <f t="shared" si="20"/>
        <v>56972929.5</v>
      </c>
      <c r="I20" s="219">
        <f t="shared" si="20"/>
        <v>57797403</v>
      </c>
      <c r="J20" s="219">
        <f t="shared" si="20"/>
        <v>58621876.5</v>
      </c>
      <c r="K20" s="219">
        <f t="shared" si="20"/>
        <v>59446350</v>
      </c>
      <c r="L20" s="219">
        <f t="shared" si="20"/>
        <v>60270823.5</v>
      </c>
      <c r="M20" s="219">
        <v>61095297</v>
      </c>
      <c r="N20" s="219">
        <f t="shared" si="2"/>
        <v>62048389.10432104</v>
      </c>
      <c r="O20" s="219">
        <f t="shared" si="3"/>
        <v>63001481.20864208</v>
      </c>
      <c r="P20" s="219">
        <f t="shared" si="6"/>
        <v>63954573.312963121</v>
      </c>
      <c r="Q20" s="219">
        <f t="shared" si="7"/>
        <v>64907665.417284161</v>
      </c>
      <c r="R20" s="323">
        <v>1.5600089550608753</v>
      </c>
      <c r="U20" s="208"/>
    </row>
    <row r="21" spans="1:21" x14ac:dyDescent="0.2">
      <c r="A21" s="238">
        <v>18</v>
      </c>
      <c r="B21" s="239" t="s">
        <v>170</v>
      </c>
      <c r="C21" s="219">
        <v>31841374</v>
      </c>
      <c r="D21" s="219">
        <f t="shared" ref="D21:L21" si="21">C21+($C$21*($R$21/100))</f>
        <v>31997842.699999999</v>
      </c>
      <c r="E21" s="219">
        <f t="shared" si="21"/>
        <v>32154311.399999999</v>
      </c>
      <c r="F21" s="219">
        <f t="shared" si="21"/>
        <v>32310780.099999998</v>
      </c>
      <c r="G21" s="219">
        <f t="shared" si="21"/>
        <v>32467248.799999997</v>
      </c>
      <c r="H21" s="219">
        <f t="shared" si="21"/>
        <v>32623717.499999996</v>
      </c>
      <c r="I21" s="219">
        <f t="shared" si="21"/>
        <v>32780186.199999996</v>
      </c>
      <c r="J21" s="219">
        <f t="shared" si="21"/>
        <v>32936654.899999995</v>
      </c>
      <c r="K21" s="219">
        <f t="shared" si="21"/>
        <v>33093123.599999994</v>
      </c>
      <c r="L21" s="219">
        <f t="shared" si="21"/>
        <v>33249592.299999993</v>
      </c>
      <c r="M21" s="219">
        <v>33406061</v>
      </c>
      <c r="N21" s="219">
        <f t="shared" si="2"/>
        <v>33570218.58116439</v>
      </c>
      <c r="O21" s="219">
        <f t="shared" si="3"/>
        <v>33734376.16232878</v>
      </c>
      <c r="P21" s="219">
        <f t="shared" si="6"/>
        <v>33898533.74349317</v>
      </c>
      <c r="Q21" s="219">
        <f t="shared" si="7"/>
        <v>34062691.324657559</v>
      </c>
      <c r="R21" s="323">
        <v>0.49140059094183564</v>
      </c>
      <c r="U21" s="208"/>
    </row>
    <row r="22" spans="1:21" x14ac:dyDescent="0.2">
      <c r="A22" s="238">
        <v>19</v>
      </c>
      <c r="B22" s="239" t="s">
        <v>171</v>
      </c>
      <c r="C22" s="219">
        <v>60650</v>
      </c>
      <c r="D22" s="219">
        <f t="shared" ref="D22:L22" si="22">C22+($C$22*($R$22/100))</f>
        <v>61032.3</v>
      </c>
      <c r="E22" s="219">
        <f t="shared" si="22"/>
        <v>61414.600000000006</v>
      </c>
      <c r="F22" s="219">
        <f t="shared" si="22"/>
        <v>61796.900000000009</v>
      </c>
      <c r="G22" s="219">
        <f t="shared" si="22"/>
        <v>62179.200000000012</v>
      </c>
      <c r="H22" s="219">
        <f t="shared" si="22"/>
        <v>62561.500000000015</v>
      </c>
      <c r="I22" s="219">
        <f t="shared" si="22"/>
        <v>62943.800000000017</v>
      </c>
      <c r="J22" s="219">
        <f t="shared" si="22"/>
        <v>63326.10000000002</v>
      </c>
      <c r="K22" s="219">
        <f t="shared" si="22"/>
        <v>63708.400000000023</v>
      </c>
      <c r="L22" s="219">
        <f t="shared" si="22"/>
        <v>64090.700000000026</v>
      </c>
      <c r="M22" s="219">
        <v>64473</v>
      </c>
      <c r="N22" s="219">
        <f t="shared" si="2"/>
        <v>64879.397821929102</v>
      </c>
      <c r="O22" s="219">
        <f t="shared" si="3"/>
        <v>65285.795643858204</v>
      </c>
      <c r="P22" s="219">
        <f t="shared" si="6"/>
        <v>65692.193465787306</v>
      </c>
      <c r="Q22" s="219">
        <f t="shared" si="7"/>
        <v>66098.591287716408</v>
      </c>
      <c r="R22" s="323">
        <v>0.63033800494641379</v>
      </c>
      <c r="U22" s="208"/>
    </row>
    <row r="23" spans="1:21" x14ac:dyDescent="0.2">
      <c r="A23" s="238">
        <v>20</v>
      </c>
      <c r="B23" s="239" t="s">
        <v>172</v>
      </c>
      <c r="C23" s="219">
        <v>60348023</v>
      </c>
      <c r="D23" s="219">
        <f t="shared" ref="D23:L23" si="23">C23+($C$23*($R$23/100))</f>
        <v>61575901.600000001</v>
      </c>
      <c r="E23" s="219">
        <f t="shared" si="23"/>
        <v>62803780.200000003</v>
      </c>
      <c r="F23" s="219">
        <f t="shared" si="23"/>
        <v>64031658.800000004</v>
      </c>
      <c r="G23" s="219">
        <f t="shared" si="23"/>
        <v>65259537.400000006</v>
      </c>
      <c r="H23" s="219">
        <f t="shared" si="23"/>
        <v>66487416.000000007</v>
      </c>
      <c r="I23" s="219">
        <f t="shared" si="23"/>
        <v>67715294.600000009</v>
      </c>
      <c r="J23" s="219">
        <f t="shared" si="23"/>
        <v>68943173.200000003</v>
      </c>
      <c r="K23" s="219">
        <f t="shared" si="23"/>
        <v>70171051.799999997</v>
      </c>
      <c r="L23" s="219">
        <f t="shared" si="23"/>
        <v>71398930.399999991</v>
      </c>
      <c r="M23" s="219">
        <v>72626809</v>
      </c>
      <c r="N23" s="219">
        <f t="shared" si="2"/>
        <v>74104519.455525398</v>
      </c>
      <c r="O23" s="219">
        <f t="shared" si="3"/>
        <v>75582229.911050797</v>
      </c>
      <c r="P23" s="219">
        <f t="shared" si="6"/>
        <v>77059940.366576195</v>
      </c>
      <c r="Q23" s="219">
        <f t="shared" si="7"/>
        <v>78537650.822101593</v>
      </c>
      <c r="R23" s="323">
        <v>2.0346625108166343</v>
      </c>
      <c r="U23" s="208"/>
    </row>
    <row r="24" spans="1:21" x14ac:dyDescent="0.2">
      <c r="A24" s="238">
        <v>21</v>
      </c>
      <c r="B24" s="239" t="s">
        <v>173</v>
      </c>
      <c r="C24" s="219">
        <v>96878627</v>
      </c>
      <c r="D24" s="219">
        <f t="shared" ref="D24:L24" si="24">C24+($C$24*($R$24/100))</f>
        <v>98428197.599999994</v>
      </c>
      <c r="E24" s="219">
        <f t="shared" si="24"/>
        <v>99977768.199999988</v>
      </c>
      <c r="F24" s="219">
        <f t="shared" si="24"/>
        <v>101527338.79999998</v>
      </c>
      <c r="G24" s="219">
        <f t="shared" si="24"/>
        <v>103076909.39999998</v>
      </c>
      <c r="H24" s="219">
        <f t="shared" si="24"/>
        <v>104626479.99999997</v>
      </c>
      <c r="I24" s="219">
        <f t="shared" si="24"/>
        <v>106176050.59999996</v>
      </c>
      <c r="J24" s="219">
        <f t="shared" si="24"/>
        <v>107725621.19999996</v>
      </c>
      <c r="K24" s="219">
        <f t="shared" si="24"/>
        <v>109275191.79999995</v>
      </c>
      <c r="L24" s="219">
        <f t="shared" si="24"/>
        <v>110824762.39999995</v>
      </c>
      <c r="M24" s="219">
        <v>112374333</v>
      </c>
      <c r="N24" s="219">
        <f t="shared" si="2"/>
        <v>114171756.9314045</v>
      </c>
      <c r="O24" s="219">
        <f t="shared" si="3"/>
        <v>115969180.862809</v>
      </c>
      <c r="P24" s="219">
        <f t="shared" si="6"/>
        <v>117766604.7942135</v>
      </c>
      <c r="Q24" s="219">
        <f t="shared" si="7"/>
        <v>119564028.725618</v>
      </c>
      <c r="R24" s="323">
        <v>1.5994968632245377</v>
      </c>
      <c r="U24" s="208"/>
    </row>
    <row r="25" spans="1:21" x14ac:dyDescent="0.2">
      <c r="A25" s="238">
        <v>22</v>
      </c>
      <c r="B25" s="239" t="s">
        <v>174</v>
      </c>
      <c r="C25" s="219">
        <v>2293896</v>
      </c>
      <c r="D25" s="219">
        <f t="shared" ref="D25:L25" si="25">C25+($C$25*($R$25/100))</f>
        <v>2321545.4</v>
      </c>
      <c r="E25" s="219">
        <f t="shared" si="25"/>
        <v>2349194.7999999998</v>
      </c>
      <c r="F25" s="219">
        <f t="shared" si="25"/>
        <v>2376844.1999999997</v>
      </c>
      <c r="G25" s="219">
        <f t="shared" si="25"/>
        <v>2404493.5999999996</v>
      </c>
      <c r="H25" s="219">
        <f t="shared" si="25"/>
        <v>2432142.9999999995</v>
      </c>
      <c r="I25" s="219">
        <f t="shared" si="25"/>
        <v>2459792.3999999994</v>
      </c>
      <c r="J25" s="219">
        <f t="shared" si="25"/>
        <v>2487441.7999999993</v>
      </c>
      <c r="K25" s="219">
        <f t="shared" si="25"/>
        <v>2515091.1999999993</v>
      </c>
      <c r="L25" s="219">
        <f t="shared" si="25"/>
        <v>2542740.5999999992</v>
      </c>
      <c r="M25" s="219">
        <v>2570390</v>
      </c>
      <c r="N25" s="219">
        <f t="shared" si="2"/>
        <v>2601372.1113363467</v>
      </c>
      <c r="O25" s="219">
        <f t="shared" si="3"/>
        <v>2632354.2226726934</v>
      </c>
      <c r="P25" s="219">
        <f t="shared" si="6"/>
        <v>2663336.3340090401</v>
      </c>
      <c r="Q25" s="219">
        <f t="shared" si="7"/>
        <v>2694318.4453453869</v>
      </c>
      <c r="R25" s="323">
        <v>1.2053467114463776</v>
      </c>
      <c r="U25" s="208"/>
    </row>
    <row r="26" spans="1:21" x14ac:dyDescent="0.2">
      <c r="A26" s="238">
        <v>23</v>
      </c>
      <c r="B26" s="239" t="s">
        <v>175</v>
      </c>
      <c r="C26" s="219">
        <v>2318822</v>
      </c>
      <c r="D26" s="219">
        <f t="shared" ref="D26:L26" si="26">C26+($C$26*($R$26/100))</f>
        <v>2383628.7000000002</v>
      </c>
      <c r="E26" s="219">
        <f t="shared" si="26"/>
        <v>2448435.4000000004</v>
      </c>
      <c r="F26" s="219">
        <f t="shared" si="26"/>
        <v>2513242.1000000006</v>
      </c>
      <c r="G26" s="219">
        <f t="shared" si="26"/>
        <v>2578048.8000000007</v>
      </c>
      <c r="H26" s="219">
        <f t="shared" si="26"/>
        <v>2642855.5000000009</v>
      </c>
      <c r="I26" s="219">
        <f t="shared" si="26"/>
        <v>2707662.2000000011</v>
      </c>
      <c r="J26" s="219">
        <f t="shared" si="26"/>
        <v>2772468.9000000013</v>
      </c>
      <c r="K26" s="219">
        <f t="shared" si="26"/>
        <v>2837275.6000000015</v>
      </c>
      <c r="L26" s="219">
        <f t="shared" si="26"/>
        <v>2902082.3000000017</v>
      </c>
      <c r="M26" s="219">
        <v>2966889</v>
      </c>
      <c r="N26" s="219">
        <f t="shared" si="2"/>
        <v>3049807.9499479909</v>
      </c>
      <c r="O26" s="219">
        <f t="shared" si="3"/>
        <v>3132726.8998959819</v>
      </c>
      <c r="P26" s="219">
        <f t="shared" si="6"/>
        <v>3215645.8498439728</v>
      </c>
      <c r="Q26" s="219">
        <f t="shared" si="7"/>
        <v>3298564.7997919638</v>
      </c>
      <c r="R26" s="323">
        <v>2.7948113309257887</v>
      </c>
      <c r="U26" s="208"/>
    </row>
    <row r="27" spans="1:21" x14ac:dyDescent="0.2">
      <c r="A27" s="238">
        <v>24</v>
      </c>
      <c r="B27" s="239" t="s">
        <v>176</v>
      </c>
      <c r="C27" s="219">
        <v>888573</v>
      </c>
      <c r="D27" s="219">
        <f t="shared" ref="D27:L27" si="27">C27+($C$27*($R$27/100))</f>
        <v>909436.3</v>
      </c>
      <c r="E27" s="219">
        <f t="shared" si="27"/>
        <v>930299.60000000009</v>
      </c>
      <c r="F27" s="219">
        <f t="shared" si="27"/>
        <v>951162.90000000014</v>
      </c>
      <c r="G27" s="219">
        <f t="shared" si="27"/>
        <v>972026.20000000019</v>
      </c>
      <c r="H27" s="219">
        <f t="shared" si="27"/>
        <v>992889.50000000023</v>
      </c>
      <c r="I27" s="219">
        <f t="shared" si="27"/>
        <v>1013752.8000000003</v>
      </c>
      <c r="J27" s="219">
        <f t="shared" si="27"/>
        <v>1034616.1000000003</v>
      </c>
      <c r="K27" s="219">
        <f t="shared" si="27"/>
        <v>1055479.4000000004</v>
      </c>
      <c r="L27" s="219">
        <f t="shared" si="27"/>
        <v>1076342.7000000004</v>
      </c>
      <c r="M27" s="219">
        <v>1097206</v>
      </c>
      <c r="N27" s="219">
        <f t="shared" si="2"/>
        <v>1122967.9103211553</v>
      </c>
      <c r="O27" s="219">
        <f t="shared" si="3"/>
        <v>1148729.8206423107</v>
      </c>
      <c r="P27" s="219">
        <f t="shared" si="6"/>
        <v>1174491.730963466</v>
      </c>
      <c r="Q27" s="219">
        <f t="shared" si="7"/>
        <v>1200253.6412846213</v>
      </c>
      <c r="R27" s="323">
        <v>2.3479556547408036</v>
      </c>
      <c r="U27" s="208"/>
    </row>
    <row r="28" spans="1:21" x14ac:dyDescent="0.2">
      <c r="A28" s="238">
        <v>25</v>
      </c>
      <c r="B28" s="239" t="s">
        <v>177</v>
      </c>
      <c r="C28" s="219">
        <v>1990036</v>
      </c>
      <c r="D28" s="219">
        <f t="shared" ref="D28:L28" si="28">C28+($C$28*($R$28/100))</f>
        <v>1988882.6</v>
      </c>
      <c r="E28" s="219">
        <f t="shared" si="28"/>
        <v>1987729.2000000002</v>
      </c>
      <c r="F28" s="219">
        <f t="shared" si="28"/>
        <v>1986575.8000000003</v>
      </c>
      <c r="G28" s="219">
        <f t="shared" si="28"/>
        <v>1985422.4000000004</v>
      </c>
      <c r="H28" s="219">
        <f t="shared" si="28"/>
        <v>1984269.0000000005</v>
      </c>
      <c r="I28" s="219">
        <f t="shared" si="28"/>
        <v>1983115.6000000006</v>
      </c>
      <c r="J28" s="219">
        <f t="shared" si="28"/>
        <v>1981962.2000000007</v>
      </c>
      <c r="K28" s="219">
        <f t="shared" si="28"/>
        <v>1980808.8000000007</v>
      </c>
      <c r="L28" s="219">
        <f t="shared" si="28"/>
        <v>1979655.4000000008</v>
      </c>
      <c r="M28" s="219">
        <v>1978502</v>
      </c>
      <c r="N28" s="219">
        <f t="shared" si="2"/>
        <v>1977355.2849622821</v>
      </c>
      <c r="O28" s="219">
        <f t="shared" si="3"/>
        <v>1976208.5699245641</v>
      </c>
      <c r="P28" s="219">
        <f t="shared" si="6"/>
        <v>1975061.8548868462</v>
      </c>
      <c r="Q28" s="219">
        <f t="shared" si="7"/>
        <v>1973915.1398491282</v>
      </c>
      <c r="R28" s="323">
        <v>-5.7958750494965926E-2</v>
      </c>
      <c r="U28" s="208"/>
    </row>
    <row r="29" spans="1:21" x14ac:dyDescent="0.2">
      <c r="A29" s="238">
        <v>26</v>
      </c>
      <c r="B29" s="239" t="s">
        <v>178</v>
      </c>
      <c r="C29" s="219">
        <v>36804660</v>
      </c>
      <c r="D29" s="219">
        <f t="shared" ref="D29:L29" si="29">C29+($C$29*($R$29/100))</f>
        <v>37321615.799999997</v>
      </c>
      <c r="E29" s="219">
        <f t="shared" si="29"/>
        <v>37838571.599999994</v>
      </c>
      <c r="F29" s="219">
        <f t="shared" si="29"/>
        <v>38355527.399999991</v>
      </c>
      <c r="G29" s="219">
        <f t="shared" si="29"/>
        <v>38872483.199999988</v>
      </c>
      <c r="H29" s="219">
        <f t="shared" si="29"/>
        <v>39389438.999999985</v>
      </c>
      <c r="I29" s="219">
        <f t="shared" si="29"/>
        <v>39906394.799999982</v>
      </c>
      <c r="J29" s="219">
        <f t="shared" si="29"/>
        <v>40423350.599999979</v>
      </c>
      <c r="K29" s="219">
        <f t="shared" si="29"/>
        <v>40940306.399999976</v>
      </c>
      <c r="L29" s="219">
        <f t="shared" si="29"/>
        <v>41457262.199999973</v>
      </c>
      <c r="M29" s="219">
        <v>41974218</v>
      </c>
      <c r="N29" s="219">
        <f t="shared" si="2"/>
        <v>42563785.066930234</v>
      </c>
      <c r="O29" s="219">
        <f t="shared" si="3"/>
        <v>43153352.133860469</v>
      </c>
      <c r="P29" s="219">
        <f t="shared" si="6"/>
        <v>43742919.200790703</v>
      </c>
      <c r="Q29" s="219">
        <f t="shared" si="7"/>
        <v>44332486.267720938</v>
      </c>
      <c r="R29" s="323">
        <v>1.4045933313879275</v>
      </c>
      <c r="U29" s="208"/>
    </row>
    <row r="30" spans="1:21" x14ac:dyDescent="0.2">
      <c r="A30" s="238">
        <v>27</v>
      </c>
      <c r="B30" s="239" t="s">
        <v>179</v>
      </c>
      <c r="C30" s="219">
        <v>974345</v>
      </c>
      <c r="D30" s="219">
        <f t="shared" ref="D30:L30" si="30">C30+($C$30*($R$30/100))</f>
        <v>1001705.8</v>
      </c>
      <c r="E30" s="219">
        <f t="shared" si="30"/>
        <v>1029066.6000000001</v>
      </c>
      <c r="F30" s="219">
        <f t="shared" si="30"/>
        <v>1056427.4000000001</v>
      </c>
      <c r="G30" s="219">
        <f t="shared" si="30"/>
        <v>1083788.2000000002</v>
      </c>
      <c r="H30" s="219">
        <f t="shared" si="30"/>
        <v>1111149.0000000002</v>
      </c>
      <c r="I30" s="219">
        <f t="shared" si="30"/>
        <v>1138509.8000000003</v>
      </c>
      <c r="J30" s="219">
        <f t="shared" si="30"/>
        <v>1165870.6000000003</v>
      </c>
      <c r="K30" s="219">
        <f t="shared" si="30"/>
        <v>1193231.4000000004</v>
      </c>
      <c r="L30" s="219">
        <f t="shared" si="30"/>
        <v>1220592.2000000004</v>
      </c>
      <c r="M30" s="219">
        <v>1247953</v>
      </c>
      <c r="N30" s="219">
        <f t="shared" si="2"/>
        <v>1282997.0474805126</v>
      </c>
      <c r="O30" s="219">
        <f t="shared" si="3"/>
        <v>1318041.0949610253</v>
      </c>
      <c r="P30" s="219">
        <f t="shared" si="6"/>
        <v>1353085.1424415379</v>
      </c>
      <c r="Q30" s="219">
        <f t="shared" si="7"/>
        <v>1388129.1899220506</v>
      </c>
      <c r="R30" s="323">
        <v>2.8081223796499186</v>
      </c>
      <c r="U30" s="208"/>
    </row>
    <row r="31" spans="1:21" x14ac:dyDescent="0.2">
      <c r="A31" s="238">
        <v>28</v>
      </c>
      <c r="B31" s="239" t="s">
        <v>180</v>
      </c>
      <c r="C31" s="219">
        <v>24358999</v>
      </c>
      <c r="D31" s="219">
        <f t="shared" ref="D31:L31" si="31">C31+($C$31*($R$31/100))</f>
        <v>24697432.899999999</v>
      </c>
      <c r="E31" s="219">
        <f t="shared" si="31"/>
        <v>25035866.799999997</v>
      </c>
      <c r="F31" s="219">
        <f t="shared" si="31"/>
        <v>25374300.699999996</v>
      </c>
      <c r="G31" s="219">
        <f t="shared" si="31"/>
        <v>25712734.599999994</v>
      </c>
      <c r="H31" s="219">
        <f t="shared" si="31"/>
        <v>26051168.499999993</v>
      </c>
      <c r="I31" s="219">
        <f t="shared" si="31"/>
        <v>26389602.399999991</v>
      </c>
      <c r="J31" s="219">
        <f t="shared" si="31"/>
        <v>26728036.29999999</v>
      </c>
      <c r="K31" s="219">
        <f t="shared" si="31"/>
        <v>27066470.199999988</v>
      </c>
      <c r="L31" s="219">
        <f t="shared" si="31"/>
        <v>27404904.099999987</v>
      </c>
      <c r="M31" s="219">
        <v>27743338</v>
      </c>
      <c r="N31" s="219">
        <f t="shared" si="2"/>
        <v>28128792.512246508</v>
      </c>
      <c r="O31" s="219">
        <f t="shared" si="3"/>
        <v>28514247.024493016</v>
      </c>
      <c r="P31" s="219">
        <f t="shared" si="6"/>
        <v>28899701.536739524</v>
      </c>
      <c r="Q31" s="219">
        <f t="shared" si="7"/>
        <v>29285156.048986033</v>
      </c>
      <c r="R31" s="323">
        <v>1.3893588156065033</v>
      </c>
      <c r="U31" s="208"/>
    </row>
    <row r="32" spans="1:21" x14ac:dyDescent="0.2">
      <c r="A32" s="238">
        <v>29</v>
      </c>
      <c r="B32" s="239" t="s">
        <v>181</v>
      </c>
      <c r="C32" s="219">
        <v>56507188</v>
      </c>
      <c r="D32" s="219">
        <f t="shared" ref="D32:L32" si="32">C32+($C$32*($R$32/100))</f>
        <v>57711312.899999999</v>
      </c>
      <c r="E32" s="219">
        <f t="shared" si="32"/>
        <v>58915437.799999997</v>
      </c>
      <c r="F32" s="219">
        <f t="shared" si="32"/>
        <v>60119562.699999996</v>
      </c>
      <c r="G32" s="219">
        <f t="shared" si="32"/>
        <v>61323687.599999994</v>
      </c>
      <c r="H32" s="219">
        <f t="shared" si="32"/>
        <v>62527812.499999993</v>
      </c>
      <c r="I32" s="219">
        <f t="shared" si="32"/>
        <v>63731937.399999991</v>
      </c>
      <c r="J32" s="219">
        <f t="shared" si="32"/>
        <v>64936062.29999999</v>
      </c>
      <c r="K32" s="219">
        <f t="shared" si="32"/>
        <v>66140187.199999988</v>
      </c>
      <c r="L32" s="219">
        <f t="shared" si="32"/>
        <v>67344312.099999994</v>
      </c>
      <c r="M32" s="219">
        <v>68548437</v>
      </c>
      <c r="N32" s="219">
        <f t="shared" si="2"/>
        <v>70009151.69434616</v>
      </c>
      <c r="O32" s="219">
        <f t="shared" si="3"/>
        <v>71469866.388692319</v>
      </c>
      <c r="P32" s="219">
        <f t="shared" si="6"/>
        <v>72930581.083038479</v>
      </c>
      <c r="Q32" s="219">
        <f t="shared" si="7"/>
        <v>74391295.777384639</v>
      </c>
      <c r="R32" s="323">
        <v>2.1309234145574538</v>
      </c>
      <c r="U32" s="208"/>
    </row>
    <row r="33" spans="1:21" x14ac:dyDescent="0.2">
      <c r="A33" s="238">
        <v>30</v>
      </c>
      <c r="B33" s="239" t="s">
        <v>182</v>
      </c>
      <c r="C33" s="219">
        <v>540851</v>
      </c>
      <c r="D33" s="219">
        <f t="shared" ref="D33:L33" si="33">C33+($C$33*($R$33/100))</f>
        <v>547823.6</v>
      </c>
      <c r="E33" s="219">
        <f t="shared" si="33"/>
        <v>554796.19999999995</v>
      </c>
      <c r="F33" s="219">
        <f t="shared" si="33"/>
        <v>561768.79999999993</v>
      </c>
      <c r="G33" s="219">
        <f t="shared" si="33"/>
        <v>568741.39999999991</v>
      </c>
      <c r="H33" s="219">
        <f t="shared" si="33"/>
        <v>575713.99999999988</v>
      </c>
      <c r="I33" s="219">
        <f t="shared" si="33"/>
        <v>582686.59999999986</v>
      </c>
      <c r="J33" s="219">
        <f t="shared" si="33"/>
        <v>589659.19999999984</v>
      </c>
      <c r="K33" s="219">
        <f t="shared" si="33"/>
        <v>596631.79999999981</v>
      </c>
      <c r="L33" s="219">
        <f t="shared" si="33"/>
        <v>603604.39999999979</v>
      </c>
      <c r="M33" s="219">
        <v>610577</v>
      </c>
      <c r="N33" s="219">
        <f t="shared" si="2"/>
        <v>618448.50100526761</v>
      </c>
      <c r="O33" s="219">
        <f t="shared" si="3"/>
        <v>626320.00201053522</v>
      </c>
      <c r="P33" s="219">
        <f t="shared" si="6"/>
        <v>634191.50301580282</v>
      </c>
      <c r="Q33" s="219">
        <f t="shared" si="7"/>
        <v>642063.00402107043</v>
      </c>
      <c r="R33" s="323">
        <v>1.2891905534056514</v>
      </c>
      <c r="U33" s="208"/>
    </row>
    <row r="34" spans="1:21" x14ac:dyDescent="0.2">
      <c r="A34" s="238">
        <v>31</v>
      </c>
      <c r="B34" s="239" t="s">
        <v>183</v>
      </c>
      <c r="C34" s="219">
        <v>62405679</v>
      </c>
      <c r="D34" s="219">
        <f t="shared" ref="D34:L34" si="34">C34+($C$34*($R$34/100))</f>
        <v>63379814.100000001</v>
      </c>
      <c r="E34" s="219">
        <f t="shared" si="34"/>
        <v>64353949.200000003</v>
      </c>
      <c r="F34" s="219">
        <f t="shared" si="34"/>
        <v>65328084.300000004</v>
      </c>
      <c r="G34" s="219">
        <f t="shared" si="34"/>
        <v>66302219.400000006</v>
      </c>
      <c r="H34" s="219">
        <f t="shared" si="34"/>
        <v>67276354.5</v>
      </c>
      <c r="I34" s="219">
        <f t="shared" si="34"/>
        <v>68250489.599999994</v>
      </c>
      <c r="J34" s="219">
        <f t="shared" si="34"/>
        <v>69224624.699999988</v>
      </c>
      <c r="K34" s="219">
        <f t="shared" si="34"/>
        <v>70198759.799999982</v>
      </c>
      <c r="L34" s="219">
        <f t="shared" si="34"/>
        <v>71172894.899999976</v>
      </c>
      <c r="M34" s="219">
        <v>72147030</v>
      </c>
      <c r="N34" s="219">
        <f t="shared" si="2"/>
        <v>73273224.84973079</v>
      </c>
      <c r="O34" s="219">
        <f t="shared" si="3"/>
        <v>74399419.699461579</v>
      </c>
      <c r="P34" s="219">
        <f t="shared" si="6"/>
        <v>75525614.549192369</v>
      </c>
      <c r="Q34" s="219">
        <f t="shared" si="7"/>
        <v>76651809.398923159</v>
      </c>
      <c r="R34" s="323">
        <v>1.5609718788573712</v>
      </c>
      <c r="U34" s="208"/>
    </row>
    <row r="35" spans="1:21" x14ac:dyDescent="0.2">
      <c r="A35" s="238">
        <v>32</v>
      </c>
      <c r="B35" s="239" t="s">
        <v>208</v>
      </c>
      <c r="C35" s="219">
        <v>0</v>
      </c>
      <c r="D35" s="219"/>
      <c r="E35" s="219"/>
      <c r="F35" s="219"/>
      <c r="G35" s="219"/>
      <c r="H35" s="219"/>
      <c r="I35" s="219"/>
      <c r="J35" s="219"/>
      <c r="K35" s="219"/>
      <c r="L35" s="219"/>
      <c r="M35" s="219">
        <v>0</v>
      </c>
      <c r="N35" s="219"/>
      <c r="O35" s="240"/>
      <c r="P35" s="468">
        <f>D49</f>
        <v>36429723.67876</v>
      </c>
      <c r="Q35" s="468">
        <f>E49</f>
        <v>36905073.571680002</v>
      </c>
      <c r="R35" s="457" t="e">
        <f>#REF!</f>
        <v>#REF!</v>
      </c>
      <c r="U35" s="208"/>
    </row>
    <row r="36" spans="1:21" x14ac:dyDescent="0.2">
      <c r="A36" s="238">
        <v>33</v>
      </c>
      <c r="B36" s="239" t="s">
        <v>185</v>
      </c>
      <c r="C36" s="219">
        <v>3199203</v>
      </c>
      <c r="D36" s="219">
        <f t="shared" ref="D36:L36" si="35">C36+($C$36*($R$36/100))</f>
        <v>3246674.4</v>
      </c>
      <c r="E36" s="219">
        <f t="shared" si="35"/>
        <v>3294145.8</v>
      </c>
      <c r="F36" s="219">
        <f t="shared" si="35"/>
        <v>3341617.1999999997</v>
      </c>
      <c r="G36" s="219">
        <f t="shared" si="35"/>
        <v>3389088.5999999996</v>
      </c>
      <c r="H36" s="219">
        <f t="shared" si="35"/>
        <v>3436559.9999999995</v>
      </c>
      <c r="I36" s="219">
        <f t="shared" si="35"/>
        <v>3484031.3999999994</v>
      </c>
      <c r="J36" s="219">
        <f t="shared" si="35"/>
        <v>3531502.7999999993</v>
      </c>
      <c r="K36" s="219">
        <f t="shared" si="35"/>
        <v>3578974.1999999993</v>
      </c>
      <c r="L36" s="219">
        <f t="shared" si="35"/>
        <v>3626445.5999999992</v>
      </c>
      <c r="M36" s="219">
        <v>3673917</v>
      </c>
      <c r="N36" s="219">
        <f t="shared" si="2"/>
        <v>3728432.4475892279</v>
      </c>
      <c r="O36" s="219">
        <f t="shared" si="3"/>
        <v>3782947.8951784559</v>
      </c>
      <c r="P36" s="219">
        <f t="shared" si="6"/>
        <v>3837463.3427676838</v>
      </c>
      <c r="Q36" s="219">
        <f t="shared" si="7"/>
        <v>3891978.7903569117</v>
      </c>
      <c r="R36" s="323">
        <v>1.4838508215952537</v>
      </c>
      <c r="U36" s="208"/>
    </row>
    <row r="37" spans="1:21" x14ac:dyDescent="0.2">
      <c r="A37" s="238">
        <v>34</v>
      </c>
      <c r="B37" s="239" t="s">
        <v>186</v>
      </c>
      <c r="C37" s="219">
        <v>166197921</v>
      </c>
      <c r="D37" s="219">
        <f t="shared" ref="D37:L37" si="36">C37+($C$37*($R$37/100))</f>
        <v>169559363</v>
      </c>
      <c r="E37" s="219">
        <f t="shared" si="36"/>
        <v>172920805</v>
      </c>
      <c r="F37" s="219">
        <f t="shared" si="36"/>
        <v>176282247</v>
      </c>
      <c r="G37" s="219">
        <f t="shared" si="36"/>
        <v>179643689</v>
      </c>
      <c r="H37" s="219">
        <f t="shared" si="36"/>
        <v>183005131</v>
      </c>
      <c r="I37" s="219">
        <f t="shared" si="36"/>
        <v>186366573</v>
      </c>
      <c r="J37" s="219">
        <f t="shared" si="36"/>
        <v>189728015</v>
      </c>
      <c r="K37" s="219">
        <f t="shared" si="36"/>
        <v>193089457</v>
      </c>
      <c r="L37" s="219">
        <f t="shared" si="36"/>
        <v>196450899</v>
      </c>
      <c r="M37" s="219">
        <v>199812341</v>
      </c>
      <c r="N37" s="219">
        <f t="shared" si="2"/>
        <v>203853652.65488961</v>
      </c>
      <c r="O37" s="219">
        <v>207894964.30977923</v>
      </c>
      <c r="P37" s="219">
        <f t="shared" si="6"/>
        <v>211936275.96466884</v>
      </c>
      <c r="Q37" s="219">
        <f t="shared" si="7"/>
        <v>215977587.61955845</v>
      </c>
      <c r="R37" s="323">
        <v>2.0225535793555443</v>
      </c>
      <c r="U37" s="208"/>
    </row>
    <row r="38" spans="1:21" x14ac:dyDescent="0.2">
      <c r="A38" s="238">
        <v>35</v>
      </c>
      <c r="B38" s="239" t="s">
        <v>209</v>
      </c>
      <c r="C38" s="219">
        <v>8489349</v>
      </c>
      <c r="D38" s="219">
        <f t="shared" ref="D38:L38" si="37">C38+($C$38*($R$38/100))</f>
        <v>8649043.3000000007</v>
      </c>
      <c r="E38" s="219">
        <f t="shared" si="37"/>
        <v>8808737.6000000015</v>
      </c>
      <c r="F38" s="219">
        <f t="shared" si="37"/>
        <v>8968431.9000000022</v>
      </c>
      <c r="G38" s="219">
        <f t="shared" si="37"/>
        <v>9128126.200000003</v>
      </c>
      <c r="H38" s="219">
        <f t="shared" si="37"/>
        <v>9287820.5000000037</v>
      </c>
      <c r="I38" s="219">
        <f t="shared" si="37"/>
        <v>9447514.8000000045</v>
      </c>
      <c r="J38" s="219">
        <f t="shared" si="37"/>
        <v>9607209.1000000052</v>
      </c>
      <c r="K38" s="219">
        <f t="shared" si="37"/>
        <v>9766903.400000006</v>
      </c>
      <c r="L38" s="219">
        <f t="shared" si="37"/>
        <v>9926597.7000000067</v>
      </c>
      <c r="M38" s="219">
        <v>10086292</v>
      </c>
      <c r="N38" s="219">
        <f t="shared" si="2"/>
        <v>10276026.612222398</v>
      </c>
      <c r="O38" s="219">
        <v>10465761.224444795</v>
      </c>
      <c r="P38" s="219">
        <f t="shared" si="6"/>
        <v>10655495.836667193</v>
      </c>
      <c r="Q38" s="219">
        <f t="shared" si="7"/>
        <v>10845230.448889591</v>
      </c>
      <c r="R38" s="323">
        <v>1.8811136166035816</v>
      </c>
      <c r="U38" s="208"/>
    </row>
    <row r="39" spans="1:21" x14ac:dyDescent="0.2">
      <c r="A39" s="238">
        <v>36</v>
      </c>
      <c r="B39" s="239" t="s">
        <v>188</v>
      </c>
      <c r="C39" s="219">
        <v>80176197</v>
      </c>
      <c r="D39" s="219">
        <f t="shared" ref="D39:L39" si="38">C39+($C$39*($R$39/100))</f>
        <v>81286188.799999997</v>
      </c>
      <c r="E39" s="219">
        <f t="shared" si="38"/>
        <v>82396180.599999994</v>
      </c>
      <c r="F39" s="219">
        <f t="shared" si="38"/>
        <v>83506172.399999991</v>
      </c>
      <c r="G39" s="219">
        <f t="shared" si="38"/>
        <v>84616164.199999988</v>
      </c>
      <c r="H39" s="219">
        <f t="shared" si="38"/>
        <v>85726155.999999985</v>
      </c>
      <c r="I39" s="219">
        <f t="shared" si="38"/>
        <v>86836147.799999982</v>
      </c>
      <c r="J39" s="219">
        <f t="shared" si="38"/>
        <v>87946139.599999979</v>
      </c>
      <c r="K39" s="219">
        <f t="shared" si="38"/>
        <v>89056131.399999976</v>
      </c>
      <c r="L39" s="219">
        <f t="shared" si="38"/>
        <v>90166123.199999973</v>
      </c>
      <c r="M39" s="219">
        <v>91276115</v>
      </c>
      <c r="N39" s="219">
        <f t="shared" si="2"/>
        <v>92539778.568201631</v>
      </c>
      <c r="O39" s="219">
        <v>93803442.136403263</v>
      </c>
      <c r="P39" s="219">
        <f t="shared" si="6"/>
        <v>95067105.704604894</v>
      </c>
      <c r="Q39" s="219">
        <f t="shared" si="7"/>
        <v>96330769.272806525</v>
      </c>
      <c r="R39" s="323">
        <v>1.3844405715576658</v>
      </c>
      <c r="U39" s="208"/>
    </row>
    <row r="40" spans="1:21" x14ac:dyDescent="0.2">
      <c r="A40" s="284"/>
      <c r="B40" s="325" t="s">
        <v>306</v>
      </c>
      <c r="C40" s="326">
        <f>SUM(C4:C39)</f>
        <v>1028737436</v>
      </c>
      <c r="D40" s="326">
        <f>SUM(D4:D39)</f>
        <v>1046920649.6999998</v>
      </c>
      <c r="E40" s="326">
        <f t="shared" ref="E40:L40" si="39">SUM(E4:E39)</f>
        <v>1065103863.4</v>
      </c>
      <c r="F40" s="326">
        <f t="shared" si="39"/>
        <v>1083287077.0999999</v>
      </c>
      <c r="G40" s="326">
        <f t="shared" si="39"/>
        <v>1101470290.8</v>
      </c>
      <c r="H40" s="326">
        <f t="shared" si="39"/>
        <v>1119653504.5</v>
      </c>
      <c r="I40" s="326">
        <f t="shared" si="39"/>
        <v>1137836718.1999998</v>
      </c>
      <c r="J40" s="326">
        <f t="shared" si="39"/>
        <v>1156019931.8999999</v>
      </c>
      <c r="K40" s="326">
        <f t="shared" si="39"/>
        <v>1174203145.5999999</v>
      </c>
      <c r="L40" s="326">
        <f t="shared" si="39"/>
        <v>1192386359.3000002</v>
      </c>
      <c r="M40" s="326">
        <f>SUM(M4:M39)</f>
        <v>1210569573</v>
      </c>
      <c r="N40" s="326">
        <f>SUM(N4:N39)</f>
        <v>1232192559.280288</v>
      </c>
      <c r="O40" s="326">
        <f>SUM(O4:O39)</f>
        <v>1253815545.5605762</v>
      </c>
      <c r="P40" s="326">
        <f>SUM(P4:P39)</f>
        <v>1275251318.804724</v>
      </c>
      <c r="Q40" s="326">
        <f>SUM(Q4:Q39)</f>
        <v>1296887894.582757</v>
      </c>
      <c r="R40" s="212"/>
    </row>
    <row r="42" spans="1:21" x14ac:dyDescent="0.2">
      <c r="B42" s="498" t="s">
        <v>296</v>
      </c>
      <c r="C42" s="498"/>
      <c r="D42" s="498"/>
      <c r="E42" s="384"/>
    </row>
    <row r="43" spans="1:21" ht="78.75" customHeight="1" x14ac:dyDescent="0.2">
      <c r="B43" s="500" t="s">
        <v>378</v>
      </c>
      <c r="C43" s="500"/>
      <c r="D43" s="500"/>
      <c r="E43" s="456"/>
    </row>
    <row r="44" spans="1:21" x14ac:dyDescent="0.2">
      <c r="B44" s="499" t="s">
        <v>393</v>
      </c>
      <c r="C44" s="499"/>
      <c r="D44" s="499"/>
      <c r="E44" s="382"/>
      <c r="F44" s="382"/>
      <c r="G44" s="382"/>
      <c r="H44" s="382"/>
      <c r="I44" s="382"/>
    </row>
    <row r="45" spans="1:21" x14ac:dyDescent="0.2">
      <c r="B45" s="489"/>
      <c r="C45" s="384"/>
      <c r="D45" s="384"/>
    </row>
    <row r="46" spans="1:21" x14ac:dyDescent="0.2">
      <c r="B46" s="487" t="s">
        <v>389</v>
      </c>
      <c r="F46" s="450"/>
      <c r="G46" s="450"/>
      <c r="H46" s="450"/>
    </row>
    <row r="47" spans="1:21" ht="54" x14ac:dyDescent="0.2">
      <c r="B47" s="322" t="s">
        <v>386</v>
      </c>
      <c r="C47" s="322">
        <v>2011</v>
      </c>
      <c r="D47" s="322">
        <v>2014</v>
      </c>
      <c r="E47" s="322">
        <v>2015</v>
      </c>
      <c r="F47" s="322" t="s">
        <v>387</v>
      </c>
      <c r="G47" s="451"/>
      <c r="H47" s="451"/>
    </row>
    <row r="48" spans="1:21" x14ac:dyDescent="0.2">
      <c r="A48" s="446"/>
      <c r="B48" s="284" t="s">
        <v>154</v>
      </c>
      <c r="C48" s="478">
        <v>49386799</v>
      </c>
      <c r="D48" s="488">
        <f>C48+(C48*F48*3/100)</f>
        <v>50750900.378225386</v>
      </c>
      <c r="E48" s="462">
        <f>D48+(D48*F48/100)</f>
        <v>51218160.014092296</v>
      </c>
      <c r="F48" s="462">
        <f>C66</f>
        <v>0.92069230769230759</v>
      </c>
      <c r="G48" s="453"/>
      <c r="H48" s="453"/>
    </row>
    <row r="49" spans="1:9" x14ac:dyDescent="0.2">
      <c r="A49" s="446"/>
      <c r="B49" s="284" t="s">
        <v>184</v>
      </c>
      <c r="C49" s="478">
        <v>35003674</v>
      </c>
      <c r="D49" s="488">
        <f>C49+(C49*F49*3/100)</f>
        <v>36429723.67876</v>
      </c>
      <c r="E49" s="462">
        <f>C49+(C49*F49*4/100)</f>
        <v>36905073.571680002</v>
      </c>
      <c r="F49" s="462">
        <f>13.58/10</f>
        <v>1.3580000000000001</v>
      </c>
      <c r="G49" s="453"/>
      <c r="H49" s="453"/>
    </row>
    <row r="50" spans="1:9" x14ac:dyDescent="0.2">
      <c r="A50" s="446"/>
      <c r="F50" s="452"/>
      <c r="G50" s="453"/>
      <c r="H50" s="453"/>
    </row>
    <row r="51" spans="1:9" x14ac:dyDescent="0.2">
      <c r="A51" s="446"/>
      <c r="F51" s="452"/>
      <c r="G51" s="453"/>
      <c r="H51" s="453"/>
    </row>
    <row r="52" spans="1:9" ht="27" x14ac:dyDescent="0.2">
      <c r="A52" s="446"/>
      <c r="B52" s="322" t="s">
        <v>388</v>
      </c>
      <c r="C52" s="322" t="s">
        <v>377</v>
      </c>
      <c r="F52" s="455"/>
      <c r="G52" s="497"/>
      <c r="H52" s="497"/>
      <c r="I52" s="384"/>
    </row>
    <row r="53" spans="1:9" x14ac:dyDescent="0.2">
      <c r="A53" s="446"/>
      <c r="B53" s="481" t="s">
        <v>363</v>
      </c>
      <c r="C53" s="479">
        <v>11.89</v>
      </c>
      <c r="F53" s="452"/>
      <c r="G53" s="453"/>
      <c r="H53" s="453"/>
    </row>
    <row r="54" spans="1:9" x14ac:dyDescent="0.2">
      <c r="B54" s="481" t="s">
        <v>364</v>
      </c>
      <c r="C54" s="479">
        <v>8.15</v>
      </c>
      <c r="F54" s="451"/>
      <c r="G54" s="497"/>
      <c r="H54" s="497"/>
    </row>
    <row r="55" spans="1:9" x14ac:dyDescent="0.2">
      <c r="B55" s="481" t="s">
        <v>365</v>
      </c>
      <c r="C55" s="479">
        <v>10.87</v>
      </c>
      <c r="F55" s="451"/>
      <c r="G55" s="497"/>
      <c r="H55" s="497"/>
    </row>
    <row r="56" spans="1:9" x14ac:dyDescent="0.2">
      <c r="B56" s="481" t="s">
        <v>366</v>
      </c>
      <c r="C56" s="479">
        <v>9.5</v>
      </c>
      <c r="F56" s="454"/>
      <c r="G56" s="486"/>
      <c r="H56" s="486"/>
    </row>
    <row r="57" spans="1:9" x14ac:dyDescent="0.2">
      <c r="B57" s="481" t="s">
        <v>367</v>
      </c>
      <c r="C57" s="479">
        <v>11.33</v>
      </c>
      <c r="F57" s="451"/>
      <c r="G57" s="497"/>
      <c r="H57" s="497"/>
    </row>
    <row r="58" spans="1:9" x14ac:dyDescent="0.2">
      <c r="B58" s="481" t="s">
        <v>368</v>
      </c>
      <c r="C58" s="479">
        <v>11.15</v>
      </c>
      <c r="F58" s="451"/>
      <c r="G58" s="497"/>
      <c r="H58" s="497"/>
    </row>
    <row r="59" spans="1:9" x14ac:dyDescent="0.2">
      <c r="B59" s="481" t="s">
        <v>369</v>
      </c>
      <c r="C59" s="479">
        <v>14.65</v>
      </c>
      <c r="G59" s="447"/>
    </row>
    <row r="60" spans="1:9" x14ac:dyDescent="0.2">
      <c r="B60" s="481" t="s">
        <v>370</v>
      </c>
      <c r="C60" s="479">
        <v>12.16</v>
      </c>
    </row>
    <row r="61" spans="1:9" x14ac:dyDescent="0.2">
      <c r="B61" s="481" t="s">
        <v>371</v>
      </c>
      <c r="C61" s="479">
        <v>5.0999999999999996</v>
      </c>
      <c r="G61" s="485"/>
      <c r="H61" s="485"/>
    </row>
    <row r="62" spans="1:9" x14ac:dyDescent="0.2">
      <c r="B62" s="481" t="s">
        <v>372</v>
      </c>
      <c r="C62" s="479">
        <v>4.16</v>
      </c>
    </row>
    <row r="63" spans="1:9" x14ac:dyDescent="0.2">
      <c r="B63" s="481" t="s">
        <v>373</v>
      </c>
      <c r="C63" s="479">
        <v>3.45</v>
      </c>
    </row>
    <row r="64" spans="1:9" x14ac:dyDescent="0.2">
      <c r="B64" s="481" t="s">
        <v>374</v>
      </c>
      <c r="C64" s="479">
        <v>10.9</v>
      </c>
    </row>
    <row r="65" spans="1:6" x14ac:dyDescent="0.2">
      <c r="B65" s="481" t="s">
        <v>375</v>
      </c>
      <c r="C65" s="479">
        <v>6.38</v>
      </c>
    </row>
    <row r="66" spans="1:6" x14ac:dyDescent="0.2">
      <c r="A66" s="446"/>
      <c r="B66" s="480" t="s">
        <v>385</v>
      </c>
      <c r="C66" s="482">
        <f>AVERAGE(C53:C65)/10</f>
        <v>0.92069230769230759</v>
      </c>
    </row>
    <row r="67" spans="1:6" x14ac:dyDescent="0.2">
      <c r="A67" s="446"/>
    </row>
    <row r="68" spans="1:6" x14ac:dyDescent="0.2">
      <c r="A68" s="446"/>
    </row>
    <row r="69" spans="1:6" x14ac:dyDescent="0.2">
      <c r="A69" s="446"/>
      <c r="B69" s="487" t="s">
        <v>392</v>
      </c>
    </row>
    <row r="70" spans="1:6" x14ac:dyDescent="0.2">
      <c r="A70" s="446"/>
      <c r="B70" s="227" t="s">
        <v>390</v>
      </c>
    </row>
    <row r="71" spans="1:6" x14ac:dyDescent="0.2">
      <c r="A71" s="446"/>
      <c r="B71" s="227" t="s">
        <v>391</v>
      </c>
    </row>
    <row r="72" spans="1:6" x14ac:dyDescent="0.2">
      <c r="A72" s="446"/>
      <c r="B72" s="487" t="s">
        <v>396</v>
      </c>
    </row>
    <row r="73" spans="1:6" ht="42.75" customHeight="1" x14ac:dyDescent="0.2">
      <c r="A73" s="446"/>
      <c r="B73" s="496" t="s">
        <v>394</v>
      </c>
      <c r="C73" s="496"/>
      <c r="D73" s="496"/>
    </row>
    <row r="74" spans="1:6" ht="42.75" customHeight="1" x14ac:dyDescent="0.2">
      <c r="A74" s="446"/>
      <c r="B74" s="496" t="s">
        <v>395</v>
      </c>
      <c r="C74" s="496"/>
      <c r="D74" s="496"/>
    </row>
    <row r="75" spans="1:6" x14ac:dyDescent="0.2">
      <c r="A75" s="446"/>
      <c r="F75" s="448"/>
    </row>
    <row r="76" spans="1:6" x14ac:dyDescent="0.2">
      <c r="A76" s="446"/>
    </row>
  </sheetData>
  <mergeCells count="10">
    <mergeCell ref="B73:D73"/>
    <mergeCell ref="B74:D74"/>
    <mergeCell ref="G58:H58"/>
    <mergeCell ref="B42:D42"/>
    <mergeCell ref="B44:D44"/>
    <mergeCell ref="B43:D43"/>
    <mergeCell ref="G52:H52"/>
    <mergeCell ref="G54:H54"/>
    <mergeCell ref="G55:H55"/>
    <mergeCell ref="G57:H57"/>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000"/>
    <pageSetUpPr fitToPage="1"/>
  </sheetPr>
  <dimension ref="A1:AB48"/>
  <sheetViews>
    <sheetView zoomScale="80" zoomScaleNormal="80" workbookViewId="0">
      <selection activeCell="L49" sqref="L49"/>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173</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population'!G24</f>
        <v>58089017.800000012</v>
      </c>
      <c r="D3" s="346">
        <f>'Rural population'!H24</f>
        <v>58666860.500000015</v>
      </c>
      <c r="E3" s="346">
        <f>'Rural population'!I24</f>
        <v>59244703.200000018</v>
      </c>
      <c r="F3" s="346">
        <f>'Rural population'!J24</f>
        <v>59822545.900000021</v>
      </c>
      <c r="G3" s="346">
        <f>'Rural population'!K24</f>
        <v>60400388.600000024</v>
      </c>
      <c r="H3" s="346">
        <f>'Rural population'!L24</f>
        <v>60978231.300000027</v>
      </c>
      <c r="I3" s="346">
        <f>'Rural population'!M24</f>
        <v>61556074</v>
      </c>
      <c r="J3" s="346">
        <f>'Rural population'!N24</f>
        <v>62193779.782059252</v>
      </c>
      <c r="K3" s="346">
        <f>'Rural population'!O24</f>
        <v>62831485.564118505</v>
      </c>
      <c r="L3" s="346">
        <f>'Rural population'!P24</f>
        <v>63469191.346177757</v>
      </c>
      <c r="M3" s="346">
        <f>'Rural population'!Q24</f>
        <v>64106897.128237009</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intake'!$C$28/1000*365</f>
        <v>20.330500000000001</v>
      </c>
      <c r="D7" s="353">
        <f>'Protein intake'!$C$28/1000*365</f>
        <v>20.330500000000001</v>
      </c>
      <c r="E7" s="353">
        <f>'Protein intake'!$C$28/1000*365</f>
        <v>20.330500000000001</v>
      </c>
      <c r="F7" s="353">
        <f>'Protein intake'!$C$28/1000*365</f>
        <v>20.330500000000001</v>
      </c>
      <c r="G7" s="353">
        <f>'Protein intake'!$I$28/1000*365</f>
        <v>21.243000000000002</v>
      </c>
      <c r="H7" s="353">
        <f>'Protein intake'!$I$28/1000*365</f>
        <v>21.243000000000002</v>
      </c>
      <c r="I7" s="353">
        <f>'Protein intake'!$O$28/1000*365</f>
        <v>21.297750000000001</v>
      </c>
      <c r="J7" s="353">
        <f>'Protein intake'!$O$28/1000*365</f>
        <v>21.297750000000001</v>
      </c>
      <c r="K7" s="353">
        <f>'Protein intake'!$O$28/1000*365</f>
        <v>21.297750000000001</v>
      </c>
      <c r="L7" s="353">
        <f>'Protein intake'!$O$28/1000*365</f>
        <v>21.297750000000001</v>
      </c>
      <c r="M7" s="353">
        <f>'Protein intake'!$O$28/1000*365</f>
        <v>21.297750000000001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173</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173</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330674057.38721204</v>
      </c>
      <c r="D27" s="335">
        <f t="shared" ref="D27:K27" si="0">(D3*D7*D11*D15*D19)-$A$23</f>
        <v>333963450.07067007</v>
      </c>
      <c r="E27" s="335">
        <f t="shared" si="0"/>
        <v>337252842.7541281</v>
      </c>
      <c r="F27" s="335">
        <f t="shared" si="0"/>
        <v>340542235.43758607</v>
      </c>
      <c r="G27" s="335">
        <f t="shared" si="0"/>
        <v>359263927.40834415</v>
      </c>
      <c r="H27" s="335">
        <f t="shared" si="0"/>
        <v>362700958.9016521</v>
      </c>
      <c r="I27" s="335">
        <f t="shared" si="0"/>
        <v>367081645.00937998</v>
      </c>
      <c r="J27" s="335">
        <f t="shared" si="0"/>
        <v>370884520.5389387</v>
      </c>
      <c r="K27" s="335">
        <f t="shared" si="0"/>
        <v>374687396.06849736</v>
      </c>
      <c r="L27" s="335">
        <f>(L3*L7*L11*L15*L19)-$A$23</f>
        <v>378490271.59805602</v>
      </c>
      <c r="M27" s="363">
        <f>(M3*M7*M11*M15*M19)-$A$23</f>
        <v>382293147.12761468</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2598.1533080423806</v>
      </c>
      <c r="D39" s="374">
        <f t="shared" ref="D39:K39" si="1">D27*D31*$A$35/10^3</f>
        <v>2623.9985362695502</v>
      </c>
      <c r="E39" s="374">
        <f t="shared" si="1"/>
        <v>2649.8437644967207</v>
      </c>
      <c r="F39" s="374">
        <f t="shared" si="1"/>
        <v>2675.6889927238908</v>
      </c>
      <c r="G39" s="374">
        <f t="shared" si="1"/>
        <v>2822.7880010655613</v>
      </c>
      <c r="H39" s="374">
        <f t="shared" si="1"/>
        <v>2849.7932485129804</v>
      </c>
      <c r="I39" s="374">
        <f t="shared" si="1"/>
        <v>2884.2129250736994</v>
      </c>
      <c r="J39" s="374">
        <f t="shared" si="1"/>
        <v>2914.0926613773754</v>
      </c>
      <c r="K39" s="374">
        <f t="shared" si="1"/>
        <v>2943.972397681051</v>
      </c>
      <c r="L39" s="374">
        <f>L27*L31*$A$35/10^3</f>
        <v>2973.8521339847257</v>
      </c>
      <c r="M39" s="375">
        <f>M27*M31*$A$35/10^3</f>
        <v>3003.7318702884008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805427.525493138</v>
      </c>
      <c r="D43" s="119">
        <f>D39*310</f>
        <v>813439.5462435605</v>
      </c>
      <c r="E43" s="119">
        <f>E39*310</f>
        <v>821451.56699398346</v>
      </c>
      <c r="F43" s="119">
        <f t="shared" ref="F43:K43" si="2">F39*310</f>
        <v>829463.58774440619</v>
      </c>
      <c r="G43" s="119">
        <f t="shared" si="2"/>
        <v>875064.28033032396</v>
      </c>
      <c r="H43" s="119">
        <f t="shared" si="2"/>
        <v>883435.90703902394</v>
      </c>
      <c r="I43" s="119">
        <f t="shared" si="2"/>
        <v>894106.0067728468</v>
      </c>
      <c r="J43" s="119">
        <f t="shared" si="2"/>
        <v>903368.72502698633</v>
      </c>
      <c r="K43" s="119">
        <f t="shared" si="2"/>
        <v>912631.44328112586</v>
      </c>
      <c r="L43" s="119">
        <f>L39*310</f>
        <v>921894.16153526492</v>
      </c>
      <c r="M43" s="120">
        <f>M39*310</f>
        <v>931156.87978940422</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000"/>
    <pageSetUpPr fitToPage="1"/>
  </sheetPr>
  <dimension ref="A1:U76"/>
  <sheetViews>
    <sheetView zoomScale="85" zoomScaleNormal="85" zoomScalePageLayoutView="70" workbookViewId="0">
      <selection activeCell="A11" sqref="A1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173</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population'!G24</f>
        <v>103076909.39999998</v>
      </c>
      <c r="D3" s="332">
        <f>'State population'!H24</f>
        <v>104626479.99999997</v>
      </c>
      <c r="E3" s="332">
        <f>'State population'!I24</f>
        <v>106176050.59999996</v>
      </c>
      <c r="F3" s="332">
        <f>'State population'!J24</f>
        <v>107725621.19999996</v>
      </c>
      <c r="G3" s="332">
        <f>'State population'!K24</f>
        <v>109275191.79999995</v>
      </c>
      <c r="H3" s="332">
        <f>'State population'!L24</f>
        <v>110824762.39999995</v>
      </c>
      <c r="I3" s="332">
        <f>'State population'!M24</f>
        <v>112374333</v>
      </c>
      <c r="J3" s="332">
        <f>'State population'!N24</f>
        <v>114171756.9314045</v>
      </c>
      <c r="K3" s="332">
        <f>'State population'!O24</f>
        <v>115969180.862809</v>
      </c>
      <c r="L3" s="332">
        <f>'State population'!P24</f>
        <v>117766604.7942135</v>
      </c>
      <c r="M3" s="332">
        <f>'State population'!Q24</f>
        <v>119564028.725618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BOD!$B$26</f>
        <v>38</v>
      </c>
      <c r="D7" s="334">
        <f>BOD!$B$26</f>
        <v>38</v>
      </c>
      <c r="E7" s="334">
        <f>BOD!$B$26</f>
        <v>38</v>
      </c>
      <c r="F7" s="334">
        <f>BOD!$B$26</f>
        <v>38</v>
      </c>
      <c r="G7" s="334">
        <f>BOD!$B$26</f>
        <v>38</v>
      </c>
      <c r="H7" s="334">
        <f>BOD!$B$26</f>
        <v>38</v>
      </c>
      <c r="I7" s="334">
        <f>BOD!$B$26</f>
        <v>38</v>
      </c>
      <c r="J7" s="334">
        <f>BOD!$B$26</f>
        <v>38</v>
      </c>
      <c r="K7" s="334">
        <f>BOD!$B$26</f>
        <v>38</v>
      </c>
      <c r="L7" s="334">
        <f>BOD!$B$26</f>
        <v>38</v>
      </c>
      <c r="M7" s="334">
        <f>BOD!$B$26</f>
        <v>38</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1429676733.3779995</v>
      </c>
      <c r="D11" s="45">
        <f t="shared" si="0"/>
        <v>1451169277.5999997</v>
      </c>
      <c r="E11" s="45">
        <f t="shared" si="0"/>
        <v>1472661821.8219995</v>
      </c>
      <c r="F11" s="45">
        <f t="shared" si="0"/>
        <v>1494154366.0439994</v>
      </c>
      <c r="G11" s="45">
        <f t="shared" si="0"/>
        <v>1515646910.2659993</v>
      </c>
      <c r="H11" s="45">
        <f t="shared" si="0"/>
        <v>1537139454.4879992</v>
      </c>
      <c r="I11" s="45">
        <f t="shared" si="0"/>
        <v>1558631998.71</v>
      </c>
      <c r="J11" s="45">
        <f t="shared" si="0"/>
        <v>1583562268.6385803</v>
      </c>
      <c r="K11" s="45">
        <f t="shared" si="0"/>
        <v>1608492538.5671611</v>
      </c>
      <c r="L11" s="45">
        <f t="shared" si="0"/>
        <v>1633422808.4957411</v>
      </c>
      <c r="M11" s="82">
        <f t="shared" si="0"/>
        <v>1658353078.4243217</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173</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173</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Utilization'!$AD$30</f>
        <v>8792210.2907106932</v>
      </c>
      <c r="D22" s="335">
        <f>D11*D15*'Rural_Degree of Utilization'!$AD$30</f>
        <v>8924384.9033839647</v>
      </c>
      <c r="E22" s="335">
        <f>E11*E15*'Rural_Degree of Utilization'!$AD$30</f>
        <v>9056559.5160572343</v>
      </c>
      <c r="F22" s="335">
        <f>F11*F15*'Rural_Degree of Utilization'!$AD$30</f>
        <v>9188734.1287305038</v>
      </c>
      <c r="G22" s="335">
        <f>G11*G15*'Rural_Degree of Utilization'!$AD$30</f>
        <v>9320908.7414037716</v>
      </c>
      <c r="H22" s="335">
        <f>H11*H15*'Rural_Degree of Utilization'!$AD$30</f>
        <v>9453083.3540770411</v>
      </c>
      <c r="I22" s="335">
        <f>I11*I15*'Rural_Degree of Utilization'!$P$30</f>
        <v>42862379.964524999</v>
      </c>
      <c r="J22" s="335">
        <f>J11*J15*'Rural_Degree of Utilization'!$P$30</f>
        <v>43547962.387560956</v>
      </c>
      <c r="K22" s="335">
        <f>K11*K15*'Rural_Degree of Utilization'!$P$30</f>
        <v>44233544.810596928</v>
      </c>
      <c r="L22" s="335">
        <f>L11*L15*'Rural_Degree of Utilization'!$P$30</f>
        <v>44919127.233632877</v>
      </c>
      <c r="M22" s="335">
        <f>M11*M15*'Rural_Degree of Utilization'!$P$30</f>
        <v>45604709.656668842</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Utilization'!$AD$30)</f>
        <v>1422642965.145431</v>
      </c>
      <c r="D25" s="335">
        <f>D11*D19*(1-'Rural_Degree of Utilization'!$AD$30)</f>
        <v>1444029769.6772923</v>
      </c>
      <c r="E25" s="335">
        <f>E11*E19*(1-'Rural_Degree of Utilization'!$AD$30)</f>
        <v>1465416574.2091537</v>
      </c>
      <c r="F25" s="335">
        <f>F11*F19*(1-'Rural_Degree of Utilization'!$AD$30)</f>
        <v>1486803378.741015</v>
      </c>
      <c r="G25" s="335">
        <f>G11*G19*(1-'Rural_Degree of Utilization'!$AD$30)</f>
        <v>1508190183.2728763</v>
      </c>
      <c r="H25" s="335">
        <f>H11*H19*(1-'Rural_Degree of Utilization'!$AD$30)</f>
        <v>1529576987.8047376</v>
      </c>
      <c r="I25" s="335">
        <f>I11*I19*(1-'Rural_Degree of Utilization'!$P$30)</f>
        <v>1524342094.73838</v>
      </c>
      <c r="J25" s="335">
        <f>J11*J19*(1-'Rural_Degree of Utilization'!$P$30)</f>
        <v>1548723898.7285316</v>
      </c>
      <c r="K25" s="335">
        <f>K11*K19*(1-'Rural_Degree of Utilization'!$P$30)</f>
        <v>1573105702.7186835</v>
      </c>
      <c r="L25" s="335">
        <f>L11*L19*(1-'Rural_Degree of Utilization'!$P$30)</f>
        <v>1597487506.7088349</v>
      </c>
      <c r="M25" s="335">
        <f>M11*M19*(1-'Rural_Degree of Utilization'!$P$30)</f>
        <v>1621869310.6989865</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244</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Utilization'!AE30</f>
        <v>4.2936708860759495E-2</v>
      </c>
      <c r="D49" s="338">
        <f>'Rural_Degree of Utilization'!Q30</f>
        <v>0.192</v>
      </c>
      <c r="E49" s="138"/>
      <c r="F49" s="138"/>
      <c r="G49" s="101"/>
      <c r="H49" s="101"/>
      <c r="J49" s="52"/>
      <c r="K49" s="52"/>
      <c r="L49" s="52"/>
    </row>
    <row r="50" spans="1:18" s="50" customFormat="1" x14ac:dyDescent="0.25">
      <c r="A50" s="561"/>
      <c r="B50" s="108" t="s">
        <v>56</v>
      </c>
      <c r="C50" s="339">
        <f>'Rural_Degree of Utilization'!AI30</f>
        <v>0.10199999999999999</v>
      </c>
      <c r="D50" s="338">
        <f>'Rural_Degree of Utilization'!R30</f>
        <v>0.14100000000000001</v>
      </c>
      <c r="E50" s="138"/>
      <c r="F50" s="138"/>
      <c r="G50" s="101"/>
      <c r="H50" s="101"/>
      <c r="J50" s="52"/>
      <c r="K50" s="52"/>
      <c r="L50" s="52"/>
    </row>
    <row r="51" spans="1:18" s="50" customFormat="1" x14ac:dyDescent="0.25">
      <c r="A51" s="561"/>
      <c r="B51" s="108" t="s">
        <v>110</v>
      </c>
      <c r="C51" s="340">
        <f>'Rural_Degree of Utilization'!AN30</f>
        <v>8.179999999999997E-2</v>
      </c>
      <c r="D51" s="338">
        <f>'Rural_Degree of Utilization'!S30</f>
        <v>6.2E-2</v>
      </c>
      <c r="E51" s="138"/>
      <c r="F51" s="138"/>
      <c r="G51" s="101"/>
      <c r="H51" s="101"/>
      <c r="J51" s="52"/>
      <c r="K51" s="52"/>
      <c r="L51" s="52"/>
    </row>
    <row r="52" spans="1:18" s="50" customFormat="1" x14ac:dyDescent="0.25">
      <c r="A52" s="561"/>
      <c r="B52" s="108" t="s">
        <v>57</v>
      </c>
      <c r="C52" s="563">
        <f>'Rural_Degree of Utilization'!AP30</f>
        <v>0.76834345991561181</v>
      </c>
      <c r="D52" s="565">
        <f>'Rural_Degree of Utilization'!T30</f>
        <v>0.58299999999999996</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Utilization'!AD30</f>
        <v>4.9198312236286923E-3</v>
      </c>
      <c r="D54" s="343">
        <f>'Rural_Degree of Utilization'!P30</f>
        <v>2.1999999999999999E-2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Population!C25</f>
        <v>0.57574770336082493</v>
      </c>
      <c r="C60" s="549">
        <f>Population!E25</f>
        <v>0.54777699103228494</v>
      </c>
      <c r="D60" s="358" t="s">
        <v>14</v>
      </c>
      <c r="E60" s="148">
        <f t="shared" ref="E60:F62" si="1">C49</f>
        <v>4.2936708860759495E-2</v>
      </c>
      <c r="F60" s="148">
        <f t="shared" si="1"/>
        <v>0.192</v>
      </c>
      <c r="G60" s="135">
        <f>B42*A29</f>
        <v>0.3</v>
      </c>
      <c r="H60" s="399">
        <f t="shared" ref="H60:M60" si="2">($B$60*$E60*$G60)*(C25-$A$32)</f>
        <v>10550623.899682157</v>
      </c>
      <c r="I60" s="399">
        <f t="shared" si="2"/>
        <v>10709233.007209443</v>
      </c>
      <c r="J60" s="399">
        <f t="shared" si="2"/>
        <v>10867842.114736727</v>
      </c>
      <c r="K60" s="399">
        <f t="shared" si="2"/>
        <v>11026451.22226401</v>
      </c>
      <c r="L60" s="399">
        <f t="shared" si="2"/>
        <v>11185060.329791296</v>
      </c>
      <c r="M60" s="399">
        <f t="shared" si="2"/>
        <v>11343669.43731858</v>
      </c>
      <c r="N60" s="399">
        <f>($C$60*$F60*$G60)*(I25-$A$32)</f>
        <v>48095972.695275269</v>
      </c>
      <c r="O60" s="399">
        <f>($C$60*$F60*$G60)*(J25-$A$32)</f>
        <v>48865266.26987353</v>
      </c>
      <c r="P60" s="399">
        <f>($C$60*$F60*$G60)*(K25-$A$32)</f>
        <v>49634559.844471797</v>
      </c>
      <c r="Q60" s="399">
        <f>($C$60*$F60*$G60)*(L25-$A$32)</f>
        <v>50403853.41907005</v>
      </c>
      <c r="R60" s="405">
        <f>($C$60*$F60*$G60)*(M25-$A$32)</f>
        <v>51173146.993668303</v>
      </c>
    </row>
    <row r="61" spans="1:18" s="48" customFormat="1" x14ac:dyDescent="0.25">
      <c r="A61" s="547"/>
      <c r="B61" s="549"/>
      <c r="C61" s="549"/>
      <c r="D61" s="358" t="s">
        <v>15</v>
      </c>
      <c r="E61" s="148">
        <f t="shared" si="1"/>
        <v>0.10199999999999999</v>
      </c>
      <c r="F61" s="148">
        <f t="shared" si="1"/>
        <v>0.14100000000000001</v>
      </c>
      <c r="G61" s="135">
        <f>B44*A29</f>
        <v>0.06</v>
      </c>
      <c r="H61" s="399">
        <f t="shared" ref="H61:M61" si="3">($B$60*$E$61*$G$61)*(C25-$A$32)</f>
        <v>5012790.529695685</v>
      </c>
      <c r="I61" s="399">
        <f t="shared" si="3"/>
        <v>5088148.559675335</v>
      </c>
      <c r="J61" s="399">
        <f t="shared" si="3"/>
        <v>5163506.5896549849</v>
      </c>
      <c r="K61" s="399">
        <f t="shared" si="3"/>
        <v>5238864.6196346339</v>
      </c>
      <c r="L61" s="399">
        <f t="shared" si="3"/>
        <v>5314222.6496142838</v>
      </c>
      <c r="M61" s="399">
        <f t="shared" si="3"/>
        <v>5389580.6795939337</v>
      </c>
      <c r="N61" s="399">
        <f>($C$60*$F$61*$G$61)*(I25-$A$32)</f>
        <v>7064095.9896185547</v>
      </c>
      <c r="O61" s="399">
        <f>($C$60*$F$61*$G$61)*(J25-$A$32)</f>
        <v>7177085.9833876742</v>
      </c>
      <c r="P61" s="399">
        <f>($C$60*$F$61*$G$61)*(K25-$A$32)</f>
        <v>7290075.9771567946</v>
      </c>
      <c r="Q61" s="399">
        <f>($C$60*$F$61*$G$61)*(L25-$A$32)</f>
        <v>7403065.9709259132</v>
      </c>
      <c r="R61" s="405">
        <f>($C$60*$F$61*$G$61)*(M25-$A$32)</f>
        <v>7516055.9646950318</v>
      </c>
    </row>
    <row r="62" spans="1:18" s="48" customFormat="1" x14ac:dyDescent="0.25">
      <c r="A62" s="547"/>
      <c r="B62" s="549"/>
      <c r="C62" s="549"/>
      <c r="D62" s="358" t="s">
        <v>113</v>
      </c>
      <c r="E62" s="148">
        <f t="shared" si="1"/>
        <v>8.179999999999997E-2</v>
      </c>
      <c r="F62" s="148">
        <f t="shared" si="1"/>
        <v>6.2E-2</v>
      </c>
      <c r="G62" s="135">
        <f>B43*A29</f>
        <v>0.3</v>
      </c>
      <c r="H62" s="399">
        <f t="shared" ref="H62:M62" si="4">($B$60*$E$62*$G$62)*(C25-$A$32)</f>
        <v>20100307.123975832</v>
      </c>
      <c r="I62" s="399">
        <f t="shared" si="4"/>
        <v>20402478.048109915</v>
      </c>
      <c r="J62" s="399">
        <f t="shared" si="4"/>
        <v>20704648.972244002</v>
      </c>
      <c r="K62" s="399">
        <f t="shared" si="4"/>
        <v>21006819.896378089</v>
      </c>
      <c r="L62" s="399">
        <f t="shared" si="4"/>
        <v>21308990.820512172</v>
      </c>
      <c r="M62" s="399">
        <f t="shared" si="4"/>
        <v>21611161.744646259</v>
      </c>
      <c r="N62" s="399">
        <f>($C$60*$F$62*$G$62)*(I25-$A$32)</f>
        <v>15530991.182849303</v>
      </c>
      <c r="O62" s="399">
        <f>($C$60*$F$62*$G$62)*(J25-$A$32)</f>
        <v>15779408.899646657</v>
      </c>
      <c r="P62" s="399">
        <f>($C$60*$F$62*$G$62)*(K25-$A$32)</f>
        <v>16027826.616444014</v>
      </c>
      <c r="Q62" s="399">
        <f>($C$60*$F$62*$G$62)*(L25-$A$32)</f>
        <v>16276244.333241366</v>
      </c>
      <c r="R62" s="405">
        <f>($C$60*$F$62*$G$62)*(M25-$A$32)</f>
        <v>16524662.050038721</v>
      </c>
    </row>
    <row r="63" spans="1:18" s="48" customFormat="1" x14ac:dyDescent="0.25">
      <c r="A63" s="547"/>
      <c r="B63" s="549"/>
      <c r="C63" s="549"/>
      <c r="D63" s="358" t="s">
        <v>111</v>
      </c>
      <c r="E63" s="148">
        <f>C54</f>
        <v>4.9198312236286923E-3</v>
      </c>
      <c r="F63" s="148">
        <f>D54</f>
        <v>2.1999999999999999E-2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0.76834345991561181</v>
      </c>
      <c r="F64" s="407">
        <f>D52</f>
        <v>0.58299999999999996</v>
      </c>
      <c r="G64" s="408">
        <f>B40*$A$29</f>
        <v>0.06</v>
      </c>
      <c r="H64" s="408">
        <f t="shared" ref="H64:M64" si="6">($B$60*$E$64*$G$64)*(C25-$A$32)</f>
        <v>37760243.327633291</v>
      </c>
      <c r="I64" s="408">
        <f t="shared" si="6"/>
        <v>38327898.714760631</v>
      </c>
      <c r="J64" s="408">
        <f t="shared" si="6"/>
        <v>38895554.101887964</v>
      </c>
      <c r="K64" s="408">
        <f t="shared" si="6"/>
        <v>39463209.489015304</v>
      </c>
      <c r="L64" s="408">
        <f t="shared" si="6"/>
        <v>40030864.876142643</v>
      </c>
      <c r="M64" s="408">
        <f t="shared" si="6"/>
        <v>40598520.263269976</v>
      </c>
      <c r="N64" s="408">
        <f>($C$60*$F$64*$G$64)*(I11-$A$32)</f>
        <v>29865320.468372401</v>
      </c>
      <c r="O64" s="408">
        <f>($C$60*$F$64*$G$64)*(J11-$A$32)</f>
        <v>30343015.33245597</v>
      </c>
      <c r="P64" s="408">
        <f>($C$60*$F$64*$G$64)*(K11-$A$32)</f>
        <v>30820710.196539551</v>
      </c>
      <c r="Q64" s="408">
        <f>($C$60*$F$64*$G$64)*(L11-$A$32)</f>
        <v>31298405.060623117</v>
      </c>
      <c r="R64" s="409">
        <f>($C$60*$F$64*$G$64)*(M11-$A$32)</f>
        <v>31776099.92470669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173</v>
      </c>
      <c r="B67" s="64"/>
      <c r="C67" s="119">
        <f>SUM(H60:H64)/10^3</f>
        <v>73423.964880986954</v>
      </c>
      <c r="D67" s="119">
        <f t="shared" ref="D67:M67" si="7">SUM(I60:I64)/10^3</f>
        <v>74527.758329755321</v>
      </c>
      <c r="E67" s="119">
        <f t="shared" si="7"/>
        <v>75631.551778523688</v>
      </c>
      <c r="F67" s="119">
        <f t="shared" si="7"/>
        <v>76735.345227292026</v>
      </c>
      <c r="G67" s="119">
        <f t="shared" si="7"/>
        <v>77839.138676060393</v>
      </c>
      <c r="H67" s="119">
        <f t="shared" si="7"/>
        <v>78942.93212482876</v>
      </c>
      <c r="I67" s="119">
        <f t="shared" si="7"/>
        <v>100556.38033611554</v>
      </c>
      <c r="J67" s="119">
        <f t="shared" si="7"/>
        <v>102164.77648536384</v>
      </c>
      <c r="K67" s="119">
        <f t="shared" si="7"/>
        <v>103773.17263461216</v>
      </c>
      <c r="L67" s="119">
        <f t="shared" si="7"/>
        <v>105381.56878386045</v>
      </c>
      <c r="M67" s="120">
        <f t="shared" si="7"/>
        <v>106989.96493310874</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1541903.2625007262</v>
      </c>
      <c r="D71" s="119">
        <f t="shared" si="8"/>
        <v>1565082.9249248616</v>
      </c>
      <c r="E71" s="119">
        <f t="shared" si="8"/>
        <v>1588262.5873489974</v>
      </c>
      <c r="F71" s="119">
        <f t="shared" si="8"/>
        <v>1611442.2497731326</v>
      </c>
      <c r="G71" s="119">
        <f t="shared" si="8"/>
        <v>1634621.9121972683</v>
      </c>
      <c r="H71" s="119">
        <f t="shared" si="8"/>
        <v>1657801.5746214041</v>
      </c>
      <c r="I71" s="119">
        <f t="shared" si="8"/>
        <v>2111683.9870584263</v>
      </c>
      <c r="J71" s="119">
        <f t="shared" si="8"/>
        <v>2145460.3061926407</v>
      </c>
      <c r="K71" s="119">
        <f t="shared" si="8"/>
        <v>2179236.6253268551</v>
      </c>
      <c r="L71" s="119">
        <f t="shared" si="8"/>
        <v>2213012.9444610695</v>
      </c>
      <c r="M71" s="120">
        <f>M67*21</f>
        <v>2246789.2635952835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pageSetUpPr fitToPage="1"/>
  </sheetPr>
  <dimension ref="A1:AB48"/>
  <sheetViews>
    <sheetView zoomScale="80" zoomScaleNormal="80" workbookViewId="0">
      <selection activeCell="L51" sqref="L5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174</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population'!G25</f>
        <v>1725251.2000000002</v>
      </c>
      <c r="D3" s="346">
        <f>'Rural population'!H25</f>
        <v>1727082.0000000002</v>
      </c>
      <c r="E3" s="346">
        <f>'Rural population'!I25</f>
        <v>1728912.8000000003</v>
      </c>
      <c r="F3" s="346">
        <f>'Rural population'!J25</f>
        <v>1730743.6000000003</v>
      </c>
      <c r="G3" s="346">
        <f>'Rural population'!K25</f>
        <v>1732574.4000000004</v>
      </c>
      <c r="H3" s="346">
        <f>'Rural population'!L25</f>
        <v>1734405.2000000004</v>
      </c>
      <c r="I3" s="346">
        <f>'Rural population'!M25</f>
        <v>1736236</v>
      </c>
      <c r="J3" s="346">
        <f>'Rural population'!N25</f>
        <v>1738086.3108796177</v>
      </c>
      <c r="K3" s="346">
        <f>'Rural population'!O25</f>
        <v>1739936.6217592354</v>
      </c>
      <c r="L3" s="346">
        <f>'Rural population'!P25</f>
        <v>1741786.9326388531</v>
      </c>
      <c r="M3" s="346">
        <f>'Rural population'!Q25</f>
        <v>1743637.2435184708</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intake'!$C$29/1000*365</f>
        <v>21.754000000000001</v>
      </c>
      <c r="D7" s="353">
        <f>'Protein intake'!$C$29/1000*365</f>
        <v>21.754000000000001</v>
      </c>
      <c r="E7" s="353">
        <f>'Protein intake'!$C$29/1000*365</f>
        <v>21.754000000000001</v>
      </c>
      <c r="F7" s="353">
        <f>'Protein intake'!$C$29/1000*365</f>
        <v>21.754000000000001</v>
      </c>
      <c r="G7" s="353">
        <f>'Protein intake'!$I$29/1000*365</f>
        <v>17.666</v>
      </c>
      <c r="H7" s="353">
        <f>'Protein intake'!$I$29/1000*365</f>
        <v>17.666</v>
      </c>
      <c r="I7" s="353">
        <f>'Protein intake'!$O$29/1000*365</f>
        <v>17.97625</v>
      </c>
      <c r="J7" s="353">
        <f>'Protein intake'!$O$29/1000*365</f>
        <v>17.97625</v>
      </c>
      <c r="K7" s="353">
        <f>'Protein intake'!$O$29/1000*365</f>
        <v>17.97625</v>
      </c>
      <c r="L7" s="353">
        <f>'Protein intake'!$O$29/1000*365</f>
        <v>17.97625</v>
      </c>
      <c r="M7" s="353">
        <f>'Protein intake'!$O$29/1000*365</f>
        <v>17.97625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174</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174</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10508712.089344002</v>
      </c>
      <c r="D27" s="335">
        <f t="shared" ref="D27:K27" si="0">(D3*D7*D11*D15*D19)-$A$23</f>
        <v>10519863.711840004</v>
      </c>
      <c r="E27" s="335">
        <f t="shared" si="0"/>
        <v>10531015.334336003</v>
      </c>
      <c r="F27" s="335">
        <f t="shared" si="0"/>
        <v>10542166.956832003</v>
      </c>
      <c r="G27" s="335">
        <f t="shared" si="0"/>
        <v>8570144.6181120016</v>
      </c>
      <c r="H27" s="335">
        <f t="shared" si="0"/>
        <v>8579200.6336960029</v>
      </c>
      <c r="I27" s="335">
        <f t="shared" si="0"/>
        <v>8739083.4705999997</v>
      </c>
      <c r="J27" s="335">
        <f t="shared" si="0"/>
        <v>8748396.7328659222</v>
      </c>
      <c r="K27" s="335">
        <f t="shared" si="0"/>
        <v>8757709.9951318465</v>
      </c>
      <c r="L27" s="335">
        <f>(L3*L7*L11*L15*L19)-$A$23</f>
        <v>8767023.2573977709</v>
      </c>
      <c r="M27" s="363">
        <f>(M3*M7*M11*M15*M19)-$A$23</f>
        <v>8776336.5196636952</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82.568452130560019</v>
      </c>
      <c r="D39" s="374">
        <f t="shared" ref="D39:K39" si="1">D27*D31*$A$35/10^3</f>
        <v>82.656072021600039</v>
      </c>
      <c r="E39" s="374">
        <f t="shared" si="1"/>
        <v>82.743691912640031</v>
      </c>
      <c r="F39" s="374">
        <f t="shared" si="1"/>
        <v>82.831311803680023</v>
      </c>
      <c r="G39" s="374">
        <f t="shared" si="1"/>
        <v>67.336850570880003</v>
      </c>
      <c r="H39" s="374">
        <f t="shared" si="1"/>
        <v>67.40800497904003</v>
      </c>
      <c r="I39" s="374">
        <f t="shared" si="1"/>
        <v>68.664227268999994</v>
      </c>
      <c r="J39" s="374">
        <f t="shared" si="1"/>
        <v>68.737402901089382</v>
      </c>
      <c r="K39" s="374">
        <f t="shared" si="1"/>
        <v>68.810578533178798</v>
      </c>
      <c r="L39" s="374">
        <f>L27*L31*$A$35/10^3</f>
        <v>68.883754165268201</v>
      </c>
      <c r="M39" s="375">
        <f>M27*M31*$A$35/10^3</f>
        <v>68.956929797357603</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25596.220160473607</v>
      </c>
      <c r="D43" s="119">
        <f>D39*310</f>
        <v>25623.382326696013</v>
      </c>
      <c r="E43" s="119">
        <f>E39*310</f>
        <v>25650.544492918409</v>
      </c>
      <c r="F43" s="119">
        <f t="shared" ref="F43:K43" si="2">F39*310</f>
        <v>25677.706659140807</v>
      </c>
      <c r="G43" s="119">
        <f t="shared" si="2"/>
        <v>20874.423676972801</v>
      </c>
      <c r="H43" s="119">
        <f t="shared" si="2"/>
        <v>20896.48154350241</v>
      </c>
      <c r="I43" s="119">
        <f t="shared" si="2"/>
        <v>21285.910453389999</v>
      </c>
      <c r="J43" s="119">
        <f t="shared" si="2"/>
        <v>21308.59489933771</v>
      </c>
      <c r="K43" s="119">
        <f t="shared" si="2"/>
        <v>21331.279345285428</v>
      </c>
      <c r="L43" s="119">
        <f>L39*310</f>
        <v>21353.963791233142</v>
      </c>
      <c r="M43" s="120">
        <f>M39*310</f>
        <v>21376.648237180856</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000"/>
    <pageSetUpPr fitToPage="1"/>
  </sheetPr>
  <dimension ref="A1:U76"/>
  <sheetViews>
    <sheetView zoomScale="85" zoomScaleNormal="85" zoomScalePageLayoutView="70" workbookViewId="0">
      <selection activeCell="A70" sqref="A70:B70"/>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174</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population'!G25</f>
        <v>2404493.5999999996</v>
      </c>
      <c r="D3" s="332">
        <f>'State population'!H25</f>
        <v>2432142.9999999995</v>
      </c>
      <c r="E3" s="332">
        <f>'State population'!I25</f>
        <v>2459792.3999999994</v>
      </c>
      <c r="F3" s="332">
        <f>'State population'!J25</f>
        <v>2487441.7999999993</v>
      </c>
      <c r="G3" s="332">
        <f>'State population'!K25</f>
        <v>2515091.1999999993</v>
      </c>
      <c r="H3" s="332">
        <f>'State population'!L25</f>
        <v>2542740.5999999992</v>
      </c>
      <c r="I3" s="332">
        <f>'State population'!M25</f>
        <v>2570390</v>
      </c>
      <c r="J3" s="332">
        <f>'State population'!N25</f>
        <v>2601372.1113363467</v>
      </c>
      <c r="K3" s="332">
        <f>'State population'!O25</f>
        <v>2632354.2226726934</v>
      </c>
      <c r="L3" s="332">
        <f>'State population'!P25</f>
        <v>2663336.3340090401</v>
      </c>
      <c r="M3" s="332">
        <f>'State population'!Q25</f>
        <v>2694318.4453453869</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BOD!$B$27</f>
        <v>40.5</v>
      </c>
      <c r="D7" s="334">
        <f>BOD!$B$27</f>
        <v>40.5</v>
      </c>
      <c r="E7" s="334">
        <f>BOD!$B$27</f>
        <v>40.5</v>
      </c>
      <c r="F7" s="334">
        <f>BOD!$B$27</f>
        <v>40.5</v>
      </c>
      <c r="G7" s="334">
        <f>BOD!$B$27</f>
        <v>40.5</v>
      </c>
      <c r="H7" s="334">
        <f>BOD!$B$27</f>
        <v>40.5</v>
      </c>
      <c r="I7" s="334">
        <f>BOD!$B$27</f>
        <v>40.5</v>
      </c>
      <c r="J7" s="334">
        <f>BOD!$B$27</f>
        <v>40.5</v>
      </c>
      <c r="K7" s="334">
        <f>BOD!$B$27</f>
        <v>40.5</v>
      </c>
      <c r="L7" s="334">
        <f>BOD!$B$27</f>
        <v>40.5</v>
      </c>
      <c r="M7" s="334">
        <f>BOD!$B$27</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35544426.641999997</v>
      </c>
      <c r="D11" s="45">
        <f>D3*D7*0.001*365</f>
        <v>35953153.897499993</v>
      </c>
      <c r="E11" s="45">
        <f>E3*E7*0.001*365</f>
        <v>36361881.15299999</v>
      </c>
      <c r="F11" s="45">
        <f>F3*F7*0.001*365</f>
        <v>36770608.408499993</v>
      </c>
      <c r="G11" s="45">
        <f t="shared" ref="G11:L11" si="0">G3*G7*0.001*365</f>
        <v>37179335.66399999</v>
      </c>
      <c r="H11" s="45">
        <f t="shared" si="0"/>
        <v>37588062.919499986</v>
      </c>
      <c r="I11" s="45">
        <f t="shared" si="0"/>
        <v>37996790.174999997</v>
      </c>
      <c r="J11" s="45">
        <f t="shared" si="0"/>
        <v>38454783.235829547</v>
      </c>
      <c r="K11" s="45">
        <f t="shared" si="0"/>
        <v>38912776.29665909</v>
      </c>
      <c r="L11" s="82">
        <f t="shared" si="0"/>
        <v>39370769.35748864</v>
      </c>
      <c r="M11" s="82">
        <f>M3*M7*0.001*365</f>
        <v>39828762.41831819</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174</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174</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Utilization'!$AD$31</f>
        <v>290435.38085107889</v>
      </c>
      <c r="D22" s="335">
        <f>D11*D15*'Rural_Degree of Utilization'!$AD$31</f>
        <v>293775.1127677302</v>
      </c>
      <c r="E22" s="335">
        <f>E11*E15*'Rural_Degree of Utilization'!$AD$31</f>
        <v>297114.8446843815</v>
      </c>
      <c r="F22" s="335">
        <f>F11*F15*'Rural_Degree of Utilization'!$AD$31</f>
        <v>300454.57660103281</v>
      </c>
      <c r="G22" s="335">
        <f>G11*G15*'Rural_Degree of Utilization'!$AD$31</f>
        <v>303794.30851768411</v>
      </c>
      <c r="H22" s="335">
        <f>H11*H15*'Rural_Degree of Utilization'!$AD$31</f>
        <v>307134.04043433542</v>
      </c>
      <c r="I22" s="335">
        <f>I11*I15*'Rural_Degree of Utilization'!$P$31</f>
        <v>2564783.3368124999</v>
      </c>
      <c r="J22" s="335">
        <f>J11*J15*'Rural_Degree of Utilization'!$P$31</f>
        <v>2595697.8684184942</v>
      </c>
      <c r="K22" s="335">
        <f>K11*K15*'Rural_Degree of Utilization'!$P$31</f>
        <v>2626612.4000244886</v>
      </c>
      <c r="L22" s="335">
        <f>L11*L15*'Rural_Degree of Utilization'!$P$31</f>
        <v>2657526.9316304829</v>
      </c>
      <c r="M22" s="335">
        <f>M11*M15*'Rural_Degree of Utilization'!$P$31</f>
        <v>2688441.4632364777</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Utilization'!$AD$31)</f>
        <v>35312078.337319136</v>
      </c>
      <c r="D25" s="335">
        <f>D11*D19*(1-'Rural_Degree of Utilization'!$AD$31)</f>
        <v>35718133.807285808</v>
      </c>
      <c r="E25" s="335">
        <f>E11*E19*(1-'Rural_Degree of Utilization'!$AD$31)</f>
        <v>36124189.27725248</v>
      </c>
      <c r="F25" s="335">
        <f>F11*F19*(1-'Rural_Degree of Utilization'!$AD$31)</f>
        <v>36530244.747219168</v>
      </c>
      <c r="G25" s="335">
        <f>G11*G19*(1-'Rural_Degree of Utilization'!$AD$31)</f>
        <v>36936300.21718584</v>
      </c>
      <c r="H25" s="335">
        <f>H11*H19*(1-'Rural_Degree of Utilization'!$AD$31)</f>
        <v>37342355.68715252</v>
      </c>
      <c r="I25" s="335">
        <f>I11*I19*(1-'Rural_Degree of Utilization'!$P$31)</f>
        <v>35944963.505549997</v>
      </c>
      <c r="J25" s="335">
        <f>J11*J19*(1-'Rural_Degree of Utilization'!$P$31)</f>
        <v>36378224.941094749</v>
      </c>
      <c r="K25" s="335">
        <f>K11*K19*(1-'Rural_Degree of Utilization'!$P$31)</f>
        <v>36811486.3766395</v>
      </c>
      <c r="L25" s="335">
        <f>L11*L19*(1-'Rural_Degree of Utilization'!$P$31)</f>
        <v>37244747.812184252</v>
      </c>
      <c r="M25" s="335">
        <f>M11*M19*(1-'Rural_Degree of Utilization'!$P$31)</f>
        <v>37678009.247729003</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243</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Utilization'!AE31</f>
        <v>1.8642105263157894E-2</v>
      </c>
      <c r="D49" s="338">
        <f>'Rural_Degree of Utilization'!Q31</f>
        <v>0.154</v>
      </c>
      <c r="E49" s="138"/>
      <c r="F49" s="138"/>
      <c r="G49" s="101"/>
      <c r="H49" s="101"/>
      <c r="J49" s="52"/>
      <c r="K49" s="52"/>
      <c r="L49" s="52"/>
    </row>
    <row r="50" spans="1:18" s="50" customFormat="1" x14ac:dyDescent="0.25">
      <c r="A50" s="561"/>
      <c r="B50" s="108" t="s">
        <v>56</v>
      </c>
      <c r="C50" s="339">
        <f>'Rural_Degree of Utilization'!AI31</f>
        <v>0.66800000000000004</v>
      </c>
      <c r="D50" s="338">
        <f>'Rural_Degree of Utilization'!R31</f>
        <v>0.40500000000000003</v>
      </c>
      <c r="E50" s="138"/>
      <c r="F50" s="138"/>
      <c r="G50" s="101"/>
      <c r="H50" s="101"/>
      <c r="J50" s="52"/>
      <c r="K50" s="52"/>
      <c r="L50" s="52"/>
    </row>
    <row r="51" spans="1:18" s="50" customFormat="1" x14ac:dyDescent="0.25">
      <c r="A51" s="561"/>
      <c r="B51" s="108" t="s">
        <v>110</v>
      </c>
      <c r="C51" s="340">
        <f>'Rural_Degree of Utilization'!AN31</f>
        <v>2.7321428571428573E-2</v>
      </c>
      <c r="D51" s="338">
        <f>'Rural_Degree of Utilization'!S31</f>
        <v>1.7000000000000001E-2</v>
      </c>
      <c r="E51" s="138"/>
      <c r="F51" s="138"/>
      <c r="G51" s="101"/>
      <c r="H51" s="101"/>
      <c r="J51" s="52"/>
      <c r="K51" s="52"/>
      <c r="L51" s="52"/>
    </row>
    <row r="52" spans="1:18" s="50" customFormat="1" x14ac:dyDescent="0.25">
      <c r="A52" s="561"/>
      <c r="B52" s="108" t="s">
        <v>57</v>
      </c>
      <c r="C52" s="563">
        <f>'Rural_Degree of Utilization'!AP31</f>
        <v>0.27949962406015033</v>
      </c>
      <c r="D52" s="565">
        <f>'Rural_Degree of Utilization'!T31</f>
        <v>0.36999999999999988</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Utilization'!AD31</f>
        <v>6.5368421052631577E-3</v>
      </c>
      <c r="D54" s="343">
        <f>'Rural_Degree of Utilization'!P31</f>
        <v>5.3999999999999999E-2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Population!C26</f>
        <v>0.74891276675141327</v>
      </c>
      <c r="C60" s="549">
        <f>Population!E26</f>
        <v>0.67547570602126528</v>
      </c>
      <c r="D60" s="358" t="s">
        <v>14</v>
      </c>
      <c r="E60" s="148">
        <f t="shared" ref="E60:F62" si="1">C49</f>
        <v>1.8642105263157894E-2</v>
      </c>
      <c r="F60" s="148">
        <f t="shared" si="1"/>
        <v>0.154</v>
      </c>
      <c r="G60" s="135">
        <f>B42*A29</f>
        <v>0.3</v>
      </c>
      <c r="H60" s="399">
        <f t="shared" ref="H60:M60" si="2">($B$60*$E60*$G60)*(C25-$A$32)</f>
        <v>147900.86840490563</v>
      </c>
      <c r="I60" s="399">
        <f t="shared" si="2"/>
        <v>149601.58836975583</v>
      </c>
      <c r="J60" s="399">
        <f t="shared" si="2"/>
        <v>151302.30833460603</v>
      </c>
      <c r="K60" s="399">
        <f t="shared" si="2"/>
        <v>153003.02829945632</v>
      </c>
      <c r="L60" s="399">
        <f t="shared" si="2"/>
        <v>154703.74826430652</v>
      </c>
      <c r="M60" s="399">
        <f t="shared" si="2"/>
        <v>156404.46822915674</v>
      </c>
      <c r="N60" s="399">
        <f>($C$60*$F60*$G60)*(I25-$A$32)</f>
        <v>1121733.6716040839</v>
      </c>
      <c r="O60" s="399">
        <f>($C$60*$F60*$G60)*(J25-$A$32)</f>
        <v>1135254.4515259506</v>
      </c>
      <c r="P60" s="399">
        <f>($C$60*$F60*$G60)*(K25-$A$32)</f>
        <v>1148775.2314478173</v>
      </c>
      <c r="Q60" s="399">
        <f>($C$60*$F60*$G60)*(L25-$A$32)</f>
        <v>1162296.0113696838</v>
      </c>
      <c r="R60" s="405">
        <f>($C$60*$F60*$G60)*(M25-$A$32)</f>
        <v>1175816.7912915505</v>
      </c>
    </row>
    <row r="61" spans="1:18" s="48" customFormat="1" x14ac:dyDescent="0.25">
      <c r="A61" s="547"/>
      <c r="B61" s="549"/>
      <c r="C61" s="549"/>
      <c r="D61" s="358" t="s">
        <v>15</v>
      </c>
      <c r="E61" s="148">
        <f t="shared" si="1"/>
        <v>0.66800000000000004</v>
      </c>
      <c r="F61" s="148">
        <f t="shared" si="1"/>
        <v>0.40500000000000003</v>
      </c>
      <c r="G61" s="135">
        <f>B44*A29</f>
        <v>0.06</v>
      </c>
      <c r="H61" s="399">
        <f t="shared" ref="H61:M61" si="3">($B$60*$E$61*$G$61)*(C25-$A$32)</f>
        <v>1059942.3047967604</v>
      </c>
      <c r="I61" s="399">
        <f t="shared" si="3"/>
        <v>1072130.6378254893</v>
      </c>
      <c r="J61" s="399">
        <f t="shared" si="3"/>
        <v>1084318.9708542181</v>
      </c>
      <c r="K61" s="399">
        <f t="shared" si="3"/>
        <v>1096507.3038829472</v>
      </c>
      <c r="L61" s="399">
        <f t="shared" si="3"/>
        <v>1108695.636911676</v>
      </c>
      <c r="M61" s="399">
        <f t="shared" si="3"/>
        <v>1120883.9699404051</v>
      </c>
      <c r="N61" s="399">
        <f>($C$60*$F$61*$G$61)*(I25-$A$32)</f>
        <v>590002.77532422601</v>
      </c>
      <c r="O61" s="399">
        <f>($C$60*$F$61*$G$61)*(J25-$A$32)</f>
        <v>597114.35437403899</v>
      </c>
      <c r="P61" s="399">
        <f>($C$60*$F$61*$G$61)*(K25-$A$32)</f>
        <v>604225.93342385197</v>
      </c>
      <c r="Q61" s="399">
        <f>($C$60*$F$61*$G$61)*(L25-$A$32)</f>
        <v>611337.51247366494</v>
      </c>
      <c r="R61" s="405">
        <f>($C$60*$F$61*$G$61)*(M25-$A$32)</f>
        <v>618449.09152347792</v>
      </c>
    </row>
    <row r="62" spans="1:18" s="48" customFormat="1" x14ac:dyDescent="0.25">
      <c r="A62" s="547"/>
      <c r="B62" s="549"/>
      <c r="C62" s="549"/>
      <c r="D62" s="358" t="s">
        <v>113</v>
      </c>
      <c r="E62" s="148">
        <f t="shared" si="1"/>
        <v>2.7321428571428573E-2</v>
      </c>
      <c r="F62" s="148">
        <f t="shared" si="1"/>
        <v>1.7000000000000001E-2</v>
      </c>
      <c r="G62" s="135">
        <f>B43*A29</f>
        <v>0.3</v>
      </c>
      <c r="H62" s="399">
        <f t="shared" ref="H62:M62" si="4">($B$60*$E$62*$G$62)*(C25-$A$32)</f>
        <v>216760.01474805432</v>
      </c>
      <c r="I62" s="399">
        <f t="shared" si="4"/>
        <v>219252.54970500941</v>
      </c>
      <c r="J62" s="399">
        <f t="shared" si="4"/>
        <v>221745.08466196447</v>
      </c>
      <c r="K62" s="399">
        <f t="shared" si="4"/>
        <v>224237.61961891965</v>
      </c>
      <c r="L62" s="399">
        <f t="shared" si="4"/>
        <v>226730.15457587474</v>
      </c>
      <c r="M62" s="399">
        <f t="shared" si="4"/>
        <v>229222.68953282986</v>
      </c>
      <c r="N62" s="399">
        <f>($C$60*$F$62*$G$62)*(I25-$A$32)</f>
        <v>123827.742969282</v>
      </c>
      <c r="O62" s="399">
        <f>($C$60*$F$62*$G$62)*(J25-$A$32)</f>
        <v>125320.29659702053</v>
      </c>
      <c r="P62" s="399">
        <f>($C$60*$F$62*$G$62)*(K25-$A$32)</f>
        <v>126812.85022475905</v>
      </c>
      <c r="Q62" s="399">
        <f>($C$60*$F$62*$G$62)*(L25-$A$32)</f>
        <v>128305.40385249758</v>
      </c>
      <c r="R62" s="405">
        <f>($C$60*$F$62*$G$62)*(M25-$A$32)</f>
        <v>129797.9574802361</v>
      </c>
    </row>
    <row r="63" spans="1:18" s="48" customFormat="1" x14ac:dyDescent="0.25">
      <c r="A63" s="547"/>
      <c r="B63" s="549"/>
      <c r="C63" s="549"/>
      <c r="D63" s="358" t="s">
        <v>111</v>
      </c>
      <c r="E63" s="148">
        <f>C54</f>
        <v>6.5368421052631577E-3</v>
      </c>
      <c r="F63" s="148">
        <f>D54</f>
        <v>5.3999999999999999E-2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0.27949962406015033</v>
      </c>
      <c r="F64" s="407">
        <f>D52</f>
        <v>0.36999999999999988</v>
      </c>
      <c r="G64" s="408">
        <f>B40*$A$29</f>
        <v>0.06</v>
      </c>
      <c r="H64" s="408">
        <f t="shared" ref="H64:M64" si="6">($B$60*$E$64*$G$64)*(C25-$A$32)</f>
        <v>443493.22711997572</v>
      </c>
      <c r="I64" s="408">
        <f t="shared" si="6"/>
        <v>448592.9793646608</v>
      </c>
      <c r="J64" s="408">
        <f t="shared" si="6"/>
        <v>453692.73160934588</v>
      </c>
      <c r="K64" s="408">
        <f t="shared" si="6"/>
        <v>458792.48385403113</v>
      </c>
      <c r="L64" s="408">
        <f t="shared" si="6"/>
        <v>463892.23609871615</v>
      </c>
      <c r="M64" s="408">
        <f t="shared" si="6"/>
        <v>468991.98834340135</v>
      </c>
      <c r="N64" s="408">
        <f>($C$60*$F$64*$G$64)*(I11-$A$32)</f>
        <v>569783.17247399979</v>
      </c>
      <c r="O64" s="408">
        <f>($C$60*$F$64*$G$64)*(J11-$A$32)</f>
        <v>576651.03520579007</v>
      </c>
      <c r="P64" s="408">
        <f>($C$60*$F$64*$G$64)*(K11-$A$32)</f>
        <v>583518.89793758024</v>
      </c>
      <c r="Q64" s="408">
        <f>($C$60*$F$64*$G$64)*(L11-$A$32)</f>
        <v>590386.76066937053</v>
      </c>
      <c r="R64" s="409">
        <f>($C$60*$F$64*$G$64)*(M11-$A$32)</f>
        <v>597254.62340116082</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174</v>
      </c>
      <c r="B67" s="64"/>
      <c r="C67" s="119">
        <f>SUM(H60:H64)/10^3</f>
        <v>1868.0964150696959</v>
      </c>
      <c r="D67" s="119">
        <f t="shared" ref="D67:M67" si="7">SUM(I60:I64)/10^3</f>
        <v>1889.5777552649154</v>
      </c>
      <c r="E67" s="119">
        <f t="shared" si="7"/>
        <v>1911.0590954601346</v>
      </c>
      <c r="F67" s="119">
        <f t="shared" si="7"/>
        <v>1932.5404356553543</v>
      </c>
      <c r="G67" s="119">
        <f t="shared" si="7"/>
        <v>1954.0217758505735</v>
      </c>
      <c r="H67" s="119">
        <f t="shared" si="7"/>
        <v>1975.5031160457931</v>
      </c>
      <c r="I67" s="119">
        <f t="shared" si="7"/>
        <v>2405.3473623715913</v>
      </c>
      <c r="J67" s="119">
        <f t="shared" si="7"/>
        <v>2434.3401377028003</v>
      </c>
      <c r="K67" s="119">
        <f t="shared" si="7"/>
        <v>2463.3329130340089</v>
      </c>
      <c r="L67" s="119">
        <f t="shared" si="7"/>
        <v>2492.325688365217</v>
      </c>
      <c r="M67" s="120">
        <f t="shared" si="7"/>
        <v>2521.3184636964256</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39230.024716463617</v>
      </c>
      <c r="D71" s="119">
        <f t="shared" si="8"/>
        <v>39681.132860563222</v>
      </c>
      <c r="E71" s="119">
        <f t="shared" si="8"/>
        <v>40132.241004662828</v>
      </c>
      <c r="F71" s="119">
        <f t="shared" si="8"/>
        <v>40583.349148762441</v>
      </c>
      <c r="G71" s="119">
        <f t="shared" si="8"/>
        <v>41034.45729286204</v>
      </c>
      <c r="H71" s="119">
        <f t="shared" si="8"/>
        <v>41485.565436961653</v>
      </c>
      <c r="I71" s="119">
        <f t="shared" si="8"/>
        <v>50512.294609803415</v>
      </c>
      <c r="J71" s="119">
        <f t="shared" si="8"/>
        <v>51121.142891758805</v>
      </c>
      <c r="K71" s="119">
        <f t="shared" si="8"/>
        <v>51729.991173714188</v>
      </c>
      <c r="L71" s="119">
        <f t="shared" si="8"/>
        <v>52338.839455669557</v>
      </c>
      <c r="M71" s="120">
        <f>M67*21</f>
        <v>52947.687737624939</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C000"/>
    <pageSetUpPr fitToPage="1"/>
  </sheetPr>
  <dimension ref="A1:AB48"/>
  <sheetViews>
    <sheetView zoomScale="80" zoomScaleNormal="80" workbookViewId="0">
      <selection activeCell="L48" sqref="L48"/>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175</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population'!G26</f>
        <v>2067402.2000000002</v>
      </c>
      <c r="D3" s="346">
        <f>'Rural population'!H26</f>
        <v>2118075</v>
      </c>
      <c r="E3" s="346">
        <f>'Rural population'!I26</f>
        <v>2168747.7999999998</v>
      </c>
      <c r="F3" s="346">
        <f>'Rural population'!J26</f>
        <v>2219420.5999999996</v>
      </c>
      <c r="G3" s="346">
        <f>'Rural population'!K26</f>
        <v>2270093.3999999994</v>
      </c>
      <c r="H3" s="346">
        <f>'Rural population'!L26</f>
        <v>2320766.1999999993</v>
      </c>
      <c r="I3" s="346">
        <f>'Rural population'!M26</f>
        <v>2371439</v>
      </c>
      <c r="J3" s="346">
        <f>'Rural population'!N26</f>
        <v>2435881.9373555472</v>
      </c>
      <c r="K3" s="346">
        <f>'Rural population'!O26</f>
        <v>2500324.8747110944</v>
      </c>
      <c r="L3" s="346">
        <f>'Rural population'!P26</f>
        <v>2564767.8120666416</v>
      </c>
      <c r="M3" s="346">
        <f>'Rural population'!Q26</f>
        <v>2629210.7494221888</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intake'!$C$30/1000*365</f>
        <v>18.541999999999998</v>
      </c>
      <c r="D7" s="353">
        <f>'Protein intake'!$C$30/1000*365</f>
        <v>18.541999999999998</v>
      </c>
      <c r="E7" s="353">
        <f>'Protein intake'!$C$30/1000*365</f>
        <v>18.541999999999998</v>
      </c>
      <c r="F7" s="353">
        <f>'Protein intake'!$C$30/1000*365</f>
        <v>18.541999999999998</v>
      </c>
      <c r="G7" s="353">
        <f>'Protein intake'!$I$30/1000*365</f>
        <v>16.206</v>
      </c>
      <c r="H7" s="353">
        <f>'Protein intake'!$I$30/1000*365</f>
        <v>16.206</v>
      </c>
      <c r="I7" s="353">
        <f>'Protein intake'!$O$30/1000*365</f>
        <v>15.987</v>
      </c>
      <c r="J7" s="353">
        <f>'Protein intake'!$O$30/1000*365</f>
        <v>15.987</v>
      </c>
      <c r="K7" s="353">
        <f>'Protein intake'!$O$30/1000*365</f>
        <v>15.987</v>
      </c>
      <c r="L7" s="353">
        <f>'Protein intake'!$O$30/1000*365</f>
        <v>15.987</v>
      </c>
      <c r="M7" s="353">
        <f>'Protein intake'!$O$30/1000*365</f>
        <v>15.987</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175</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175</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10733456.045872001</v>
      </c>
      <c r="D27" s="335">
        <f t="shared" ref="D27:K27" si="0">(D3*D7*D11*D15*D19)-$A$23</f>
        <v>10996537.061999999</v>
      </c>
      <c r="E27" s="335">
        <f t="shared" si="0"/>
        <v>11259618.078127997</v>
      </c>
      <c r="F27" s="335">
        <f t="shared" si="0"/>
        <v>11522699.094255997</v>
      </c>
      <c r="G27" s="335">
        <f t="shared" si="0"/>
        <v>10300957.419311998</v>
      </c>
      <c r="H27" s="335">
        <f t="shared" si="0"/>
        <v>10530894.370415997</v>
      </c>
      <c r="I27" s="335">
        <f t="shared" si="0"/>
        <v>10615414.682039998</v>
      </c>
      <c r="J27" s="335">
        <f t="shared" si="0"/>
        <v>10903884.469100878</v>
      </c>
      <c r="K27" s="335">
        <f t="shared" si="0"/>
        <v>11192354.256161753</v>
      </c>
      <c r="L27" s="335">
        <f>(L3*L7*L11*L15*L19)-$A$23</f>
        <v>11480824.043222632</v>
      </c>
      <c r="M27" s="363">
        <f>(M3*M7*M11*M15*M19)-$A$23</f>
        <v>11769293.830283508</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84.334297503279998</v>
      </c>
      <c r="D39" s="374">
        <f t="shared" ref="D39:K39" si="1">D27*D31*$A$35/10^3</f>
        <v>86.401362629999994</v>
      </c>
      <c r="E39" s="374">
        <f t="shared" si="1"/>
        <v>88.468427756719976</v>
      </c>
      <c r="F39" s="374">
        <f t="shared" si="1"/>
        <v>90.535492883439971</v>
      </c>
      <c r="G39" s="374">
        <f t="shared" si="1"/>
        <v>80.936094008879977</v>
      </c>
      <c r="H39" s="374">
        <f t="shared" si="1"/>
        <v>82.742741481839985</v>
      </c>
      <c r="I39" s="374">
        <f t="shared" si="1"/>
        <v>83.406829644599981</v>
      </c>
      <c r="J39" s="374">
        <f t="shared" si="1"/>
        <v>85.673377971506895</v>
      </c>
      <c r="K39" s="374">
        <f t="shared" si="1"/>
        <v>87.939926298413781</v>
      </c>
      <c r="L39" s="374">
        <f>L27*L31*$A$35/10^3</f>
        <v>90.206474625320681</v>
      </c>
      <c r="M39" s="375">
        <f>M27*M31*$A$35/10^3</f>
        <v>92.473022952227566</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26143.632226016798</v>
      </c>
      <c r="D43" s="119">
        <f>D39*310</f>
        <v>26784.4224153</v>
      </c>
      <c r="E43" s="119">
        <f>E39*310</f>
        <v>27425.212604583194</v>
      </c>
      <c r="F43" s="119">
        <f t="shared" ref="F43:K43" si="2">F39*310</f>
        <v>28066.002793866392</v>
      </c>
      <c r="G43" s="119">
        <f t="shared" si="2"/>
        <v>25090.189142752792</v>
      </c>
      <c r="H43" s="119">
        <f t="shared" si="2"/>
        <v>25650.249859370397</v>
      </c>
      <c r="I43" s="119">
        <f t="shared" si="2"/>
        <v>25856.117189825993</v>
      </c>
      <c r="J43" s="119">
        <f t="shared" si="2"/>
        <v>26558.747171167139</v>
      </c>
      <c r="K43" s="119">
        <f t="shared" si="2"/>
        <v>27261.37715250827</v>
      </c>
      <c r="L43" s="119">
        <f>L39*310</f>
        <v>27964.007133849413</v>
      </c>
      <c r="M43" s="120">
        <f>M39*310</f>
        <v>28666.637115190544</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pageSetUpPr fitToPage="1"/>
  </sheetPr>
  <dimension ref="A1:U76"/>
  <sheetViews>
    <sheetView zoomScale="85" zoomScaleNormal="85" zoomScalePageLayoutView="70" workbookViewId="0">
      <selection activeCell="Q73" sqref="Q73"/>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175</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population'!G26</f>
        <v>2578048.8000000007</v>
      </c>
      <c r="D3" s="332">
        <f>'State population'!H26</f>
        <v>2642855.5000000009</v>
      </c>
      <c r="E3" s="332">
        <f>'State population'!I26</f>
        <v>2707662.2000000011</v>
      </c>
      <c r="F3" s="332">
        <f>'State population'!J26</f>
        <v>2772468.9000000013</v>
      </c>
      <c r="G3" s="332">
        <f>'State population'!K26</f>
        <v>2837275.6000000015</v>
      </c>
      <c r="H3" s="332">
        <f>'State population'!L26</f>
        <v>2902082.3000000017</v>
      </c>
      <c r="I3" s="332">
        <f>'State population'!M26</f>
        <v>2966889</v>
      </c>
      <c r="J3" s="332">
        <f>'State population'!N26</f>
        <v>3049807.9499479909</v>
      </c>
      <c r="K3" s="332">
        <f>'State population'!O26</f>
        <v>3132726.8998959819</v>
      </c>
      <c r="L3" s="332">
        <f>'State population'!P26</f>
        <v>3215645.8498439728</v>
      </c>
      <c r="M3" s="332">
        <f>'State population'!Q26</f>
        <v>3298564.7997919638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BOD!$B$28</f>
        <v>40.5</v>
      </c>
      <c r="D7" s="334">
        <f>BOD!$B$28</f>
        <v>40.5</v>
      </c>
      <c r="E7" s="334">
        <f>BOD!$B$28</f>
        <v>40.5</v>
      </c>
      <c r="F7" s="334">
        <f>BOD!$B$28</f>
        <v>40.5</v>
      </c>
      <c r="G7" s="334">
        <f>BOD!$B$28</f>
        <v>40.5</v>
      </c>
      <c r="H7" s="334">
        <f>BOD!$B$28</f>
        <v>40.5</v>
      </c>
      <c r="I7" s="334">
        <f>BOD!$B$28</f>
        <v>40.5</v>
      </c>
      <c r="J7" s="334">
        <f>BOD!$B$28</f>
        <v>40.5</v>
      </c>
      <c r="K7" s="334">
        <f>BOD!$B$28</f>
        <v>40.5</v>
      </c>
      <c r="L7" s="334">
        <f>BOD!$B$28</f>
        <v>40.5</v>
      </c>
      <c r="M7" s="334">
        <f>BOD!$B$28</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38110006.386000015</v>
      </c>
      <c r="D11" s="45">
        <f>D3*D7*0.001*365</f>
        <v>39068011.428750016</v>
      </c>
      <c r="E11" s="45">
        <f>E3*E7*0.001*365</f>
        <v>40026016.471500017</v>
      </c>
      <c r="F11" s="45">
        <f>F3*F7*0.001*365</f>
        <v>40984021.514250018</v>
      </c>
      <c r="G11" s="45">
        <f t="shared" ref="G11:L11" si="0">G3*G7*0.001*365</f>
        <v>41942026.557000019</v>
      </c>
      <c r="H11" s="45">
        <f t="shared" si="0"/>
        <v>42900031.599750027</v>
      </c>
      <c r="I11" s="45">
        <f t="shared" si="0"/>
        <v>43858036.642499998</v>
      </c>
      <c r="J11" s="45">
        <f t="shared" si="0"/>
        <v>45083786.020106182</v>
      </c>
      <c r="K11" s="45">
        <f t="shared" si="0"/>
        <v>46309535.39771235</v>
      </c>
      <c r="L11" s="82">
        <f t="shared" si="0"/>
        <v>47535284.775318533</v>
      </c>
      <c r="M11" s="82">
        <f>M3*M7*0.001*365</f>
        <v>48761034.152924702</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175</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175</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Utilization'!$AD$32</f>
        <v>319851.83931107156</v>
      </c>
      <c r="D22" s="335">
        <f>D11*D15*'Rural_Degree of Utilization'!$AD$32</f>
        <v>327892.23877700907</v>
      </c>
      <c r="E22" s="335">
        <f>E11*E15*'Rural_Degree of Utilization'!$AD$32</f>
        <v>335932.63824294653</v>
      </c>
      <c r="F22" s="335">
        <f>F11*F15*'Rural_Degree of Utilization'!$AD$32</f>
        <v>343973.03770888405</v>
      </c>
      <c r="G22" s="335">
        <f>G11*G15*'Rural_Degree of Utilization'!$AD$32</f>
        <v>352013.43717482156</v>
      </c>
      <c r="H22" s="335">
        <f>H11*H15*'Rural_Degree of Utilization'!$AD$32</f>
        <v>360053.8366407592</v>
      </c>
      <c r="I22" s="335">
        <f>I11*I15*'Rural_Degree of Utilization'!$P$32</f>
        <v>2576659.6527468748</v>
      </c>
      <c r="J22" s="335">
        <f>J11*J15*'Rural_Degree of Utilization'!$P$32</f>
        <v>2648672.4286812386</v>
      </c>
      <c r="K22" s="335">
        <f>K11*K15*'Rural_Degree of Utilization'!$P$32</f>
        <v>2720685.2046156004</v>
      </c>
      <c r="L22" s="335">
        <f>L11*L15*'Rural_Degree of Utilization'!$P$32</f>
        <v>2792697.9805499637</v>
      </c>
      <c r="M22" s="335">
        <f>M11*M15*'Rural_Degree of Utilization'!$P$32</f>
        <v>2864710.7564843264</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Utilization'!$AD$32)</f>
        <v>37854124.914551161</v>
      </c>
      <c r="D25" s="335">
        <f>D11*D19*(1-'Rural_Degree of Utilization'!$AD$32)</f>
        <v>38805697.637728408</v>
      </c>
      <c r="E25" s="335">
        <f>E11*E19*(1-'Rural_Degree of Utilization'!$AD$32)</f>
        <v>39757270.360905662</v>
      </c>
      <c r="F25" s="335">
        <f>F11*F19*(1-'Rural_Degree of Utilization'!$AD$32)</f>
        <v>40708843.084082909</v>
      </c>
      <c r="G25" s="335">
        <f>G11*G19*(1-'Rural_Degree of Utilization'!$AD$32)</f>
        <v>41660415.807260163</v>
      </c>
      <c r="H25" s="335">
        <f>H11*H19*(1-'Rural_Degree of Utilization'!$AD$32)</f>
        <v>42611988.530437425</v>
      </c>
      <c r="I25" s="335">
        <f>I11*I19*(1-'Rural_Degree of Utilization'!$P$32)</f>
        <v>41796708.920302495</v>
      </c>
      <c r="J25" s="335">
        <f>J11*J19*(1-'Rural_Degree of Utilization'!$P$32)</f>
        <v>42964848.077161185</v>
      </c>
      <c r="K25" s="335">
        <f>K11*K19*(1-'Rural_Degree of Utilization'!$P$32)</f>
        <v>44132987.234019868</v>
      </c>
      <c r="L25" s="335">
        <f>L11*L19*(1-'Rural_Degree of Utilization'!$P$32)</f>
        <v>45301126.390878558</v>
      </c>
      <c r="M25" s="335">
        <f>M11*M19*(1-'Rural_Degree of Utilization'!$P$32)</f>
        <v>46469265.547737241</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242</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Utilization'!AE32</f>
        <v>1.6285714285714285E-2</v>
      </c>
      <c r="D49" s="338">
        <f>'Rural_Degree of Utilization'!Q32</f>
        <v>0.114</v>
      </c>
      <c r="E49" s="138"/>
      <c r="F49" s="138"/>
      <c r="G49" s="101"/>
      <c r="H49" s="101"/>
      <c r="J49" s="52"/>
      <c r="K49" s="52"/>
      <c r="L49" s="52"/>
    </row>
    <row r="50" spans="1:18" s="50" customFormat="1" x14ac:dyDescent="0.25">
      <c r="A50" s="561"/>
      <c r="B50" s="108" t="s">
        <v>56</v>
      </c>
      <c r="C50" s="339">
        <f>'Rural_Degree of Utilization'!AI32</f>
        <v>0.29799999999999999</v>
      </c>
      <c r="D50" s="338">
        <f>'Rural_Degree of Utilization'!R32</f>
        <v>0.26400000000000001</v>
      </c>
      <c r="E50" s="138"/>
      <c r="F50" s="138"/>
      <c r="G50" s="101"/>
      <c r="H50" s="101"/>
      <c r="J50" s="52"/>
      <c r="K50" s="52"/>
      <c r="L50" s="52"/>
    </row>
    <row r="51" spans="1:18" s="50" customFormat="1" x14ac:dyDescent="0.25">
      <c r="A51" s="561"/>
      <c r="B51" s="108" t="s">
        <v>110</v>
      </c>
      <c r="C51" s="340">
        <f>'Rural_Degree of Utilization'!AN32</f>
        <v>4.0192640692640696E-2</v>
      </c>
      <c r="D51" s="338">
        <f>'Rural_Degree of Utilization'!S32</f>
        <v>3.1E-2</v>
      </c>
      <c r="E51" s="138"/>
      <c r="F51" s="138"/>
      <c r="G51" s="101"/>
      <c r="H51" s="101"/>
      <c r="J51" s="52"/>
      <c r="K51" s="52"/>
      <c r="L51" s="52"/>
    </row>
    <row r="52" spans="1:18" s="50" customFormat="1" x14ac:dyDescent="0.25">
      <c r="A52" s="561"/>
      <c r="B52" s="108" t="s">
        <v>57</v>
      </c>
      <c r="C52" s="563">
        <f>'Rural_Degree of Utilization'!AP32</f>
        <v>0.63880735930735932</v>
      </c>
      <c r="D52" s="565">
        <f>'Rural_Degree of Utilization'!T32</f>
        <v>0.54399999999999993</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Utilization'!AD32</f>
        <v>6.7142857142857143E-3</v>
      </c>
      <c r="D54" s="343">
        <f>'Rural_Degree of Utilization'!P32</f>
        <v>4.7E-2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Population!C27</f>
        <v>0.80416306210653521</v>
      </c>
      <c r="C60" s="549">
        <f>Population!E27</f>
        <v>0.79930155796189206</v>
      </c>
      <c r="D60" s="358" t="s">
        <v>14</v>
      </c>
      <c r="E60" s="148">
        <f t="shared" ref="E60:F62" si="1">C49</f>
        <v>1.6285714285714285E-2</v>
      </c>
      <c r="F60" s="148">
        <f t="shared" si="1"/>
        <v>0.114</v>
      </c>
      <c r="G60" s="135">
        <f>B42*A29</f>
        <v>0.3</v>
      </c>
      <c r="H60" s="399">
        <f t="shared" ref="H60:M60" si="2">($B$60*$E60*$G60)*(C25-$A$32)</f>
        <v>148725.48627985531</v>
      </c>
      <c r="I60" s="399">
        <f t="shared" si="2"/>
        <v>152464.13078173311</v>
      </c>
      <c r="J60" s="399">
        <f t="shared" si="2"/>
        <v>156202.77528361094</v>
      </c>
      <c r="K60" s="399">
        <f t="shared" si="2"/>
        <v>159941.41978548875</v>
      </c>
      <c r="L60" s="399">
        <f t="shared" si="2"/>
        <v>163680.06428736658</v>
      </c>
      <c r="M60" s="399">
        <f t="shared" si="2"/>
        <v>167418.70878924441</v>
      </c>
      <c r="N60" s="399">
        <f>($C$60*$F60*$G60)*(I25-$A$32)</f>
        <v>1142559.5698725702</v>
      </c>
      <c r="O60" s="399">
        <f>($C$60*$F60*$G60)*(J25-$A$32)</f>
        <v>1174491.954193946</v>
      </c>
      <c r="P60" s="399">
        <f>($C$60*$F60*$G60)*(K25-$A$32)</f>
        <v>1206424.3385153215</v>
      </c>
      <c r="Q60" s="399">
        <f>($C$60*$F60*$G60)*(L25-$A$32)</f>
        <v>1238356.7228366972</v>
      </c>
      <c r="R60" s="405">
        <f>($C$60*$F60*$G60)*(M25-$A$32)</f>
        <v>1270289.1071580728</v>
      </c>
    </row>
    <row r="61" spans="1:18" s="48" customFormat="1" x14ac:dyDescent="0.25">
      <c r="A61" s="547"/>
      <c r="B61" s="549"/>
      <c r="C61" s="549"/>
      <c r="D61" s="358" t="s">
        <v>15</v>
      </c>
      <c r="E61" s="148">
        <f t="shared" si="1"/>
        <v>0.29799999999999999</v>
      </c>
      <c r="F61" s="148">
        <f t="shared" si="1"/>
        <v>0.26400000000000001</v>
      </c>
      <c r="G61" s="135">
        <f>B44*A29</f>
        <v>0.06</v>
      </c>
      <c r="H61" s="399">
        <f t="shared" ref="H61:M61" si="3">($B$60*$E$61*$G$61)*(C25-$A$32)</f>
        <v>544283.09540311957</v>
      </c>
      <c r="I61" s="399">
        <f t="shared" si="3"/>
        <v>557965.22247490392</v>
      </c>
      <c r="J61" s="399">
        <f t="shared" si="3"/>
        <v>571647.34954668838</v>
      </c>
      <c r="K61" s="399">
        <f t="shared" si="3"/>
        <v>585329.47661847272</v>
      </c>
      <c r="L61" s="399">
        <f t="shared" si="3"/>
        <v>599011.60369025718</v>
      </c>
      <c r="M61" s="399">
        <f t="shared" si="3"/>
        <v>612693.73076204176</v>
      </c>
      <c r="N61" s="399">
        <f>($C$60*$F$61*$G$61)*(I25-$A$32)</f>
        <v>529185.48499361158</v>
      </c>
      <c r="O61" s="399">
        <f>($C$60*$F$61*$G$61)*(J25-$A$32)</f>
        <v>543975.2208898277</v>
      </c>
      <c r="P61" s="399">
        <f>($C$60*$F$61*$G$61)*(K25-$A$32)</f>
        <v>558764.95678604371</v>
      </c>
      <c r="Q61" s="399">
        <f>($C$60*$F$61*$G$61)*(L25-$A$32)</f>
        <v>573554.69268225983</v>
      </c>
      <c r="R61" s="405">
        <f>($C$60*$F$61*$G$61)*(M25-$A$32)</f>
        <v>588344.42857847584</v>
      </c>
    </row>
    <row r="62" spans="1:18" s="48" customFormat="1" x14ac:dyDescent="0.25">
      <c r="A62" s="547"/>
      <c r="B62" s="549"/>
      <c r="C62" s="549"/>
      <c r="D62" s="358" t="s">
        <v>113</v>
      </c>
      <c r="E62" s="148">
        <f t="shared" si="1"/>
        <v>4.0192640692640696E-2</v>
      </c>
      <c r="F62" s="148">
        <f t="shared" si="1"/>
        <v>3.1E-2</v>
      </c>
      <c r="G62" s="135">
        <f>B43*A29</f>
        <v>0.3</v>
      </c>
      <c r="H62" s="399">
        <f t="shared" ref="H62:M62" si="4">($B$60*$E$62*$G$62)*(C25-$A$32)</f>
        <v>367049.91423852119</v>
      </c>
      <c r="I62" s="399">
        <f t="shared" si="4"/>
        <v>376276.77358931449</v>
      </c>
      <c r="J62" s="399">
        <f t="shared" si="4"/>
        <v>385503.6329401079</v>
      </c>
      <c r="K62" s="399">
        <f t="shared" si="4"/>
        <v>394730.49229090119</v>
      </c>
      <c r="L62" s="399">
        <f t="shared" si="4"/>
        <v>403957.35164169455</v>
      </c>
      <c r="M62" s="399">
        <f t="shared" si="4"/>
        <v>413184.21099248802</v>
      </c>
      <c r="N62" s="399">
        <f>($C$60*$F$62*$G$62)*(I25-$A$32)</f>
        <v>310696.02338640072</v>
      </c>
      <c r="O62" s="399">
        <f>($C$60*$F$62*$G$62)*(J25-$A$32)</f>
        <v>319379.39105273969</v>
      </c>
      <c r="P62" s="399">
        <f>($C$60*$F$62*$G$62)*(K25-$A$32)</f>
        <v>328062.75871907867</v>
      </c>
      <c r="Q62" s="399">
        <f>($C$60*$F$62*$G$62)*(L25-$A$32)</f>
        <v>336746.12638541771</v>
      </c>
      <c r="R62" s="405">
        <f>($C$60*$F$62*$G$62)*(M25-$A$32)</f>
        <v>345429.49405175663</v>
      </c>
    </row>
    <row r="63" spans="1:18" s="48" customFormat="1" x14ac:dyDescent="0.25">
      <c r="A63" s="547"/>
      <c r="B63" s="549"/>
      <c r="C63" s="549"/>
      <c r="D63" s="358" t="s">
        <v>111</v>
      </c>
      <c r="E63" s="148">
        <f>C54</f>
        <v>6.7142857142857143E-3</v>
      </c>
      <c r="F63" s="148">
        <f>D54</f>
        <v>4.7E-2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0.63880735930735932</v>
      </c>
      <c r="F64" s="407">
        <f>D52</f>
        <v>0.54399999999999993</v>
      </c>
      <c r="G64" s="408">
        <f>B40*$A$29</f>
        <v>0.06</v>
      </c>
      <c r="H64" s="408">
        <f t="shared" ref="H64:M64" si="6">($B$60*$E$64*$G$64)*(C25-$A$32)</f>
        <v>1166751.8352016858</v>
      </c>
      <c r="I64" s="408">
        <f t="shared" si="6"/>
        <v>1196081.5112568345</v>
      </c>
      <c r="J64" s="408">
        <f t="shared" si="6"/>
        <v>1225411.1873119834</v>
      </c>
      <c r="K64" s="408">
        <f t="shared" si="6"/>
        <v>1254740.8633671321</v>
      </c>
      <c r="L64" s="408">
        <f t="shared" si="6"/>
        <v>1284070.5394222811</v>
      </c>
      <c r="M64" s="408">
        <f t="shared" si="6"/>
        <v>1313400.2154774303</v>
      </c>
      <c r="N64" s="408">
        <f>($C$60*$F$64*$G$64)*(I11-$A$32)</f>
        <v>1144221.2146511998</v>
      </c>
      <c r="O64" s="408">
        <f>($C$60*$F$64*$G$64)*(J11-$A$32)</f>
        <v>1176200.0388091283</v>
      </c>
      <c r="P64" s="408">
        <f>($C$60*$F$64*$G$64)*(K11-$A$32)</f>
        <v>1208178.8629670567</v>
      </c>
      <c r="Q64" s="408">
        <f>($C$60*$F$64*$G$64)*(L11-$A$32)</f>
        <v>1240157.6871249853</v>
      </c>
      <c r="R64" s="409">
        <f>($C$60*$F$64*$G$64)*(M11-$A$32)</f>
        <v>1272136.5112829136</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175</v>
      </c>
      <c r="B67" s="64"/>
      <c r="C67" s="119">
        <f>SUM(H60:H64)/10^3</f>
        <v>2226.8103311231816</v>
      </c>
      <c r="D67" s="119">
        <f t="shared" ref="D67:M67" si="7">SUM(I60:I64)/10^3</f>
        <v>2282.7876381027859</v>
      </c>
      <c r="E67" s="119">
        <f t="shared" si="7"/>
        <v>2338.7649450823906</v>
      </c>
      <c r="F67" s="119">
        <f t="shared" si="7"/>
        <v>2394.7422520619948</v>
      </c>
      <c r="G67" s="119">
        <f t="shared" si="7"/>
        <v>2450.7195590415995</v>
      </c>
      <c r="H67" s="119">
        <f t="shared" si="7"/>
        <v>2506.6968660212046</v>
      </c>
      <c r="I67" s="119">
        <f t="shared" si="7"/>
        <v>3126.6622929037817</v>
      </c>
      <c r="J67" s="119">
        <f t="shared" si="7"/>
        <v>3214.0466049456418</v>
      </c>
      <c r="K67" s="119">
        <f t="shared" si="7"/>
        <v>3301.4309169875005</v>
      </c>
      <c r="L67" s="119">
        <f t="shared" si="7"/>
        <v>3388.8152290293601</v>
      </c>
      <c r="M67" s="120">
        <f t="shared" si="7"/>
        <v>3476.1995410712193</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46763.016953586812</v>
      </c>
      <c r="D71" s="119">
        <f t="shared" si="8"/>
        <v>47938.540400158505</v>
      </c>
      <c r="E71" s="119">
        <f t="shared" si="8"/>
        <v>49114.063846730205</v>
      </c>
      <c r="F71" s="119">
        <f t="shared" si="8"/>
        <v>50289.587293301891</v>
      </c>
      <c r="G71" s="119">
        <f t="shared" si="8"/>
        <v>51465.110739873591</v>
      </c>
      <c r="H71" s="119">
        <f t="shared" si="8"/>
        <v>52640.634186445299</v>
      </c>
      <c r="I71" s="119">
        <f t="shared" si="8"/>
        <v>65659.90815097942</v>
      </c>
      <c r="J71" s="119">
        <f t="shared" si="8"/>
        <v>67494.978703858476</v>
      </c>
      <c r="K71" s="119">
        <f t="shared" si="8"/>
        <v>69330.049256737504</v>
      </c>
      <c r="L71" s="119">
        <f t="shared" si="8"/>
        <v>71165.119809616561</v>
      </c>
      <c r="M71" s="120">
        <f>M67*21</f>
        <v>73000.190362495603</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AB48"/>
  <sheetViews>
    <sheetView zoomScale="80" zoomScaleNormal="80" workbookViewId="0">
      <selection activeCell="L54" sqref="L54"/>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176</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population'!G27</f>
        <v>478714.19999999995</v>
      </c>
      <c r="D3" s="346">
        <f>'Rural population'!H27</f>
        <v>486500.99999999994</v>
      </c>
      <c r="E3" s="346">
        <f>'Rural population'!I27</f>
        <v>494287.79999999993</v>
      </c>
      <c r="F3" s="346">
        <f>'Rural population'!J27</f>
        <v>502074.59999999992</v>
      </c>
      <c r="G3" s="346">
        <f>'Rural population'!K27</f>
        <v>509861.39999999991</v>
      </c>
      <c r="H3" s="346">
        <f>'Rural population'!L27</f>
        <v>517648.1999999999</v>
      </c>
      <c r="I3" s="346">
        <f>'Rural population'!M27</f>
        <v>525435</v>
      </c>
      <c r="J3" s="346">
        <f>'Rural population'!N27</f>
        <v>534576.55256754858</v>
      </c>
      <c r="K3" s="346">
        <f>'Rural population'!O27</f>
        <v>543718.10513509717</v>
      </c>
      <c r="L3" s="346">
        <f>'Rural population'!P27</f>
        <v>552859.65770264575</v>
      </c>
      <c r="M3" s="346">
        <f>'Rural population'!Q27</f>
        <v>562001.21027019434</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intake'!$C$31/1000*365</f>
        <v>28.178000000000001</v>
      </c>
      <c r="D7" s="353">
        <f>'Protein intake'!$C$31/1000*365</f>
        <v>28.178000000000001</v>
      </c>
      <c r="E7" s="353">
        <f>'Protein intake'!$C$31/1000*365</f>
        <v>28.178000000000001</v>
      </c>
      <c r="F7" s="353">
        <f>'Protein intake'!$C$31/1000*365</f>
        <v>28.178000000000001</v>
      </c>
      <c r="G7" s="353">
        <f>'Protein intake'!$I$31/1000*365</f>
        <v>19.162499999999998</v>
      </c>
      <c r="H7" s="353">
        <f>'Protein intake'!$I$31/1000*365</f>
        <v>19.162499999999998</v>
      </c>
      <c r="I7" s="353">
        <f>'Protein intake'!$O$31/1000*365</f>
        <v>19.089500000000001</v>
      </c>
      <c r="J7" s="353">
        <f>'Protein intake'!$O$31/1000*365</f>
        <v>19.089500000000001</v>
      </c>
      <c r="K7" s="353">
        <f>'Protein intake'!$O$31/1000*365</f>
        <v>19.089500000000001</v>
      </c>
      <c r="L7" s="353">
        <f>'Protein intake'!$O$31/1000*365</f>
        <v>19.089500000000001</v>
      </c>
      <c r="M7" s="353">
        <f>'Protein intake'!$O$31/1000*365</f>
        <v>19.089500000000001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176</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176</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3776978.4437279999</v>
      </c>
      <c r="D27" s="335">
        <f t="shared" ref="D27:K27" si="0">(D3*D7*D11*D15*D19)-$A$23</f>
        <v>3838415.0498399995</v>
      </c>
      <c r="E27" s="335">
        <f t="shared" si="0"/>
        <v>3899851.6559519991</v>
      </c>
      <c r="F27" s="335">
        <f t="shared" si="0"/>
        <v>3961288.2620639997</v>
      </c>
      <c r="G27" s="335">
        <f t="shared" si="0"/>
        <v>2735661.3416999993</v>
      </c>
      <c r="H27" s="335">
        <f t="shared" si="0"/>
        <v>2777441.4170999988</v>
      </c>
      <c r="I27" s="335">
        <f t="shared" si="0"/>
        <v>2808481.6011000006</v>
      </c>
      <c r="J27" s="335">
        <f t="shared" si="0"/>
        <v>2857343.748066701</v>
      </c>
      <c r="K27" s="335">
        <f t="shared" si="0"/>
        <v>2906205.8950334024</v>
      </c>
      <c r="L27" s="335">
        <f>(L3*L7*L11*L15*L19)-$A$23</f>
        <v>2955068.0420001037</v>
      </c>
      <c r="M27" s="363">
        <f>(M3*M7*M11*M15*M19)-$A$23</f>
        <v>3003930.1889668051</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29.676259200720001</v>
      </c>
      <c r="D39" s="374">
        <f t="shared" ref="D39:K39" si="1">D27*D31*$A$35/10^3</f>
        <v>30.158975391599999</v>
      </c>
      <c r="E39" s="374">
        <f t="shared" si="1"/>
        <v>30.641691582479993</v>
      </c>
      <c r="F39" s="374">
        <f t="shared" si="1"/>
        <v>31.124407773359998</v>
      </c>
      <c r="G39" s="374">
        <f t="shared" si="1"/>
        <v>21.494481970499994</v>
      </c>
      <c r="H39" s="374">
        <f t="shared" si="1"/>
        <v>21.82275399149999</v>
      </c>
      <c r="I39" s="374">
        <f t="shared" si="1"/>
        <v>22.066641151500004</v>
      </c>
      <c r="J39" s="374">
        <f t="shared" si="1"/>
        <v>22.450558020524078</v>
      </c>
      <c r="K39" s="374">
        <f t="shared" si="1"/>
        <v>22.834474889548162</v>
      </c>
      <c r="L39" s="374">
        <f>L27*L31*$A$35/10^3</f>
        <v>23.218391758572245</v>
      </c>
      <c r="M39" s="375">
        <f>M27*M31*$A$35/10^3</f>
        <v>23.602308627596326</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9199.6403522231994</v>
      </c>
      <c r="D43" s="119">
        <f>D39*310</f>
        <v>9349.2823713959988</v>
      </c>
      <c r="E43" s="119">
        <f>E39*310</f>
        <v>9498.9243905687981</v>
      </c>
      <c r="F43" s="119">
        <f t="shared" ref="F43:K43" si="2">F39*310</f>
        <v>9648.5664097415993</v>
      </c>
      <c r="G43" s="119">
        <f t="shared" si="2"/>
        <v>6663.2894108549981</v>
      </c>
      <c r="H43" s="119">
        <f t="shared" si="2"/>
        <v>6765.0537373649968</v>
      </c>
      <c r="I43" s="119">
        <f t="shared" si="2"/>
        <v>6840.658756965001</v>
      </c>
      <c r="J43" s="119">
        <f t="shared" si="2"/>
        <v>6959.6729863624641</v>
      </c>
      <c r="K43" s="119">
        <f t="shared" si="2"/>
        <v>7078.68721575993</v>
      </c>
      <c r="L43" s="119">
        <f>L39*310</f>
        <v>7197.7014451573959</v>
      </c>
      <c r="M43" s="120">
        <f>M39*310</f>
        <v>7316.7156745548609</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000"/>
    <pageSetUpPr fitToPage="1"/>
  </sheetPr>
  <dimension ref="A1:U76"/>
  <sheetViews>
    <sheetView zoomScale="85" zoomScaleNormal="85" zoomScalePageLayoutView="70" workbookViewId="0">
      <selection activeCell="A11" sqref="A1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176</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population'!G27</f>
        <v>972026.20000000019</v>
      </c>
      <c r="D3" s="332">
        <f>'State population'!H27</f>
        <v>992889.50000000023</v>
      </c>
      <c r="E3" s="332">
        <f>'State population'!I27</f>
        <v>1013752.8000000003</v>
      </c>
      <c r="F3" s="332">
        <f>'State population'!J27</f>
        <v>1034616.1000000003</v>
      </c>
      <c r="G3" s="332">
        <f>'State population'!K27</f>
        <v>1055479.4000000004</v>
      </c>
      <c r="H3" s="332">
        <f>'State population'!L27</f>
        <v>1076342.7000000004</v>
      </c>
      <c r="I3" s="332">
        <f>'State population'!M27</f>
        <v>1097206</v>
      </c>
      <c r="J3" s="332">
        <f>'State population'!N27</f>
        <v>1122967.9103211553</v>
      </c>
      <c r="K3" s="332">
        <f>'State population'!O27</f>
        <v>1148729.8206423107</v>
      </c>
      <c r="L3" s="332">
        <f>'State population'!P27</f>
        <v>1174491.730963466</v>
      </c>
      <c r="M3" s="332">
        <f>'State population'!Q27</f>
        <v>1200253.6412846213</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BOD!$B$29</f>
        <v>40.5</v>
      </c>
      <c r="D7" s="334">
        <f>BOD!$B$29</f>
        <v>40.5</v>
      </c>
      <c r="E7" s="334">
        <f>BOD!$B$29</f>
        <v>40.5</v>
      </c>
      <c r="F7" s="334">
        <f>BOD!$B$29</f>
        <v>40.5</v>
      </c>
      <c r="G7" s="334">
        <f>BOD!$B$29</f>
        <v>40.5</v>
      </c>
      <c r="H7" s="334">
        <f>BOD!$B$29</f>
        <v>40.5</v>
      </c>
      <c r="I7" s="334">
        <f>BOD!$B$29</f>
        <v>40.5</v>
      </c>
      <c r="J7" s="334">
        <f>BOD!$B$29</f>
        <v>40.5</v>
      </c>
      <c r="K7" s="334">
        <f>BOD!$B$29</f>
        <v>40.5</v>
      </c>
      <c r="L7" s="334">
        <f>BOD!$B$29</f>
        <v>40.5</v>
      </c>
      <c r="M7" s="334">
        <f>BOD!$B$29</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14368977.301500002</v>
      </c>
      <c r="D11" s="45">
        <f>D3*D7*0.001*365</f>
        <v>14677389.033750005</v>
      </c>
      <c r="E11" s="45">
        <f>E3*E7*0.001*365</f>
        <v>14985800.766000006</v>
      </c>
      <c r="F11" s="45">
        <f>F3*F7*0.001*365</f>
        <v>15294212.498250006</v>
      </c>
      <c r="G11" s="45">
        <f t="shared" ref="G11:L11" si="0">G3*G7*0.001*365</f>
        <v>15602624.230500007</v>
      </c>
      <c r="H11" s="45">
        <f t="shared" si="0"/>
        <v>15911035.962750006</v>
      </c>
      <c r="I11" s="45">
        <f t="shared" si="0"/>
        <v>16219447.695</v>
      </c>
      <c r="J11" s="45">
        <f t="shared" si="0"/>
        <v>16600273.134322478</v>
      </c>
      <c r="K11" s="45">
        <f t="shared" si="0"/>
        <v>16981098.573644958</v>
      </c>
      <c r="L11" s="82">
        <f t="shared" si="0"/>
        <v>17361924.012967438</v>
      </c>
      <c r="M11" s="82">
        <f>M3*M7*0.001*365</f>
        <v>17742749.452289913</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176</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176</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Utilization'!$AD$33</f>
        <v>122416.22220498703</v>
      </c>
      <c r="D22" s="335">
        <f>D11*D15*'Rural_Degree of Utilization'!$AD$33</f>
        <v>125043.72994987018</v>
      </c>
      <c r="E22" s="335">
        <f>E11*E15*'Rural_Degree of Utilization'!$AD$33</f>
        <v>127671.2376947533</v>
      </c>
      <c r="F22" s="335">
        <f>F11*F15*'Rural_Degree of Utilization'!$AD$33</f>
        <v>130298.74543963642</v>
      </c>
      <c r="G22" s="335">
        <f>G11*G15*'Rural_Degree of Utilization'!$AD$33</f>
        <v>132926.25318451956</v>
      </c>
      <c r="H22" s="335">
        <f>H11*H15*'Rural_Degree of Utilization'!$AD$33</f>
        <v>135553.76092940266</v>
      </c>
      <c r="I22" s="335">
        <f>I11*I15*'Rural_Degree of Utilization'!$P$33</f>
        <v>1297555.8155999999</v>
      </c>
      <c r="J22" s="335">
        <f>J11*J15*'Rural_Degree of Utilization'!$P$33</f>
        <v>1328021.8507457981</v>
      </c>
      <c r="K22" s="335">
        <f>K11*K15*'Rural_Degree of Utilization'!$P$33</f>
        <v>1358487.8858915968</v>
      </c>
      <c r="L22" s="335">
        <f>L11*L15*'Rural_Degree of Utilization'!$P$33</f>
        <v>1388953.921037395</v>
      </c>
      <c r="M22" s="335">
        <f>M11*M15*'Rural_Degree of Utilization'!$P$33</f>
        <v>1419419.956183193</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Utilization'!$AD$33)</f>
        <v>14271044.323736012</v>
      </c>
      <c r="D25" s="335">
        <f>D11*D19*(1-'Rural_Degree of Utilization'!$AD$33)</f>
        <v>14577354.049790109</v>
      </c>
      <c r="E25" s="335">
        <f>E11*E19*(1-'Rural_Degree of Utilization'!$AD$33)</f>
        <v>14883663.775844203</v>
      </c>
      <c r="F25" s="335">
        <f>F11*F19*(1-'Rural_Degree of Utilization'!$AD$33)</f>
        <v>15189973.501898296</v>
      </c>
      <c r="G25" s="335">
        <f>G11*G19*(1-'Rural_Degree of Utilization'!$AD$33)</f>
        <v>15496283.227952393</v>
      </c>
      <c r="H25" s="335">
        <f>H11*H19*(1-'Rural_Degree of Utilization'!$AD$33)</f>
        <v>15802592.954006486</v>
      </c>
      <c r="I25" s="335">
        <f>I11*I19*(1-'Rural_Degree of Utilization'!$P$33)</f>
        <v>15181403.04252</v>
      </c>
      <c r="J25" s="335">
        <f>J11*J19*(1-'Rural_Degree of Utilization'!$P$33)</f>
        <v>15537855.653725838</v>
      </c>
      <c r="K25" s="335">
        <f>K11*K19*(1-'Rural_Degree of Utilization'!$P$33)</f>
        <v>15894308.264931681</v>
      </c>
      <c r="L25" s="335">
        <f>L11*L19*(1-'Rural_Degree of Utilization'!$P$33)</f>
        <v>16250760.876137521</v>
      </c>
      <c r="M25" s="335">
        <f>M11*M19*(1-'Rural_Degree of Utilization'!$P$33)</f>
        <v>16607213.487343358</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241</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Utilization'!AE33</f>
        <v>2.4493506493506494E-2</v>
      </c>
      <c r="D49" s="338">
        <f>'Rural_Degree of Utilization'!Q33</f>
        <v>0.23</v>
      </c>
      <c r="E49" s="138"/>
      <c r="F49" s="138"/>
      <c r="G49" s="101"/>
      <c r="H49" s="101"/>
      <c r="J49" s="52"/>
      <c r="K49" s="52"/>
      <c r="L49" s="52"/>
    </row>
    <row r="50" spans="1:18" s="50" customFormat="1" x14ac:dyDescent="0.25">
      <c r="A50" s="561"/>
      <c r="B50" s="108" t="s">
        <v>56</v>
      </c>
      <c r="C50" s="339">
        <f>'Rural_Degree of Utilization'!AI33</f>
        <v>0.70199999999999996</v>
      </c>
      <c r="D50" s="338">
        <f>'Rural_Degree of Utilization'!R33</f>
        <v>0.45399999999999996</v>
      </c>
      <c r="E50" s="138"/>
      <c r="F50" s="138"/>
      <c r="G50" s="101"/>
      <c r="H50" s="101"/>
      <c r="J50" s="52"/>
      <c r="K50" s="52"/>
      <c r="L50" s="52"/>
    </row>
    <row r="51" spans="1:18" s="50" customFormat="1" x14ac:dyDescent="0.25">
      <c r="A51" s="561"/>
      <c r="B51" s="108" t="s">
        <v>110</v>
      </c>
      <c r="C51" s="340">
        <f>'Rural_Degree of Utilization'!AN33</f>
        <v>3.2954545454545459E-2</v>
      </c>
      <c r="D51" s="338">
        <f>'Rural_Degree of Utilization'!S33</f>
        <v>2.5000000000000001E-2</v>
      </c>
      <c r="E51" s="138"/>
      <c r="F51" s="138"/>
      <c r="G51" s="101"/>
      <c r="H51" s="101"/>
      <c r="J51" s="52"/>
      <c r="K51" s="52"/>
      <c r="L51" s="52"/>
    </row>
    <row r="52" spans="1:18" s="50" customFormat="1" x14ac:dyDescent="0.25">
      <c r="A52" s="561"/>
      <c r="B52" s="108" t="s">
        <v>57</v>
      </c>
      <c r="C52" s="563">
        <f>'Rural_Degree of Utilization'!AP33</f>
        <v>0.23373636363636374</v>
      </c>
      <c r="D52" s="565">
        <f>'Rural_Degree of Utilization'!T33</f>
        <v>0.22699999999999995</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Utilization'!AD33</f>
        <v>6.8155844155844162E-3</v>
      </c>
      <c r="D54" s="343">
        <f>'Rural_Degree of Utilization'!P33</f>
        <v>6.4000000000000001E-2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Population!C28</f>
        <v>0.50369187449990038</v>
      </c>
      <c r="C60" s="549">
        <f>Population!E28</f>
        <v>0.47888454857155355</v>
      </c>
      <c r="D60" s="358" t="s">
        <v>14</v>
      </c>
      <c r="E60" s="148">
        <f t="shared" ref="E60:F62" si="1">C49</f>
        <v>2.4493506493506494E-2</v>
      </c>
      <c r="F60" s="148">
        <f t="shared" si="1"/>
        <v>0.23</v>
      </c>
      <c r="G60" s="135">
        <f>B42*A29</f>
        <v>0.3</v>
      </c>
      <c r="H60" s="399">
        <f t="shared" ref="H60:M60" si="2">($B$60*$E60*$G60)*(C25-$A$32)</f>
        <v>52819.333634054114</v>
      </c>
      <c r="I60" s="399">
        <f t="shared" si="2"/>
        <v>53953.033120145512</v>
      </c>
      <c r="J60" s="399">
        <f t="shared" si="2"/>
        <v>55086.732606236903</v>
      </c>
      <c r="K60" s="399">
        <f t="shared" si="2"/>
        <v>56220.432092328287</v>
      </c>
      <c r="L60" s="399">
        <f t="shared" si="2"/>
        <v>57354.131578419678</v>
      </c>
      <c r="M60" s="399">
        <f t="shared" si="2"/>
        <v>58487.831064511061</v>
      </c>
      <c r="N60" s="399">
        <f>($C$60*$F60*$G60)*(I25-$A$32)</f>
        <v>501639.61464630003</v>
      </c>
      <c r="O60" s="399">
        <f>($C$60*$F60*$G60)*(J25-$A$32)</f>
        <v>513417.8903448077</v>
      </c>
      <c r="P60" s="399">
        <f>($C$60*$F60*$G60)*(K25-$A$32)</f>
        <v>525196.16604331555</v>
      </c>
      <c r="Q60" s="399">
        <f>($C$60*$F60*$G60)*(L25-$A$32)</f>
        <v>536974.44174182334</v>
      </c>
      <c r="R60" s="405">
        <f>($C$60*$F60*$G60)*(M25-$A$32)</f>
        <v>548752.71744033101</v>
      </c>
    </row>
    <row r="61" spans="1:18" s="48" customFormat="1" x14ac:dyDescent="0.25">
      <c r="A61" s="547"/>
      <c r="B61" s="549"/>
      <c r="C61" s="549"/>
      <c r="D61" s="358" t="s">
        <v>15</v>
      </c>
      <c r="E61" s="148">
        <f t="shared" si="1"/>
        <v>0.70199999999999996</v>
      </c>
      <c r="F61" s="148">
        <f t="shared" si="1"/>
        <v>0.45399999999999996</v>
      </c>
      <c r="G61" s="135">
        <f>B44*A29</f>
        <v>0.06</v>
      </c>
      <c r="H61" s="399">
        <f t="shared" ref="H61:M61" si="3">($B$60*$E$61*$G$61)*(C25-$A$32)</f>
        <v>302767.36588071688</v>
      </c>
      <c r="I61" s="399">
        <f t="shared" si="3"/>
        <v>309265.88041106518</v>
      </c>
      <c r="J61" s="399">
        <f t="shared" si="3"/>
        <v>315764.39494141343</v>
      </c>
      <c r="K61" s="399">
        <f t="shared" si="3"/>
        <v>322262.90947176161</v>
      </c>
      <c r="L61" s="399">
        <f t="shared" si="3"/>
        <v>328761.42400210991</v>
      </c>
      <c r="M61" s="399">
        <f t="shared" si="3"/>
        <v>335259.93853245809</v>
      </c>
      <c r="N61" s="399">
        <f>($C$60*$F$61*$G$61)*(I25-$A$32)</f>
        <v>198038.59569514796</v>
      </c>
      <c r="O61" s="399">
        <f>($C$60*$F$61*$G$61)*(J25-$A$32)</f>
        <v>202688.45410134143</v>
      </c>
      <c r="P61" s="399">
        <f>($C$60*$F$61*$G$61)*(K25-$A$32)</f>
        <v>207338.31250753495</v>
      </c>
      <c r="Q61" s="399">
        <f>($C$60*$F$61*$G$61)*(L25-$A$32)</f>
        <v>211988.17091372845</v>
      </c>
      <c r="R61" s="405">
        <f>($C$60*$F$61*$G$61)*(M25-$A$32)</f>
        <v>216638.02931992192</v>
      </c>
    </row>
    <row r="62" spans="1:18" s="48" customFormat="1" x14ac:dyDescent="0.25">
      <c r="A62" s="547"/>
      <c r="B62" s="549"/>
      <c r="C62" s="549"/>
      <c r="D62" s="358" t="s">
        <v>113</v>
      </c>
      <c r="E62" s="148">
        <f t="shared" si="1"/>
        <v>3.2954545454545459E-2</v>
      </c>
      <c r="F62" s="148">
        <f t="shared" si="1"/>
        <v>2.5000000000000001E-2</v>
      </c>
      <c r="G62" s="135">
        <f>B43*A29</f>
        <v>0.3</v>
      </c>
      <c r="H62" s="399">
        <f t="shared" ref="H62:M62" si="4">($B$60*$E$62*$G$62)*(C25-$A$32)</f>
        <v>71065.248725563273</v>
      </c>
      <c r="I62" s="399">
        <f t="shared" si="4"/>
        <v>72590.573458308194</v>
      </c>
      <c r="J62" s="399">
        <f t="shared" si="4"/>
        <v>74115.8981910531</v>
      </c>
      <c r="K62" s="399">
        <f t="shared" si="4"/>
        <v>75641.222923798006</v>
      </c>
      <c r="L62" s="399">
        <f t="shared" si="4"/>
        <v>77166.547656542927</v>
      </c>
      <c r="M62" s="399">
        <f t="shared" si="4"/>
        <v>78691.872389287819</v>
      </c>
      <c r="N62" s="399">
        <f>($C$60*$F$62*$G$62)*(I25-$A$32)</f>
        <v>54526.045070249995</v>
      </c>
      <c r="O62" s="399">
        <f>($C$60*$F$62*$G$62)*(J25-$A$32)</f>
        <v>55806.292428783439</v>
      </c>
      <c r="P62" s="399">
        <f>($C$60*$F$62*$G$62)*(K25-$A$32)</f>
        <v>57086.539787316906</v>
      </c>
      <c r="Q62" s="399">
        <f>($C$60*$F$62*$G$62)*(L25-$A$32)</f>
        <v>58366.787145850358</v>
      </c>
      <c r="R62" s="405">
        <f>($C$60*$F$62*$G$62)*(M25-$A$32)</f>
        <v>59647.034504383795</v>
      </c>
    </row>
    <row r="63" spans="1:18" s="48" customFormat="1" x14ac:dyDescent="0.25">
      <c r="A63" s="547"/>
      <c r="B63" s="549"/>
      <c r="C63" s="549"/>
      <c r="D63" s="358" t="s">
        <v>111</v>
      </c>
      <c r="E63" s="148">
        <f>C54</f>
        <v>6.8155844155844162E-3</v>
      </c>
      <c r="F63" s="148">
        <f>D54</f>
        <v>6.4000000000000001E-2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0.23373636363636374</v>
      </c>
      <c r="F64" s="407">
        <f>D52</f>
        <v>0.22699999999999995</v>
      </c>
      <c r="G64" s="408">
        <f>B40*$A$29</f>
        <v>0.06</v>
      </c>
      <c r="H64" s="408">
        <f t="shared" ref="H64:M64" si="6">($B$60*$E$64*$G$64)*(C25-$A$32)</f>
        <v>100808.75089561146</v>
      </c>
      <c r="I64" s="408">
        <f t="shared" si="6"/>
        <v>102972.48188615516</v>
      </c>
      <c r="J64" s="408">
        <f t="shared" si="6"/>
        <v>105136.21287669886</v>
      </c>
      <c r="K64" s="408">
        <f t="shared" si="6"/>
        <v>107299.94386724253</v>
      </c>
      <c r="L64" s="408">
        <f t="shared" si="6"/>
        <v>109463.67485778623</v>
      </c>
      <c r="M64" s="408">
        <f t="shared" si="6"/>
        <v>111627.40584832992</v>
      </c>
      <c r="N64" s="408">
        <f>($C$60*$F$64*$G$64)*(I11-$A$32)</f>
        <v>105789.84812774997</v>
      </c>
      <c r="O64" s="408">
        <f>($C$60*$F$64*$G$64)*(J11-$A$32)</f>
        <v>108273.74684900716</v>
      </c>
      <c r="P64" s="408">
        <f>($C$60*$F$64*$G$64)*(K11-$A$32)</f>
        <v>110757.64557026439</v>
      </c>
      <c r="Q64" s="408">
        <f>($C$60*$F$64*$G$64)*(L11-$A$32)</f>
        <v>113241.5442915216</v>
      </c>
      <c r="R64" s="409">
        <f>($C$60*$F$64*$G$64)*(M11-$A$32)</f>
        <v>115725.44301277879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176</v>
      </c>
      <c r="B67" s="64"/>
      <c r="C67" s="119">
        <f>SUM(H60:H64)/10^3</f>
        <v>527.46069913594579</v>
      </c>
      <c r="D67" s="119">
        <f t="shared" ref="D67:M67" si="7">SUM(I60:I64)/10^3</f>
        <v>538.78196887567401</v>
      </c>
      <c r="E67" s="119">
        <f t="shared" si="7"/>
        <v>550.10323861540223</v>
      </c>
      <c r="F67" s="119">
        <f t="shared" si="7"/>
        <v>561.42450835513046</v>
      </c>
      <c r="G67" s="119">
        <f t="shared" si="7"/>
        <v>572.74577809485879</v>
      </c>
      <c r="H67" s="119">
        <f t="shared" si="7"/>
        <v>584.06704783458679</v>
      </c>
      <c r="I67" s="119">
        <f t="shared" si="7"/>
        <v>859.99410353944802</v>
      </c>
      <c r="J67" s="119">
        <f t="shared" si="7"/>
        <v>880.18638372393991</v>
      </c>
      <c r="K67" s="119">
        <f t="shared" si="7"/>
        <v>900.37866390843192</v>
      </c>
      <c r="L67" s="119">
        <f t="shared" si="7"/>
        <v>920.57094409292381</v>
      </c>
      <c r="M67" s="120">
        <f t="shared" si="7"/>
        <v>940.76322427741547</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11076.674681854862</v>
      </c>
      <c r="D71" s="119">
        <f t="shared" si="8"/>
        <v>11314.421346389154</v>
      </c>
      <c r="E71" s="119">
        <f t="shared" si="8"/>
        <v>11552.168010923448</v>
      </c>
      <c r="F71" s="119">
        <f t="shared" si="8"/>
        <v>11789.91467545774</v>
      </c>
      <c r="G71" s="119">
        <f t="shared" si="8"/>
        <v>12027.661339992035</v>
      </c>
      <c r="H71" s="119">
        <f t="shared" si="8"/>
        <v>12265.408004526322</v>
      </c>
      <c r="I71" s="119">
        <f t="shared" si="8"/>
        <v>18059.876174328409</v>
      </c>
      <c r="J71" s="119">
        <f t="shared" si="8"/>
        <v>18483.914058202739</v>
      </c>
      <c r="K71" s="119">
        <f t="shared" si="8"/>
        <v>18907.95194207707</v>
      </c>
      <c r="L71" s="119">
        <f t="shared" si="8"/>
        <v>19331.989825951401</v>
      </c>
      <c r="M71" s="120">
        <f>M67*21</f>
        <v>19756.027709825725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000"/>
    <pageSetUpPr fitToPage="1"/>
  </sheetPr>
  <dimension ref="A1:AB48"/>
  <sheetViews>
    <sheetView zoomScale="80" zoomScaleNormal="80" workbookViewId="0">
      <selection activeCell="L50" sqref="L50"/>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177</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population'!G28</f>
        <v>1551363.7999999998</v>
      </c>
      <c r="D3" s="346">
        <f>'Rural population'!H28</f>
        <v>1527392.4999999998</v>
      </c>
      <c r="E3" s="346">
        <f>'Rural population'!I28</f>
        <v>1503421.1999999997</v>
      </c>
      <c r="F3" s="346">
        <f>'Rural population'!J28</f>
        <v>1479449.8999999997</v>
      </c>
      <c r="G3" s="346">
        <f>'Rural population'!K28</f>
        <v>1455478.5999999996</v>
      </c>
      <c r="H3" s="346">
        <f>'Rural population'!L28</f>
        <v>1431507.2999999996</v>
      </c>
      <c r="I3" s="346">
        <f>'Rural population'!M28</f>
        <v>1407536</v>
      </c>
      <c r="J3" s="346">
        <f>'Rural population'!N28</f>
        <v>1387053.0810746888</v>
      </c>
      <c r="K3" s="346">
        <f>'Rural population'!O28</f>
        <v>1366570.1621493776</v>
      </c>
      <c r="L3" s="346">
        <f>'Rural population'!P28</f>
        <v>1346087.2432240664</v>
      </c>
      <c r="M3" s="346">
        <f>'Rural population'!Q28</f>
        <v>1325604.3242987553</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intake'!$C$32/1000*365</f>
        <v>23.980500000000003</v>
      </c>
      <c r="D7" s="353">
        <f>'Protein intake'!$C$32/1000*365</f>
        <v>23.980500000000003</v>
      </c>
      <c r="E7" s="353">
        <f>'Protein intake'!$C$32/1000*365</f>
        <v>23.980500000000003</v>
      </c>
      <c r="F7" s="353">
        <f>'Protein intake'!$C$32/1000*365</f>
        <v>23.980500000000003</v>
      </c>
      <c r="G7" s="353">
        <f>'Protein intake'!$I$32/1000*365</f>
        <v>21.042250000000003</v>
      </c>
      <c r="H7" s="353">
        <f>'Protein intake'!$I$32/1000*365</f>
        <v>21.042250000000003</v>
      </c>
      <c r="I7" s="353">
        <f>'Protein intake'!$O$32/1000*365</f>
        <v>20.585999999999999</v>
      </c>
      <c r="J7" s="353">
        <f>'Protein intake'!$O$32/1000*365</f>
        <v>20.585999999999999</v>
      </c>
      <c r="K7" s="353">
        <f>'Protein intake'!$O$32/1000*365</f>
        <v>20.585999999999999</v>
      </c>
      <c r="L7" s="353">
        <f>'Protein intake'!$O$32/1000*365</f>
        <v>20.585999999999999</v>
      </c>
      <c r="M7" s="353">
        <f>'Protein intake'!$O$32/1000*365</f>
        <v>20.585999999999999</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177</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177</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10416694.289651999</v>
      </c>
      <c r="D27" s="335">
        <f t="shared" ref="D27:K27" si="0">(D3*D7*D11*D15*D19)-$A$23</f>
        <v>10255738.03695</v>
      </c>
      <c r="E27" s="335">
        <f t="shared" si="0"/>
        <v>10094781.784248</v>
      </c>
      <c r="F27" s="335">
        <f t="shared" si="0"/>
        <v>9933825.5315460004</v>
      </c>
      <c r="G27" s="335">
        <f t="shared" si="0"/>
        <v>8575432.4798379987</v>
      </c>
      <c r="H27" s="335">
        <f t="shared" si="0"/>
        <v>8434197.6553589981</v>
      </c>
      <c r="I27" s="335">
        <f t="shared" si="0"/>
        <v>8113150.1068799989</v>
      </c>
      <c r="J27" s="335">
        <f t="shared" si="0"/>
        <v>7995084.9235609919</v>
      </c>
      <c r="K27" s="335">
        <f t="shared" si="0"/>
        <v>7877019.7402419839</v>
      </c>
      <c r="L27" s="335">
        <f>(L3*L7*L11*L15*L19)-$A$23</f>
        <v>7758954.5569229759</v>
      </c>
      <c r="M27" s="363">
        <f>(M3*M7*M11*M15*M19)-$A$23</f>
        <v>7640889.3736039679</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81.845455132979993</v>
      </c>
      <c r="D39" s="374">
        <f t="shared" ref="D39:K39" si="1">D27*D31*$A$35/10^3</f>
        <v>80.580798861749997</v>
      </c>
      <c r="E39" s="374">
        <f t="shared" si="1"/>
        <v>79.316142590520002</v>
      </c>
      <c r="F39" s="374">
        <f t="shared" si="1"/>
        <v>78.051486319289992</v>
      </c>
      <c r="G39" s="374">
        <f t="shared" si="1"/>
        <v>67.378398055869994</v>
      </c>
      <c r="H39" s="374">
        <f t="shared" si="1"/>
        <v>66.268695863534987</v>
      </c>
      <c r="I39" s="374">
        <f t="shared" si="1"/>
        <v>63.746179411199989</v>
      </c>
      <c r="J39" s="374">
        <f t="shared" si="1"/>
        <v>62.818524399407792</v>
      </c>
      <c r="K39" s="374">
        <f t="shared" si="1"/>
        <v>61.890869387615588</v>
      </c>
      <c r="L39" s="374">
        <f>L27*L31*$A$35/10^3</f>
        <v>60.963214375823377</v>
      </c>
      <c r="M39" s="375">
        <f>M27*M31*$A$35/10^3</f>
        <v>60.03555936403118</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25372.091091223796</v>
      </c>
      <c r="D43" s="119">
        <f>D39*310</f>
        <v>24980.047647142499</v>
      </c>
      <c r="E43" s="119">
        <f>E39*310</f>
        <v>24588.004203061202</v>
      </c>
      <c r="F43" s="119">
        <f t="shared" ref="F43:K43" si="2">F39*310</f>
        <v>24195.960758979898</v>
      </c>
      <c r="G43" s="119">
        <f t="shared" si="2"/>
        <v>20887.303397319698</v>
      </c>
      <c r="H43" s="119">
        <f t="shared" si="2"/>
        <v>20543.295717695844</v>
      </c>
      <c r="I43" s="119">
        <f t="shared" si="2"/>
        <v>19761.315617471995</v>
      </c>
      <c r="J43" s="119">
        <f t="shared" si="2"/>
        <v>19473.742563816417</v>
      </c>
      <c r="K43" s="119">
        <f t="shared" si="2"/>
        <v>19186.169510160831</v>
      </c>
      <c r="L43" s="119">
        <f>L39*310</f>
        <v>18898.596456505245</v>
      </c>
      <c r="M43" s="120">
        <f>M39*310</f>
        <v>18611.023402849667</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000"/>
    <pageSetUpPr fitToPage="1"/>
  </sheetPr>
  <dimension ref="A1:U76"/>
  <sheetViews>
    <sheetView zoomScale="85" zoomScaleNormal="85" zoomScalePageLayoutView="70" workbookViewId="0">
      <selection activeCell="S70" sqref="S70"/>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177</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population'!G28</f>
        <v>1985422.4000000004</v>
      </c>
      <c r="D3" s="332">
        <f>'State population'!H28</f>
        <v>1984269.0000000005</v>
      </c>
      <c r="E3" s="332">
        <f>'State population'!I28</f>
        <v>1983115.6000000006</v>
      </c>
      <c r="F3" s="332">
        <f>'State population'!J28</f>
        <v>1981962.2000000007</v>
      </c>
      <c r="G3" s="332">
        <f>'State population'!K28</f>
        <v>1980808.8000000007</v>
      </c>
      <c r="H3" s="332">
        <f>'State population'!L28</f>
        <v>1979655.4000000008</v>
      </c>
      <c r="I3" s="332">
        <f>'State population'!M28</f>
        <v>1978502</v>
      </c>
      <c r="J3" s="332">
        <f>'State population'!N28</f>
        <v>1977355.2849622821</v>
      </c>
      <c r="K3" s="332">
        <f>'State population'!O28</f>
        <v>1976208.5699245641</v>
      </c>
      <c r="L3" s="332">
        <f>'State population'!P28</f>
        <v>1975061.8548868462</v>
      </c>
      <c r="M3" s="332">
        <f>'State population'!Q28</f>
        <v>1973915.1398491282</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BOD!$B$30</f>
        <v>40.5</v>
      </c>
      <c r="D7" s="334">
        <f>BOD!$B$30</f>
        <v>40.5</v>
      </c>
      <c r="E7" s="334">
        <f>BOD!$B$30</f>
        <v>40.5</v>
      </c>
      <c r="F7" s="334">
        <f>BOD!$B$30</f>
        <v>40.5</v>
      </c>
      <c r="G7" s="334">
        <f>BOD!$B$30</f>
        <v>40.5</v>
      </c>
      <c r="H7" s="334">
        <f>BOD!$B$30</f>
        <v>40.5</v>
      </c>
      <c r="I7" s="334">
        <f>BOD!$B$30</f>
        <v>40.5</v>
      </c>
      <c r="J7" s="334">
        <f>BOD!$B$30</f>
        <v>40.5</v>
      </c>
      <c r="K7" s="334">
        <f>BOD!$B$30</f>
        <v>40.5</v>
      </c>
      <c r="L7" s="334">
        <f>BOD!$B$30</f>
        <v>40.5</v>
      </c>
      <c r="M7" s="334">
        <f>BOD!$B$30</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29349506.628000006</v>
      </c>
      <c r="D11" s="45">
        <f>D3*D7*0.001*365</f>
        <v>29332456.492500003</v>
      </c>
      <c r="E11" s="45">
        <f>E3*E7*0.001*365</f>
        <v>29315406.357000012</v>
      </c>
      <c r="F11" s="45">
        <f>F3*F7*0.001*365</f>
        <v>29298356.221500013</v>
      </c>
      <c r="G11" s="45">
        <f t="shared" ref="G11:L11" si="0">G3*G7*0.001*365</f>
        <v>29281306.086000014</v>
      </c>
      <c r="H11" s="45">
        <f t="shared" si="0"/>
        <v>29264255.950500015</v>
      </c>
      <c r="I11" s="45">
        <f t="shared" si="0"/>
        <v>29247205.815000001</v>
      </c>
      <c r="J11" s="45">
        <f t="shared" si="0"/>
        <v>29230254.499954935</v>
      </c>
      <c r="K11" s="45">
        <f t="shared" si="0"/>
        <v>29213303.184909873</v>
      </c>
      <c r="L11" s="82">
        <f t="shared" si="0"/>
        <v>29196351.869864803</v>
      </c>
      <c r="M11" s="82">
        <f>M3*M7*0.001*365</f>
        <v>29179400.554819737</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177</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177</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Utilization'!$AD$34</f>
        <v>173162.08910520005</v>
      </c>
      <c r="D22" s="335">
        <f>D11*D15*'Rural_Degree of Utilization'!$AD$34</f>
        <v>173061.49330575002</v>
      </c>
      <c r="E22" s="335">
        <f>E11*E15*'Rural_Degree of Utilization'!$AD$34</f>
        <v>172960.89750630007</v>
      </c>
      <c r="F22" s="335">
        <f>F11*F15*'Rural_Degree of Utilization'!$AD$34</f>
        <v>172860.30170685009</v>
      </c>
      <c r="G22" s="335">
        <f>G11*G15*'Rural_Degree of Utilization'!$AD$34</f>
        <v>172759.70590740009</v>
      </c>
      <c r="H22" s="335">
        <f>H11*H15*'Rural_Degree of Utilization'!$AD$34</f>
        <v>172659.11010795011</v>
      </c>
      <c r="I22" s="335">
        <f>I11*I15*'Rural_Degree of Utilization'!$P$34</f>
        <v>1023652.2035250001</v>
      </c>
      <c r="J22" s="335">
        <f>J11*J15*'Rural_Degree of Utilization'!$P$34</f>
        <v>1023058.9074984227</v>
      </c>
      <c r="K22" s="335">
        <f>K11*K15*'Rural_Degree of Utilization'!$P$34</f>
        <v>1022465.6114718457</v>
      </c>
      <c r="L22" s="335">
        <f>L11*L15*'Rural_Degree of Utilization'!$P$34</f>
        <v>1021872.3154452682</v>
      </c>
      <c r="M22" s="335">
        <f>M11*M15*'Rural_Degree of Utilization'!$P$34</f>
        <v>1021279.0194186909</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Utilization'!$AD$34)</f>
        <v>29210976.956715848</v>
      </c>
      <c r="D25" s="335">
        <f>D11*D19*(1-'Rural_Degree of Utilization'!$AD$34)</f>
        <v>29194007.297855403</v>
      </c>
      <c r="E25" s="335">
        <f>E11*E19*(1-'Rural_Degree of Utilization'!$AD$34)</f>
        <v>29177037.638994973</v>
      </c>
      <c r="F25" s="335">
        <f>F11*F19*(1-'Rural_Degree of Utilization'!$AD$34)</f>
        <v>29160067.980134536</v>
      </c>
      <c r="G25" s="335">
        <f>G11*G19*(1-'Rural_Degree of Utilization'!$AD$34)</f>
        <v>29143098.321274094</v>
      </c>
      <c r="H25" s="335">
        <f>H11*H19*(1-'Rural_Degree of Utilization'!$AD$34)</f>
        <v>29126128.662413657</v>
      </c>
      <c r="I25" s="335">
        <f>I11*I19*(1-'Rural_Degree of Utilization'!$P$34)</f>
        <v>28428284.05218</v>
      </c>
      <c r="J25" s="335">
        <f>J11*J19*(1-'Rural_Degree of Utilization'!$P$34)</f>
        <v>28411807.373956196</v>
      </c>
      <c r="K25" s="335">
        <f>K11*K19*(1-'Rural_Degree of Utilization'!$P$34)</f>
        <v>28395330.695732396</v>
      </c>
      <c r="L25" s="335">
        <f>L11*L19*(1-'Rural_Degree of Utilization'!$P$34)</f>
        <v>28378854.017508589</v>
      </c>
      <c r="M25" s="335">
        <f>M11*M19*(1-'Rural_Degree of Utilization'!$P$34)</f>
        <v>28362377.339284785</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240</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Utilization'!AE34</f>
        <v>3.5568571428571429E-2</v>
      </c>
      <c r="D49" s="338">
        <f>'Rural_Degree of Utilization'!Q34</f>
        <v>0.21099999999999999</v>
      </c>
      <c r="E49" s="138"/>
      <c r="F49" s="138"/>
      <c r="G49" s="101"/>
      <c r="H49" s="101"/>
      <c r="J49" s="52"/>
      <c r="K49" s="52"/>
      <c r="L49" s="52"/>
    </row>
    <row r="50" spans="1:18" s="50" customFormat="1" x14ac:dyDescent="0.25">
      <c r="A50" s="561"/>
      <c r="B50" s="108" t="s">
        <v>56</v>
      </c>
      <c r="C50" s="339">
        <f>'Rural_Degree of Utilization'!AI34</f>
        <v>0.47299999999999998</v>
      </c>
      <c r="D50" s="338">
        <f>'Rural_Degree of Utilization'!R34</f>
        <v>0.32800000000000001</v>
      </c>
      <c r="E50" s="138"/>
      <c r="F50" s="138"/>
      <c r="G50" s="101"/>
      <c r="H50" s="101"/>
      <c r="J50" s="52"/>
      <c r="K50" s="52"/>
      <c r="L50" s="52"/>
    </row>
    <row r="51" spans="1:18" s="50" customFormat="1" x14ac:dyDescent="0.25">
      <c r="A51" s="561"/>
      <c r="B51" s="108" t="s">
        <v>110</v>
      </c>
      <c r="C51" s="340">
        <f>'Rural_Degree of Utilization'!AN34</f>
        <v>9.7694805194805195E-2</v>
      </c>
      <c r="D51" s="338">
        <f>'Rural_Degree of Utilization'!S34</f>
        <v>8.5000000000000006E-2</v>
      </c>
      <c r="E51" s="138"/>
      <c r="F51" s="138"/>
      <c r="G51" s="101"/>
      <c r="H51" s="101"/>
      <c r="J51" s="52"/>
      <c r="K51" s="52"/>
      <c r="L51" s="52"/>
    </row>
    <row r="52" spans="1:18" s="50" customFormat="1" x14ac:dyDescent="0.25">
      <c r="A52" s="561"/>
      <c r="B52" s="108" t="s">
        <v>57</v>
      </c>
      <c r="C52" s="563">
        <f>'Rural_Degree of Utilization'!AP34</f>
        <v>0.38901662337662346</v>
      </c>
      <c r="D52" s="565">
        <f>'Rural_Degree of Utilization'!T34</f>
        <v>0.34799999999999998</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Utilization'!AD34</f>
        <v>4.7200000000000002E-3</v>
      </c>
      <c r="D54" s="343">
        <f>'Rural_Degree of Utilization'!P34</f>
        <v>2.8000000000000001E-2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Population!C29</f>
        <v>0.82774834224104477</v>
      </c>
      <c r="C60" s="549">
        <f>Population!E29</f>
        <v>0.71141499983320711</v>
      </c>
      <c r="D60" s="358" t="s">
        <v>14</v>
      </c>
      <c r="E60" s="148">
        <f t="shared" ref="E60:F62" si="1">C49</f>
        <v>3.5568571428571429E-2</v>
      </c>
      <c r="F60" s="148">
        <f t="shared" si="1"/>
        <v>0.21099999999999999</v>
      </c>
      <c r="G60" s="135">
        <f>B42*A29</f>
        <v>0.3</v>
      </c>
      <c r="H60" s="399">
        <f t="shared" ref="H60:M60" si="2">($B$60*$E60*$G60)*(C25-$A$32)</f>
        <v>258007.3505693374</v>
      </c>
      <c r="I60" s="399">
        <f t="shared" si="2"/>
        <v>257857.46524612015</v>
      </c>
      <c r="J60" s="399">
        <f t="shared" si="2"/>
        <v>257707.57992290304</v>
      </c>
      <c r="K60" s="399">
        <f t="shared" si="2"/>
        <v>257557.69459968584</v>
      </c>
      <c r="L60" s="399">
        <f t="shared" si="2"/>
        <v>257407.80927646864</v>
      </c>
      <c r="M60" s="399">
        <f t="shared" si="2"/>
        <v>257257.92395325145</v>
      </c>
      <c r="N60" s="399">
        <f>($C$60*$F60*$G60)*(I25-$A$32)</f>
        <v>1280198.6770453919</v>
      </c>
      <c r="O60" s="399">
        <f>($C$60*$F60*$G60)*(J25-$A$32)</f>
        <v>1279456.6898883232</v>
      </c>
      <c r="P60" s="399">
        <f>($C$60*$F60*$G60)*(K25-$A$32)</f>
        <v>1278714.7027312547</v>
      </c>
      <c r="Q60" s="399">
        <f>($C$60*$F60*$G60)*(L25-$A$32)</f>
        <v>1277972.7155741861</v>
      </c>
      <c r="R60" s="405">
        <f>($C$60*$F60*$G60)*(M25-$A$32)</f>
        <v>1277230.7284171174</v>
      </c>
    </row>
    <row r="61" spans="1:18" s="48" customFormat="1" x14ac:dyDescent="0.25">
      <c r="A61" s="547"/>
      <c r="B61" s="549"/>
      <c r="C61" s="549"/>
      <c r="D61" s="358" t="s">
        <v>15</v>
      </c>
      <c r="E61" s="148">
        <f t="shared" si="1"/>
        <v>0.47299999999999998</v>
      </c>
      <c r="F61" s="148">
        <f t="shared" si="1"/>
        <v>0.32800000000000001</v>
      </c>
      <c r="G61" s="135">
        <f>B44*A29</f>
        <v>0.06</v>
      </c>
      <c r="H61" s="399">
        <f t="shared" ref="H61:M61" si="3">($B$60*$E$61*$G$61)*(C25-$A$32)</f>
        <v>686209.60537800309</v>
      </c>
      <c r="I61" s="399">
        <f t="shared" si="3"/>
        <v>685810.96267162322</v>
      </c>
      <c r="J61" s="399">
        <f t="shared" si="3"/>
        <v>685412.31996524369</v>
      </c>
      <c r="K61" s="399">
        <f t="shared" si="3"/>
        <v>685013.67725886405</v>
      </c>
      <c r="L61" s="399">
        <f t="shared" si="3"/>
        <v>684615.03455248429</v>
      </c>
      <c r="M61" s="399">
        <f t="shared" si="3"/>
        <v>684216.39184610453</v>
      </c>
      <c r="N61" s="399">
        <f>($C$60*$F$61*$G$61)*(I25-$A$32)</f>
        <v>398014.37542264321</v>
      </c>
      <c r="O61" s="399">
        <f>($C$60*$F$61*$G$61)*(J25-$A$32)</f>
        <v>397783.69126385788</v>
      </c>
      <c r="P61" s="399">
        <f>($C$60*$F$61*$G$61)*(K25-$A$32)</f>
        <v>397553.00710507261</v>
      </c>
      <c r="Q61" s="399">
        <f>($C$60*$F$61*$G$61)*(L25-$A$32)</f>
        <v>397322.32294628728</v>
      </c>
      <c r="R61" s="405">
        <f>($C$60*$F$61*$G$61)*(M25-$A$32)</f>
        <v>397091.63878750196</v>
      </c>
    </row>
    <row r="62" spans="1:18" s="48" customFormat="1" x14ac:dyDescent="0.25">
      <c r="A62" s="547"/>
      <c r="B62" s="549"/>
      <c r="C62" s="549"/>
      <c r="D62" s="358" t="s">
        <v>113</v>
      </c>
      <c r="E62" s="148">
        <f t="shared" si="1"/>
        <v>9.7694805194805195E-2</v>
      </c>
      <c r="F62" s="148">
        <f t="shared" si="1"/>
        <v>8.5000000000000006E-2</v>
      </c>
      <c r="G62" s="135">
        <f>B43*A29</f>
        <v>0.3</v>
      </c>
      <c r="H62" s="399">
        <f t="shared" ref="H62:M62" si="4">($B$60*$E$62*$G$62)*(C25-$A$32)</f>
        <v>708658.70740177773</v>
      </c>
      <c r="I62" s="399">
        <f t="shared" si="4"/>
        <v>708247.02324171306</v>
      </c>
      <c r="J62" s="399">
        <f t="shared" si="4"/>
        <v>707835.33908164885</v>
      </c>
      <c r="K62" s="399">
        <f t="shared" si="4"/>
        <v>707423.65492158441</v>
      </c>
      <c r="L62" s="399">
        <f t="shared" si="4"/>
        <v>707011.97076151997</v>
      </c>
      <c r="M62" s="399">
        <f t="shared" si="4"/>
        <v>706600.28660145553</v>
      </c>
      <c r="N62" s="399">
        <f>($C$60*$F$62*$G$62)*(I25-$A$32)</f>
        <v>515719.84620312002</v>
      </c>
      <c r="O62" s="399">
        <f>($C$60*$F$62*$G$62)*(J25-$A$32)</f>
        <v>515420.94142420613</v>
      </c>
      <c r="P62" s="399">
        <f>($C$60*$F$62*$G$62)*(K25-$A$32)</f>
        <v>515122.0366452923</v>
      </c>
      <c r="Q62" s="399">
        <f>($C$60*$F$62*$G$62)*(L25-$A$32)</f>
        <v>514823.13186637836</v>
      </c>
      <c r="R62" s="405">
        <f>($C$60*$F$62*$G$62)*(M25-$A$32)</f>
        <v>514524.22708746442</v>
      </c>
    </row>
    <row r="63" spans="1:18" s="48" customFormat="1" x14ac:dyDescent="0.25">
      <c r="A63" s="547"/>
      <c r="B63" s="549"/>
      <c r="C63" s="549"/>
      <c r="D63" s="358" t="s">
        <v>111</v>
      </c>
      <c r="E63" s="148">
        <f>C54</f>
        <v>4.7200000000000002E-3</v>
      </c>
      <c r="F63" s="148">
        <f>D54</f>
        <v>2.8000000000000001E-2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0.38901662337662346</v>
      </c>
      <c r="F64" s="407">
        <f>D52</f>
        <v>0.34799999999999998</v>
      </c>
      <c r="G64" s="408">
        <f>B40*$A$29</f>
        <v>0.06</v>
      </c>
      <c r="H64" s="408">
        <f t="shared" ref="H64:M64" si="6">($B$60*$E$64*$G$64)*(C25-$A$32)</f>
        <v>564369.85964641871</v>
      </c>
      <c r="I64" s="408">
        <f t="shared" si="6"/>
        <v>564041.9978291468</v>
      </c>
      <c r="J64" s="408">
        <f t="shared" si="6"/>
        <v>563714.13601187512</v>
      </c>
      <c r="K64" s="408">
        <f t="shared" si="6"/>
        <v>563386.27419460332</v>
      </c>
      <c r="L64" s="408">
        <f t="shared" si="6"/>
        <v>563058.41237733152</v>
      </c>
      <c r="M64" s="408">
        <f t="shared" si="6"/>
        <v>562730.55056005972</v>
      </c>
      <c r="N64" s="408">
        <f>($C$60*$F$64*$G$64)*(I11-$A$32)</f>
        <v>434448.09120959998</v>
      </c>
      <c r="O64" s="408">
        <f>($C$60*$F$64*$G$64)*(J11-$A$32)</f>
        <v>434196.29052438564</v>
      </c>
      <c r="P64" s="408">
        <f>($C$60*$F$64*$G$64)*(K11-$A$32)</f>
        <v>433944.48983917135</v>
      </c>
      <c r="Q64" s="408">
        <f>($C$60*$F$64*$G$64)*(L11-$A$32)</f>
        <v>433692.68915395695</v>
      </c>
      <c r="R64" s="409">
        <f>($C$60*$F$64*$G$64)*(M11-$A$32)</f>
        <v>433440.8884687426</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177</v>
      </c>
      <c r="B67" s="64"/>
      <c r="C67" s="119">
        <f>SUM(H60:H64)/10^3</f>
        <v>2217.2455229955367</v>
      </c>
      <c r="D67" s="119">
        <f t="shared" ref="D67:M67" si="7">SUM(I60:I64)/10^3</f>
        <v>2215.9574489886031</v>
      </c>
      <c r="E67" s="119">
        <f t="shared" si="7"/>
        <v>2214.6693749816704</v>
      </c>
      <c r="F67" s="119">
        <f t="shared" si="7"/>
        <v>2213.3813009747378</v>
      </c>
      <c r="G67" s="119">
        <f t="shared" si="7"/>
        <v>2212.0932269678042</v>
      </c>
      <c r="H67" s="119">
        <f t="shared" si="7"/>
        <v>2210.8051529608715</v>
      </c>
      <c r="I67" s="119">
        <f t="shared" si="7"/>
        <v>2628.3809898807554</v>
      </c>
      <c r="J67" s="119">
        <f t="shared" si="7"/>
        <v>2626.8576131007726</v>
      </c>
      <c r="K67" s="119">
        <f t="shared" si="7"/>
        <v>2625.3342363207912</v>
      </c>
      <c r="L67" s="119">
        <f t="shared" si="7"/>
        <v>2623.8108595408089</v>
      </c>
      <c r="M67" s="120">
        <f t="shared" si="7"/>
        <v>2622.2874827608262</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46562.155982906268</v>
      </c>
      <c r="D71" s="119">
        <f t="shared" si="8"/>
        <v>46535.106428760664</v>
      </c>
      <c r="E71" s="119">
        <f t="shared" si="8"/>
        <v>46508.056874615082</v>
      </c>
      <c r="F71" s="119">
        <f t="shared" si="8"/>
        <v>46481.007320469493</v>
      </c>
      <c r="G71" s="119">
        <f t="shared" si="8"/>
        <v>46453.957766323889</v>
      </c>
      <c r="H71" s="119">
        <f t="shared" si="8"/>
        <v>46426.908212178299</v>
      </c>
      <c r="I71" s="119">
        <f t="shared" si="8"/>
        <v>55196.000787495861</v>
      </c>
      <c r="J71" s="119">
        <f t="shared" si="8"/>
        <v>55164.009875116222</v>
      </c>
      <c r="K71" s="119">
        <f t="shared" si="8"/>
        <v>55132.018962736613</v>
      </c>
      <c r="L71" s="119">
        <f t="shared" si="8"/>
        <v>55100.028050356988</v>
      </c>
      <c r="M71" s="120">
        <f>M67*21</f>
        <v>55068.03713797735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74"/>
  <sheetViews>
    <sheetView zoomScale="110" zoomScaleNormal="110" workbookViewId="0">
      <selection activeCell="E16" sqref="E16"/>
    </sheetView>
  </sheetViews>
  <sheetFormatPr defaultRowHeight="13.5" x14ac:dyDescent="0.2"/>
  <cols>
    <col min="1" max="1" width="6.28515625" style="161" bestFit="1" customWidth="1"/>
    <col min="2" max="2" width="40.7109375" style="226" bestFit="1" customWidth="1"/>
    <col min="3" max="3" width="13.28515625" style="227" bestFit="1" customWidth="1"/>
    <col min="4" max="4" width="13" style="227" customWidth="1"/>
    <col min="5" max="5" width="12.5703125" style="227" customWidth="1"/>
    <col min="6" max="6" width="12" style="227" customWidth="1"/>
    <col min="7" max="7" width="14" style="228" bestFit="1" customWidth="1"/>
    <col min="8" max="9" width="14" style="227" bestFit="1" customWidth="1"/>
    <col min="10" max="10" width="12.5703125" style="227" customWidth="1"/>
    <col min="11" max="16" width="14" style="227" bestFit="1" customWidth="1"/>
    <col min="17" max="17" width="14" style="227" customWidth="1"/>
    <col min="18" max="18" width="16.42578125" style="161" customWidth="1"/>
    <col min="19" max="19" width="14.140625" style="161" customWidth="1"/>
    <col min="20" max="20" width="15.85546875" style="161" customWidth="1"/>
    <col min="21" max="16384" width="9.140625" style="161"/>
  </cols>
  <sheetData>
    <row r="1" spans="1:23" x14ac:dyDescent="0.2">
      <c r="A1" s="160" t="s">
        <v>300</v>
      </c>
      <c r="B1" s="298"/>
    </row>
    <row r="2" spans="1:23" x14ac:dyDescent="0.2">
      <c r="A2" s="297"/>
      <c r="B2" s="298"/>
    </row>
    <row r="3" spans="1:23" s="215" customFormat="1" ht="67.5" customHeight="1" x14ac:dyDescent="0.25">
      <c r="A3" s="282" t="s">
        <v>203</v>
      </c>
      <c r="B3" s="296" t="s">
        <v>135</v>
      </c>
      <c r="C3" s="282">
        <v>2001</v>
      </c>
      <c r="D3" s="282">
        <v>2002</v>
      </c>
      <c r="E3" s="282">
        <v>2003</v>
      </c>
      <c r="F3" s="282">
        <v>2004</v>
      </c>
      <c r="G3" s="282">
        <v>2005</v>
      </c>
      <c r="H3" s="282">
        <v>2006</v>
      </c>
      <c r="I3" s="282">
        <v>2007</v>
      </c>
      <c r="J3" s="282">
        <v>2008</v>
      </c>
      <c r="K3" s="282">
        <v>2009</v>
      </c>
      <c r="L3" s="282">
        <v>2010</v>
      </c>
      <c r="M3" s="282">
        <v>2011</v>
      </c>
      <c r="N3" s="282">
        <v>2012</v>
      </c>
      <c r="O3" s="282">
        <v>2013</v>
      </c>
      <c r="P3" s="282">
        <v>2014</v>
      </c>
      <c r="Q3" s="282">
        <v>2015</v>
      </c>
      <c r="R3" s="324" t="s">
        <v>305</v>
      </c>
    </row>
    <row r="4" spans="1:23" ht="21.95" customHeight="1" x14ac:dyDescent="0.2">
      <c r="A4" s="216">
        <v>1</v>
      </c>
      <c r="B4" s="217" t="s">
        <v>204</v>
      </c>
      <c r="C4" s="218">
        <v>239954</v>
      </c>
      <c r="D4" s="219">
        <f t="shared" ref="D4:L4" si="0">C4+($C$4*($R$4/100))</f>
        <v>239667.9</v>
      </c>
      <c r="E4" s="219">
        <f t="shared" si="0"/>
        <v>239381.8</v>
      </c>
      <c r="F4" s="219">
        <f t="shared" si="0"/>
        <v>239095.69999999998</v>
      </c>
      <c r="G4" s="220">
        <f t="shared" si="0"/>
        <v>238809.59999999998</v>
      </c>
      <c r="H4" s="219">
        <f t="shared" si="0"/>
        <v>238523.49999999997</v>
      </c>
      <c r="I4" s="219">
        <f t="shared" si="0"/>
        <v>238237.39999999997</v>
      </c>
      <c r="J4" s="219">
        <f t="shared" si="0"/>
        <v>237951.29999999996</v>
      </c>
      <c r="K4" s="219">
        <f t="shared" si="0"/>
        <v>237665.19999999995</v>
      </c>
      <c r="L4" s="219">
        <f t="shared" si="0"/>
        <v>237379.09999999995</v>
      </c>
      <c r="M4" s="218">
        <v>237093</v>
      </c>
      <c r="N4" s="461">
        <f>M4+($M$4*($R$4/100))</f>
        <v>236810.31120423082</v>
      </c>
      <c r="O4" s="461">
        <f>N4+($M$4*($R$4/100))</f>
        <v>236527.62240846164</v>
      </c>
      <c r="P4" s="461">
        <f>O4+($M$4*($R$4/100))</f>
        <v>236244.93361269246</v>
      </c>
      <c r="Q4" s="461">
        <f>P4+(M4*R4/100)</f>
        <v>235962.24481692328</v>
      </c>
      <c r="R4" s="323">
        <f t="shared" ref="R4:R34" si="1">(((M4-C4)/C4)*100)/10</f>
        <v>-0.11923118597731233</v>
      </c>
      <c r="S4" s="208"/>
      <c r="T4" s="208"/>
      <c r="V4" s="208"/>
      <c r="W4" s="208"/>
    </row>
    <row r="5" spans="1:23" ht="21.95" customHeight="1" x14ac:dyDescent="0.2">
      <c r="A5" s="216">
        <v>2</v>
      </c>
      <c r="B5" s="217" t="s">
        <v>154</v>
      </c>
      <c r="C5" s="218">
        <v>55401067</v>
      </c>
      <c r="D5" s="219">
        <f t="shared" ref="D5:L5" si="2">C5+($C$5*($R$5/100))</f>
        <v>55497130.5</v>
      </c>
      <c r="E5" s="219">
        <f t="shared" si="2"/>
        <v>55593194</v>
      </c>
      <c r="F5" s="219">
        <f t="shared" si="2"/>
        <v>55689257.5</v>
      </c>
      <c r="G5" s="220">
        <f t="shared" si="2"/>
        <v>55785321</v>
      </c>
      <c r="H5" s="219">
        <f t="shared" si="2"/>
        <v>55881384.5</v>
      </c>
      <c r="I5" s="219">
        <f t="shared" si="2"/>
        <v>55977448</v>
      </c>
      <c r="J5" s="219">
        <f t="shared" si="2"/>
        <v>56073511.5</v>
      </c>
      <c r="K5" s="219">
        <f t="shared" si="2"/>
        <v>56169575</v>
      </c>
      <c r="L5" s="219">
        <f t="shared" si="2"/>
        <v>56265638.5</v>
      </c>
      <c r="M5" s="458">
        <v>56361702</v>
      </c>
      <c r="N5" s="461">
        <f>M5+($M$5*($R$5/100))</f>
        <v>56459431.207274601</v>
      </c>
      <c r="O5" s="461">
        <f>N5+($M$5*($R$5/100))</f>
        <v>56557160.414549202</v>
      </c>
      <c r="P5" s="461">
        <f>D48</f>
        <v>34902787.798480771</v>
      </c>
      <c r="Q5" s="461">
        <f>E48</f>
        <v>34945073.868313543</v>
      </c>
      <c r="R5" s="323">
        <f>(((M5-C5)/C5)*100)/10</f>
        <v>0.17339647989090173</v>
      </c>
      <c r="S5" s="208"/>
      <c r="T5" s="208"/>
      <c r="V5" s="208"/>
      <c r="W5" s="208"/>
    </row>
    <row r="6" spans="1:23" ht="21.95" customHeight="1" x14ac:dyDescent="0.2">
      <c r="A6" s="216">
        <v>3</v>
      </c>
      <c r="B6" s="217" t="s">
        <v>155</v>
      </c>
      <c r="C6" s="218">
        <v>870087</v>
      </c>
      <c r="D6" s="219">
        <f t="shared" ref="D6:L6" si="3">C6+($C$6*($R$6/100))</f>
        <v>889714.1</v>
      </c>
      <c r="E6" s="219">
        <f t="shared" si="3"/>
        <v>909341.2</v>
      </c>
      <c r="F6" s="219">
        <f t="shared" si="3"/>
        <v>928968.29999999993</v>
      </c>
      <c r="G6" s="220">
        <f t="shared" si="3"/>
        <v>948595.39999999991</v>
      </c>
      <c r="H6" s="219">
        <f t="shared" si="3"/>
        <v>968222.49999999988</v>
      </c>
      <c r="I6" s="219">
        <f t="shared" si="3"/>
        <v>987849.59999999986</v>
      </c>
      <c r="J6" s="219">
        <f t="shared" si="3"/>
        <v>1007476.6999999998</v>
      </c>
      <c r="K6" s="219">
        <f t="shared" si="3"/>
        <v>1027103.7999999998</v>
      </c>
      <c r="L6" s="219">
        <f t="shared" si="3"/>
        <v>1046730.8999999998</v>
      </c>
      <c r="M6" s="218">
        <v>1066358</v>
      </c>
      <c r="N6" s="461">
        <f>M6+($M$6*($R$6/100))</f>
        <v>1090412.5084592691</v>
      </c>
      <c r="O6" s="461">
        <f>N6+($M$6*($R$6/100))</f>
        <v>1114467.0169185381</v>
      </c>
      <c r="P6" s="461">
        <f>O6+($M$6*($R$6/100))</f>
        <v>1138521.5253778072</v>
      </c>
      <c r="Q6" s="461">
        <f>P6+(M6*R6/100)</f>
        <v>1162576.0338370763</v>
      </c>
      <c r="R6" s="323">
        <f t="shared" si="1"/>
        <v>2.255762929454181</v>
      </c>
      <c r="S6" s="208"/>
      <c r="T6" s="208"/>
      <c r="V6" s="208"/>
      <c r="W6" s="208"/>
    </row>
    <row r="7" spans="1:23" ht="21.95" customHeight="1" x14ac:dyDescent="0.2">
      <c r="A7" s="216">
        <v>4</v>
      </c>
      <c r="B7" s="217" t="s">
        <v>156</v>
      </c>
      <c r="C7" s="218">
        <v>23216288</v>
      </c>
      <c r="D7" s="219">
        <f t="shared" ref="D7:L7" si="4">C7+($C$7*($R$7/100))</f>
        <v>23575362.600000001</v>
      </c>
      <c r="E7" s="219">
        <f t="shared" si="4"/>
        <v>23934437.200000003</v>
      </c>
      <c r="F7" s="219">
        <f t="shared" si="4"/>
        <v>24293511.800000004</v>
      </c>
      <c r="G7" s="220">
        <f t="shared" si="4"/>
        <v>24652586.400000006</v>
      </c>
      <c r="H7" s="219">
        <f t="shared" si="4"/>
        <v>25011661.000000007</v>
      </c>
      <c r="I7" s="219">
        <f t="shared" si="4"/>
        <v>25370735.600000009</v>
      </c>
      <c r="J7" s="219">
        <f t="shared" si="4"/>
        <v>25729810.20000001</v>
      </c>
      <c r="K7" s="219">
        <f t="shared" si="4"/>
        <v>26088884.800000012</v>
      </c>
      <c r="L7" s="219">
        <f t="shared" si="4"/>
        <v>26447959.400000013</v>
      </c>
      <c r="M7" s="218">
        <v>26807034</v>
      </c>
      <c r="N7" s="461">
        <f>M7+($M$7*($R$7/100))</f>
        <v>27221644.854704093</v>
      </c>
      <c r="O7" s="461">
        <f>N7+($M$7*($R$7/100))</f>
        <v>27636255.709408186</v>
      </c>
      <c r="P7" s="461">
        <f>O7+($M$7*($R$7/100))</f>
        <v>28050866.56411228</v>
      </c>
      <c r="Q7" s="461">
        <f t="shared" ref="Q7:Q38" si="5">P7+(M7*R7/100)</f>
        <v>28465477.418816373</v>
      </c>
      <c r="R7" s="323">
        <f t="shared" si="1"/>
        <v>1.5466494902199699</v>
      </c>
      <c r="S7" s="208"/>
      <c r="T7" s="208"/>
      <c r="V7" s="208"/>
      <c r="W7" s="208"/>
    </row>
    <row r="8" spans="1:23" ht="21.95" customHeight="1" x14ac:dyDescent="0.2">
      <c r="A8" s="216">
        <v>5</v>
      </c>
      <c r="B8" s="217" t="s">
        <v>157</v>
      </c>
      <c r="C8" s="218">
        <v>74316709</v>
      </c>
      <c r="D8" s="219">
        <f t="shared" ref="D8:L8" si="6">C8+($C$8*($R$8/100))</f>
        <v>76119181.700000003</v>
      </c>
      <c r="E8" s="219">
        <f t="shared" si="6"/>
        <v>77921654.400000006</v>
      </c>
      <c r="F8" s="219">
        <f t="shared" si="6"/>
        <v>79724127.100000009</v>
      </c>
      <c r="G8" s="220">
        <f t="shared" si="6"/>
        <v>81526599.800000012</v>
      </c>
      <c r="H8" s="219">
        <f t="shared" si="6"/>
        <v>83329072.500000015</v>
      </c>
      <c r="I8" s="219">
        <f t="shared" si="6"/>
        <v>85131545.200000018</v>
      </c>
      <c r="J8" s="219">
        <f t="shared" si="6"/>
        <v>86934017.900000021</v>
      </c>
      <c r="K8" s="219">
        <f t="shared" si="6"/>
        <v>88736490.600000024</v>
      </c>
      <c r="L8" s="219">
        <f t="shared" si="6"/>
        <v>90538963.300000027</v>
      </c>
      <c r="M8" s="218">
        <v>92341436</v>
      </c>
      <c r="N8" s="461">
        <f>M8+($M$8*($R$8/100))</f>
        <v>94581079.27414979</v>
      </c>
      <c r="O8" s="461">
        <f>N8+($M$8*($R$8/100))</f>
        <v>96820722.548299581</v>
      </c>
      <c r="P8" s="461">
        <f>O8+($M$8*($R$8/100))</f>
        <v>99060365.822449371</v>
      </c>
      <c r="Q8" s="461">
        <f t="shared" si="5"/>
        <v>101300009.09659916</v>
      </c>
      <c r="R8" s="323">
        <f t="shared" si="1"/>
        <v>2.4253935948643797</v>
      </c>
      <c r="S8" s="208"/>
      <c r="T8" s="208"/>
      <c r="V8" s="208"/>
      <c r="W8" s="208"/>
    </row>
    <row r="9" spans="1:23" ht="21.95" customHeight="1" x14ac:dyDescent="0.2">
      <c r="A9" s="216">
        <v>6</v>
      </c>
      <c r="B9" s="221" t="s">
        <v>158</v>
      </c>
      <c r="C9" s="218">
        <v>92120</v>
      </c>
      <c r="D9" s="219">
        <f t="shared" ref="D9:L9" si="7">C9+($C$9*($R$9/100))</f>
        <v>85807.1</v>
      </c>
      <c r="E9" s="219">
        <f t="shared" si="7"/>
        <v>79494.200000000012</v>
      </c>
      <c r="F9" s="219">
        <f t="shared" si="7"/>
        <v>73181.300000000017</v>
      </c>
      <c r="G9" s="220">
        <f t="shared" si="7"/>
        <v>66868.400000000023</v>
      </c>
      <c r="H9" s="219">
        <f t="shared" si="7"/>
        <v>60555.500000000022</v>
      </c>
      <c r="I9" s="219">
        <f t="shared" si="7"/>
        <v>54242.60000000002</v>
      </c>
      <c r="J9" s="219">
        <f t="shared" si="7"/>
        <v>47929.700000000019</v>
      </c>
      <c r="K9" s="219">
        <f t="shared" si="7"/>
        <v>41616.800000000017</v>
      </c>
      <c r="L9" s="219">
        <f t="shared" si="7"/>
        <v>35303.900000000016</v>
      </c>
      <c r="M9" s="218">
        <v>28991</v>
      </c>
      <c r="N9" s="461">
        <f>M9+($M$9*($R$9/100))</f>
        <v>27004.273079678678</v>
      </c>
      <c r="O9" s="461">
        <f>N9+($M$9*($R$9/100))</f>
        <v>25017.546159357356</v>
      </c>
      <c r="P9" s="461">
        <f>O9+($M$9*($R$9/100))</f>
        <v>23030.819239036035</v>
      </c>
      <c r="Q9" s="461">
        <f t="shared" si="5"/>
        <v>21044.092318714713</v>
      </c>
      <c r="R9" s="323">
        <f t="shared" si="1"/>
        <v>-6.8529092488059051</v>
      </c>
      <c r="S9" s="208"/>
      <c r="T9" s="208"/>
      <c r="V9" s="208"/>
      <c r="W9" s="208"/>
    </row>
    <row r="10" spans="1:23" ht="21.95" customHeight="1" x14ac:dyDescent="0.2">
      <c r="A10" s="216">
        <v>7</v>
      </c>
      <c r="B10" s="221" t="s">
        <v>205</v>
      </c>
      <c r="C10" s="218">
        <v>16648056</v>
      </c>
      <c r="D10" s="219">
        <f t="shared" ref="D10:L10" si="8">C10+($C$10*($R$10/100))</f>
        <v>16944046.5</v>
      </c>
      <c r="E10" s="219">
        <f t="shared" si="8"/>
        <v>17240037</v>
      </c>
      <c r="F10" s="219">
        <f t="shared" si="8"/>
        <v>17536027.5</v>
      </c>
      <c r="G10" s="220">
        <f t="shared" si="8"/>
        <v>17832018</v>
      </c>
      <c r="H10" s="219">
        <f t="shared" si="8"/>
        <v>18128008.5</v>
      </c>
      <c r="I10" s="219">
        <f t="shared" si="8"/>
        <v>18423999</v>
      </c>
      <c r="J10" s="219">
        <f t="shared" si="8"/>
        <v>18719989.5</v>
      </c>
      <c r="K10" s="219">
        <f t="shared" si="8"/>
        <v>19015980</v>
      </c>
      <c r="L10" s="219">
        <f t="shared" si="8"/>
        <v>19311970.5</v>
      </c>
      <c r="M10" s="218">
        <v>19607961</v>
      </c>
      <c r="N10" s="461">
        <f>M10+($M$10*($R$10/100))</f>
        <v>19956576.488821667</v>
      </c>
      <c r="O10" s="461">
        <f>N10+($M$10*($R$10/100))</f>
        <v>20305191.977643333</v>
      </c>
      <c r="P10" s="461">
        <f>O10+($M$10*($R$10/100))</f>
        <v>20653807.466465</v>
      </c>
      <c r="Q10" s="461">
        <f t="shared" si="5"/>
        <v>21002422.955286667</v>
      </c>
      <c r="R10" s="323">
        <f t="shared" si="1"/>
        <v>1.7779283058634594</v>
      </c>
      <c r="S10" s="208"/>
      <c r="T10" s="208"/>
      <c r="V10" s="208"/>
      <c r="W10" s="208"/>
    </row>
    <row r="11" spans="1:23" ht="21.95" customHeight="1" x14ac:dyDescent="0.2">
      <c r="A11" s="216">
        <v>8</v>
      </c>
      <c r="B11" s="221" t="s">
        <v>217</v>
      </c>
      <c r="C11" s="222">
        <v>170027</v>
      </c>
      <c r="D11" s="223">
        <f t="shared" ref="D11:L11" si="9">C11+($C$11*($R$11/100))</f>
        <v>171335.7</v>
      </c>
      <c r="E11" s="223">
        <f t="shared" si="9"/>
        <v>172644.40000000002</v>
      </c>
      <c r="F11" s="223">
        <f t="shared" si="9"/>
        <v>173953.10000000003</v>
      </c>
      <c r="G11" s="224">
        <f t="shared" si="9"/>
        <v>175261.80000000005</v>
      </c>
      <c r="H11" s="223">
        <f t="shared" si="9"/>
        <v>176570.50000000006</v>
      </c>
      <c r="I11" s="223">
        <f t="shared" si="9"/>
        <v>177879.20000000007</v>
      </c>
      <c r="J11" s="223">
        <f t="shared" si="9"/>
        <v>179187.90000000008</v>
      </c>
      <c r="K11" s="223">
        <f t="shared" si="9"/>
        <v>180496.60000000009</v>
      </c>
      <c r="L11" s="223">
        <f t="shared" si="9"/>
        <v>181805.3000000001</v>
      </c>
      <c r="M11" s="218">
        <v>183114</v>
      </c>
      <c r="N11" s="461">
        <v>184523</v>
      </c>
      <c r="O11" s="461">
        <v>185933</v>
      </c>
      <c r="P11" s="461">
        <v>187342</v>
      </c>
      <c r="Q11" s="461">
        <f t="shared" si="5"/>
        <v>188751.43080687185</v>
      </c>
      <c r="R11" s="469">
        <f t="shared" si="1"/>
        <v>0.76970128273744765</v>
      </c>
      <c r="S11" s="208"/>
      <c r="T11" s="208"/>
      <c r="V11" s="208"/>
      <c r="W11" s="208"/>
    </row>
    <row r="12" spans="1:23" ht="21.95" customHeight="1" x14ac:dyDescent="0.2">
      <c r="A12" s="216">
        <v>9</v>
      </c>
      <c r="B12" s="221" t="s">
        <v>216</v>
      </c>
      <c r="C12" s="222">
        <v>100856</v>
      </c>
      <c r="D12" s="223">
        <f t="shared" ref="D12:L12" si="10">C12+($C$12*($R$12/100))</f>
        <v>96810</v>
      </c>
      <c r="E12" s="223">
        <f t="shared" si="10"/>
        <v>92764</v>
      </c>
      <c r="F12" s="223">
        <f t="shared" si="10"/>
        <v>88718</v>
      </c>
      <c r="G12" s="224">
        <f t="shared" si="10"/>
        <v>84672</v>
      </c>
      <c r="H12" s="223">
        <f t="shared" si="10"/>
        <v>80626</v>
      </c>
      <c r="I12" s="223">
        <f t="shared" si="10"/>
        <v>76580</v>
      </c>
      <c r="J12" s="223">
        <f t="shared" si="10"/>
        <v>72534</v>
      </c>
      <c r="K12" s="223">
        <f t="shared" si="10"/>
        <v>68488</v>
      </c>
      <c r="L12" s="223">
        <f t="shared" si="10"/>
        <v>64442</v>
      </c>
      <c r="M12" s="218">
        <v>60396</v>
      </c>
      <c r="N12" s="461">
        <v>57973</v>
      </c>
      <c r="O12" s="461">
        <v>55550</v>
      </c>
      <c r="P12" s="461">
        <v>53127</v>
      </c>
      <c r="Q12" s="461">
        <f t="shared" si="5"/>
        <v>50704.117712382009</v>
      </c>
      <c r="R12" s="469">
        <f>((M12-C12)/C12)*100/10</f>
        <v>-4.011660188784008</v>
      </c>
      <c r="S12" s="208"/>
      <c r="T12" s="208"/>
      <c r="V12" s="208"/>
      <c r="W12" s="208"/>
    </row>
    <row r="13" spans="1:23" ht="21.95" customHeight="1" x14ac:dyDescent="0.2">
      <c r="A13" s="216">
        <v>10</v>
      </c>
      <c r="B13" s="221" t="s">
        <v>206</v>
      </c>
      <c r="C13" s="218">
        <v>944727</v>
      </c>
      <c r="D13" s="219">
        <f t="shared" ref="D13:L13" si="11">C13+($C$13*($R$13/100))</f>
        <v>892158.5</v>
      </c>
      <c r="E13" s="219">
        <f t="shared" si="11"/>
        <v>839590</v>
      </c>
      <c r="F13" s="219">
        <f t="shared" si="11"/>
        <v>787021.5</v>
      </c>
      <c r="G13" s="220">
        <f t="shared" si="11"/>
        <v>734453</v>
      </c>
      <c r="H13" s="220">
        <f t="shared" si="11"/>
        <v>681884.5</v>
      </c>
      <c r="I13" s="220">
        <f t="shared" si="11"/>
        <v>629316</v>
      </c>
      <c r="J13" s="220">
        <f t="shared" si="11"/>
        <v>576747.5</v>
      </c>
      <c r="K13" s="220">
        <f t="shared" si="11"/>
        <v>524179</v>
      </c>
      <c r="L13" s="220">
        <f t="shared" si="11"/>
        <v>471610.5</v>
      </c>
      <c r="M13" s="225">
        <v>419042</v>
      </c>
      <c r="N13" s="460">
        <f>M13+($M$13*($R$13/100))</f>
        <v>395724.77780035924</v>
      </c>
      <c r="O13" s="460">
        <f>N13+($M$13*($R$13/100))</f>
        <v>372407.55560071848</v>
      </c>
      <c r="P13" s="460">
        <f>O13+($M$13*($R$13/100))</f>
        <v>349090.33340107772</v>
      </c>
      <c r="Q13" s="461">
        <f t="shared" si="5"/>
        <v>325773.11120143696</v>
      </c>
      <c r="R13" s="323">
        <f t="shared" si="1"/>
        <v>-5.5644117295260962</v>
      </c>
      <c r="S13" s="208"/>
      <c r="T13" s="208"/>
      <c r="V13" s="208"/>
      <c r="W13" s="208"/>
    </row>
    <row r="14" spans="1:23" ht="21.95" customHeight="1" x14ac:dyDescent="0.2">
      <c r="A14" s="216">
        <v>11</v>
      </c>
      <c r="B14" s="217" t="s">
        <v>163</v>
      </c>
      <c r="C14" s="218">
        <v>677091</v>
      </c>
      <c r="D14" s="219">
        <f t="shared" ref="D14:L14" si="12">C14+($C$14*($R$14/100))</f>
        <v>664555</v>
      </c>
      <c r="E14" s="219">
        <f t="shared" si="12"/>
        <v>652019</v>
      </c>
      <c r="F14" s="219">
        <f t="shared" si="12"/>
        <v>639483</v>
      </c>
      <c r="G14" s="220">
        <f t="shared" si="12"/>
        <v>626947</v>
      </c>
      <c r="H14" s="220">
        <f t="shared" si="12"/>
        <v>614411</v>
      </c>
      <c r="I14" s="220">
        <f t="shared" si="12"/>
        <v>601875</v>
      </c>
      <c r="J14" s="220">
        <f t="shared" si="12"/>
        <v>589339</v>
      </c>
      <c r="K14" s="220">
        <f t="shared" si="12"/>
        <v>576803</v>
      </c>
      <c r="L14" s="220">
        <f t="shared" si="12"/>
        <v>564267</v>
      </c>
      <c r="M14" s="225">
        <v>551731</v>
      </c>
      <c r="N14" s="460">
        <f>M14+($M$14*($R$14/100))</f>
        <v>541515.97747570125</v>
      </c>
      <c r="O14" s="460">
        <f>N14+($M$14*($R$14/100))</f>
        <v>531300.9549514025</v>
      </c>
      <c r="P14" s="460">
        <f>O14+($M$14*($R$14/100))</f>
        <v>521085.93242710369</v>
      </c>
      <c r="Q14" s="461">
        <f t="shared" si="5"/>
        <v>510870.90990280488</v>
      </c>
      <c r="R14" s="323">
        <f t="shared" si="1"/>
        <v>-1.8514498051222066</v>
      </c>
      <c r="S14" s="208"/>
      <c r="T14" s="208"/>
      <c r="V14" s="208"/>
      <c r="W14" s="208"/>
    </row>
    <row r="15" spans="1:23" ht="21.95" customHeight="1" x14ac:dyDescent="0.2">
      <c r="A15" s="216">
        <v>12</v>
      </c>
      <c r="B15" s="217" t="s">
        <v>164</v>
      </c>
      <c r="C15" s="218">
        <v>31740767</v>
      </c>
      <c r="D15" s="219">
        <f t="shared" ref="D15:L15" si="13">C15+($C$15*($R$15/100))</f>
        <v>32036151.199999999</v>
      </c>
      <c r="E15" s="219">
        <f t="shared" si="13"/>
        <v>32331535.399999999</v>
      </c>
      <c r="F15" s="219">
        <f t="shared" si="13"/>
        <v>32626919.599999998</v>
      </c>
      <c r="G15" s="220">
        <f t="shared" si="13"/>
        <v>32922303.799999997</v>
      </c>
      <c r="H15" s="220">
        <f t="shared" si="13"/>
        <v>33217687.999999996</v>
      </c>
      <c r="I15" s="220">
        <f t="shared" si="13"/>
        <v>33513072.199999996</v>
      </c>
      <c r="J15" s="220">
        <f t="shared" si="13"/>
        <v>33808456.399999999</v>
      </c>
      <c r="K15" s="220">
        <f t="shared" si="13"/>
        <v>34103840.600000001</v>
      </c>
      <c r="L15" s="220">
        <f t="shared" si="13"/>
        <v>34399224.800000004</v>
      </c>
      <c r="M15" s="225">
        <v>34694609</v>
      </c>
      <c r="N15" s="460">
        <f>M15+($M$15*($R$15/100))</f>
        <v>35017482.083809786</v>
      </c>
      <c r="O15" s="460">
        <f>N15+($M$15*($R$15/100))</f>
        <v>35340355.167619571</v>
      </c>
      <c r="P15" s="460">
        <f>O15+($M$15*($R$15/100))</f>
        <v>35663228.251429357</v>
      </c>
      <c r="Q15" s="461">
        <f t="shared" si="5"/>
        <v>35986101.335239142</v>
      </c>
      <c r="R15" s="323">
        <f t="shared" si="1"/>
        <v>0.93061456265376319</v>
      </c>
      <c r="S15" s="208"/>
      <c r="T15" s="208"/>
      <c r="V15" s="208"/>
      <c r="W15" s="208"/>
    </row>
    <row r="16" spans="1:23" ht="21.95" customHeight="1" x14ac:dyDescent="0.2">
      <c r="A16" s="216">
        <v>13</v>
      </c>
      <c r="B16" s="217" t="s">
        <v>165</v>
      </c>
      <c r="C16" s="218">
        <v>15029260</v>
      </c>
      <c r="D16" s="219">
        <f t="shared" ref="D16:L16" si="14">C16+($C$16*($R$16/100))</f>
        <v>15177269.9</v>
      </c>
      <c r="E16" s="219">
        <f t="shared" si="14"/>
        <v>15325279.800000001</v>
      </c>
      <c r="F16" s="219">
        <f t="shared" si="14"/>
        <v>15473289.700000001</v>
      </c>
      <c r="G16" s="220">
        <f t="shared" si="14"/>
        <v>15621299.600000001</v>
      </c>
      <c r="H16" s="220">
        <f t="shared" si="14"/>
        <v>15769309.500000002</v>
      </c>
      <c r="I16" s="220">
        <f t="shared" si="14"/>
        <v>15917319.400000002</v>
      </c>
      <c r="J16" s="220">
        <f t="shared" si="14"/>
        <v>16065329.300000003</v>
      </c>
      <c r="K16" s="220">
        <f t="shared" si="14"/>
        <v>16213339.200000003</v>
      </c>
      <c r="L16" s="220">
        <f t="shared" si="14"/>
        <v>16361349.100000003</v>
      </c>
      <c r="M16" s="225">
        <v>16509359</v>
      </c>
      <c r="N16" s="460">
        <f>M16+($M$16*($R$16/100))</f>
        <v>16671945.087049801</v>
      </c>
      <c r="O16" s="460">
        <f>N16+($M$16*($R$16/100))</f>
        <v>16834531.174099602</v>
      </c>
      <c r="P16" s="460">
        <f>O16+($M$16*($R$16/100))</f>
        <v>16997117.261149403</v>
      </c>
      <c r="Q16" s="461">
        <f t="shared" si="5"/>
        <v>17159703.348199204</v>
      </c>
      <c r="R16" s="323">
        <f t="shared" si="1"/>
        <v>0.9848116274520502</v>
      </c>
      <c r="S16" s="208"/>
      <c r="T16" s="208"/>
      <c r="V16" s="208"/>
      <c r="W16" s="208"/>
    </row>
    <row r="17" spans="1:23" ht="21.95" customHeight="1" x14ac:dyDescent="0.2">
      <c r="A17" s="216">
        <v>14</v>
      </c>
      <c r="B17" s="217" t="s">
        <v>166</v>
      </c>
      <c r="C17" s="218">
        <v>5482319</v>
      </c>
      <c r="D17" s="219">
        <f t="shared" ref="D17:L17" si="15">C17+($C$17*($R$17/100))</f>
        <v>5551692.0999999996</v>
      </c>
      <c r="E17" s="219">
        <f t="shared" si="15"/>
        <v>5621065.1999999993</v>
      </c>
      <c r="F17" s="219">
        <f t="shared" si="15"/>
        <v>5690438.2999999989</v>
      </c>
      <c r="G17" s="220">
        <f t="shared" si="15"/>
        <v>5759811.3999999985</v>
      </c>
      <c r="H17" s="220">
        <f t="shared" si="15"/>
        <v>5829184.4999999981</v>
      </c>
      <c r="I17" s="220">
        <f t="shared" si="15"/>
        <v>5898557.5999999978</v>
      </c>
      <c r="J17" s="220">
        <f t="shared" si="15"/>
        <v>5967930.6999999974</v>
      </c>
      <c r="K17" s="220">
        <f t="shared" si="15"/>
        <v>6037303.799999997</v>
      </c>
      <c r="L17" s="220">
        <f t="shared" si="15"/>
        <v>6106676.8999999966</v>
      </c>
      <c r="M17" s="225">
        <v>6176050</v>
      </c>
      <c r="N17" s="460">
        <f>M17+($M$17*($R$17/100))</f>
        <v>6254201.5512422752</v>
      </c>
      <c r="O17" s="460">
        <f>N17+($M$17*($R$17/100))</f>
        <v>6332353.1024845503</v>
      </c>
      <c r="P17" s="460">
        <f>O17+($M$17*($R$17/100))</f>
        <v>6410504.6537268255</v>
      </c>
      <c r="Q17" s="461">
        <f>P17+(M17*R17/100)</f>
        <v>6488656.2049691007</v>
      </c>
      <c r="R17" s="323">
        <f t="shared" si="1"/>
        <v>1.2653969971466457</v>
      </c>
      <c r="S17" s="208"/>
      <c r="T17" s="208"/>
      <c r="V17" s="208"/>
      <c r="W17" s="208"/>
    </row>
    <row r="18" spans="1:23" ht="21.95" customHeight="1" x14ac:dyDescent="0.2">
      <c r="A18" s="216">
        <v>15</v>
      </c>
      <c r="B18" s="217" t="s">
        <v>207</v>
      </c>
      <c r="C18" s="218">
        <v>7627062</v>
      </c>
      <c r="D18" s="219">
        <f t="shared" ref="D18:L18" si="16">C18+($C$18*($R$18/100))</f>
        <v>7775161.7999999998</v>
      </c>
      <c r="E18" s="219">
        <f t="shared" si="16"/>
        <v>7923261.5999999996</v>
      </c>
      <c r="F18" s="219">
        <f t="shared" si="16"/>
        <v>8071361.3999999994</v>
      </c>
      <c r="G18" s="220">
        <f t="shared" si="16"/>
        <v>8219461.1999999993</v>
      </c>
      <c r="H18" s="220">
        <f t="shared" si="16"/>
        <v>8367560.9999999991</v>
      </c>
      <c r="I18" s="220">
        <f t="shared" si="16"/>
        <v>8515660.7999999989</v>
      </c>
      <c r="J18" s="220">
        <f t="shared" si="16"/>
        <v>8663760.5999999996</v>
      </c>
      <c r="K18" s="220">
        <f t="shared" si="16"/>
        <v>8811860.4000000004</v>
      </c>
      <c r="L18" s="220">
        <f t="shared" si="16"/>
        <v>8959960.2000000011</v>
      </c>
      <c r="M18" s="225">
        <v>9108060</v>
      </c>
      <c r="N18" s="460">
        <f>M18+($M$18*($R$18/100))</f>
        <v>9284917.3356802389</v>
      </c>
      <c r="O18" s="460">
        <f>N18+($M$18*($R$18/100))</f>
        <v>9461774.6713604778</v>
      </c>
      <c r="P18" s="460">
        <f>O18+($M$18*($R$18/100))</f>
        <v>9638632.0070407167</v>
      </c>
      <c r="Q18" s="461">
        <f t="shared" si="5"/>
        <v>9815489.3427209556</v>
      </c>
      <c r="R18" s="323">
        <f t="shared" si="1"/>
        <v>1.9417673541922169</v>
      </c>
      <c r="S18" s="208"/>
      <c r="T18" s="208"/>
      <c r="V18" s="208"/>
      <c r="W18" s="208"/>
    </row>
    <row r="19" spans="1:23" ht="21.95" customHeight="1" x14ac:dyDescent="0.2">
      <c r="A19" s="216">
        <v>16</v>
      </c>
      <c r="B19" s="217" t="s">
        <v>168</v>
      </c>
      <c r="C19" s="218">
        <v>20952088</v>
      </c>
      <c r="D19" s="219">
        <f t="shared" ref="D19:L19" si="17">C19+($C$19*($R$19/100))</f>
        <v>21362386.5</v>
      </c>
      <c r="E19" s="219">
        <f t="shared" si="17"/>
        <v>21772685</v>
      </c>
      <c r="F19" s="219">
        <f t="shared" si="17"/>
        <v>22182983.5</v>
      </c>
      <c r="G19" s="220">
        <f t="shared" si="17"/>
        <v>22593282</v>
      </c>
      <c r="H19" s="220">
        <f t="shared" si="17"/>
        <v>23003580.5</v>
      </c>
      <c r="I19" s="220">
        <f t="shared" si="17"/>
        <v>23413879</v>
      </c>
      <c r="J19" s="220">
        <f t="shared" si="17"/>
        <v>23824177.5</v>
      </c>
      <c r="K19" s="220">
        <f t="shared" si="17"/>
        <v>24234476</v>
      </c>
      <c r="L19" s="220">
        <f t="shared" si="17"/>
        <v>24644774.5</v>
      </c>
      <c r="M19" s="225">
        <v>25055073</v>
      </c>
      <c r="N19" s="460">
        <f>M19+($M$19*($R$19/100))</f>
        <v>25545719.033430677</v>
      </c>
      <c r="O19" s="460">
        <f>N19+($M$19*($R$19/100))</f>
        <v>26036365.066861354</v>
      </c>
      <c r="P19" s="460">
        <f>O19+($M$19*($R$19/100))</f>
        <v>26527011.100292031</v>
      </c>
      <c r="Q19" s="461">
        <f t="shared" si="5"/>
        <v>27017657.133722708</v>
      </c>
      <c r="R19" s="323">
        <f t="shared" si="1"/>
        <v>1.9582702210872729</v>
      </c>
      <c r="S19" s="208"/>
      <c r="T19" s="208"/>
      <c r="V19" s="208"/>
      <c r="W19" s="208"/>
    </row>
    <row r="20" spans="1:23" ht="21.95" customHeight="1" x14ac:dyDescent="0.2">
      <c r="A20" s="216">
        <v>17</v>
      </c>
      <c r="B20" s="217" t="s">
        <v>169</v>
      </c>
      <c r="C20" s="218">
        <v>34889033</v>
      </c>
      <c r="D20" s="219">
        <f t="shared" ref="D20:L20" si="18">C20+($C$20*($R$20/100))</f>
        <v>35147063.200000003</v>
      </c>
      <c r="E20" s="219">
        <f t="shared" si="18"/>
        <v>35405093.400000006</v>
      </c>
      <c r="F20" s="219">
        <f t="shared" si="18"/>
        <v>35663123.600000009</v>
      </c>
      <c r="G20" s="220">
        <f t="shared" si="18"/>
        <v>35921153.800000012</v>
      </c>
      <c r="H20" s="220">
        <f t="shared" si="18"/>
        <v>36179184.000000015</v>
      </c>
      <c r="I20" s="220">
        <f t="shared" si="18"/>
        <v>36437214.200000018</v>
      </c>
      <c r="J20" s="220">
        <f t="shared" si="18"/>
        <v>36695244.400000021</v>
      </c>
      <c r="K20" s="220">
        <f t="shared" si="18"/>
        <v>36953274.600000024</v>
      </c>
      <c r="L20" s="220">
        <f t="shared" si="18"/>
        <v>37211304.800000027</v>
      </c>
      <c r="M20" s="225">
        <v>37469335</v>
      </c>
      <c r="N20" s="460">
        <f>M20+($M$20*($R$20/100))</f>
        <v>37746448.441462167</v>
      </c>
      <c r="O20" s="460">
        <f>N20+($M$20*($R$20/100))</f>
        <v>38023561.882924333</v>
      </c>
      <c r="P20" s="460">
        <f>O20+($M$20*($R$20/100))</f>
        <v>38300675.3243865</v>
      </c>
      <c r="Q20" s="461">
        <f t="shared" si="5"/>
        <v>38577788.765848666</v>
      </c>
      <c r="R20" s="323">
        <f t="shared" si="1"/>
        <v>0.73957395150504746</v>
      </c>
      <c r="S20" s="208"/>
      <c r="T20" s="208"/>
      <c r="V20" s="208"/>
      <c r="W20" s="208"/>
    </row>
    <row r="21" spans="1:23" ht="21.95" customHeight="1" x14ac:dyDescent="0.2">
      <c r="A21" s="216">
        <v>18</v>
      </c>
      <c r="B21" s="217" t="s">
        <v>170</v>
      </c>
      <c r="C21" s="218">
        <v>23574449</v>
      </c>
      <c r="D21" s="219">
        <f t="shared" ref="D21:L21" si="19">C21+($C$21*($R$21/100))</f>
        <v>22964117.600000001</v>
      </c>
      <c r="E21" s="219">
        <f t="shared" si="19"/>
        <v>22353786.200000003</v>
      </c>
      <c r="F21" s="219">
        <f t="shared" si="19"/>
        <v>21743454.800000004</v>
      </c>
      <c r="G21" s="220">
        <f t="shared" si="19"/>
        <v>21133123.400000006</v>
      </c>
      <c r="H21" s="220">
        <f t="shared" si="19"/>
        <v>20522792.000000007</v>
      </c>
      <c r="I21" s="220">
        <f t="shared" si="19"/>
        <v>19912460.600000009</v>
      </c>
      <c r="J21" s="220">
        <f t="shared" si="19"/>
        <v>19302129.20000001</v>
      </c>
      <c r="K21" s="220">
        <f t="shared" si="19"/>
        <v>18691797.800000012</v>
      </c>
      <c r="L21" s="220">
        <f t="shared" si="19"/>
        <v>18081466.400000013</v>
      </c>
      <c r="M21" s="225">
        <v>17471135</v>
      </c>
      <c r="N21" s="460">
        <f>M21+($M$21*($R$21/100))</f>
        <v>17018815.52970659</v>
      </c>
      <c r="O21" s="460">
        <f>N21+($M$21*($R$21/100))</f>
        <v>16566496.05941318</v>
      </c>
      <c r="P21" s="460">
        <f>O21+($M$21*($R$21/100))</f>
        <v>16114176.58911977</v>
      </c>
      <c r="Q21" s="461">
        <f t="shared" si="5"/>
        <v>15661857.11882636</v>
      </c>
      <c r="R21" s="323">
        <f t="shared" si="1"/>
        <v>-2.5889529804068809</v>
      </c>
      <c r="S21" s="208"/>
      <c r="T21" s="208"/>
      <c r="V21" s="208"/>
      <c r="W21" s="208"/>
    </row>
    <row r="22" spans="1:23" ht="21.95" customHeight="1" x14ac:dyDescent="0.2">
      <c r="A22" s="216">
        <v>19</v>
      </c>
      <c r="B22" s="217" t="s">
        <v>171</v>
      </c>
      <c r="C22" s="218">
        <v>33683</v>
      </c>
      <c r="D22" s="219">
        <f t="shared" ref="D22:L22" si="20">C22+($C$22*($R$22/100))</f>
        <v>31728.799999999999</v>
      </c>
      <c r="E22" s="219">
        <f t="shared" si="20"/>
        <v>29774.6</v>
      </c>
      <c r="F22" s="219">
        <f t="shared" si="20"/>
        <v>27820.399999999998</v>
      </c>
      <c r="G22" s="220">
        <f t="shared" si="20"/>
        <v>25866.199999999997</v>
      </c>
      <c r="H22" s="220">
        <f t="shared" si="20"/>
        <v>23911.999999999996</v>
      </c>
      <c r="I22" s="220">
        <f t="shared" si="20"/>
        <v>21957.799999999996</v>
      </c>
      <c r="J22" s="220">
        <f t="shared" si="20"/>
        <v>20003.599999999995</v>
      </c>
      <c r="K22" s="220">
        <f t="shared" si="20"/>
        <v>18049.399999999994</v>
      </c>
      <c r="L22" s="220">
        <f t="shared" si="20"/>
        <v>16095.199999999993</v>
      </c>
      <c r="M22" s="225">
        <v>14141</v>
      </c>
      <c r="N22" s="460">
        <f>M22+($M$22*($R$22/100))</f>
        <v>13320.575981949351</v>
      </c>
      <c r="O22" s="460">
        <f>N22+($M$22*($R$22/100))</f>
        <v>12500.151963898701</v>
      </c>
      <c r="P22" s="460">
        <f>O22+($M$22*($R$22/100))</f>
        <v>11679.727945848052</v>
      </c>
      <c r="Q22" s="461">
        <f t="shared" si="5"/>
        <v>10859.303927797402</v>
      </c>
      <c r="R22" s="323">
        <f t="shared" si="1"/>
        <v>-5.8017397500222661</v>
      </c>
      <c r="S22" s="208"/>
      <c r="T22" s="208"/>
      <c r="V22" s="208"/>
      <c r="W22" s="208"/>
    </row>
    <row r="23" spans="1:23" ht="21.95" customHeight="1" x14ac:dyDescent="0.2">
      <c r="A23" s="216">
        <v>20</v>
      </c>
      <c r="B23" s="217" t="s">
        <v>172</v>
      </c>
      <c r="C23" s="218">
        <v>44380878</v>
      </c>
      <c r="D23" s="219">
        <f t="shared" ref="D23:L23" si="21">C23+($C$23*($R$23/100))</f>
        <v>45198530.600000001</v>
      </c>
      <c r="E23" s="219">
        <f t="shared" si="21"/>
        <v>46016183.200000003</v>
      </c>
      <c r="F23" s="219">
        <f t="shared" si="21"/>
        <v>46833835.800000004</v>
      </c>
      <c r="G23" s="220">
        <f t="shared" si="21"/>
        <v>47651488.400000006</v>
      </c>
      <c r="H23" s="220">
        <f t="shared" si="21"/>
        <v>48469141.000000007</v>
      </c>
      <c r="I23" s="220">
        <f t="shared" si="21"/>
        <v>49286793.600000009</v>
      </c>
      <c r="J23" s="220">
        <f t="shared" si="21"/>
        <v>50104446.20000001</v>
      </c>
      <c r="K23" s="220">
        <f t="shared" si="21"/>
        <v>50922098.800000012</v>
      </c>
      <c r="L23" s="220">
        <f t="shared" si="21"/>
        <v>51739751.400000013</v>
      </c>
      <c r="M23" s="225">
        <v>52557404</v>
      </c>
      <c r="N23" s="460">
        <f>M23+($M$23*($R$23/100))</f>
        <v>53525697.10203936</v>
      </c>
      <c r="O23" s="460">
        <f>N23+($M$23*($R$23/100))</f>
        <v>54493990.204078719</v>
      </c>
      <c r="P23" s="460">
        <f>O23+($M$23*($R$23/100))</f>
        <v>55462283.306118079</v>
      </c>
      <c r="Q23" s="461">
        <f t="shared" si="5"/>
        <v>56430576.408157438</v>
      </c>
      <c r="R23" s="323">
        <f t="shared" si="1"/>
        <v>1.8423533666909429</v>
      </c>
      <c r="S23" s="208"/>
      <c r="T23" s="208"/>
      <c r="V23" s="208"/>
      <c r="W23" s="208"/>
    </row>
    <row r="24" spans="1:23" ht="21.95" customHeight="1" x14ac:dyDescent="0.2">
      <c r="A24" s="216">
        <v>21</v>
      </c>
      <c r="B24" s="217" t="s">
        <v>173</v>
      </c>
      <c r="C24" s="218">
        <v>55777647</v>
      </c>
      <c r="D24" s="219">
        <f t="shared" ref="D24:L24" si="22">C24+($C$24*($R$24/100))</f>
        <v>56355489.700000003</v>
      </c>
      <c r="E24" s="219">
        <f t="shared" si="22"/>
        <v>56933332.400000006</v>
      </c>
      <c r="F24" s="219">
        <f t="shared" si="22"/>
        <v>57511175.100000009</v>
      </c>
      <c r="G24" s="220">
        <f t="shared" si="22"/>
        <v>58089017.800000012</v>
      </c>
      <c r="H24" s="220">
        <f t="shared" si="22"/>
        <v>58666860.500000015</v>
      </c>
      <c r="I24" s="220">
        <f t="shared" si="22"/>
        <v>59244703.200000018</v>
      </c>
      <c r="J24" s="220">
        <f t="shared" si="22"/>
        <v>59822545.900000021</v>
      </c>
      <c r="K24" s="220">
        <f t="shared" si="22"/>
        <v>60400388.600000024</v>
      </c>
      <c r="L24" s="220">
        <f t="shared" si="22"/>
        <v>60978231.300000027</v>
      </c>
      <c r="M24" s="225">
        <v>61556074</v>
      </c>
      <c r="N24" s="460">
        <f>M24+($M$24*($R$24/100))</f>
        <v>62193779.782059252</v>
      </c>
      <c r="O24" s="460">
        <f>N24+($M$24*($R$24/100))</f>
        <v>62831485.564118505</v>
      </c>
      <c r="P24" s="460">
        <f>O24+($M$24*($R$24/100))</f>
        <v>63469191.346177757</v>
      </c>
      <c r="Q24" s="461">
        <f t="shared" si="5"/>
        <v>64106897.128237009</v>
      </c>
      <c r="R24" s="323">
        <f t="shared" si="1"/>
        <v>1.0359753970976939</v>
      </c>
      <c r="S24" s="208"/>
      <c r="T24" s="208"/>
      <c r="V24" s="208"/>
      <c r="W24" s="208"/>
    </row>
    <row r="25" spans="1:23" ht="21.95" customHeight="1" x14ac:dyDescent="0.2">
      <c r="A25" s="216">
        <v>22</v>
      </c>
      <c r="B25" s="217" t="s">
        <v>174</v>
      </c>
      <c r="C25" s="218">
        <v>1717928</v>
      </c>
      <c r="D25" s="219">
        <f t="shared" ref="D25:L25" si="23">C25+($C$25*($R$25/100))</f>
        <v>1719758.8</v>
      </c>
      <c r="E25" s="219">
        <f t="shared" si="23"/>
        <v>1721589.6</v>
      </c>
      <c r="F25" s="219">
        <f t="shared" si="23"/>
        <v>1723420.4000000001</v>
      </c>
      <c r="G25" s="220">
        <f t="shared" si="23"/>
        <v>1725251.2000000002</v>
      </c>
      <c r="H25" s="220">
        <f t="shared" si="23"/>
        <v>1727082.0000000002</v>
      </c>
      <c r="I25" s="220">
        <f t="shared" si="23"/>
        <v>1728912.8000000003</v>
      </c>
      <c r="J25" s="220">
        <f t="shared" si="23"/>
        <v>1730743.6000000003</v>
      </c>
      <c r="K25" s="220">
        <f t="shared" si="23"/>
        <v>1732574.4000000004</v>
      </c>
      <c r="L25" s="220">
        <f t="shared" si="23"/>
        <v>1734405.2000000004</v>
      </c>
      <c r="M25" s="225">
        <v>1736236</v>
      </c>
      <c r="N25" s="460">
        <f>M25+(M25*(R25/100))</f>
        <v>1738086.3108796177</v>
      </c>
      <c r="O25" s="460">
        <f>N25+(M25*(R25/100))</f>
        <v>1739936.6217592354</v>
      </c>
      <c r="P25" s="460">
        <f>O25+(M25*(R25/100))</f>
        <v>1741786.9326388531</v>
      </c>
      <c r="Q25" s="461">
        <f t="shared" si="5"/>
        <v>1743637.2435184708</v>
      </c>
      <c r="R25" s="323">
        <f t="shared" si="1"/>
        <v>0.10657024042916816</v>
      </c>
      <c r="S25" s="208"/>
      <c r="T25" s="208"/>
      <c r="V25" s="208"/>
      <c r="W25" s="208"/>
    </row>
    <row r="26" spans="1:23" ht="21.95" customHeight="1" x14ac:dyDescent="0.2">
      <c r="A26" s="216">
        <v>23</v>
      </c>
      <c r="B26" s="217" t="s">
        <v>175</v>
      </c>
      <c r="C26" s="218">
        <v>1864711</v>
      </c>
      <c r="D26" s="219">
        <f t="shared" ref="D26:L26" si="24">C26+($C$26*($R$26/100))</f>
        <v>1915383.8</v>
      </c>
      <c r="E26" s="219">
        <f t="shared" si="24"/>
        <v>1966056.6</v>
      </c>
      <c r="F26" s="219">
        <f t="shared" si="24"/>
        <v>2016729.4000000001</v>
      </c>
      <c r="G26" s="220">
        <f t="shared" si="24"/>
        <v>2067402.2000000002</v>
      </c>
      <c r="H26" s="220">
        <f t="shared" si="24"/>
        <v>2118075</v>
      </c>
      <c r="I26" s="220">
        <f t="shared" si="24"/>
        <v>2168747.7999999998</v>
      </c>
      <c r="J26" s="220">
        <f t="shared" si="24"/>
        <v>2219420.5999999996</v>
      </c>
      <c r="K26" s="220">
        <f t="shared" si="24"/>
        <v>2270093.3999999994</v>
      </c>
      <c r="L26" s="220">
        <f t="shared" si="24"/>
        <v>2320766.1999999993</v>
      </c>
      <c r="M26" s="225">
        <v>2371439</v>
      </c>
      <c r="N26" s="460">
        <f t="shared" ref="N26:N38" si="25">M26+(M26*(R26/100))</f>
        <v>2435881.9373555472</v>
      </c>
      <c r="O26" s="460">
        <f t="shared" ref="O26:O39" si="26">N26+(M26*(R26/100))</f>
        <v>2500324.8747110944</v>
      </c>
      <c r="P26" s="460">
        <f t="shared" ref="P26:P39" si="27">O26+(M26*(R26/100))</f>
        <v>2564767.8120666416</v>
      </c>
      <c r="Q26" s="461">
        <f t="shared" si="5"/>
        <v>2629210.7494221888</v>
      </c>
      <c r="R26" s="323">
        <f t="shared" si="1"/>
        <v>2.717461311699239</v>
      </c>
      <c r="S26" s="208"/>
      <c r="T26" s="208"/>
      <c r="V26" s="208"/>
      <c r="W26" s="208"/>
    </row>
    <row r="27" spans="1:23" ht="21.95" customHeight="1" x14ac:dyDescent="0.2">
      <c r="A27" s="216">
        <v>24</v>
      </c>
      <c r="B27" s="217" t="s">
        <v>176</v>
      </c>
      <c r="C27" s="218">
        <v>447567</v>
      </c>
      <c r="D27" s="219">
        <f t="shared" ref="D27:L27" si="28">C27+($C$27*($R$27/100))</f>
        <v>455353.8</v>
      </c>
      <c r="E27" s="219">
        <f t="shared" si="28"/>
        <v>463140.6</v>
      </c>
      <c r="F27" s="219">
        <f t="shared" si="28"/>
        <v>470927.39999999997</v>
      </c>
      <c r="G27" s="220">
        <f t="shared" si="28"/>
        <v>478714.19999999995</v>
      </c>
      <c r="H27" s="220">
        <f t="shared" si="28"/>
        <v>486500.99999999994</v>
      </c>
      <c r="I27" s="220">
        <f t="shared" si="28"/>
        <v>494287.79999999993</v>
      </c>
      <c r="J27" s="220">
        <f t="shared" si="28"/>
        <v>502074.59999999992</v>
      </c>
      <c r="K27" s="220">
        <f t="shared" si="28"/>
        <v>509861.39999999991</v>
      </c>
      <c r="L27" s="220">
        <f t="shared" si="28"/>
        <v>517648.1999999999</v>
      </c>
      <c r="M27" s="225">
        <v>525435</v>
      </c>
      <c r="N27" s="460">
        <f t="shared" si="25"/>
        <v>534576.55256754858</v>
      </c>
      <c r="O27" s="460">
        <f t="shared" si="26"/>
        <v>543718.10513509717</v>
      </c>
      <c r="P27" s="460">
        <f t="shared" si="27"/>
        <v>552859.65770264575</v>
      </c>
      <c r="Q27" s="461">
        <f t="shared" si="5"/>
        <v>562001.21027019434</v>
      </c>
      <c r="R27" s="323">
        <f t="shared" si="1"/>
        <v>1.7398065541025143</v>
      </c>
      <c r="S27" s="208"/>
      <c r="T27" s="208"/>
      <c r="V27" s="208"/>
      <c r="W27" s="208"/>
    </row>
    <row r="28" spans="1:23" ht="21.95" customHeight="1" x14ac:dyDescent="0.2">
      <c r="A28" s="216">
        <v>25</v>
      </c>
      <c r="B28" s="217" t="s">
        <v>177</v>
      </c>
      <c r="C28" s="218">
        <v>1647249</v>
      </c>
      <c r="D28" s="219">
        <f t="shared" ref="D28:L28" si="29">C28+($C$28*($R$28/100))</f>
        <v>1623277.7</v>
      </c>
      <c r="E28" s="219">
        <f t="shared" si="29"/>
        <v>1599306.4</v>
      </c>
      <c r="F28" s="219">
        <f t="shared" si="29"/>
        <v>1575335.0999999999</v>
      </c>
      <c r="G28" s="220">
        <f t="shared" si="29"/>
        <v>1551363.7999999998</v>
      </c>
      <c r="H28" s="220">
        <f t="shared" si="29"/>
        <v>1527392.4999999998</v>
      </c>
      <c r="I28" s="220">
        <f t="shared" si="29"/>
        <v>1503421.1999999997</v>
      </c>
      <c r="J28" s="220">
        <f t="shared" si="29"/>
        <v>1479449.8999999997</v>
      </c>
      <c r="K28" s="220">
        <f t="shared" si="29"/>
        <v>1455478.5999999996</v>
      </c>
      <c r="L28" s="220">
        <f t="shared" si="29"/>
        <v>1431507.2999999996</v>
      </c>
      <c r="M28" s="225">
        <v>1407536</v>
      </c>
      <c r="N28" s="460">
        <f t="shared" si="25"/>
        <v>1387053.0810746888</v>
      </c>
      <c r="O28" s="460">
        <f t="shared" si="26"/>
        <v>1366570.1621493776</v>
      </c>
      <c r="P28" s="460">
        <f t="shared" si="27"/>
        <v>1346087.2432240664</v>
      </c>
      <c r="Q28" s="461">
        <f t="shared" si="5"/>
        <v>1325604.3242987553</v>
      </c>
      <c r="R28" s="323">
        <f t="shared" si="1"/>
        <v>-1.4552323297813505</v>
      </c>
      <c r="S28" s="208"/>
      <c r="T28" s="208"/>
      <c r="V28" s="208"/>
      <c r="W28" s="208"/>
    </row>
    <row r="29" spans="1:23" ht="21.95" customHeight="1" x14ac:dyDescent="0.2">
      <c r="A29" s="216">
        <v>26</v>
      </c>
      <c r="B29" s="217" t="s">
        <v>178</v>
      </c>
      <c r="C29" s="218">
        <v>31287422</v>
      </c>
      <c r="D29" s="219">
        <f t="shared" ref="D29:L29" si="30">C29+($C$29*($R$29/100))</f>
        <v>31655736</v>
      </c>
      <c r="E29" s="219">
        <f t="shared" si="30"/>
        <v>32024050</v>
      </c>
      <c r="F29" s="219">
        <f t="shared" si="30"/>
        <v>32392364</v>
      </c>
      <c r="G29" s="220">
        <f t="shared" si="30"/>
        <v>32760678</v>
      </c>
      <c r="H29" s="220">
        <f t="shared" si="30"/>
        <v>33128992</v>
      </c>
      <c r="I29" s="220">
        <f t="shared" si="30"/>
        <v>33497306</v>
      </c>
      <c r="J29" s="220">
        <f t="shared" si="30"/>
        <v>33865620</v>
      </c>
      <c r="K29" s="220">
        <f t="shared" si="30"/>
        <v>34233934</v>
      </c>
      <c r="L29" s="220">
        <f t="shared" si="30"/>
        <v>34602248</v>
      </c>
      <c r="M29" s="225">
        <v>34970562</v>
      </c>
      <c r="N29" s="460">
        <f t="shared" si="25"/>
        <v>35382233.74375914</v>
      </c>
      <c r="O29" s="460">
        <f t="shared" si="26"/>
        <v>35793905.487518281</v>
      </c>
      <c r="P29" s="460">
        <f t="shared" si="27"/>
        <v>36205577.231277421</v>
      </c>
      <c r="Q29" s="461">
        <f t="shared" si="5"/>
        <v>36617248.975036561</v>
      </c>
      <c r="R29" s="323">
        <f t="shared" si="1"/>
        <v>1.1771951041539952</v>
      </c>
      <c r="S29" s="208"/>
      <c r="T29" s="208"/>
      <c r="V29" s="208"/>
      <c r="W29" s="208"/>
    </row>
    <row r="30" spans="1:23" ht="21.95" customHeight="1" x14ac:dyDescent="0.2">
      <c r="A30" s="216">
        <v>27</v>
      </c>
      <c r="B30" s="217" t="s">
        <v>179</v>
      </c>
      <c r="C30" s="218">
        <v>325726</v>
      </c>
      <c r="D30" s="219">
        <f t="shared" ref="D30:L30" si="31">C30+($C$30*($R$30/100))</f>
        <v>332673.40000000002</v>
      </c>
      <c r="E30" s="219">
        <f t="shared" si="31"/>
        <v>339620.80000000005</v>
      </c>
      <c r="F30" s="219">
        <f t="shared" si="31"/>
        <v>346568.20000000007</v>
      </c>
      <c r="G30" s="220">
        <f t="shared" si="31"/>
        <v>353515.60000000009</v>
      </c>
      <c r="H30" s="220">
        <f t="shared" si="31"/>
        <v>360463.00000000012</v>
      </c>
      <c r="I30" s="220">
        <f t="shared" si="31"/>
        <v>367410.40000000014</v>
      </c>
      <c r="J30" s="220">
        <f t="shared" si="31"/>
        <v>374357.80000000016</v>
      </c>
      <c r="K30" s="220">
        <f t="shared" si="31"/>
        <v>381305.20000000019</v>
      </c>
      <c r="L30" s="220">
        <f t="shared" si="31"/>
        <v>388252.60000000021</v>
      </c>
      <c r="M30" s="225">
        <v>395200</v>
      </c>
      <c r="N30" s="460">
        <f t="shared" si="25"/>
        <v>403629.20884424332</v>
      </c>
      <c r="O30" s="460">
        <f t="shared" si="26"/>
        <v>412058.41768848663</v>
      </c>
      <c r="P30" s="460">
        <f t="shared" si="27"/>
        <v>420487.62653272995</v>
      </c>
      <c r="Q30" s="461">
        <f t="shared" si="5"/>
        <v>428916.83537697326</v>
      </c>
      <c r="R30" s="323">
        <f t="shared" si="1"/>
        <v>2.1328969747579256</v>
      </c>
      <c r="S30" s="208"/>
      <c r="T30" s="208"/>
      <c r="V30" s="208"/>
      <c r="W30" s="208"/>
    </row>
    <row r="31" spans="1:23" ht="21.95" customHeight="1" x14ac:dyDescent="0.2">
      <c r="A31" s="216">
        <v>28</v>
      </c>
      <c r="B31" s="217" t="s">
        <v>180</v>
      </c>
      <c r="C31" s="218">
        <v>16096488</v>
      </c>
      <c r="D31" s="219">
        <f t="shared" ref="D31:L31" si="32">C31+($C$31*($R$31/100))</f>
        <v>16221258.4</v>
      </c>
      <c r="E31" s="219">
        <f t="shared" si="32"/>
        <v>16346028.800000001</v>
      </c>
      <c r="F31" s="219">
        <f t="shared" si="32"/>
        <v>16470799.200000001</v>
      </c>
      <c r="G31" s="220">
        <f t="shared" si="32"/>
        <v>16595569.600000001</v>
      </c>
      <c r="H31" s="220">
        <f t="shared" si="32"/>
        <v>16720340.000000002</v>
      </c>
      <c r="I31" s="220">
        <f t="shared" si="32"/>
        <v>16845110.400000002</v>
      </c>
      <c r="J31" s="220">
        <f t="shared" si="32"/>
        <v>16969880.800000001</v>
      </c>
      <c r="K31" s="220">
        <f t="shared" si="32"/>
        <v>17094651.199999999</v>
      </c>
      <c r="L31" s="220">
        <f t="shared" si="32"/>
        <v>17219421.599999998</v>
      </c>
      <c r="M31" s="225">
        <v>17344192</v>
      </c>
      <c r="N31" s="460">
        <f t="shared" si="25"/>
        <v>17478633.859212816</v>
      </c>
      <c r="O31" s="460">
        <f t="shared" si="26"/>
        <v>17613075.718425632</v>
      </c>
      <c r="P31" s="460">
        <f t="shared" si="27"/>
        <v>17747517.577638447</v>
      </c>
      <c r="Q31" s="461">
        <f t="shared" si="5"/>
        <v>17881959.436851263</v>
      </c>
      <c r="R31" s="323">
        <f t="shared" si="1"/>
        <v>0.77514051512354742</v>
      </c>
      <c r="S31" s="208"/>
      <c r="T31" s="208"/>
      <c r="V31" s="208"/>
      <c r="W31" s="208"/>
    </row>
    <row r="32" spans="1:23" ht="21.95" customHeight="1" x14ac:dyDescent="0.2">
      <c r="A32" s="216">
        <v>29</v>
      </c>
      <c r="B32" s="217" t="s">
        <v>181</v>
      </c>
      <c r="C32" s="218">
        <v>43292813</v>
      </c>
      <c r="D32" s="219">
        <f t="shared" ref="D32:L32" si="33">C32+($C$32*($R$32/100))</f>
        <v>44113566.899999999</v>
      </c>
      <c r="E32" s="219">
        <f t="shared" si="33"/>
        <v>44934320.799999997</v>
      </c>
      <c r="F32" s="219">
        <f t="shared" si="33"/>
        <v>45755074.699999996</v>
      </c>
      <c r="G32" s="220">
        <f t="shared" si="33"/>
        <v>46575828.599999994</v>
      </c>
      <c r="H32" s="220">
        <f t="shared" si="33"/>
        <v>47396582.499999993</v>
      </c>
      <c r="I32" s="220">
        <f t="shared" si="33"/>
        <v>48217336.399999991</v>
      </c>
      <c r="J32" s="220">
        <f t="shared" si="33"/>
        <v>49038090.29999999</v>
      </c>
      <c r="K32" s="220">
        <f t="shared" si="33"/>
        <v>49858844.199999988</v>
      </c>
      <c r="L32" s="220">
        <f t="shared" si="33"/>
        <v>50679598.099999987</v>
      </c>
      <c r="M32" s="225">
        <v>51500352</v>
      </c>
      <c r="N32" s="460">
        <f t="shared" si="25"/>
        <v>52476706.083421946</v>
      </c>
      <c r="O32" s="460">
        <f t="shared" si="26"/>
        <v>53453060.166843891</v>
      </c>
      <c r="P32" s="460">
        <f t="shared" si="27"/>
        <v>54429414.250265837</v>
      </c>
      <c r="Q32" s="461">
        <f t="shared" si="5"/>
        <v>55405768.333687782</v>
      </c>
      <c r="R32" s="323">
        <f t="shared" si="1"/>
        <v>1.8958202138539715</v>
      </c>
      <c r="S32" s="208"/>
      <c r="T32" s="208"/>
      <c r="V32" s="208"/>
      <c r="W32" s="208"/>
    </row>
    <row r="33" spans="1:23" ht="21.95" customHeight="1" x14ac:dyDescent="0.2">
      <c r="A33" s="216">
        <v>30</v>
      </c>
      <c r="B33" s="217" t="s">
        <v>182</v>
      </c>
      <c r="C33" s="218">
        <v>480981</v>
      </c>
      <c r="D33" s="219">
        <f t="shared" ref="D33:L33" si="34">C33+($C$33*($R$33/100))</f>
        <v>478582.8</v>
      </c>
      <c r="E33" s="219">
        <f t="shared" si="34"/>
        <v>476184.6</v>
      </c>
      <c r="F33" s="219">
        <f t="shared" si="34"/>
        <v>473786.39999999997</v>
      </c>
      <c r="G33" s="220">
        <f t="shared" si="34"/>
        <v>471388.19999999995</v>
      </c>
      <c r="H33" s="220">
        <f t="shared" si="34"/>
        <v>468989.99999999994</v>
      </c>
      <c r="I33" s="220">
        <f t="shared" si="34"/>
        <v>466591.79999999993</v>
      </c>
      <c r="J33" s="220">
        <f t="shared" si="34"/>
        <v>464193.59999999992</v>
      </c>
      <c r="K33" s="220">
        <f t="shared" si="34"/>
        <v>461795.39999999991</v>
      </c>
      <c r="L33" s="220">
        <f t="shared" si="34"/>
        <v>459397.1999999999</v>
      </c>
      <c r="M33" s="225">
        <v>456999</v>
      </c>
      <c r="N33" s="460">
        <f t="shared" si="25"/>
        <v>454720.37568469439</v>
      </c>
      <c r="O33" s="460">
        <f t="shared" si="26"/>
        <v>452441.75136938877</v>
      </c>
      <c r="P33" s="460">
        <f t="shared" si="27"/>
        <v>450163.12705408316</v>
      </c>
      <c r="Q33" s="461">
        <f t="shared" si="5"/>
        <v>447884.50273877755</v>
      </c>
      <c r="R33" s="323">
        <f t="shared" si="1"/>
        <v>-0.49860597404055457</v>
      </c>
      <c r="S33" s="208"/>
      <c r="T33" s="208"/>
      <c r="V33" s="208"/>
      <c r="W33" s="208"/>
    </row>
    <row r="34" spans="1:23" ht="21.95" customHeight="1" x14ac:dyDescent="0.2">
      <c r="A34" s="216">
        <v>31</v>
      </c>
      <c r="B34" s="217" t="s">
        <v>183</v>
      </c>
      <c r="C34" s="218">
        <v>34921681</v>
      </c>
      <c r="D34" s="219">
        <f t="shared" ref="D34:L34" si="35">C34+($C$34*($R$34/100))</f>
        <v>35152471.899999999</v>
      </c>
      <c r="E34" s="219">
        <f t="shared" si="35"/>
        <v>35383262.799999997</v>
      </c>
      <c r="F34" s="219">
        <f t="shared" si="35"/>
        <v>35614053.699999996</v>
      </c>
      <c r="G34" s="220">
        <f t="shared" si="35"/>
        <v>35844844.599999994</v>
      </c>
      <c r="H34" s="220">
        <f t="shared" si="35"/>
        <v>36075635.499999993</v>
      </c>
      <c r="I34" s="220">
        <f t="shared" si="35"/>
        <v>36306426.399999991</v>
      </c>
      <c r="J34" s="220">
        <f t="shared" si="35"/>
        <v>36537217.29999999</v>
      </c>
      <c r="K34" s="220">
        <f t="shared" si="35"/>
        <v>36768008.199999988</v>
      </c>
      <c r="L34" s="220">
        <f t="shared" si="35"/>
        <v>36998799.099999987</v>
      </c>
      <c r="M34" s="225">
        <v>37229590</v>
      </c>
      <c r="N34" s="460">
        <f t="shared" si="25"/>
        <v>37475633.441686869</v>
      </c>
      <c r="O34" s="460">
        <f t="shared" si="26"/>
        <v>37721676.883373737</v>
      </c>
      <c r="P34" s="460">
        <f t="shared" si="27"/>
        <v>37967720.325060606</v>
      </c>
      <c r="Q34" s="461">
        <f t="shared" si="5"/>
        <v>38213763.766747475</v>
      </c>
      <c r="R34" s="323">
        <f t="shared" si="1"/>
        <v>0.660881416332736</v>
      </c>
      <c r="S34" s="208"/>
      <c r="T34" s="208"/>
      <c r="V34" s="208"/>
      <c r="W34" s="208"/>
    </row>
    <row r="35" spans="1:23" ht="21.95" customHeight="1" x14ac:dyDescent="0.2">
      <c r="A35" s="216">
        <v>32</v>
      </c>
      <c r="B35" s="217" t="s">
        <v>208</v>
      </c>
      <c r="C35" s="218"/>
      <c r="D35" s="219"/>
      <c r="E35" s="218"/>
      <c r="F35" s="219"/>
      <c r="G35" s="225"/>
      <c r="H35" s="225"/>
      <c r="I35" s="225"/>
      <c r="J35" s="225"/>
      <c r="K35" s="225"/>
      <c r="L35" s="225"/>
      <c r="M35" s="225">
        <v>0</v>
      </c>
      <c r="N35" s="220"/>
      <c r="O35" s="460"/>
      <c r="P35" s="460">
        <f>D49</f>
        <v>21531723.10751</v>
      </c>
      <c r="Q35" s="460">
        <f>E49</f>
        <v>21577294.476679999</v>
      </c>
      <c r="R35" s="323">
        <f>F49</f>
        <v>0.21299999999999999</v>
      </c>
      <c r="S35" s="208"/>
      <c r="T35" s="208"/>
      <c r="V35" s="208"/>
      <c r="W35" s="208"/>
    </row>
    <row r="36" spans="1:23" ht="21.95" customHeight="1" x14ac:dyDescent="0.2">
      <c r="A36" s="216">
        <v>33</v>
      </c>
      <c r="B36" s="217" t="s">
        <v>185</v>
      </c>
      <c r="C36" s="218">
        <v>2653453</v>
      </c>
      <c r="D36" s="219">
        <f t="shared" ref="D36:L36" si="36">C36+($C$36*($R$36/100))</f>
        <v>2659354.1</v>
      </c>
      <c r="E36" s="219">
        <f t="shared" si="36"/>
        <v>2665255.2000000002</v>
      </c>
      <c r="F36" s="219">
        <f t="shared" si="36"/>
        <v>2671156.3000000003</v>
      </c>
      <c r="G36" s="220">
        <f t="shared" si="36"/>
        <v>2677057.4000000004</v>
      </c>
      <c r="H36" s="220">
        <f t="shared" si="36"/>
        <v>2682958.5000000005</v>
      </c>
      <c r="I36" s="220">
        <f t="shared" si="36"/>
        <v>2688859.6000000006</v>
      </c>
      <c r="J36" s="220">
        <f t="shared" si="36"/>
        <v>2694760.7000000007</v>
      </c>
      <c r="K36" s="220">
        <f t="shared" si="36"/>
        <v>2700661.8000000007</v>
      </c>
      <c r="L36" s="220">
        <f t="shared" si="36"/>
        <v>2706562.9000000008</v>
      </c>
      <c r="M36" s="225">
        <v>2712464</v>
      </c>
      <c r="N36" s="460">
        <f t="shared" si="25"/>
        <v>2718496.336472664</v>
      </c>
      <c r="O36" s="460">
        <f t="shared" si="26"/>
        <v>2724528.6729453281</v>
      </c>
      <c r="P36" s="460">
        <f t="shared" si="27"/>
        <v>2730561.0094179921</v>
      </c>
      <c r="Q36" s="461">
        <f t="shared" si="5"/>
        <v>2736593.3458906561</v>
      </c>
      <c r="R36" s="323">
        <f>(((M36-C36)/C36)*100)/10</f>
        <v>0.22239323628494642</v>
      </c>
      <c r="S36" s="208"/>
      <c r="T36" s="208"/>
      <c r="V36" s="208"/>
      <c r="W36" s="208"/>
    </row>
    <row r="37" spans="1:23" ht="21.95" customHeight="1" x14ac:dyDescent="0.2">
      <c r="A37" s="216">
        <v>34</v>
      </c>
      <c r="B37" s="217" t="s">
        <v>186</v>
      </c>
      <c r="C37" s="218">
        <v>131658339</v>
      </c>
      <c r="D37" s="219">
        <f t="shared" ref="D37:L37" si="37">C37+($C$37*($R$37/100))</f>
        <v>134024232.90000001</v>
      </c>
      <c r="E37" s="219">
        <f t="shared" si="37"/>
        <v>136390126.80000001</v>
      </c>
      <c r="F37" s="219">
        <f t="shared" si="37"/>
        <v>138756020.70000002</v>
      </c>
      <c r="G37" s="220">
        <f t="shared" si="37"/>
        <v>141121914.60000002</v>
      </c>
      <c r="H37" s="220">
        <f t="shared" si="37"/>
        <v>143487808.50000003</v>
      </c>
      <c r="I37" s="220">
        <f t="shared" si="37"/>
        <v>145853702.40000004</v>
      </c>
      <c r="J37" s="220">
        <f t="shared" si="37"/>
        <v>148219596.30000004</v>
      </c>
      <c r="K37" s="220">
        <f t="shared" si="37"/>
        <v>150585490.20000005</v>
      </c>
      <c r="L37" s="220">
        <f t="shared" si="37"/>
        <v>152951384.10000005</v>
      </c>
      <c r="M37" s="225">
        <v>155317278</v>
      </c>
      <c r="N37" s="460">
        <f t="shared" si="25"/>
        <v>158108321.8744393</v>
      </c>
      <c r="O37" s="460">
        <f t="shared" si="26"/>
        <v>160899365.7488786</v>
      </c>
      <c r="P37" s="460">
        <f t="shared" si="27"/>
        <v>163690409.6233179</v>
      </c>
      <c r="Q37" s="461">
        <f t="shared" si="5"/>
        <v>166481453.4977572</v>
      </c>
      <c r="R37" s="323">
        <f>(((M37-C37)/C37)*100)/10</f>
        <v>1.796995099566006</v>
      </c>
      <c r="S37" s="208"/>
      <c r="T37" s="208"/>
      <c r="V37" s="208"/>
      <c r="W37" s="208"/>
    </row>
    <row r="38" spans="1:23" ht="21.95" customHeight="1" x14ac:dyDescent="0.2">
      <c r="A38" s="216">
        <v>35</v>
      </c>
      <c r="B38" s="217" t="s">
        <v>209</v>
      </c>
      <c r="C38" s="218">
        <v>6310275</v>
      </c>
      <c r="D38" s="219">
        <f t="shared" ref="D38:L38" si="38">C38+($C$38*($R$38/100))</f>
        <v>6382942.9000000004</v>
      </c>
      <c r="E38" s="219">
        <f t="shared" si="38"/>
        <v>6455610.8000000007</v>
      </c>
      <c r="F38" s="219">
        <f t="shared" si="38"/>
        <v>6528278.7000000011</v>
      </c>
      <c r="G38" s="220">
        <f t="shared" si="38"/>
        <v>6600946.6000000015</v>
      </c>
      <c r="H38" s="220">
        <f t="shared" si="38"/>
        <v>6673614.5000000019</v>
      </c>
      <c r="I38" s="220">
        <f t="shared" si="38"/>
        <v>6746282.4000000022</v>
      </c>
      <c r="J38" s="220">
        <f t="shared" si="38"/>
        <v>6818950.3000000026</v>
      </c>
      <c r="K38" s="220">
        <f t="shared" si="38"/>
        <v>6891618.200000003</v>
      </c>
      <c r="L38" s="220">
        <f t="shared" si="38"/>
        <v>6964286.1000000034</v>
      </c>
      <c r="M38" s="225">
        <v>7036954</v>
      </c>
      <c r="N38" s="460">
        <f t="shared" si="25"/>
        <v>7117990.1940765819</v>
      </c>
      <c r="O38" s="460">
        <f t="shared" si="26"/>
        <v>7199026.3881531637</v>
      </c>
      <c r="P38" s="460">
        <f t="shared" si="27"/>
        <v>7280062.5822297456</v>
      </c>
      <c r="Q38" s="461">
        <f t="shared" si="5"/>
        <v>7361098.7763063274</v>
      </c>
      <c r="R38" s="323">
        <f>(((M38-C38)/C38)*100)/10</f>
        <v>1.1515805571072577</v>
      </c>
      <c r="S38" s="208"/>
      <c r="T38" s="208"/>
      <c r="V38" s="208"/>
      <c r="W38" s="208"/>
    </row>
    <row r="39" spans="1:23" ht="21.95" customHeight="1" x14ac:dyDescent="0.2">
      <c r="A39" s="216">
        <v>36</v>
      </c>
      <c r="B39" s="217" t="s">
        <v>188</v>
      </c>
      <c r="C39" s="218">
        <v>57748946</v>
      </c>
      <c r="D39" s="219">
        <f t="shared" ref="D39:L39" si="39">C39+($C$39*($R$39/100))</f>
        <v>51974051.399999999</v>
      </c>
      <c r="E39" s="219">
        <f t="shared" si="39"/>
        <v>46199156.799999997</v>
      </c>
      <c r="F39" s="219">
        <f t="shared" si="39"/>
        <v>40424262.199999996</v>
      </c>
      <c r="G39" s="220">
        <f t="shared" si="39"/>
        <v>34649367.599999994</v>
      </c>
      <c r="H39" s="220">
        <f t="shared" si="39"/>
        <v>28874472.999999993</v>
      </c>
      <c r="I39" s="220">
        <f t="shared" si="39"/>
        <v>23099578.399999991</v>
      </c>
      <c r="J39" s="220">
        <f t="shared" si="39"/>
        <v>17324683.79999999</v>
      </c>
      <c r="K39" s="220">
        <f t="shared" si="39"/>
        <v>11549789.199999988</v>
      </c>
      <c r="L39" s="220">
        <f t="shared" si="39"/>
        <v>5774894.5999999875</v>
      </c>
      <c r="M39" s="459">
        <v>62183113</v>
      </c>
      <c r="N39" s="460">
        <f>L40+(L40*($R$39/100))</f>
        <v>0</v>
      </c>
      <c r="O39" s="460">
        <f t="shared" si="26"/>
        <v>-6218311.3000000007</v>
      </c>
      <c r="P39" s="460">
        <f t="shared" si="27"/>
        <v>-12436622.600000001</v>
      </c>
      <c r="Q39" s="461">
        <f>P39+(L40*R39/100)</f>
        <v>-12436622.600000001</v>
      </c>
      <c r="R39" s="323">
        <f>(((L40-C39)/C39)*100)/10</f>
        <v>-10</v>
      </c>
      <c r="S39" s="208"/>
      <c r="T39" s="208"/>
      <c r="V39" s="208"/>
      <c r="W39" s="208"/>
    </row>
    <row r="40" spans="1:23" x14ac:dyDescent="0.2">
      <c r="C40" s="385"/>
      <c r="D40" s="463"/>
      <c r="L40" s="484"/>
      <c r="M40" s="385"/>
      <c r="Q40" s="385"/>
    </row>
    <row r="41" spans="1:23" ht="27" customHeight="1" x14ac:dyDescent="0.2">
      <c r="B41" s="501" t="s">
        <v>296</v>
      </c>
      <c r="C41" s="502"/>
      <c r="D41" s="502"/>
      <c r="E41" s="502"/>
      <c r="F41" s="502"/>
      <c r="G41" s="502"/>
      <c r="H41" s="502"/>
      <c r="I41" s="502"/>
      <c r="M41" s="463"/>
      <c r="O41" s="385"/>
    </row>
    <row r="42" spans="1:23" ht="70.5" customHeight="1" x14ac:dyDescent="0.2">
      <c r="B42" s="503" t="s">
        <v>379</v>
      </c>
      <c r="C42" s="502"/>
      <c r="D42" s="502"/>
      <c r="E42" s="502"/>
      <c r="F42" s="502"/>
      <c r="G42" s="502"/>
      <c r="H42" s="502"/>
      <c r="I42" s="502"/>
    </row>
    <row r="43" spans="1:23" ht="62.25" customHeight="1" x14ac:dyDescent="0.2">
      <c r="B43" s="504" t="s">
        <v>400</v>
      </c>
      <c r="C43" s="499"/>
      <c r="D43" s="499"/>
      <c r="E43" s="499"/>
      <c r="F43" s="499"/>
      <c r="G43" s="499"/>
      <c r="H43" s="499"/>
      <c r="I43" s="499"/>
    </row>
    <row r="46" spans="1:23" x14ac:dyDescent="0.2">
      <c r="B46" s="487" t="s">
        <v>397</v>
      </c>
      <c r="C46" s="383"/>
      <c r="D46" s="383"/>
      <c r="E46" s="383"/>
      <c r="F46" s="450"/>
    </row>
    <row r="47" spans="1:23" ht="67.5" x14ac:dyDescent="0.2">
      <c r="B47" s="322" t="s">
        <v>386</v>
      </c>
      <c r="C47" s="322">
        <v>2011</v>
      </c>
      <c r="D47" s="322">
        <v>2014</v>
      </c>
      <c r="E47" s="322">
        <v>2015</v>
      </c>
      <c r="F47" s="322" t="s">
        <v>387</v>
      </c>
    </row>
    <row r="48" spans="1:23" x14ac:dyDescent="0.2">
      <c r="B48" s="284" t="s">
        <v>154</v>
      </c>
      <c r="C48" s="449">
        <v>34776389</v>
      </c>
      <c r="D48" s="488">
        <f>C48+(C48*F48*3/100)</f>
        <v>34902787.798480771</v>
      </c>
      <c r="E48" s="462">
        <f>D48+(D48*F48/100)</f>
        <v>34945073.868313543</v>
      </c>
      <c r="F48" s="462">
        <f>C66</f>
        <v>0.12115384615384613</v>
      </c>
    </row>
    <row r="49" spans="2:6" x14ac:dyDescent="0.2">
      <c r="B49" s="284" t="s">
        <v>184</v>
      </c>
      <c r="C49" s="449">
        <v>21395009</v>
      </c>
      <c r="D49" s="488">
        <f>C49+(C49*F49*3/100)</f>
        <v>21531723.10751</v>
      </c>
      <c r="E49" s="462">
        <f>C49+(C49*F49*4/100)</f>
        <v>21577294.476679999</v>
      </c>
      <c r="F49" s="462">
        <f>2.13/10</f>
        <v>0.21299999999999999</v>
      </c>
    </row>
    <row r="50" spans="2:6" x14ac:dyDescent="0.2">
      <c r="B50" s="227"/>
      <c r="C50" s="383"/>
      <c r="D50" s="383"/>
      <c r="E50" s="383"/>
      <c r="F50" s="452"/>
    </row>
    <row r="51" spans="2:6" x14ac:dyDescent="0.2">
      <c r="B51" s="227"/>
      <c r="C51" s="383"/>
      <c r="D51" s="383"/>
      <c r="E51" s="383"/>
      <c r="F51" s="452"/>
    </row>
    <row r="52" spans="2:6" ht="40.5" x14ac:dyDescent="0.2">
      <c r="B52" s="322" t="s">
        <v>388</v>
      </c>
      <c r="C52" s="322" t="s">
        <v>376</v>
      </c>
      <c r="D52" s="491"/>
      <c r="E52" s="383"/>
      <c r="F52" s="455"/>
    </row>
    <row r="53" spans="2:6" x14ac:dyDescent="0.2">
      <c r="B53" s="481" t="s">
        <v>363</v>
      </c>
      <c r="C53" s="479">
        <v>-2.21</v>
      </c>
      <c r="D53" s="492"/>
      <c r="E53" s="383"/>
      <c r="F53" s="452"/>
    </row>
    <row r="54" spans="2:6" x14ac:dyDescent="0.2">
      <c r="B54" s="481" t="s">
        <v>364</v>
      </c>
      <c r="C54" s="479">
        <v>-6.07</v>
      </c>
      <c r="D54" s="492"/>
      <c r="E54" s="383"/>
      <c r="F54" s="451"/>
    </row>
    <row r="55" spans="2:6" x14ac:dyDescent="0.2">
      <c r="B55" s="481" t="s">
        <v>365</v>
      </c>
      <c r="C55" s="483">
        <v>-5.62</v>
      </c>
      <c r="D55" s="492"/>
      <c r="E55" s="383"/>
      <c r="F55" s="451"/>
    </row>
    <row r="56" spans="2:6" x14ac:dyDescent="0.2">
      <c r="B56" s="481" t="s">
        <v>366</v>
      </c>
      <c r="C56" s="483">
        <v>1.67</v>
      </c>
      <c r="D56" s="492"/>
      <c r="E56" s="383"/>
      <c r="F56" s="454"/>
    </row>
    <row r="57" spans="2:6" x14ac:dyDescent="0.2">
      <c r="B57" s="481" t="s">
        <v>367</v>
      </c>
      <c r="C57" s="483">
        <v>0.23</v>
      </c>
      <c r="D57" s="492"/>
      <c r="E57" s="383"/>
      <c r="F57" s="451"/>
    </row>
    <row r="58" spans="2:6" x14ac:dyDescent="0.2">
      <c r="B58" s="481" t="s">
        <v>368</v>
      </c>
      <c r="C58" s="483">
        <v>1.66</v>
      </c>
      <c r="D58" s="492"/>
      <c r="E58" s="383"/>
      <c r="F58" s="451"/>
    </row>
    <row r="59" spans="2:6" x14ac:dyDescent="0.2">
      <c r="B59" s="481" t="s">
        <v>369</v>
      </c>
      <c r="C59" s="479">
        <v>7.04</v>
      </c>
      <c r="D59" s="492"/>
      <c r="E59" s="383"/>
      <c r="F59" s="383"/>
    </row>
    <row r="60" spans="2:6" x14ac:dyDescent="0.2">
      <c r="B60" s="481" t="s">
        <v>370</v>
      </c>
      <c r="C60" s="479">
        <v>7.92</v>
      </c>
      <c r="D60" s="492"/>
      <c r="E60" s="383"/>
      <c r="F60" s="383"/>
    </row>
    <row r="61" spans="2:6" x14ac:dyDescent="0.2">
      <c r="B61" s="481" t="s">
        <v>371</v>
      </c>
      <c r="C61" s="479">
        <v>2.33</v>
      </c>
      <c r="D61" s="492"/>
      <c r="E61" s="383"/>
      <c r="F61" s="383"/>
    </row>
    <row r="62" spans="2:6" x14ac:dyDescent="0.2">
      <c r="B62" s="481" t="s">
        <v>372</v>
      </c>
      <c r="C62" s="479">
        <v>0.85</v>
      </c>
      <c r="D62" s="492"/>
      <c r="E62" s="383"/>
      <c r="F62" s="383"/>
    </row>
    <row r="63" spans="2:6" x14ac:dyDescent="0.2">
      <c r="B63" s="481" t="s">
        <v>373</v>
      </c>
      <c r="C63" s="479">
        <v>2.41</v>
      </c>
      <c r="D63" s="492"/>
      <c r="E63" s="383"/>
      <c r="F63" s="383"/>
    </row>
    <row r="64" spans="2:6" x14ac:dyDescent="0.2">
      <c r="B64" s="481" t="s">
        <v>374</v>
      </c>
      <c r="C64" s="479">
        <v>5.35</v>
      </c>
      <c r="D64" s="492"/>
      <c r="E64" s="383"/>
      <c r="F64" s="383"/>
    </row>
    <row r="65" spans="2:17" x14ac:dyDescent="0.2">
      <c r="B65" s="481" t="s">
        <v>375</v>
      </c>
      <c r="C65" s="479">
        <v>0.19</v>
      </c>
      <c r="D65" s="492"/>
      <c r="E65" s="383"/>
      <c r="F65" s="383"/>
    </row>
    <row r="66" spans="2:17" x14ac:dyDescent="0.2">
      <c r="B66" s="480" t="s">
        <v>385</v>
      </c>
      <c r="C66" s="482">
        <f>AVERAGE(C53:C65)/10</f>
        <v>0.12115384615384613</v>
      </c>
      <c r="D66" s="490"/>
      <c r="E66" s="383"/>
      <c r="F66" s="383"/>
    </row>
    <row r="67" spans="2:17" x14ac:dyDescent="0.2">
      <c r="B67" s="227"/>
      <c r="C67" s="383"/>
      <c r="D67" s="383"/>
      <c r="E67" s="383"/>
      <c r="F67" s="383"/>
    </row>
    <row r="68" spans="2:17" x14ac:dyDescent="0.2">
      <c r="B68" s="227"/>
      <c r="C68" s="383"/>
      <c r="D68" s="383"/>
      <c r="E68" s="383"/>
      <c r="F68" s="383"/>
    </row>
    <row r="69" spans="2:17" x14ac:dyDescent="0.2">
      <c r="B69" s="487" t="s">
        <v>392</v>
      </c>
      <c r="C69" s="383"/>
      <c r="D69" s="383"/>
      <c r="E69" s="383"/>
      <c r="F69" s="383"/>
    </row>
    <row r="70" spans="2:17" x14ac:dyDescent="0.2">
      <c r="B70" s="227" t="s">
        <v>390</v>
      </c>
      <c r="C70" s="383"/>
      <c r="D70" s="383"/>
      <c r="E70" s="383"/>
      <c r="F70" s="383"/>
    </row>
    <row r="71" spans="2:17" x14ac:dyDescent="0.2">
      <c r="B71" s="227" t="s">
        <v>391</v>
      </c>
      <c r="C71" s="383"/>
      <c r="D71" s="383"/>
      <c r="E71" s="383"/>
      <c r="F71" s="383"/>
    </row>
    <row r="72" spans="2:17" x14ac:dyDescent="0.2">
      <c r="B72" s="487" t="s">
        <v>396</v>
      </c>
      <c r="C72" s="383"/>
      <c r="D72" s="383"/>
      <c r="E72" s="383"/>
      <c r="F72" s="383"/>
    </row>
    <row r="73" spans="2:17" s="226" customFormat="1" ht="54.75" customHeight="1" x14ac:dyDescent="0.2">
      <c r="B73" s="496" t="s">
        <v>399</v>
      </c>
      <c r="C73" s="505"/>
      <c r="D73" s="505"/>
      <c r="E73" s="505"/>
      <c r="F73" s="505"/>
      <c r="G73" s="228"/>
      <c r="H73" s="228"/>
      <c r="I73" s="228"/>
      <c r="J73" s="228"/>
      <c r="K73" s="228"/>
      <c r="L73" s="228"/>
      <c r="M73" s="228"/>
      <c r="N73" s="228"/>
      <c r="O73" s="228"/>
      <c r="P73" s="228"/>
      <c r="Q73" s="228"/>
    </row>
    <row r="74" spans="2:17" ht="61.5" customHeight="1" x14ac:dyDescent="0.2">
      <c r="B74" s="496" t="s">
        <v>398</v>
      </c>
      <c r="C74" s="505"/>
      <c r="D74" s="505"/>
      <c r="E74" s="505"/>
      <c r="F74" s="505"/>
    </row>
  </sheetData>
  <mergeCells count="5">
    <mergeCell ref="B41:I41"/>
    <mergeCell ref="B42:I42"/>
    <mergeCell ref="B43:I43"/>
    <mergeCell ref="B73:F73"/>
    <mergeCell ref="B74:F74"/>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pageSetUpPr fitToPage="1"/>
  </sheetPr>
  <dimension ref="A1:AB48"/>
  <sheetViews>
    <sheetView zoomScale="80" zoomScaleNormal="80" workbookViewId="0">
      <selection activeCell="L1" sqref="L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178</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population'!G29</f>
        <v>32760678</v>
      </c>
      <c r="D3" s="346">
        <f>'Rural population'!H29</f>
        <v>33128992</v>
      </c>
      <c r="E3" s="346">
        <f>'Rural population'!I29</f>
        <v>33497306</v>
      </c>
      <c r="F3" s="346">
        <f>'Rural population'!J29</f>
        <v>33865620</v>
      </c>
      <c r="G3" s="346">
        <f>'Rural population'!K29</f>
        <v>34233934</v>
      </c>
      <c r="H3" s="346">
        <f>'Rural population'!L29</f>
        <v>34602248</v>
      </c>
      <c r="I3" s="346">
        <f>'Rural population'!M29</f>
        <v>34970562</v>
      </c>
      <c r="J3" s="346">
        <f>'Rural population'!N29</f>
        <v>35382233.74375914</v>
      </c>
      <c r="K3" s="346">
        <f>'Rural population'!O29</f>
        <v>35793905.487518281</v>
      </c>
      <c r="L3" s="346">
        <f>'Rural population'!P29</f>
        <v>36205577.231277421</v>
      </c>
      <c r="M3" s="346">
        <f>'Rural population'!Q29</f>
        <v>36617248.975036561</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intake'!$C$33/1000*365</f>
        <v>17.6295</v>
      </c>
      <c r="D7" s="353">
        <f>'Protein intake'!$C$33/1000*365</f>
        <v>17.6295</v>
      </c>
      <c r="E7" s="353">
        <f>'Protein intake'!$C$33/1000*365</f>
        <v>17.6295</v>
      </c>
      <c r="F7" s="353">
        <f>'Protein intake'!$C$33/1000*365</f>
        <v>17.6295</v>
      </c>
      <c r="G7" s="353">
        <f>'Protein intake'!$I$33/1000*365</f>
        <v>19.016500000000001</v>
      </c>
      <c r="H7" s="353">
        <f>'Protein intake'!$I$33/1000*365</f>
        <v>19.016500000000001</v>
      </c>
      <c r="I7" s="353">
        <f>'Protein intake'!$O$33/1000*365</f>
        <v>18.852250000000002</v>
      </c>
      <c r="J7" s="353">
        <f>'Protein intake'!$O$33/1000*365</f>
        <v>18.852250000000002</v>
      </c>
      <c r="K7" s="353">
        <f>'Protein intake'!$O$33/1000*365</f>
        <v>18.852250000000002</v>
      </c>
      <c r="L7" s="353">
        <f>'Protein intake'!$O$33/1000*365</f>
        <v>18.852250000000002</v>
      </c>
      <c r="M7" s="353">
        <f>'Protein intake'!$O$33/1000*365</f>
        <v>18.852250000000002</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178</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178</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161715224.38427997</v>
      </c>
      <c r="D27" s="335">
        <f t="shared" ref="D27:K27" si="0">(D3*D7*D11*D15*D19)-$A$23</f>
        <v>163533318.04991996</v>
      </c>
      <c r="E27" s="335">
        <f t="shared" si="0"/>
        <v>165351411.71555999</v>
      </c>
      <c r="F27" s="335">
        <f t="shared" si="0"/>
        <v>167169505.38119999</v>
      </c>
      <c r="G27" s="335">
        <f t="shared" si="0"/>
        <v>182282689.65507999</v>
      </c>
      <c r="H27" s="335">
        <f t="shared" si="0"/>
        <v>184243821.74575999</v>
      </c>
      <c r="I27" s="335">
        <f t="shared" si="0"/>
        <v>184596657.69005999</v>
      </c>
      <c r="J27" s="335">
        <f t="shared" si="0"/>
        <v>186769720.50681934</v>
      </c>
      <c r="K27" s="335">
        <f t="shared" si="0"/>
        <v>188942783.3235786</v>
      </c>
      <c r="L27" s="335">
        <f>(L3*L7*L11*L15*L19)-$A$23</f>
        <v>191115846.14033791</v>
      </c>
      <c r="M27" s="363">
        <f>(M3*M7*M11*M15*M19)-$A$23</f>
        <v>193288908.95709726</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1270.6196201621997</v>
      </c>
      <c r="D39" s="374">
        <f t="shared" ref="D39:K39" si="1">D27*D31*$A$35/10^3</f>
        <v>1284.9046418207997</v>
      </c>
      <c r="E39" s="374">
        <f t="shared" si="1"/>
        <v>1299.1896634793998</v>
      </c>
      <c r="F39" s="374">
        <f t="shared" si="1"/>
        <v>1313.474685138</v>
      </c>
      <c r="G39" s="374">
        <f t="shared" si="1"/>
        <v>1432.2211330042001</v>
      </c>
      <c r="H39" s="374">
        <f t="shared" si="1"/>
        <v>1447.6300280024</v>
      </c>
      <c r="I39" s="374">
        <f t="shared" si="1"/>
        <v>1450.4023104219</v>
      </c>
      <c r="J39" s="374">
        <f t="shared" si="1"/>
        <v>1467.4763754107232</v>
      </c>
      <c r="K39" s="374">
        <f t="shared" si="1"/>
        <v>1484.5504403995462</v>
      </c>
      <c r="L39" s="374">
        <f>L27*L31*$A$35/10^3</f>
        <v>1501.6245053883692</v>
      </c>
      <c r="M39" s="375">
        <f>M27*M31*$A$35/10^3</f>
        <v>1518.6985703771927</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393892.08225028188</v>
      </c>
      <c r="D43" s="119">
        <f>D39*310</f>
        <v>398320.43896444794</v>
      </c>
      <c r="E43" s="119">
        <f>E39*310</f>
        <v>402748.79567861394</v>
      </c>
      <c r="F43" s="119">
        <f t="shared" ref="F43:K43" si="2">F39*310</f>
        <v>407177.15239278</v>
      </c>
      <c r="G43" s="119">
        <f t="shared" si="2"/>
        <v>443988.55123130203</v>
      </c>
      <c r="H43" s="119">
        <f t="shared" si="2"/>
        <v>448765.30868074397</v>
      </c>
      <c r="I43" s="119">
        <f t="shared" si="2"/>
        <v>449624.71623078897</v>
      </c>
      <c r="J43" s="119">
        <f t="shared" si="2"/>
        <v>454917.67637732421</v>
      </c>
      <c r="K43" s="119">
        <f t="shared" si="2"/>
        <v>460210.63652385934</v>
      </c>
      <c r="L43" s="119">
        <f>L39*310</f>
        <v>465503.59667039447</v>
      </c>
      <c r="M43" s="120">
        <f>M39*310</f>
        <v>470796.55681692972</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C000"/>
    <pageSetUpPr fitToPage="1"/>
  </sheetPr>
  <dimension ref="A1:U76"/>
  <sheetViews>
    <sheetView topLeftCell="D1" zoomScale="85" zoomScaleNormal="85" zoomScalePageLayoutView="70" workbookViewId="0">
      <selection activeCell="T79" sqref="T79"/>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178</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population'!G29</f>
        <v>38872483.199999988</v>
      </c>
      <c r="D3" s="332">
        <f>'State population'!H29</f>
        <v>39389438.999999985</v>
      </c>
      <c r="E3" s="332">
        <f>'State population'!I29</f>
        <v>39906394.799999982</v>
      </c>
      <c r="F3" s="332">
        <f>'State population'!J29</f>
        <v>40423350.599999979</v>
      </c>
      <c r="G3" s="332">
        <f>'State population'!K29</f>
        <v>40940306.399999976</v>
      </c>
      <c r="H3" s="332">
        <f>'State population'!L29</f>
        <v>41457262.199999973</v>
      </c>
      <c r="I3" s="332">
        <f>'State population'!M29</f>
        <v>41974218</v>
      </c>
      <c r="J3" s="332">
        <f>'State population'!N29</f>
        <v>42563785.066930234</v>
      </c>
      <c r="K3" s="332">
        <f>'State population'!O29</f>
        <v>43153352.133860469</v>
      </c>
      <c r="L3" s="332">
        <f>'State population'!P29</f>
        <v>43742919.200790703</v>
      </c>
      <c r="M3" s="332">
        <f>'State population'!Q29</f>
        <v>44332486.267720938</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BOD!$B$31</f>
        <v>40.5</v>
      </c>
      <c r="D7" s="334">
        <f>BOD!$B$31</f>
        <v>40.5</v>
      </c>
      <c r="E7" s="334">
        <f>BOD!$B$31</f>
        <v>40.5</v>
      </c>
      <c r="F7" s="334">
        <f>BOD!$B$31</f>
        <v>40.5</v>
      </c>
      <c r="G7" s="334">
        <f>BOD!$B$31</f>
        <v>40.5</v>
      </c>
      <c r="H7" s="334">
        <f>BOD!$B$31</f>
        <v>40.5</v>
      </c>
      <c r="I7" s="334">
        <f>BOD!$B$31</f>
        <v>40.5</v>
      </c>
      <c r="J7" s="334">
        <f>BOD!$B$31</f>
        <v>40.5</v>
      </c>
      <c r="K7" s="334">
        <f>BOD!$B$31</f>
        <v>40.5</v>
      </c>
      <c r="L7" s="334">
        <f>BOD!$B$31</f>
        <v>40.5</v>
      </c>
      <c r="M7" s="334">
        <f>BOD!$B$31</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574632482.90399981</v>
      </c>
      <c r="D11" s="45">
        <f>D3*D7*0.001*365</f>
        <v>582274382.01749969</v>
      </c>
      <c r="E11" s="45">
        <f>E3*E7*0.001*365</f>
        <v>589916281.1309998</v>
      </c>
      <c r="F11" s="45">
        <f>F3*F7*0.001*365</f>
        <v>597558180.24449968</v>
      </c>
      <c r="G11" s="45">
        <f t="shared" ref="G11:L11" si="0">G3*G7*0.001*365</f>
        <v>605200079.35799968</v>
      </c>
      <c r="H11" s="45">
        <f t="shared" si="0"/>
        <v>612841978.47149968</v>
      </c>
      <c r="I11" s="45">
        <f t="shared" si="0"/>
        <v>620483877.58500004</v>
      </c>
      <c r="J11" s="45">
        <f t="shared" si="0"/>
        <v>629199152.75189626</v>
      </c>
      <c r="K11" s="45">
        <f t="shared" si="0"/>
        <v>637914427.91879249</v>
      </c>
      <c r="L11" s="82">
        <f t="shared" si="0"/>
        <v>646629703.08568859</v>
      </c>
      <c r="M11" s="82">
        <f>M3*M7*0.001*365</f>
        <v>655344978.25258482</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178</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178</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Utilization'!$AD$35</f>
        <v>2112201.0819614846</v>
      </c>
      <c r="D22" s="335">
        <f>D11*D15*'Rural_Degree of Utilization'!$AD$35</f>
        <v>2140290.7358811563</v>
      </c>
      <c r="E22" s="335">
        <f>E11*E15*'Rural_Degree of Utilization'!$AD$35</f>
        <v>2168380.3898008284</v>
      </c>
      <c r="F22" s="335">
        <f>F11*F15*'Rural_Degree of Utilization'!$AD$35</f>
        <v>2196470.0437205001</v>
      </c>
      <c r="G22" s="335">
        <f>G11*G15*'Rural_Degree of Utilization'!$AD$35</f>
        <v>2224559.6976401722</v>
      </c>
      <c r="H22" s="335">
        <f>H11*H15*'Rural_Degree of Utilization'!$AD$35</f>
        <v>2252649.3515598439</v>
      </c>
      <c r="I22" s="335">
        <f>I11*I15*'Rural_Degree of Utilization'!$P$35</f>
        <v>6980443.6228312496</v>
      </c>
      <c r="J22" s="335">
        <f>J11*J15*'Rural_Degree of Utilization'!$P$35</f>
        <v>7078490.4684588322</v>
      </c>
      <c r="K22" s="335">
        <f>K11*K15*'Rural_Degree of Utilization'!$P$35</f>
        <v>7176537.3140864158</v>
      </c>
      <c r="L22" s="335">
        <f>L11*L15*'Rural_Degree of Utilization'!$P$35</f>
        <v>7274584.1597139956</v>
      </c>
      <c r="M22" s="335">
        <f>M11*M15*'Rural_Degree of Utilization'!$P$35</f>
        <v>7372631.0053415792</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Utilization'!$AD$35)</f>
        <v>572942722.03843057</v>
      </c>
      <c r="D25" s="335">
        <f>D11*D19*(1-'Rural_Degree of Utilization'!$AD$35)</f>
        <v>580562149.42879474</v>
      </c>
      <c r="E25" s="335">
        <f>E11*E19*(1-'Rural_Degree of Utilization'!$AD$35)</f>
        <v>588181576.81915915</v>
      </c>
      <c r="F25" s="335">
        <f>F11*F19*(1-'Rural_Degree of Utilization'!$AD$35)</f>
        <v>595801004.20952332</v>
      </c>
      <c r="G25" s="335">
        <f>G11*G19*(1-'Rural_Degree of Utilization'!$AD$35)</f>
        <v>603420431.59988749</v>
      </c>
      <c r="H25" s="335">
        <f>H11*H19*(1-'Rural_Degree of Utilization'!$AD$35)</f>
        <v>611039858.99025178</v>
      </c>
      <c r="I25" s="335">
        <f>I11*I19*(1-'Rural_Degree of Utilization'!$P$35)</f>
        <v>614899522.68673503</v>
      </c>
      <c r="J25" s="335">
        <f>J11*J19*(1-'Rural_Degree of Utilization'!$P$35)</f>
        <v>623536360.3771292</v>
      </c>
      <c r="K25" s="335">
        <f>K11*K19*(1-'Rural_Degree of Utilization'!$P$35)</f>
        <v>632173198.06752336</v>
      </c>
      <c r="L25" s="335">
        <f>L11*L19*(1-'Rural_Degree of Utilization'!$P$35)</f>
        <v>640810035.7579174</v>
      </c>
      <c r="M25" s="335">
        <f>M11*M19*(1-'Rural_Degree of Utilization'!$P$35)</f>
        <v>649446873.44831157</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239</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Utilization'!AE35</f>
        <v>2.5485148514851487E-2</v>
      </c>
      <c r="D49" s="338">
        <f>'Rural_Degree of Utilization'!Q35</f>
        <v>7.8E-2</v>
      </c>
      <c r="E49" s="138"/>
      <c r="F49" s="138"/>
      <c r="G49" s="101"/>
      <c r="H49" s="101"/>
      <c r="J49" s="52"/>
      <c r="K49" s="52"/>
      <c r="L49" s="52"/>
    </row>
    <row r="50" spans="1:18" s="50" customFormat="1" x14ac:dyDescent="0.25">
      <c r="A50" s="561"/>
      <c r="B50" s="108" t="s">
        <v>56</v>
      </c>
      <c r="C50" s="339">
        <f>'Rural_Degree of Utilization'!AI35</f>
        <v>3.1E-2</v>
      </c>
      <c r="D50" s="338">
        <f>'Rural_Degree of Utilization'!R35</f>
        <v>3.3000000000000002E-2</v>
      </c>
      <c r="E50" s="138"/>
      <c r="F50" s="138"/>
      <c r="G50" s="101"/>
      <c r="H50" s="101"/>
      <c r="J50" s="52"/>
      <c r="K50" s="52"/>
      <c r="L50" s="52"/>
    </row>
    <row r="51" spans="1:18" s="50" customFormat="1" x14ac:dyDescent="0.25">
      <c r="A51" s="561"/>
      <c r="B51" s="108" t="s">
        <v>110</v>
      </c>
      <c r="C51" s="340">
        <f>'Rural_Degree of Utilization'!AN35</f>
        <v>1.2894062863795111E-2</v>
      </c>
      <c r="D51" s="338">
        <f>'Rural_Degree of Utilization'!S35</f>
        <v>1.2E-2</v>
      </c>
      <c r="E51" s="138"/>
      <c r="F51" s="138"/>
      <c r="G51" s="101"/>
      <c r="H51" s="101"/>
      <c r="J51" s="52"/>
      <c r="K51" s="52"/>
      <c r="L51" s="52"/>
    </row>
    <row r="52" spans="1:18" s="50" customFormat="1" x14ac:dyDescent="0.25">
      <c r="A52" s="561"/>
      <c r="B52" s="108" t="s">
        <v>57</v>
      </c>
      <c r="C52" s="563">
        <f>'Rural_Degree of Utilization'!AP35</f>
        <v>0.92768019456194739</v>
      </c>
      <c r="D52" s="565">
        <f>'Rural_Degree of Utilization'!T35</f>
        <v>0.86799999999999999</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Utilization'!AD35</f>
        <v>2.9405940594059406E-3</v>
      </c>
      <c r="D54" s="343">
        <f>'Rural_Degree of Utilization'!P35</f>
        <v>8.9999999999999993E-3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Population!C30</f>
        <v>0.85009403700509667</v>
      </c>
      <c r="C60" s="549">
        <f>Population!E30</f>
        <v>0.83314385988084405</v>
      </c>
      <c r="D60" s="358" t="s">
        <v>14</v>
      </c>
      <c r="E60" s="148">
        <f t="shared" ref="E60:F62" si="1">C49</f>
        <v>2.5485148514851487E-2</v>
      </c>
      <c r="F60" s="148">
        <f t="shared" si="1"/>
        <v>7.8E-2</v>
      </c>
      <c r="G60" s="135">
        <f>B42*A29</f>
        <v>0.3</v>
      </c>
      <c r="H60" s="399">
        <f t="shared" ref="H60:M60" si="2">($B$60*$E60*$G60)*(C25-$A$32)</f>
        <v>3723802.1674769442</v>
      </c>
      <c r="I60" s="399">
        <f t="shared" si="2"/>
        <v>3773324.1164253908</v>
      </c>
      <c r="J60" s="399">
        <f t="shared" si="2"/>
        <v>3822846.0653738393</v>
      </c>
      <c r="K60" s="399">
        <f t="shared" si="2"/>
        <v>3872368.014322286</v>
      </c>
      <c r="L60" s="399">
        <f t="shared" si="2"/>
        <v>3921889.9632707327</v>
      </c>
      <c r="M60" s="399">
        <f t="shared" si="2"/>
        <v>3971411.9122191803</v>
      </c>
      <c r="N60" s="399">
        <f>($C$60*$F60*$G60)*(I25-$A$32)</f>
        <v>11987814.425420692</v>
      </c>
      <c r="O60" s="399">
        <f>($C$60*$F60*$G60)*(J25-$A$32)</f>
        <v>12156194.467419313</v>
      </c>
      <c r="P60" s="399">
        <f>($C$60*$F60*$G60)*(K25-$A$32)</f>
        <v>12324574.509417934</v>
      </c>
      <c r="Q60" s="399">
        <f>($C$60*$F60*$G60)*(L25-$A$32)</f>
        <v>12492954.551416552</v>
      </c>
      <c r="R60" s="405">
        <f>($C$60*$F60*$G60)*(M25-$A$32)</f>
        <v>12661334.593415173</v>
      </c>
    </row>
    <row r="61" spans="1:18" s="48" customFormat="1" x14ac:dyDescent="0.25">
      <c r="A61" s="547"/>
      <c r="B61" s="549"/>
      <c r="C61" s="549"/>
      <c r="D61" s="358" t="s">
        <v>15</v>
      </c>
      <c r="E61" s="148">
        <f t="shared" si="1"/>
        <v>3.1E-2</v>
      </c>
      <c r="F61" s="148">
        <f t="shared" si="1"/>
        <v>3.3000000000000002E-2</v>
      </c>
      <c r="G61" s="135">
        <f>B44*A29</f>
        <v>0.06</v>
      </c>
      <c r="H61" s="399">
        <f t="shared" ref="H61:M61" si="3">($B$60*$E$61*$G$61)*(C25-$A$32)</f>
        <v>905922.65628362936</v>
      </c>
      <c r="I61" s="399">
        <f t="shared" si="3"/>
        <v>917970.3036929213</v>
      </c>
      <c r="J61" s="399">
        <f t="shared" si="3"/>
        <v>930017.95110221358</v>
      </c>
      <c r="K61" s="399">
        <f t="shared" si="3"/>
        <v>942065.59851150541</v>
      </c>
      <c r="L61" s="399">
        <f t="shared" si="3"/>
        <v>954113.24592079734</v>
      </c>
      <c r="M61" s="399">
        <f t="shared" si="3"/>
        <v>966160.8933300894</v>
      </c>
      <c r="N61" s="399">
        <f>($C$60*$F$61*$G$61)*(I25-$A$32)</f>
        <v>1014353.528304828</v>
      </c>
      <c r="O61" s="399">
        <f>($C$60*$F$61*$G$61)*(J25-$A$32)</f>
        <v>1028601.0703200959</v>
      </c>
      <c r="P61" s="399">
        <f>($C$60*$F$61*$G$61)*(K25-$A$32)</f>
        <v>1042848.6123353638</v>
      </c>
      <c r="Q61" s="399">
        <f>($C$60*$F$61*$G$61)*(L25-$A$32)</f>
        <v>1057096.1543506314</v>
      </c>
      <c r="R61" s="405">
        <f>($C$60*$F$61*$G$61)*(M25-$A$32)</f>
        <v>1071343.6963658994</v>
      </c>
    </row>
    <row r="62" spans="1:18" s="48" customFormat="1" x14ac:dyDescent="0.25">
      <c r="A62" s="547"/>
      <c r="B62" s="549"/>
      <c r="C62" s="549"/>
      <c r="D62" s="358" t="s">
        <v>113</v>
      </c>
      <c r="E62" s="148">
        <f t="shared" si="1"/>
        <v>1.2894062863795111E-2</v>
      </c>
      <c r="F62" s="148">
        <f t="shared" si="1"/>
        <v>1.2E-2</v>
      </c>
      <c r="G62" s="135">
        <f>B43*A29</f>
        <v>0.3</v>
      </c>
      <c r="H62" s="399">
        <f t="shared" ref="H62:M62" si="4">($B$60*$E$62*$G$62)*(C25-$A$32)</f>
        <v>1884036.07739635</v>
      </c>
      <c r="I62" s="399">
        <f t="shared" si="4"/>
        <v>1909091.4198247769</v>
      </c>
      <c r="J62" s="399">
        <f t="shared" si="4"/>
        <v>1934146.7622532051</v>
      </c>
      <c r="K62" s="399">
        <f t="shared" si="4"/>
        <v>1959202.104681632</v>
      </c>
      <c r="L62" s="399">
        <f t="shared" si="4"/>
        <v>1984257.4471100592</v>
      </c>
      <c r="M62" s="399">
        <f t="shared" si="4"/>
        <v>2009312.7895384866</v>
      </c>
      <c r="N62" s="399">
        <f>($C$60*$F$62*$G$62)*(I25-$A$32)</f>
        <v>1844279.142372414</v>
      </c>
      <c r="O62" s="399">
        <f>($C$60*$F$62*$G$62)*(J25-$A$32)</f>
        <v>1870183.7642183558</v>
      </c>
      <c r="P62" s="399">
        <f>($C$60*$F$62*$G$62)*(K25-$A$32)</f>
        <v>1896088.3860642973</v>
      </c>
      <c r="Q62" s="399">
        <f>($C$60*$F$62*$G$62)*(L25-$A$32)</f>
        <v>1921993.0079102386</v>
      </c>
      <c r="R62" s="405">
        <f>($C$60*$F$62*$G$62)*(M25-$A$32)</f>
        <v>1947897.6297561803</v>
      </c>
    </row>
    <row r="63" spans="1:18" s="48" customFormat="1" x14ac:dyDescent="0.25">
      <c r="A63" s="547"/>
      <c r="B63" s="549"/>
      <c r="C63" s="549"/>
      <c r="D63" s="358" t="s">
        <v>111</v>
      </c>
      <c r="E63" s="148">
        <f>C54</f>
        <v>2.9405940594059406E-3</v>
      </c>
      <c r="F63" s="148">
        <f>D54</f>
        <v>8.9999999999999993E-3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0.92768019456194739</v>
      </c>
      <c r="F64" s="407">
        <f>D52</f>
        <v>0.86799999999999999</v>
      </c>
      <c r="G64" s="408">
        <f>B40*$A$29</f>
        <v>0.06</v>
      </c>
      <c r="H64" s="408">
        <f t="shared" ref="H64:M64" si="6">($B$60*$E$64*$G$64)*(C25-$A$32)</f>
        <v>27109887.291589465</v>
      </c>
      <c r="I64" s="408">
        <f t="shared" si="6"/>
        <v>27470415.15909481</v>
      </c>
      <c r="J64" s="408">
        <f t="shared" si="6"/>
        <v>27830943.026600167</v>
      </c>
      <c r="K64" s="408">
        <f t="shared" si="6"/>
        <v>28191470.894105509</v>
      </c>
      <c r="L64" s="408">
        <f t="shared" si="6"/>
        <v>28551998.761610854</v>
      </c>
      <c r="M64" s="408">
        <f t="shared" si="6"/>
        <v>28912526.629116204</v>
      </c>
      <c r="N64" s="408">
        <f>($C$60*$F$64*$G$64)*(I11-$A$32)</f>
        <v>26922877.490401205</v>
      </c>
      <c r="O64" s="408">
        <f>($C$60*$F$64*$G$64)*(J11-$A$32)</f>
        <v>27301034.432249125</v>
      </c>
      <c r="P64" s="408">
        <f>($C$60*$F$64*$G$64)*(K11-$A$32)</f>
        <v>27679191.374097042</v>
      </c>
      <c r="Q64" s="408">
        <f>($C$60*$F$64*$G$64)*(L11-$A$32)</f>
        <v>28057348.315944958</v>
      </c>
      <c r="R64" s="409">
        <f>($C$60*$F$64*$G$64)*(M11-$A$32)</f>
        <v>28435505.257792879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178</v>
      </c>
      <c r="B67" s="64"/>
      <c r="C67" s="119">
        <f>SUM(H60:H64)/10^3</f>
        <v>33623.648192746383</v>
      </c>
      <c r="D67" s="119">
        <f t="shared" ref="D67:M67" si="7">SUM(I60:I64)/10^3</f>
        <v>34070.8009990379</v>
      </c>
      <c r="E67" s="119">
        <f t="shared" si="7"/>
        <v>34517.953805329424</v>
      </c>
      <c r="F67" s="119">
        <f t="shared" si="7"/>
        <v>34965.106611620933</v>
      </c>
      <c r="G67" s="119">
        <f t="shared" si="7"/>
        <v>35412.259417912443</v>
      </c>
      <c r="H67" s="119">
        <f t="shared" si="7"/>
        <v>35859.412224203959</v>
      </c>
      <c r="I67" s="119">
        <f t="shared" si="7"/>
        <v>41769.32458649914</v>
      </c>
      <c r="J67" s="119">
        <f t="shared" si="7"/>
        <v>42356.013734206892</v>
      </c>
      <c r="K67" s="119">
        <f t="shared" si="7"/>
        <v>42942.702881914636</v>
      </c>
      <c r="L67" s="119">
        <f t="shared" si="7"/>
        <v>43529.392029622373</v>
      </c>
      <c r="M67" s="120">
        <f t="shared" si="7"/>
        <v>44116.081177330132</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706096.61204767402</v>
      </c>
      <c r="D71" s="119">
        <f t="shared" si="8"/>
        <v>715486.82097979588</v>
      </c>
      <c r="E71" s="119">
        <f t="shared" si="8"/>
        <v>724877.02991191787</v>
      </c>
      <c r="F71" s="119">
        <f t="shared" si="8"/>
        <v>734267.23884403962</v>
      </c>
      <c r="G71" s="119">
        <f t="shared" si="8"/>
        <v>743657.44777616125</v>
      </c>
      <c r="H71" s="119">
        <f t="shared" si="8"/>
        <v>753047.65670828312</v>
      </c>
      <c r="I71" s="119">
        <f t="shared" si="8"/>
        <v>877155.81631648191</v>
      </c>
      <c r="J71" s="119">
        <f t="shared" si="8"/>
        <v>889476.28841834469</v>
      </c>
      <c r="K71" s="119">
        <f t="shared" si="8"/>
        <v>901796.76052020735</v>
      </c>
      <c r="L71" s="119">
        <f t="shared" si="8"/>
        <v>914117.23262206989</v>
      </c>
      <c r="M71" s="120">
        <f>M67*21</f>
        <v>926437.70472393278</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C000"/>
    <pageSetUpPr fitToPage="1"/>
  </sheetPr>
  <dimension ref="A1:AB48"/>
  <sheetViews>
    <sheetView zoomScale="80" zoomScaleNormal="80" workbookViewId="0">
      <selection activeCell="L2" sqref="L2"/>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179</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population'!G30</f>
        <v>353515.60000000009</v>
      </c>
      <c r="D3" s="346">
        <f>'Rural population'!H30</f>
        <v>360463.00000000012</v>
      </c>
      <c r="E3" s="346">
        <f>'Rural population'!I30</f>
        <v>367410.40000000014</v>
      </c>
      <c r="F3" s="346">
        <f>'Rural population'!J30</f>
        <v>374357.80000000016</v>
      </c>
      <c r="G3" s="346">
        <f>'Rural population'!K30</f>
        <v>381305.20000000019</v>
      </c>
      <c r="H3" s="346">
        <f>'Rural population'!L30</f>
        <v>388252.60000000021</v>
      </c>
      <c r="I3" s="346">
        <f>'Rural population'!M30</f>
        <v>395200</v>
      </c>
      <c r="J3" s="346">
        <f>'Rural population'!N30</f>
        <v>403629.20884424332</v>
      </c>
      <c r="K3" s="346">
        <f>'Rural population'!O30</f>
        <v>412058.41768848663</v>
      </c>
      <c r="L3" s="346">
        <f>'Rural population'!P30</f>
        <v>420487.62653272995</v>
      </c>
      <c r="M3" s="346">
        <f>'Rural population'!Q30</f>
        <v>428916.83537697326</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intake'!$C$34/1000*365</f>
        <v>17.446999999999999</v>
      </c>
      <c r="D7" s="353">
        <f>'Protein intake'!$C$34/1000*365</f>
        <v>17.446999999999999</v>
      </c>
      <c r="E7" s="353">
        <f>'Protein intake'!$C$34/1000*365</f>
        <v>17.446999999999999</v>
      </c>
      <c r="F7" s="353">
        <f>'Protein intake'!$C$34/1000*365</f>
        <v>17.446999999999999</v>
      </c>
      <c r="G7" s="353">
        <f>'Protein intake'!$I$34/1000*365</f>
        <v>21.078749999999999</v>
      </c>
      <c r="H7" s="353">
        <f>'Protein intake'!$I$34/1000*365</f>
        <v>21.078749999999999</v>
      </c>
      <c r="I7" s="353">
        <f>'Protein intake'!$O$34/1000*365</f>
        <v>21.005749999999999</v>
      </c>
      <c r="J7" s="353">
        <f>'Protein intake'!$O$34/1000*365</f>
        <v>21.005749999999999</v>
      </c>
      <c r="K7" s="353">
        <f>'Protein intake'!$O$34/1000*365</f>
        <v>21.005749999999999</v>
      </c>
      <c r="L7" s="353">
        <f>'Protein intake'!$O$34/1000*365</f>
        <v>21.005749999999999</v>
      </c>
      <c r="M7" s="353">
        <f>'Protein intake'!$O$34/1000*365</f>
        <v>21.005749999999999</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179</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179</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1726980.2684960002</v>
      </c>
      <c r="D27" s="335">
        <f t="shared" ref="D27:K27" si="0">(D3*D7*D11*D15*D19)-$A$23</f>
        <v>1760919.4290800006</v>
      </c>
      <c r="E27" s="335">
        <f t="shared" si="0"/>
        <v>1794858.5896640006</v>
      </c>
      <c r="F27" s="335">
        <f t="shared" si="0"/>
        <v>1828797.7502480007</v>
      </c>
      <c r="G27" s="335">
        <f t="shared" si="0"/>
        <v>2250482.3556600008</v>
      </c>
      <c r="H27" s="335">
        <f t="shared" si="0"/>
        <v>2291486.2578300009</v>
      </c>
      <c r="I27" s="335">
        <f t="shared" si="0"/>
        <v>2324412.2719999999</v>
      </c>
      <c r="J27" s="335">
        <f t="shared" si="0"/>
        <v>2373989.5910303895</v>
      </c>
      <c r="K27" s="335">
        <f t="shared" si="0"/>
        <v>2423566.9100607797</v>
      </c>
      <c r="L27" s="335">
        <f>(L3*L7*L11*L15*L19)-$A$23</f>
        <v>2473144.2290911693</v>
      </c>
      <c r="M27" s="363">
        <f>(M3*M7*M11*M15*M19)-$A$23</f>
        <v>2522721.5481215594</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13.569130681040003</v>
      </c>
      <c r="D39" s="374">
        <f t="shared" ref="D39:K39" si="1">D27*D31*$A$35/10^3</f>
        <v>13.835795514200004</v>
      </c>
      <c r="E39" s="374">
        <f t="shared" si="1"/>
        <v>14.102460347360005</v>
      </c>
      <c r="F39" s="374">
        <f t="shared" si="1"/>
        <v>14.369125180520006</v>
      </c>
      <c r="G39" s="374">
        <f t="shared" si="1"/>
        <v>17.682361365900004</v>
      </c>
      <c r="H39" s="374">
        <f t="shared" si="1"/>
        <v>18.004534882950008</v>
      </c>
      <c r="I39" s="374">
        <f t="shared" si="1"/>
        <v>18.263239279999997</v>
      </c>
      <c r="J39" s="374">
        <f t="shared" si="1"/>
        <v>18.652775358095919</v>
      </c>
      <c r="K39" s="374">
        <f t="shared" si="1"/>
        <v>19.042311436191838</v>
      </c>
      <c r="L39" s="374">
        <f>L27*L31*$A$35/10^3</f>
        <v>19.43184751428776</v>
      </c>
      <c r="M39" s="375">
        <f>M27*M31*$A$35/10^3</f>
        <v>19.821383592383683</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4206.4305111224012</v>
      </c>
      <c r="D43" s="119">
        <f>D39*310</f>
        <v>4289.0966094020014</v>
      </c>
      <c r="E43" s="119">
        <f>E39*310</f>
        <v>4371.7627076816016</v>
      </c>
      <c r="F43" s="119">
        <f t="shared" ref="F43:K43" si="2">F39*310</f>
        <v>4454.4288059612018</v>
      </c>
      <c r="G43" s="119">
        <f t="shared" si="2"/>
        <v>5481.5320234290011</v>
      </c>
      <c r="H43" s="119">
        <f t="shared" si="2"/>
        <v>5581.4058137145021</v>
      </c>
      <c r="I43" s="119">
        <f t="shared" si="2"/>
        <v>5661.6041767999986</v>
      </c>
      <c r="J43" s="119">
        <f t="shared" si="2"/>
        <v>5782.3603610097352</v>
      </c>
      <c r="K43" s="119">
        <f t="shared" si="2"/>
        <v>5903.11654521947</v>
      </c>
      <c r="L43" s="119">
        <f>L39*310</f>
        <v>6023.8727294292057</v>
      </c>
      <c r="M43" s="120">
        <f>M39*310</f>
        <v>6144.6289136389414</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C000"/>
    <pageSetUpPr fitToPage="1"/>
  </sheetPr>
  <dimension ref="A1:U76"/>
  <sheetViews>
    <sheetView topLeftCell="E1" zoomScale="85" zoomScaleNormal="85" zoomScalePageLayoutView="70" workbookViewId="0">
      <selection activeCell="S72" sqref="S72"/>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179</v>
      </c>
      <c r="C2" s="59">
        <v>2005</v>
      </c>
      <c r="D2" s="59">
        <v>2006</v>
      </c>
      <c r="E2" s="59">
        <v>2007</v>
      </c>
      <c r="F2" s="59">
        <v>2008</v>
      </c>
      <c r="G2" s="59">
        <v>2009</v>
      </c>
      <c r="H2" s="59">
        <v>2010</v>
      </c>
      <c r="I2" s="59">
        <v>2011</v>
      </c>
      <c r="J2" s="59">
        <v>2012</v>
      </c>
      <c r="K2" s="59">
        <v>2013</v>
      </c>
      <c r="L2" s="60">
        <v>2014</v>
      </c>
      <c r="M2" s="60">
        <v>2015</v>
      </c>
      <c r="O2" s="61"/>
    </row>
    <row r="3" spans="1:21" s="65" customFormat="1" x14ac:dyDescent="0.25">
      <c r="A3" s="63"/>
      <c r="B3" s="64"/>
      <c r="C3" s="332">
        <f>'State population'!G30</f>
        <v>1083788.2000000002</v>
      </c>
      <c r="D3" s="332">
        <f>'State population'!H30</f>
        <v>1111149.0000000002</v>
      </c>
      <c r="E3" s="332">
        <f>'State population'!I30</f>
        <v>1138509.8000000003</v>
      </c>
      <c r="F3" s="332">
        <f>'State population'!J30</f>
        <v>1165870.6000000003</v>
      </c>
      <c r="G3" s="332">
        <f>'State population'!K30</f>
        <v>1193231.4000000004</v>
      </c>
      <c r="H3" s="332">
        <f>'State population'!L30</f>
        <v>1220592.2000000004</v>
      </c>
      <c r="I3" s="332">
        <f>'State population'!M30</f>
        <v>1247953</v>
      </c>
      <c r="J3" s="332">
        <f>'State population'!N30</f>
        <v>1282997.0474805126</v>
      </c>
      <c r="K3" s="332">
        <f>'State population'!O30</f>
        <v>1318041.0949610253</v>
      </c>
      <c r="L3" s="332">
        <f>'State population'!P30</f>
        <v>1353085.1424415379</v>
      </c>
      <c r="M3" s="332">
        <f>'State population'!Q30</f>
        <v>1388129.1899220506</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60">
        <v>2014</v>
      </c>
      <c r="M6" s="60">
        <v>2015</v>
      </c>
    </row>
    <row r="7" spans="1:21" s="65" customFormat="1" x14ac:dyDescent="0.25">
      <c r="A7" s="63"/>
      <c r="B7" s="64"/>
      <c r="C7" s="334">
        <f>BOD!$B$32</f>
        <v>40.5</v>
      </c>
      <c r="D7" s="334">
        <f>BOD!$B$32</f>
        <v>40.5</v>
      </c>
      <c r="E7" s="334">
        <f>BOD!$B$32</f>
        <v>40.5</v>
      </c>
      <c r="F7" s="334">
        <f>BOD!$B$32</f>
        <v>40.5</v>
      </c>
      <c r="G7" s="334">
        <f>BOD!$B$32</f>
        <v>40.5</v>
      </c>
      <c r="H7" s="334">
        <f>BOD!$B$32</f>
        <v>40.5</v>
      </c>
      <c r="I7" s="334">
        <f>BOD!$B$32</f>
        <v>40.5</v>
      </c>
      <c r="J7" s="334">
        <f>BOD!$B$32</f>
        <v>40.5</v>
      </c>
      <c r="K7" s="334">
        <f>BOD!$B$32</f>
        <v>40.5</v>
      </c>
      <c r="L7" s="334">
        <f>BOD!$B$32</f>
        <v>40.5</v>
      </c>
      <c r="M7" s="334">
        <f>BOD!$B$32</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60">
        <v>2014</v>
      </c>
      <c r="M10" s="60">
        <v>2015</v>
      </c>
      <c r="P10" s="65"/>
    </row>
    <row r="11" spans="1:21" ht="15.75" customHeight="1" x14ac:dyDescent="0.25">
      <c r="A11" s="80"/>
      <c r="B11" s="81"/>
      <c r="C11" s="45">
        <f>C3*C7*0.001*365</f>
        <v>16021099.066500004</v>
      </c>
      <c r="D11" s="45">
        <f>D3*D7*0.001*365</f>
        <v>16425560.092500003</v>
      </c>
      <c r="E11" s="45">
        <f>E3*E7*0.001*365</f>
        <v>16830021.118500005</v>
      </c>
      <c r="F11" s="45">
        <f>F3*F7*0.001*365</f>
        <v>17234482.144500006</v>
      </c>
      <c r="G11" s="45">
        <f t="shared" ref="G11:L11" si="0">G3*G7*0.001*365</f>
        <v>17638943.170500007</v>
      </c>
      <c r="H11" s="45">
        <f t="shared" si="0"/>
        <v>18043404.196500007</v>
      </c>
      <c r="I11" s="45">
        <f t="shared" si="0"/>
        <v>18447865.2225</v>
      </c>
      <c r="J11" s="45">
        <f t="shared" si="0"/>
        <v>18965903.854380682</v>
      </c>
      <c r="K11" s="45">
        <f t="shared" si="0"/>
        <v>19483942.486261357</v>
      </c>
      <c r="L11" s="82">
        <f t="shared" si="0"/>
        <v>20001981.118142035</v>
      </c>
      <c r="M11" s="82">
        <f>M3*M7*0.001*365</f>
        <v>20520019.750022713</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179</v>
      </c>
      <c r="C14" s="59">
        <v>2005</v>
      </c>
      <c r="D14" s="59">
        <v>2006</v>
      </c>
      <c r="E14" s="59">
        <v>2007</v>
      </c>
      <c r="F14" s="59">
        <v>2008</v>
      </c>
      <c r="G14" s="59">
        <v>2009</v>
      </c>
      <c r="H14" s="59">
        <v>2010</v>
      </c>
      <c r="I14" s="59">
        <v>2011</v>
      </c>
      <c r="J14" s="59">
        <v>2012</v>
      </c>
      <c r="K14" s="59">
        <v>2013</v>
      </c>
      <c r="L14" s="60">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7">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179</v>
      </c>
      <c r="C18" s="59">
        <v>2005</v>
      </c>
      <c r="D18" s="59">
        <v>2006</v>
      </c>
      <c r="E18" s="59">
        <v>2007</v>
      </c>
      <c r="F18" s="59">
        <v>2008</v>
      </c>
      <c r="G18" s="59">
        <v>2009</v>
      </c>
      <c r="H18" s="59">
        <v>2010</v>
      </c>
      <c r="I18" s="59">
        <v>2011</v>
      </c>
      <c r="J18" s="59">
        <v>2012</v>
      </c>
      <c r="K18" s="59">
        <v>2013</v>
      </c>
      <c r="L18" s="60">
        <v>2014</v>
      </c>
      <c r="M18" s="60">
        <v>2015</v>
      </c>
    </row>
    <row r="19" spans="1:16" x14ac:dyDescent="0.25">
      <c r="A19" s="80"/>
      <c r="B19" s="81"/>
      <c r="C19" s="77">
        <v>1</v>
      </c>
      <c r="D19" s="77">
        <v>1</v>
      </c>
      <c r="E19" s="45">
        <v>1</v>
      </c>
      <c r="F19" s="45">
        <v>1</v>
      </c>
      <c r="G19" s="45">
        <v>1</v>
      </c>
      <c r="H19" s="45">
        <v>1</v>
      </c>
      <c r="I19" s="45">
        <v>1</v>
      </c>
      <c r="J19" s="45">
        <v>1</v>
      </c>
      <c r="K19" s="142">
        <v>1</v>
      </c>
      <c r="L19" s="143">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60">
        <v>2014</v>
      </c>
      <c r="M21" s="60">
        <v>2015</v>
      </c>
    </row>
    <row r="22" spans="1:16" s="50" customFormat="1" x14ac:dyDescent="0.25">
      <c r="A22" s="86"/>
      <c r="B22" s="84"/>
      <c r="C22" s="335">
        <f>C11*C15*'Rural_Degree of Utilization'!$AD$36</f>
        <v>136370.06943508933</v>
      </c>
      <c r="D22" s="335">
        <f>D11*D15*'Rural_Degree of Utilization'!$AD$36</f>
        <v>139812.8031683036</v>
      </c>
      <c r="E22" s="335">
        <f>E11*E15*'Rural_Degree of Utilization'!$AD$36</f>
        <v>143255.53690151792</v>
      </c>
      <c r="F22" s="335">
        <f>F11*F15*'Rural_Degree of Utilization'!$AD$36</f>
        <v>146698.27063473218</v>
      </c>
      <c r="G22" s="335">
        <f>G11*G15*'Rural_Degree of Utilization'!$AD$36</f>
        <v>150141.0043679465</v>
      </c>
      <c r="H22" s="335">
        <f>H11*H15*'Rural_Degree of Utilization'!$AD$36</f>
        <v>153583.73810116076</v>
      </c>
      <c r="I22" s="335">
        <f>I11*I15*'Rural_Degree of Utilization'!$P$36</f>
        <v>299777.80986562499</v>
      </c>
      <c r="J22" s="335">
        <f>J11*J15*'Rural_Degree of Utilization'!$P$36</f>
        <v>308195.93763368606</v>
      </c>
      <c r="K22" s="335">
        <f>K11*K15*'Rural_Degree of Utilization'!$P$36</f>
        <v>316614.06540174701</v>
      </c>
      <c r="L22" s="335">
        <f>L11*L15*'Rural_Degree of Utilization'!$P$36</f>
        <v>325032.19316980807</v>
      </c>
      <c r="M22" s="335">
        <f>M11*M15*'Rural_Degree of Utilization'!$P$36</f>
        <v>333450.32093786908</v>
      </c>
    </row>
    <row r="23" spans="1:16" x14ac:dyDescent="0.25">
      <c r="A23" s="83"/>
      <c r="B23" s="79"/>
      <c r="C23" s="336"/>
      <c r="D23" s="79"/>
      <c r="E23" s="79"/>
      <c r="F23" s="78"/>
      <c r="G23" s="78"/>
      <c r="H23" s="78"/>
      <c r="I23" s="78"/>
      <c r="J23" s="78"/>
      <c r="K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60">
        <v>2014</v>
      </c>
      <c r="M24" s="60">
        <v>2015</v>
      </c>
    </row>
    <row r="25" spans="1:16" s="50" customFormat="1" x14ac:dyDescent="0.25">
      <c r="A25" s="86"/>
      <c r="B25" s="84"/>
      <c r="C25" s="335">
        <f>C11*C19*(1-'Rural_Degree of Utilization'!$AD$36)</f>
        <v>15912003.010951933</v>
      </c>
      <c r="D25" s="335">
        <f>D11*D19*(1-'Rural_Degree of Utilization'!$AD$36)</f>
        <v>16313709.84996536</v>
      </c>
      <c r="E25" s="335">
        <f>E11*E19*(1-'Rural_Degree of Utilization'!$AD$36)</f>
        <v>16715416.688978791</v>
      </c>
      <c r="F25" s="335">
        <f>F11*F19*(1-'Rural_Degree of Utilization'!$AD$36)</f>
        <v>17117123.527992219</v>
      </c>
      <c r="G25" s="335">
        <f>G11*G19*(1-'Rural_Degree of Utilization'!$AD$36)</f>
        <v>17518830.36700565</v>
      </c>
      <c r="H25" s="335">
        <f>H11*H19*(1-'Rural_Degree of Utilization'!$AD$36)</f>
        <v>17920537.206019077</v>
      </c>
      <c r="I25" s="335">
        <f>I11*I19*(1-'Rural_Degree of Utilization'!$P$36)</f>
        <v>18208042.974607501</v>
      </c>
      <c r="J25" s="335">
        <f>J11*J19*(1-'Rural_Degree of Utilization'!$P$36)</f>
        <v>18719347.104273733</v>
      </c>
      <c r="K25" s="335">
        <f>K11*K19*(1-'Rural_Degree of Utilization'!$P$36)</f>
        <v>19230651.233939961</v>
      </c>
      <c r="L25" s="335">
        <f>L11*L19*(1-'Rural_Degree of Utilization'!$P$36)</f>
        <v>19741955.363606188</v>
      </c>
      <c r="M25" s="335">
        <f>M11*M19*(1-'Rural_Degree of Utilization'!$P$36)</f>
        <v>20253259.493272416</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238</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Utilization'!AE36</f>
        <v>0.18961904761904763</v>
      </c>
      <c r="D49" s="338">
        <f>'Rural_Degree of Utilization'!Q36</f>
        <v>0.36199999999999999</v>
      </c>
      <c r="E49" s="138"/>
      <c r="F49" s="138"/>
      <c r="G49" s="101"/>
      <c r="H49" s="101"/>
      <c r="J49" s="52"/>
      <c r="K49" s="52"/>
      <c r="L49" s="52"/>
    </row>
    <row r="50" spans="1:18" s="50" customFormat="1" x14ac:dyDescent="0.25">
      <c r="A50" s="561"/>
      <c r="B50" s="108" t="s">
        <v>56</v>
      </c>
      <c r="C50" s="339">
        <f>'Rural_Degree of Utilization'!AI36</f>
        <v>0.01</v>
      </c>
      <c r="D50" s="338">
        <f>'Rural_Degree of Utilization'!R36</f>
        <v>9.9999999999999985E-3</v>
      </c>
      <c r="E50" s="138"/>
      <c r="F50" s="138"/>
      <c r="G50" s="101"/>
      <c r="H50" s="101"/>
      <c r="J50" s="52"/>
      <c r="K50" s="52"/>
      <c r="L50" s="52"/>
    </row>
    <row r="51" spans="1:18" s="50" customFormat="1" x14ac:dyDescent="0.25">
      <c r="A51" s="561"/>
      <c r="B51" s="108" t="s">
        <v>110</v>
      </c>
      <c r="C51" s="340">
        <f>'Rural_Degree of Utilization'!AN36</f>
        <v>1.8039344262295084E-2</v>
      </c>
      <c r="D51" s="338">
        <f>'Rural_Degree of Utilization'!S36</f>
        <v>1.4E-2</v>
      </c>
      <c r="E51" s="138"/>
      <c r="F51" s="138"/>
      <c r="G51" s="101"/>
      <c r="H51" s="101"/>
      <c r="J51" s="52"/>
      <c r="K51" s="52"/>
      <c r="L51" s="52"/>
    </row>
    <row r="52" spans="1:18" s="50" customFormat="1" x14ac:dyDescent="0.25">
      <c r="A52" s="561"/>
      <c r="B52" s="108" t="s">
        <v>57</v>
      </c>
      <c r="C52" s="563">
        <f>'Rural_Degree of Utilization'!AP36</f>
        <v>0.77553208430913356</v>
      </c>
      <c r="D52" s="565">
        <f>'Rural_Degree of Utilization'!T36</f>
        <v>0.60099999999999998</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Utilization'!AD36</f>
        <v>6.8095238095238096E-3</v>
      </c>
      <c r="D54" s="343">
        <f>'Rural_Degree of Utilization'!P36</f>
        <v>1.2999999999999999E-2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Population!C31</f>
        <v>0.33430253144420097</v>
      </c>
      <c r="C60" s="549">
        <f>Population!E31</f>
        <v>0.31667859286367356</v>
      </c>
      <c r="D60" s="358" t="s">
        <v>14</v>
      </c>
      <c r="E60" s="148">
        <f t="shared" ref="E60:F62" si="1">C49</f>
        <v>0.18961904761904763</v>
      </c>
      <c r="F60" s="148">
        <f t="shared" si="1"/>
        <v>0.36199999999999999</v>
      </c>
      <c r="G60" s="135">
        <f>B42*A29</f>
        <v>0.3</v>
      </c>
      <c r="H60" s="399">
        <f t="shared" ref="H60:M60" si="2">($B$60*$E60*$G60)*(C25-$A$32)</f>
        <v>302599.17050959362</v>
      </c>
      <c r="I60" s="399">
        <f t="shared" si="2"/>
        <v>310238.44484795502</v>
      </c>
      <c r="J60" s="399">
        <f t="shared" si="2"/>
        <v>317877.71918631642</v>
      </c>
      <c r="K60" s="399">
        <f t="shared" si="2"/>
        <v>325516.99352467782</v>
      </c>
      <c r="L60" s="399">
        <f t="shared" si="2"/>
        <v>333156.26786303928</v>
      </c>
      <c r="M60" s="399">
        <f t="shared" si="2"/>
        <v>340795.54220140062</v>
      </c>
      <c r="N60" s="399">
        <f>($C$60*$F60*$G60)*(I25-$A$32)</f>
        <v>626198.1806808</v>
      </c>
      <c r="O60" s="399">
        <f>($C$60*$F60*$G60)*(J25-$A$32)</f>
        <v>643782.59193345835</v>
      </c>
      <c r="P60" s="399">
        <f>($C$60*$F60*$G60)*(K25-$A$32)</f>
        <v>661367.00318611646</v>
      </c>
      <c r="Q60" s="399">
        <f>($C$60*$F60*$G60)*(L25-$A$32)</f>
        <v>678951.41443877469</v>
      </c>
      <c r="R60" s="405">
        <f>($C$60*$F60*$G60)*(M25-$A$32)</f>
        <v>696535.82569143281</v>
      </c>
    </row>
    <row r="61" spans="1:18" s="48" customFormat="1" x14ac:dyDescent="0.25">
      <c r="A61" s="547"/>
      <c r="B61" s="549"/>
      <c r="C61" s="549"/>
      <c r="D61" s="358" t="s">
        <v>15</v>
      </c>
      <c r="E61" s="148">
        <f t="shared" si="1"/>
        <v>0.01</v>
      </c>
      <c r="F61" s="148">
        <f t="shared" si="1"/>
        <v>9.9999999999999985E-3</v>
      </c>
      <c r="G61" s="135">
        <f>B44*A29</f>
        <v>0.06</v>
      </c>
      <c r="H61" s="399">
        <f t="shared" ref="H61:M61" si="3">($B$60*$E$61*$G$61)*(C25-$A$32)</f>
        <v>3191.653732145387</v>
      </c>
      <c r="I61" s="399">
        <f t="shared" si="3"/>
        <v>3272.2287000537694</v>
      </c>
      <c r="J61" s="399">
        <f t="shared" si="3"/>
        <v>3352.8036679621523</v>
      </c>
      <c r="K61" s="399">
        <f t="shared" si="3"/>
        <v>3433.3786358705343</v>
      </c>
      <c r="L61" s="399">
        <f t="shared" si="3"/>
        <v>3513.9536037789171</v>
      </c>
      <c r="M61" s="399">
        <f t="shared" si="3"/>
        <v>3594.5285716872995</v>
      </c>
      <c r="N61" s="399">
        <f>($C$60*$F$61*$G$61)*(I25-$A$32)</f>
        <v>3459.6584567999998</v>
      </c>
      <c r="O61" s="399">
        <f>($C$60*$F$61*$G$61)*(J25-$A$32)</f>
        <v>3556.8099001848523</v>
      </c>
      <c r="P61" s="399">
        <f>($C$60*$F$61*$G$61)*(K25-$A$32)</f>
        <v>3653.9613435697038</v>
      </c>
      <c r="Q61" s="399">
        <f>($C$60*$F$61*$G$61)*(L25-$A$32)</f>
        <v>3751.1127869545558</v>
      </c>
      <c r="R61" s="405">
        <f>($C$60*$F$61*$G$61)*(M25-$A$32)</f>
        <v>3848.2642303394077</v>
      </c>
    </row>
    <row r="62" spans="1:18" s="48" customFormat="1" x14ac:dyDescent="0.25">
      <c r="A62" s="547"/>
      <c r="B62" s="549"/>
      <c r="C62" s="549"/>
      <c r="D62" s="358" t="s">
        <v>113</v>
      </c>
      <c r="E62" s="148">
        <f t="shared" si="1"/>
        <v>1.8039344262295084E-2</v>
      </c>
      <c r="F62" s="148">
        <f t="shared" si="1"/>
        <v>1.4E-2</v>
      </c>
      <c r="G62" s="135">
        <f>B43*A29</f>
        <v>0.3</v>
      </c>
      <c r="H62" s="399">
        <f t="shared" ref="H62:M62" si="4">($B$60*$E$62*$G$62)*(C25-$A$32)</f>
        <v>28787.670220104792</v>
      </c>
      <c r="I62" s="399">
        <f t="shared" si="4"/>
        <v>29514.430012616136</v>
      </c>
      <c r="J62" s="399">
        <f t="shared" si="4"/>
        <v>30241.189805127484</v>
      </c>
      <c r="K62" s="399">
        <f t="shared" si="4"/>
        <v>30967.949597638828</v>
      </c>
      <c r="L62" s="399">
        <f t="shared" si="4"/>
        <v>31694.709390150176</v>
      </c>
      <c r="M62" s="399">
        <f t="shared" si="4"/>
        <v>32421.469182661516</v>
      </c>
      <c r="N62" s="399">
        <f>($C$60*$F$62*$G$62)*(I25-$A$32)</f>
        <v>24217.609197600003</v>
      </c>
      <c r="O62" s="399">
        <f>($C$60*$F$62*$G$62)*(J25-$A$32)</f>
        <v>24897.669301293972</v>
      </c>
      <c r="P62" s="399">
        <f>($C$60*$F$62*$G$62)*(K25-$A$32)</f>
        <v>25577.729404987935</v>
      </c>
      <c r="Q62" s="399">
        <f>($C$60*$F$62*$G$62)*(L25-$A$32)</f>
        <v>26257.789508681897</v>
      </c>
      <c r="R62" s="405">
        <f>($C$60*$F$62*$G$62)*(M25-$A$32)</f>
        <v>26937.84961237586</v>
      </c>
    </row>
    <row r="63" spans="1:18" s="48" customFormat="1" x14ac:dyDescent="0.25">
      <c r="A63" s="547"/>
      <c r="B63" s="549"/>
      <c r="C63" s="549"/>
      <c r="D63" s="358" t="s">
        <v>111</v>
      </c>
      <c r="E63" s="148">
        <f>C54</f>
        <v>6.8095238095238096E-3</v>
      </c>
      <c r="F63" s="148">
        <f>D54</f>
        <v>1.2999999999999999E-2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0.77553208430913356</v>
      </c>
      <c r="F64" s="407">
        <f>D52</f>
        <v>0.60099999999999998</v>
      </c>
      <c r="G64" s="408">
        <f>B40*$A$29</f>
        <v>0.06</v>
      </c>
      <c r="H64" s="408">
        <f t="shared" ref="H64:M64" si="6">($B$60*$E$64*$G$64)*(C25-$A$32)</f>
        <v>247522.98712837376</v>
      </c>
      <c r="I64" s="408">
        <f t="shared" si="6"/>
        <v>253771.83440888667</v>
      </c>
      <c r="J64" s="408">
        <f t="shared" si="6"/>
        <v>260020.68168939964</v>
      </c>
      <c r="K64" s="408">
        <f t="shared" si="6"/>
        <v>266269.52896991256</v>
      </c>
      <c r="L64" s="408">
        <f t="shared" si="6"/>
        <v>272518.37625042553</v>
      </c>
      <c r="M64" s="408">
        <f t="shared" si="6"/>
        <v>278767.22353093844</v>
      </c>
      <c r="N64" s="408">
        <f>($C$60*$F$64*$G$64)*(I11-$A$32)</f>
        <v>210664.10663999998</v>
      </c>
      <c r="O64" s="408">
        <f>($C$60*$F$64*$G$64)*(J11-$A$32)</f>
        <v>216579.81256444746</v>
      </c>
      <c r="P64" s="408">
        <f>($C$60*$F$64*$G$64)*(K11-$A$32)</f>
        <v>222495.51848889486</v>
      </c>
      <c r="Q64" s="408">
        <f>($C$60*$F$64*$G$64)*(L11-$A$32)</f>
        <v>228411.22441334228</v>
      </c>
      <c r="R64" s="409">
        <f>($C$60*$F$64*$G$64)*(M11-$A$32)</f>
        <v>234326.9303377897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179</v>
      </c>
      <c r="B67" s="64"/>
      <c r="C67" s="119">
        <f>SUM(H60:H64)/10^3</f>
        <v>582.10148159021753</v>
      </c>
      <c r="D67" s="119">
        <f t="shared" ref="D67:M67" si="7">SUM(I60:I64)/10^3</f>
        <v>596.79693796951165</v>
      </c>
      <c r="E67" s="119">
        <f t="shared" si="7"/>
        <v>611.49239434880576</v>
      </c>
      <c r="F67" s="119">
        <f t="shared" si="7"/>
        <v>626.18785072809965</v>
      </c>
      <c r="G67" s="119">
        <f t="shared" si="7"/>
        <v>640.88330710739388</v>
      </c>
      <c r="H67" s="119">
        <f t="shared" si="7"/>
        <v>655.57876348668776</v>
      </c>
      <c r="I67" s="119">
        <f t="shared" si="7"/>
        <v>864.53955497520008</v>
      </c>
      <c r="J67" s="119">
        <f t="shared" si="7"/>
        <v>888.81688369938479</v>
      </c>
      <c r="K67" s="119">
        <f t="shared" si="7"/>
        <v>913.09421242356882</v>
      </c>
      <c r="L67" s="119">
        <f t="shared" si="7"/>
        <v>937.37154114775342</v>
      </c>
      <c r="M67" s="120">
        <f t="shared" si="7"/>
        <v>961.64886987193779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12224.131113394567</v>
      </c>
      <c r="D71" s="119">
        <f t="shared" si="8"/>
        <v>12532.735697359745</v>
      </c>
      <c r="E71" s="119">
        <f t="shared" si="8"/>
        <v>12841.340281324921</v>
      </c>
      <c r="F71" s="119">
        <f t="shared" si="8"/>
        <v>13149.944865290092</v>
      </c>
      <c r="G71" s="119">
        <f t="shared" si="8"/>
        <v>13458.549449255272</v>
      </c>
      <c r="H71" s="119">
        <f t="shared" si="8"/>
        <v>13767.154033220442</v>
      </c>
      <c r="I71" s="119">
        <f t="shared" si="8"/>
        <v>18155.330654479203</v>
      </c>
      <c r="J71" s="119">
        <f t="shared" si="8"/>
        <v>18665.154557687081</v>
      </c>
      <c r="K71" s="119">
        <f t="shared" si="8"/>
        <v>19174.978460894945</v>
      </c>
      <c r="L71" s="119">
        <f t="shared" si="8"/>
        <v>19684.802364102823</v>
      </c>
      <c r="M71" s="120">
        <f>M67*21</f>
        <v>20194.626267310694</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pageSetUpPr fitToPage="1"/>
  </sheetPr>
  <dimension ref="A1:AB48"/>
  <sheetViews>
    <sheetView zoomScale="80" zoomScaleNormal="80" workbookViewId="0">
      <selection activeCell="L25" sqref="L25"/>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180</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population'!G31</f>
        <v>16595569.600000001</v>
      </c>
      <c r="D3" s="346">
        <f>'Rural population'!H31</f>
        <v>16720340.000000002</v>
      </c>
      <c r="E3" s="346">
        <f>'Rural population'!I31</f>
        <v>16845110.400000002</v>
      </c>
      <c r="F3" s="346">
        <f>'Rural population'!J31</f>
        <v>16969880.800000001</v>
      </c>
      <c r="G3" s="346">
        <f>'Rural population'!K31</f>
        <v>17094651.199999999</v>
      </c>
      <c r="H3" s="346">
        <f>'Rural population'!L31</f>
        <v>17219421.599999998</v>
      </c>
      <c r="I3" s="346">
        <f>'Rural population'!M31</f>
        <v>17344192</v>
      </c>
      <c r="J3" s="346">
        <f>'Rural population'!N31</f>
        <v>17478633.859212816</v>
      </c>
      <c r="K3" s="346">
        <f>'Rural population'!O31</f>
        <v>17613075.718425632</v>
      </c>
      <c r="L3" s="346">
        <f>'Rural population'!P31</f>
        <v>17747517.577638447</v>
      </c>
      <c r="M3" s="346">
        <f>'Rural population'!Q31</f>
        <v>17881959.436851263</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intake'!$C$35/1000*365</f>
        <v>24.345500000000005</v>
      </c>
      <c r="D7" s="353">
        <f>'Protein intake'!$C$35/1000*365</f>
        <v>24.345500000000005</v>
      </c>
      <c r="E7" s="353">
        <f>'Protein intake'!$C$35/1000*365</f>
        <v>24.345500000000005</v>
      </c>
      <c r="F7" s="353">
        <f>'Protein intake'!$C$35/1000*365</f>
        <v>24.345500000000005</v>
      </c>
      <c r="G7" s="353">
        <f>'Protein intake'!$I$35/1000*365</f>
        <v>24.199500000000004</v>
      </c>
      <c r="H7" s="353">
        <f>'Protein intake'!$I$35/1000*365</f>
        <v>24.199500000000004</v>
      </c>
      <c r="I7" s="353">
        <f>'Protein intake'!$O$35/1000*365</f>
        <v>24.892999999999997</v>
      </c>
      <c r="J7" s="353">
        <f>'Protein intake'!$O$35/1000*365</f>
        <v>24.892999999999997</v>
      </c>
      <c r="K7" s="353">
        <f>'Protein intake'!$O$35/1000*365</f>
        <v>24.892999999999997</v>
      </c>
      <c r="L7" s="353">
        <f>'Protein intake'!$O$35/1000*365</f>
        <v>24.892999999999997</v>
      </c>
      <c r="M7" s="353">
        <f>'Protein intake'!$O$35/1000*365</f>
        <v>24.892999999999997</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180</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180</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113127683.11510402</v>
      </c>
      <c r="D27" s="335">
        <f t="shared" ref="D27:K27" si="0">(D3*D7*D11*D15*D19)-$A$23</f>
        <v>113978210.49160004</v>
      </c>
      <c r="E27" s="335">
        <f t="shared" si="0"/>
        <v>114828737.86809602</v>
      </c>
      <c r="F27" s="335">
        <f t="shared" si="0"/>
        <v>115679265.24459201</v>
      </c>
      <c r="G27" s="335">
        <f t="shared" si="0"/>
        <v>115830963.28003201</v>
      </c>
      <c r="H27" s="335">
        <f t="shared" si="0"/>
        <v>116676390.04257601</v>
      </c>
      <c r="I27" s="335">
        <f t="shared" si="0"/>
        <v>120889712.00768</v>
      </c>
      <c r="J27" s="335">
        <f t="shared" si="0"/>
        <v>121826777.14406767</v>
      </c>
      <c r="K27" s="335">
        <f t="shared" si="0"/>
        <v>122763842.28045537</v>
      </c>
      <c r="L27" s="335">
        <f>(L3*L7*L11*L15*L19)-$A$23</f>
        <v>123700907.41684306</v>
      </c>
      <c r="M27" s="363">
        <f>(M3*M7*M11*M15*M19)-$A$23</f>
        <v>124637972.55323076</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888.86036733296021</v>
      </c>
      <c r="D39" s="374">
        <f t="shared" ref="D39:K39" si="1">D27*D31*$A$35/10^3</f>
        <v>895.54308243400033</v>
      </c>
      <c r="E39" s="374">
        <f t="shared" si="1"/>
        <v>902.22579753504021</v>
      </c>
      <c r="F39" s="374">
        <f t="shared" si="1"/>
        <v>908.90851263607999</v>
      </c>
      <c r="G39" s="374">
        <f t="shared" si="1"/>
        <v>910.10042577168008</v>
      </c>
      <c r="H39" s="374">
        <f t="shared" si="1"/>
        <v>916.74306462024003</v>
      </c>
      <c r="I39" s="374">
        <f t="shared" si="1"/>
        <v>949.84773720320004</v>
      </c>
      <c r="J39" s="374">
        <f t="shared" si="1"/>
        <v>957.21039184624613</v>
      </c>
      <c r="K39" s="374">
        <f t="shared" si="1"/>
        <v>964.57304648929221</v>
      </c>
      <c r="L39" s="374">
        <f>L27*L31*$A$35/10^3</f>
        <v>971.93570113233841</v>
      </c>
      <c r="M39" s="375">
        <f>M27*M31*$A$35/10^3</f>
        <v>979.29835577538472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275546.71387321764</v>
      </c>
      <c r="D43" s="119">
        <f>D39*310</f>
        <v>277618.35555454012</v>
      </c>
      <c r="E43" s="119">
        <f>E39*310</f>
        <v>279689.99723586248</v>
      </c>
      <c r="F43" s="119">
        <f t="shared" ref="F43:K43" si="2">F39*310</f>
        <v>281761.63891718478</v>
      </c>
      <c r="G43" s="119">
        <f t="shared" si="2"/>
        <v>282131.1319892208</v>
      </c>
      <c r="H43" s="119">
        <f t="shared" si="2"/>
        <v>284190.35003227444</v>
      </c>
      <c r="I43" s="119">
        <f t="shared" si="2"/>
        <v>294452.79853299202</v>
      </c>
      <c r="J43" s="119">
        <f t="shared" si="2"/>
        <v>296735.22147233627</v>
      </c>
      <c r="K43" s="119">
        <f t="shared" si="2"/>
        <v>299017.64441168058</v>
      </c>
      <c r="L43" s="119">
        <f>L39*310</f>
        <v>301300.06735102489</v>
      </c>
      <c r="M43" s="120">
        <f>M39*310</f>
        <v>303582.49029036926</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C000"/>
    <pageSetUpPr fitToPage="1"/>
  </sheetPr>
  <dimension ref="A1:U76"/>
  <sheetViews>
    <sheetView topLeftCell="A9" zoomScale="85" zoomScaleNormal="85" zoomScalePageLayoutView="70" workbookViewId="0">
      <selection activeCell="D64" sqref="D64"/>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180</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population'!G31</f>
        <v>25712734.599999994</v>
      </c>
      <c r="D3" s="332">
        <f>'State population'!H31</f>
        <v>26051168.499999993</v>
      </c>
      <c r="E3" s="332">
        <f>'State population'!I31</f>
        <v>26389602.399999991</v>
      </c>
      <c r="F3" s="332">
        <f>'State population'!J31</f>
        <v>26728036.29999999</v>
      </c>
      <c r="G3" s="332">
        <f>'State population'!K31</f>
        <v>27066470.199999988</v>
      </c>
      <c r="H3" s="332">
        <f>'State population'!L31</f>
        <v>27404904.099999987</v>
      </c>
      <c r="I3" s="332">
        <f>'State population'!M31</f>
        <v>27743338</v>
      </c>
      <c r="J3" s="332">
        <f>'State population'!N31</f>
        <v>28128792.512246508</v>
      </c>
      <c r="K3" s="332">
        <f>'State population'!O31</f>
        <v>28514247.024493016</v>
      </c>
      <c r="L3" s="332">
        <f>'State population'!P31</f>
        <v>28899701.536739524</v>
      </c>
      <c r="M3" s="332">
        <f>'State population'!Q31</f>
        <v>29285156.048986033</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BOD!$B$33</f>
        <v>46.9</v>
      </c>
      <c r="D7" s="334">
        <f>BOD!$B$33</f>
        <v>46.9</v>
      </c>
      <c r="E7" s="334">
        <f>BOD!$B$33</f>
        <v>46.9</v>
      </c>
      <c r="F7" s="334">
        <f>BOD!$B$33</f>
        <v>46.9</v>
      </c>
      <c r="G7" s="334">
        <f>BOD!$B$33</f>
        <v>46.9</v>
      </c>
      <c r="H7" s="334">
        <f>BOD!$B$33</f>
        <v>46.9</v>
      </c>
      <c r="I7" s="334">
        <f>BOD!$B$33</f>
        <v>46.9</v>
      </c>
      <c r="J7" s="334">
        <f>BOD!$B$33</f>
        <v>46.9</v>
      </c>
      <c r="K7" s="334">
        <f>BOD!$B$33</f>
        <v>46.9</v>
      </c>
      <c r="L7" s="334">
        <f>BOD!$B$33</f>
        <v>46.9</v>
      </c>
      <c r="M7" s="334">
        <f>BOD!$B$33</f>
        <v>46.9</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440163447.25009996</v>
      </c>
      <c r="D11" s="45">
        <f t="shared" si="0"/>
        <v>445956927.96724993</v>
      </c>
      <c r="E11" s="45">
        <f t="shared" si="0"/>
        <v>451750408.68439984</v>
      </c>
      <c r="F11" s="45">
        <f t="shared" si="0"/>
        <v>457543889.40154988</v>
      </c>
      <c r="G11" s="45">
        <f t="shared" si="0"/>
        <v>463337370.11869979</v>
      </c>
      <c r="H11" s="45">
        <f t="shared" si="0"/>
        <v>469130850.83584976</v>
      </c>
      <c r="I11" s="45">
        <f t="shared" si="0"/>
        <v>474924331.55300003</v>
      </c>
      <c r="J11" s="45">
        <f t="shared" si="0"/>
        <v>481522734.62089181</v>
      </c>
      <c r="K11" s="45">
        <f t="shared" si="0"/>
        <v>488121137.68878371</v>
      </c>
      <c r="L11" s="45">
        <f t="shared" si="0"/>
        <v>494719540.7566756</v>
      </c>
      <c r="M11" s="82">
        <f t="shared" si="0"/>
        <v>501317943.82456738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180</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180</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Utilization'!$AD$37</f>
        <v>4865506.9578933762</v>
      </c>
      <c r="D22" s="335">
        <f>D11*D15*'Rural_Degree of Utilization'!$AD$37</f>
        <v>4929547.3068042612</v>
      </c>
      <c r="E22" s="335">
        <f>E11*E15*'Rural_Degree of Utilization'!$AD$37</f>
        <v>4993587.6557151452</v>
      </c>
      <c r="F22" s="335">
        <f>F11*F15*'Rural_Degree of Utilization'!$AD$37</f>
        <v>5057628.004626031</v>
      </c>
      <c r="G22" s="335">
        <f>G11*G15*'Rural_Degree of Utilization'!$AD$37</f>
        <v>5121668.353536916</v>
      </c>
      <c r="H22" s="335">
        <f>H11*H15*'Rural_Degree of Utilization'!$AD$37</f>
        <v>5185708.7024478</v>
      </c>
      <c r="I22" s="335">
        <f>I11*I15*'Rural_Degree of Utilization'!$P$37</f>
        <v>35025669.452033751</v>
      </c>
      <c r="J22" s="335">
        <f>J11*J15*'Rural_Degree of Utilization'!$P$37</f>
        <v>35512301.678290762</v>
      </c>
      <c r="K22" s="335">
        <f>K11*K15*'Rural_Degree of Utilization'!$P$37</f>
        <v>35998933.904547796</v>
      </c>
      <c r="L22" s="335">
        <f>L11*L15*'Rural_Degree of Utilization'!$P$37</f>
        <v>36485566.130804822</v>
      </c>
      <c r="M22" s="335">
        <f>M11*M15*'Rural_Degree of Utilization'!$P$37</f>
        <v>36972198.357061848</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Utilization'!$AD$37)</f>
        <v>436271041.68378526</v>
      </c>
      <c r="D25" s="335">
        <f>D11*D19*(1-'Rural_Degree of Utilization'!$AD$37)</f>
        <v>442013290.12180656</v>
      </c>
      <c r="E25" s="335">
        <f>E11*E19*(1-'Rural_Degree of Utilization'!$AD$37)</f>
        <v>447755538.55982774</v>
      </c>
      <c r="F25" s="335">
        <f>F11*F19*(1-'Rural_Degree of Utilization'!$AD$37)</f>
        <v>453497786.99784905</v>
      </c>
      <c r="G25" s="335">
        <f>G11*G19*(1-'Rural_Degree of Utilization'!$AD$37)</f>
        <v>459240035.43587029</v>
      </c>
      <c r="H25" s="335">
        <f>H11*H19*(1-'Rural_Degree of Utilization'!$AD$37)</f>
        <v>464982283.87389153</v>
      </c>
      <c r="I25" s="335">
        <f>I11*I19*(1-'Rural_Degree of Utilization'!$P$37)</f>
        <v>446903795.99137306</v>
      </c>
      <c r="J25" s="335">
        <f>J11*J19*(1-'Rural_Degree of Utilization'!$P$37)</f>
        <v>453112893.27825922</v>
      </c>
      <c r="K25" s="335">
        <f>K11*K19*(1-'Rural_Degree of Utilization'!$P$37)</f>
        <v>459321990.56514549</v>
      </c>
      <c r="L25" s="335">
        <f>L11*L19*(1-'Rural_Degree of Utilization'!$P$37)</f>
        <v>465531087.85203177</v>
      </c>
      <c r="M25" s="335">
        <f>M11*M19*(1-'Rural_Degree of Utilization'!$P$37)</f>
        <v>471740185.13891792</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237</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Utilization'!AE37</f>
        <v>4.8861826697892276E-2</v>
      </c>
      <c r="D49" s="338">
        <f>'Rural_Degree of Utilization'!Q37</f>
        <v>0.32600000000000001</v>
      </c>
      <c r="E49" s="138"/>
      <c r="F49" s="138"/>
      <c r="G49" s="101"/>
      <c r="H49" s="101"/>
      <c r="J49" s="52"/>
      <c r="K49" s="52"/>
      <c r="L49" s="52"/>
    </row>
    <row r="50" spans="1:18" s="50" customFormat="1" x14ac:dyDescent="0.25">
      <c r="A50" s="561"/>
      <c r="B50" s="108" t="s">
        <v>56</v>
      </c>
      <c r="C50" s="339">
        <f>'Rural_Degree of Utilization'!AI37</f>
        <v>0.26400000000000001</v>
      </c>
      <c r="D50" s="338">
        <f>'Rural_Degree of Utilization'!R37</f>
        <v>0.27100000000000002</v>
      </c>
      <c r="E50" s="138"/>
      <c r="F50" s="138"/>
      <c r="G50" s="101"/>
      <c r="H50" s="101"/>
      <c r="J50" s="52"/>
      <c r="K50" s="52"/>
      <c r="L50" s="52"/>
    </row>
    <row r="51" spans="1:18" s="50" customFormat="1" x14ac:dyDescent="0.25">
      <c r="A51" s="561"/>
      <c r="B51" s="108" t="s">
        <v>110</v>
      </c>
      <c r="C51" s="340">
        <f>'Rural_Degree of Utilization'!AN37</f>
        <v>2.9949324324324317E-2</v>
      </c>
      <c r="D51" s="338">
        <f>'Rural_Degree of Utilization'!S37</f>
        <v>1.4999999999999999E-2</v>
      </c>
      <c r="E51" s="138"/>
      <c r="F51" s="138"/>
      <c r="G51" s="101"/>
      <c r="H51" s="101"/>
      <c r="J51" s="52"/>
      <c r="K51" s="52"/>
      <c r="L51" s="52"/>
    </row>
    <row r="52" spans="1:18" s="50" customFormat="1" x14ac:dyDescent="0.25">
      <c r="A52" s="561"/>
      <c r="B52" s="108" t="s">
        <v>57</v>
      </c>
      <c r="C52" s="563">
        <f>'Rural_Degree of Utilization'!AP37</f>
        <v>0.64834575764288882</v>
      </c>
      <c r="D52" s="565">
        <f>'Rural_Degree of Utilization'!T37</f>
        <v>0.32900000000000001</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Utilization'!AD37</f>
        <v>8.8430913348946129E-3</v>
      </c>
      <c r="D54" s="343">
        <f>'Rural_Degree of Utilization'!P37</f>
        <v>5.8999999999999997E-2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ht="16.5" thickBot="1" x14ac:dyDescent="0.3">
      <c r="A56" s="109"/>
      <c r="B56" s="110"/>
      <c r="C56" s="110"/>
      <c r="D56" s="110"/>
      <c r="E56" s="110"/>
      <c r="F56" s="110"/>
      <c r="G56" s="111"/>
      <c r="H56" s="112"/>
      <c r="I56" s="52"/>
      <c r="J56" s="52"/>
      <c r="K56" s="52"/>
      <c r="L56" s="52"/>
    </row>
    <row r="57" spans="1:18" s="50" customFormat="1" x14ac:dyDescent="0.25">
      <c r="A57" s="567" t="s">
        <v>61</v>
      </c>
      <c r="B57" s="568"/>
      <c r="C57" s="465"/>
      <c r="D57" s="465"/>
      <c r="E57" s="465"/>
      <c r="F57" s="465"/>
      <c r="G57" s="113"/>
      <c r="H57" s="113"/>
      <c r="I57" s="113"/>
      <c r="J57" s="113"/>
      <c r="K57" s="113"/>
      <c r="L57" s="113"/>
      <c r="M57" s="114"/>
      <c r="N57" s="114"/>
      <c r="O57" s="569"/>
      <c r="P57" s="569"/>
      <c r="Q57" s="569"/>
      <c r="R57" s="466"/>
    </row>
    <row r="58" spans="1:18" s="50" customFormat="1" ht="108" customHeight="1" x14ac:dyDescent="0.25">
      <c r="A58" s="574"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130"/>
    </row>
    <row r="59" spans="1:18" s="50" customFormat="1" x14ac:dyDescent="0.25">
      <c r="A59" s="574"/>
      <c r="B59" s="570"/>
      <c r="C59" s="570"/>
      <c r="D59" s="570"/>
      <c r="E59" s="570"/>
      <c r="F59" s="570"/>
      <c r="G59" s="570"/>
      <c r="H59" s="464">
        <v>2005</v>
      </c>
      <c r="I59" s="464">
        <v>2006</v>
      </c>
      <c r="J59" s="464">
        <v>2007</v>
      </c>
      <c r="K59" s="464">
        <v>2008</v>
      </c>
      <c r="L59" s="464">
        <v>2009</v>
      </c>
      <c r="M59" s="464">
        <v>2010</v>
      </c>
      <c r="N59" s="464">
        <v>2011</v>
      </c>
      <c r="O59" s="464">
        <v>2012</v>
      </c>
      <c r="P59" s="464">
        <v>2013</v>
      </c>
      <c r="Q59" s="464">
        <v>2014</v>
      </c>
      <c r="R59" s="130">
        <v>2015</v>
      </c>
    </row>
    <row r="60" spans="1:18" s="48" customFormat="1" x14ac:dyDescent="0.25">
      <c r="A60" s="571" t="s">
        <v>121</v>
      </c>
      <c r="B60" s="549">
        <f>Population!C32</f>
        <v>0.66080252312502663</v>
      </c>
      <c r="C60" s="549">
        <f>Population!E32</f>
        <v>0.62516601282801654</v>
      </c>
      <c r="D60" s="358" t="s">
        <v>14</v>
      </c>
      <c r="E60" s="148">
        <f t="shared" ref="E60:F62" si="1">C49</f>
        <v>4.8861826697892276E-2</v>
      </c>
      <c r="F60" s="148">
        <f t="shared" si="1"/>
        <v>0.32600000000000001</v>
      </c>
      <c r="G60" s="135">
        <f>B42*A29</f>
        <v>0.3</v>
      </c>
      <c r="H60" s="399">
        <f t="shared" ref="H60:M60" si="2">($B$60*$E60*$G60)*(C25-$A$32)</f>
        <v>4225898.2219928633</v>
      </c>
      <c r="I60" s="399">
        <f t="shared" si="2"/>
        <v>4281519.9689023541</v>
      </c>
      <c r="J60" s="399">
        <f t="shared" si="2"/>
        <v>4337141.715811844</v>
      </c>
      <c r="K60" s="399">
        <f t="shared" si="2"/>
        <v>4392763.4627213348</v>
      </c>
      <c r="L60" s="399">
        <f t="shared" si="2"/>
        <v>4448385.2096308256</v>
      </c>
      <c r="M60" s="399">
        <f t="shared" si="2"/>
        <v>4504006.9565403163</v>
      </c>
      <c r="N60" s="399">
        <f>($C$60*$F60*$G60)*(I25-$A$32)</f>
        <v>27324250.484396409</v>
      </c>
      <c r="O60" s="399">
        <f>($C$60*$F60*$G60)*(J25-$A$32)</f>
        <v>27703882.367299769</v>
      </c>
      <c r="P60" s="399">
        <f>($C$60*$F60*$G60)*(K25-$A$32)</f>
        <v>28083514.250203136</v>
      </c>
      <c r="Q60" s="399">
        <f>($C$60*$F60*$G60)*(L25-$A$32)</f>
        <v>28463146.1331065</v>
      </c>
      <c r="R60" s="412">
        <f>($C$60*$F60*$G60)*(M25-$A$32)</f>
        <v>28842778.01600986</v>
      </c>
    </row>
    <row r="61" spans="1:18" s="48" customFormat="1" x14ac:dyDescent="0.25">
      <c r="A61" s="571"/>
      <c r="B61" s="549"/>
      <c r="C61" s="549"/>
      <c r="D61" s="358" t="s">
        <v>15</v>
      </c>
      <c r="E61" s="148">
        <f t="shared" si="1"/>
        <v>0.26400000000000001</v>
      </c>
      <c r="F61" s="148">
        <f t="shared" si="1"/>
        <v>0.27100000000000002</v>
      </c>
      <c r="G61" s="135">
        <f>B44*A29</f>
        <v>0.06</v>
      </c>
      <c r="H61" s="399">
        <f t="shared" ref="H61:M61" si="3">($B$60*$E$61*$G$61)*(C25-$A$32)</f>
        <v>4566497.8409586996</v>
      </c>
      <c r="I61" s="399">
        <f t="shared" si="3"/>
        <v>4626602.5982977822</v>
      </c>
      <c r="J61" s="399">
        <f t="shared" si="3"/>
        <v>4686707.355636863</v>
      </c>
      <c r="K61" s="399">
        <f t="shared" si="3"/>
        <v>4746812.1129759457</v>
      </c>
      <c r="L61" s="399">
        <f t="shared" si="3"/>
        <v>4806916.8703150284</v>
      </c>
      <c r="M61" s="399">
        <f t="shared" si="3"/>
        <v>4867021.6276541101</v>
      </c>
      <c r="N61" s="399">
        <f>($C$60*$F$61*$G$61)*(I25-$A$32)</f>
        <v>4542866.1848290972</v>
      </c>
      <c r="O61" s="399">
        <f>($C$60*$F$61*$G$61)*(J25-$A$32)</f>
        <v>4605982.8966492265</v>
      </c>
      <c r="P61" s="399">
        <f>($C$60*$F$61*$G$61)*(K25-$A$32)</f>
        <v>4669099.6084693568</v>
      </c>
      <c r="Q61" s="399">
        <f>($C$60*$F$61*$G$61)*(L25-$A$32)</f>
        <v>4732216.320289487</v>
      </c>
      <c r="R61" s="412">
        <f>($C$60*$F$61*$G$61)*(M25-$A$32)</f>
        <v>4795333.0321096154</v>
      </c>
    </row>
    <row r="62" spans="1:18" s="48" customFormat="1" x14ac:dyDescent="0.25">
      <c r="A62" s="571"/>
      <c r="B62" s="549"/>
      <c r="C62" s="549"/>
      <c r="D62" s="358" t="s">
        <v>113</v>
      </c>
      <c r="E62" s="148">
        <f t="shared" si="1"/>
        <v>2.9949324324324317E-2</v>
      </c>
      <c r="F62" s="148">
        <f t="shared" si="1"/>
        <v>1.4999999999999999E-2</v>
      </c>
      <c r="G62" s="135">
        <f>B43*A29</f>
        <v>0.3</v>
      </c>
      <c r="H62" s="399">
        <f t="shared" ref="H62:M62" si="4">($B$60*$E$62*$G$62)*(C25-$A$32)</f>
        <v>2590218.2739620991</v>
      </c>
      <c r="I62" s="399">
        <f t="shared" si="4"/>
        <v>2624311.0177307166</v>
      </c>
      <c r="J62" s="399">
        <f t="shared" si="4"/>
        <v>2658403.7614993332</v>
      </c>
      <c r="K62" s="399">
        <f t="shared" si="4"/>
        <v>2692496.5052679507</v>
      </c>
      <c r="L62" s="399">
        <f t="shared" si="4"/>
        <v>2726589.2490365678</v>
      </c>
      <c r="M62" s="399">
        <f t="shared" si="4"/>
        <v>2760681.9928051848</v>
      </c>
      <c r="N62" s="399">
        <f>($C$60*$F$62*$G$62)*(I25-$A$32)</f>
        <v>1257250.7891593438</v>
      </c>
      <c r="O62" s="399">
        <f>($C$60*$F$62*$G$62)*(J25-$A$32)</f>
        <v>1274718.5138328113</v>
      </c>
      <c r="P62" s="399">
        <f>($C$60*$F$62*$G$62)*(K25-$A$32)</f>
        <v>1292186.238506279</v>
      </c>
      <c r="Q62" s="399">
        <f>($C$60*$F$62*$G$62)*(L25-$A$32)</f>
        <v>1309653.9631797469</v>
      </c>
      <c r="R62" s="412">
        <f>($C$60*$F$62*$G$62)*(M25-$A$32)</f>
        <v>1327121.6878532143</v>
      </c>
    </row>
    <row r="63" spans="1:18" s="48" customFormat="1" x14ac:dyDescent="0.25">
      <c r="A63" s="571"/>
      <c r="B63" s="549"/>
      <c r="C63" s="549"/>
      <c r="D63" s="358" t="s">
        <v>111</v>
      </c>
      <c r="E63" s="148">
        <f>C54</f>
        <v>8.8430913348946129E-3</v>
      </c>
      <c r="F63" s="148">
        <f>D54</f>
        <v>5.8999999999999997E-2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12">
        <f>($C$60*$F$63*$G$63)*(M11-$A$32)</f>
        <v>0</v>
      </c>
    </row>
    <row r="64" spans="1:18" s="48" customFormat="1" ht="16.5" thickBot="1" x14ac:dyDescent="0.3">
      <c r="A64" s="572"/>
      <c r="B64" s="573"/>
      <c r="C64" s="573"/>
      <c r="D64" s="413" t="s">
        <v>128</v>
      </c>
      <c r="E64" s="149">
        <f>C52</f>
        <v>0.64834575764288882</v>
      </c>
      <c r="F64" s="149">
        <f>D52</f>
        <v>0.32900000000000001</v>
      </c>
      <c r="G64" s="136">
        <f>B40*$A$29</f>
        <v>0.06</v>
      </c>
      <c r="H64" s="136">
        <f t="shared" ref="H64:M64" si="6">($B$60*$E$64*$G$64)*(C25-$A$32)</f>
        <v>11214657.206329484</v>
      </c>
      <c r="I64" s="136">
        <f t="shared" si="6"/>
        <v>11362265.783734595</v>
      </c>
      <c r="J64" s="136">
        <f t="shared" si="6"/>
        <v>11509874.361139704</v>
      </c>
      <c r="K64" s="136">
        <f t="shared" si="6"/>
        <v>11657482.938544815</v>
      </c>
      <c r="L64" s="136">
        <f t="shared" si="6"/>
        <v>11805091.515949925</v>
      </c>
      <c r="M64" s="136">
        <f t="shared" si="6"/>
        <v>11952700.093355035</v>
      </c>
      <c r="N64" s="136">
        <f>($C$60*$F$64*$G$64)*(I11-$A$32)</f>
        <v>5860935.3118444802</v>
      </c>
      <c r="O64" s="136">
        <f>($C$60*$F$64*$G$64)*(J11-$A$32)</f>
        <v>5942364.7332765851</v>
      </c>
      <c r="P64" s="136">
        <f>($C$60*$F$64*$G$64)*(K11-$A$32)</f>
        <v>6023794.1547086909</v>
      </c>
      <c r="Q64" s="136">
        <f>($C$60*$F$64*$G$64)*(L11-$A$32)</f>
        <v>6105223.5761407968</v>
      </c>
      <c r="R64" s="414">
        <f>($C$60*$F$64*$G$64)*(M11-$A$32)</f>
        <v>6186652.9975729017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180</v>
      </c>
      <c r="B67" s="64"/>
      <c r="C67" s="119">
        <f>SUM(H60:H64)/10^3</f>
        <v>22597.271543243147</v>
      </c>
      <c r="D67" s="119">
        <f t="shared" ref="D67:M67" si="7">SUM(I60:I64)/10^3</f>
        <v>22894.69936866545</v>
      </c>
      <c r="E67" s="119">
        <f t="shared" si="7"/>
        <v>23192.127194087745</v>
      </c>
      <c r="F67" s="119">
        <f t="shared" si="7"/>
        <v>23489.555019510044</v>
      </c>
      <c r="G67" s="119">
        <f t="shared" si="7"/>
        <v>23786.982844932347</v>
      </c>
      <c r="H67" s="119">
        <f t="shared" si="7"/>
        <v>24084.410670354646</v>
      </c>
      <c r="I67" s="119">
        <f t="shared" si="7"/>
        <v>38985.302770229333</v>
      </c>
      <c r="J67" s="119">
        <f t="shared" si="7"/>
        <v>39526.948511058392</v>
      </c>
      <c r="K67" s="119">
        <f t="shared" si="7"/>
        <v>40068.594251887465</v>
      </c>
      <c r="L67" s="119">
        <f t="shared" si="7"/>
        <v>40610.239992716532</v>
      </c>
      <c r="M67" s="120">
        <f t="shared" si="7"/>
        <v>41151.88573354559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474542.70240810607</v>
      </c>
      <c r="D71" s="119">
        <f t="shared" si="8"/>
        <v>480788.68674197444</v>
      </c>
      <c r="E71" s="119">
        <f t="shared" si="8"/>
        <v>487034.67107584263</v>
      </c>
      <c r="F71" s="119">
        <f t="shared" si="8"/>
        <v>493280.65540971095</v>
      </c>
      <c r="G71" s="119">
        <f t="shared" si="8"/>
        <v>499526.63974357926</v>
      </c>
      <c r="H71" s="119">
        <f t="shared" si="8"/>
        <v>505772.62407744757</v>
      </c>
      <c r="I71" s="119">
        <f t="shared" si="8"/>
        <v>818691.35817481601</v>
      </c>
      <c r="J71" s="119">
        <f t="shared" si="8"/>
        <v>830065.91873222624</v>
      </c>
      <c r="K71" s="119">
        <f t="shared" si="8"/>
        <v>841440.47928963671</v>
      </c>
      <c r="L71" s="119">
        <f t="shared" si="8"/>
        <v>852815.03984704718</v>
      </c>
      <c r="M71" s="120">
        <f>M67*21</f>
        <v>864189.60040445742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000"/>
    <pageSetUpPr fitToPage="1"/>
  </sheetPr>
  <dimension ref="A1:AB48"/>
  <sheetViews>
    <sheetView zoomScale="80" zoomScaleNormal="80" workbookViewId="0">
      <selection activeCell="L1" sqref="L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181</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population'!G32</f>
        <v>46575828.599999994</v>
      </c>
      <c r="D3" s="346">
        <f>'Rural population'!H32</f>
        <v>47396582.499999993</v>
      </c>
      <c r="E3" s="346">
        <f>'Rural population'!I32</f>
        <v>48217336.399999991</v>
      </c>
      <c r="F3" s="346">
        <f>'Rural population'!J32</f>
        <v>49038090.29999999</v>
      </c>
      <c r="G3" s="346">
        <f>'Rural population'!K32</f>
        <v>49858844.199999988</v>
      </c>
      <c r="H3" s="346">
        <f>'Rural population'!L32</f>
        <v>50679598.099999987</v>
      </c>
      <c r="I3" s="346">
        <f>'Rural population'!M32</f>
        <v>51500352</v>
      </c>
      <c r="J3" s="346">
        <f>'Rural population'!N32</f>
        <v>52476706.083421946</v>
      </c>
      <c r="K3" s="346">
        <f>'Rural population'!O32</f>
        <v>53453060.166843891</v>
      </c>
      <c r="L3" s="346">
        <f>'Rural population'!P32</f>
        <v>54429414.250265837</v>
      </c>
      <c r="M3" s="346">
        <f>'Rural population'!Q32</f>
        <v>55405768.333687782</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intake'!$C$36/1000*365</f>
        <v>25.404</v>
      </c>
      <c r="D7" s="353">
        <f>'Protein intake'!$C$36/1000*365</f>
        <v>25.404</v>
      </c>
      <c r="E7" s="353">
        <f>'Protein intake'!$C$36/1000*365</f>
        <v>25.404</v>
      </c>
      <c r="F7" s="353">
        <f>'Protein intake'!$C$36/1000*365</f>
        <v>25.404</v>
      </c>
      <c r="G7" s="353">
        <f>'Protein intake'!$I$36/1000*365</f>
        <v>25.404</v>
      </c>
      <c r="H7" s="353">
        <f>'Protein intake'!$I$36/1000*365</f>
        <v>25.404</v>
      </c>
      <c r="I7" s="353">
        <f>'Protein intake'!$O$36/1000*365</f>
        <v>25.604750000000003</v>
      </c>
      <c r="J7" s="353">
        <f>'Protein intake'!$O$36/1000*365</f>
        <v>25.604750000000003</v>
      </c>
      <c r="K7" s="353">
        <f>'Protein intake'!$O$36/1000*365</f>
        <v>25.604750000000003</v>
      </c>
      <c r="L7" s="353">
        <f>'Protein intake'!$O$36/1000*365</f>
        <v>25.604750000000003</v>
      </c>
      <c r="M7" s="353">
        <f>'Protein intake'!$O$36/1000*365</f>
        <v>25.604750000000003</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181</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181</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331299457.93123192</v>
      </c>
      <c r="D27" s="335">
        <f t="shared" ref="D27:K27" si="0">(D3*D7*D11*D15*D19)-$A$23</f>
        <v>337137578.91239995</v>
      </c>
      <c r="E27" s="335">
        <f t="shared" si="0"/>
        <v>342975699.89356792</v>
      </c>
      <c r="F27" s="335">
        <f t="shared" si="0"/>
        <v>348813820.87473595</v>
      </c>
      <c r="G27" s="335">
        <f t="shared" si="0"/>
        <v>354651941.85590386</v>
      </c>
      <c r="H27" s="335">
        <f t="shared" si="0"/>
        <v>360490062.8370719</v>
      </c>
      <c r="I27" s="335">
        <f t="shared" si="0"/>
        <v>369223018.60416001</v>
      </c>
      <c r="J27" s="335">
        <f t="shared" si="0"/>
        <v>376222823.22505951</v>
      </c>
      <c r="K27" s="335">
        <f t="shared" si="0"/>
        <v>383222627.84595895</v>
      </c>
      <c r="L27" s="335">
        <f>(L3*L7*L11*L15*L19)-$A$23</f>
        <v>390222432.46685839</v>
      </c>
      <c r="M27" s="363">
        <f>(M3*M7*M11*M15*M19)-$A$23</f>
        <v>397222237.08775789</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2603.0671694596795</v>
      </c>
      <c r="D39" s="374">
        <f t="shared" ref="D39:K39" si="1">D27*D31*$A$35/10^3</f>
        <v>2648.9381200259995</v>
      </c>
      <c r="E39" s="374">
        <f t="shared" si="1"/>
        <v>2694.8090705923196</v>
      </c>
      <c r="F39" s="374">
        <f t="shared" si="1"/>
        <v>2740.6800211586392</v>
      </c>
      <c r="G39" s="374">
        <f t="shared" si="1"/>
        <v>2786.5509717249588</v>
      </c>
      <c r="H39" s="374">
        <f t="shared" si="1"/>
        <v>2832.4219222912793</v>
      </c>
      <c r="I39" s="374">
        <f t="shared" si="1"/>
        <v>2901.0380033184001</v>
      </c>
      <c r="J39" s="374">
        <f t="shared" si="1"/>
        <v>2956.0364681968958</v>
      </c>
      <c r="K39" s="374">
        <f t="shared" si="1"/>
        <v>3011.0349330753916</v>
      </c>
      <c r="L39" s="374">
        <f>L27*L31*$A$35/10^3</f>
        <v>3066.0333979538873</v>
      </c>
      <c r="M39" s="375">
        <f>M27*M31*$A$35/10^3</f>
        <v>3121.0318628323835</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806950.82253250061</v>
      </c>
      <c r="D43" s="119">
        <f>D39*310</f>
        <v>821170.81720805983</v>
      </c>
      <c r="E43" s="119">
        <f>E39*310</f>
        <v>835390.81188361906</v>
      </c>
      <c r="F43" s="119">
        <f t="shared" ref="F43:K43" si="2">F39*310</f>
        <v>849610.80655917816</v>
      </c>
      <c r="G43" s="119">
        <f t="shared" si="2"/>
        <v>863830.80123473727</v>
      </c>
      <c r="H43" s="119">
        <f t="shared" si="2"/>
        <v>878050.79591029661</v>
      </c>
      <c r="I43" s="119">
        <f t="shared" si="2"/>
        <v>899321.78102870402</v>
      </c>
      <c r="J43" s="119">
        <f t="shared" si="2"/>
        <v>916371.30514103768</v>
      </c>
      <c r="K43" s="119">
        <f t="shared" si="2"/>
        <v>933420.82925337134</v>
      </c>
      <c r="L43" s="119">
        <f>L39*310</f>
        <v>950470.35336570512</v>
      </c>
      <c r="M43" s="120">
        <f>M39*310</f>
        <v>967519.87747803889</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C000"/>
    <pageSetUpPr fitToPage="1"/>
  </sheetPr>
  <dimension ref="A1:U76"/>
  <sheetViews>
    <sheetView zoomScale="85" zoomScaleNormal="85" zoomScalePageLayoutView="70" workbookViewId="0">
      <selection activeCell="N71" sqref="N7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181</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population'!G32</f>
        <v>61323687.599999994</v>
      </c>
      <c r="D3" s="332">
        <f>'State population'!H32</f>
        <v>62527812.499999993</v>
      </c>
      <c r="E3" s="332">
        <f>'State population'!I32</f>
        <v>63731937.399999991</v>
      </c>
      <c r="F3" s="332">
        <f>'State population'!J32</f>
        <v>64936062.29999999</v>
      </c>
      <c r="G3" s="332">
        <f>'State population'!K32</f>
        <v>66140187.199999988</v>
      </c>
      <c r="H3" s="332">
        <f>'State population'!L32</f>
        <v>67344312.099999994</v>
      </c>
      <c r="I3" s="332">
        <f>'State population'!M32</f>
        <v>68548437</v>
      </c>
      <c r="J3" s="332">
        <f>'State population'!N32</f>
        <v>70009151.69434616</v>
      </c>
      <c r="K3" s="332">
        <f>'State population'!O32</f>
        <v>71469866.388692319</v>
      </c>
      <c r="L3" s="332">
        <f>'State population'!P32</f>
        <v>72930581.083038479</v>
      </c>
      <c r="M3" s="332">
        <f>'State population'!Q32</f>
        <v>74391295.777384639</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BOD!$B$34</f>
        <v>40.5</v>
      </c>
      <c r="D7" s="334">
        <f>BOD!$B$34</f>
        <v>40.5</v>
      </c>
      <c r="E7" s="334">
        <f>BOD!$B$34</f>
        <v>40.5</v>
      </c>
      <c r="F7" s="334">
        <f>BOD!$B$34</f>
        <v>40.5</v>
      </c>
      <c r="G7" s="334">
        <f>BOD!$B$34</f>
        <v>40.5</v>
      </c>
      <c r="H7" s="334">
        <f>BOD!$B$34</f>
        <v>40.5</v>
      </c>
      <c r="I7" s="334">
        <f>BOD!$B$34</f>
        <v>40.5</v>
      </c>
      <c r="J7" s="334">
        <f>BOD!$B$34</f>
        <v>40.5</v>
      </c>
      <c r="K7" s="334">
        <f>BOD!$B$34</f>
        <v>40.5</v>
      </c>
      <c r="L7" s="334">
        <f>BOD!$B$34</f>
        <v>40.5</v>
      </c>
      <c r="M7" s="334">
        <f>BOD!$B$34</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906517411.94699991</v>
      </c>
      <c r="D11" s="45">
        <f t="shared" si="0"/>
        <v>924317388.28124988</v>
      </c>
      <c r="E11" s="45">
        <f t="shared" si="0"/>
        <v>942117364.61549997</v>
      </c>
      <c r="F11" s="45">
        <f t="shared" si="0"/>
        <v>959917340.94974995</v>
      </c>
      <c r="G11" s="45">
        <f t="shared" si="0"/>
        <v>977717317.28399992</v>
      </c>
      <c r="H11" s="45">
        <f t="shared" si="0"/>
        <v>995517293.61824989</v>
      </c>
      <c r="I11" s="45">
        <f t="shared" si="0"/>
        <v>1013317269.9525</v>
      </c>
      <c r="J11" s="45">
        <f t="shared" si="0"/>
        <v>1034910284.9216721</v>
      </c>
      <c r="K11" s="45">
        <f t="shared" si="0"/>
        <v>1056503299.8908441</v>
      </c>
      <c r="L11" s="45">
        <f t="shared" si="0"/>
        <v>1078096314.8600163</v>
      </c>
      <c r="M11" s="82">
        <f t="shared" si="0"/>
        <v>1099689329.8291883</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181</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181</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Utilization'!$AD$38</f>
        <v>3426207.5412170077</v>
      </c>
      <c r="D22" s="335">
        <f>D11*D15*'Rural_Degree of Utilization'!$AD$38</f>
        <v>3493483.042322834</v>
      </c>
      <c r="E22" s="335">
        <f>E11*E15*'Rural_Degree of Utilization'!$AD$38</f>
        <v>3560758.5434286613</v>
      </c>
      <c r="F22" s="335">
        <f>F11*F15*'Rural_Degree of Utilization'!$AD$38</f>
        <v>3628034.0445344881</v>
      </c>
      <c r="G22" s="335">
        <f>G11*G15*'Rural_Degree of Utilization'!$AD$38</f>
        <v>3695309.5456403149</v>
      </c>
      <c r="H22" s="335">
        <f>H11*H15*'Rural_Degree of Utilization'!$AD$38</f>
        <v>3762585.0467461413</v>
      </c>
      <c r="I22" s="335">
        <f>I11*I15*'Rural_Degree of Utilization'!$P$38</f>
        <v>15199759.0492875</v>
      </c>
      <c r="J22" s="335">
        <f>J11*J15*'Rural_Degree of Utilization'!$P$38</f>
        <v>15523654.273825081</v>
      </c>
      <c r="K22" s="335">
        <f>K11*K15*'Rural_Degree of Utilization'!$P$38</f>
        <v>15847549.498362662</v>
      </c>
      <c r="L22" s="335">
        <f>L11*L15*'Rural_Degree of Utilization'!$P$38</f>
        <v>16171444.722900243</v>
      </c>
      <c r="M22" s="335">
        <f>M11*M15*'Rural_Degree of Utilization'!$P$38</f>
        <v>16495339.947437825</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Utilization'!$AD$38)</f>
        <v>903776445.91402638</v>
      </c>
      <c r="D25" s="335">
        <f>D11*D19*(1-'Rural_Degree of Utilization'!$AD$38)</f>
        <v>921522601.84739161</v>
      </c>
      <c r="E25" s="335">
        <f>E11*E19*(1-'Rural_Degree of Utilization'!$AD$38)</f>
        <v>939268757.78075707</v>
      </c>
      <c r="F25" s="335">
        <f>F11*F19*(1-'Rural_Degree of Utilization'!$AD$38)</f>
        <v>957014913.71412241</v>
      </c>
      <c r="G25" s="335">
        <f>G11*G19*(1-'Rural_Degree of Utilization'!$AD$38)</f>
        <v>974761069.64748776</v>
      </c>
      <c r="H25" s="335">
        <f>H11*H19*(1-'Rural_Degree of Utilization'!$AD$38)</f>
        <v>992507225.58085299</v>
      </c>
      <c r="I25" s="335">
        <f>I11*I19*(1-'Rural_Degree of Utilization'!$P$38)</f>
        <v>1001157462.7130699</v>
      </c>
      <c r="J25" s="335">
        <f>J11*J19*(1-'Rural_Degree of Utilization'!$P$38)</f>
        <v>1022491361.502612</v>
      </c>
      <c r="K25" s="335">
        <f>K11*K19*(1-'Rural_Degree of Utilization'!$P$38)</f>
        <v>1043825260.292154</v>
      </c>
      <c r="L25" s="335">
        <f>L11*L19*(1-'Rural_Degree of Utilization'!$P$38)</f>
        <v>1065159159.0816962</v>
      </c>
      <c r="M25" s="335">
        <f>M11*M19*(1-'Rural_Degree of Utilization'!$P$38)</f>
        <v>1086493057.871238</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236</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Utilization'!AE38</f>
        <v>2.4692913385826774E-2</v>
      </c>
      <c r="D49" s="338">
        <f>'Rural_Degree of Utilization'!Q38</f>
        <v>9.8000000000000004E-2</v>
      </c>
      <c r="E49" s="138"/>
      <c r="F49" s="138"/>
      <c r="G49" s="101"/>
      <c r="H49" s="101"/>
      <c r="J49" s="52"/>
      <c r="K49" s="52"/>
      <c r="L49" s="52"/>
    </row>
    <row r="50" spans="1:18" s="50" customFormat="1" x14ac:dyDescent="0.25">
      <c r="A50" s="561"/>
      <c r="B50" s="108" t="s">
        <v>56</v>
      </c>
      <c r="C50" s="339">
        <f>'Rural_Degree of Utilization'!AI38</f>
        <v>8.1000000000000003E-2</v>
      </c>
      <c r="D50" s="338">
        <f>'Rural_Degree of Utilization'!R38</f>
        <v>6.8000000000000005E-2</v>
      </c>
      <c r="E50" s="138"/>
      <c r="F50" s="138"/>
      <c r="G50" s="101"/>
      <c r="H50" s="101"/>
      <c r="J50" s="52"/>
      <c r="K50" s="52"/>
      <c r="L50" s="52"/>
    </row>
    <row r="51" spans="1:18" s="50" customFormat="1" x14ac:dyDescent="0.25">
      <c r="A51" s="561"/>
      <c r="B51" s="108" t="s">
        <v>110</v>
      </c>
      <c r="C51" s="340">
        <f>'Rural_Degree of Utilization'!AN38</f>
        <v>5.3109452736318404E-3</v>
      </c>
      <c r="D51" s="338">
        <f>'Rural_Degree of Utilization'!S38</f>
        <v>5.0000000000000001E-3</v>
      </c>
      <c r="E51" s="138"/>
      <c r="F51" s="138"/>
      <c r="G51" s="101"/>
      <c r="H51" s="101"/>
      <c r="J51" s="52"/>
      <c r="K51" s="52"/>
      <c r="L51" s="52"/>
    </row>
    <row r="52" spans="1:18" s="50" customFormat="1" x14ac:dyDescent="0.25">
      <c r="A52" s="561"/>
      <c r="B52" s="108" t="s">
        <v>57</v>
      </c>
      <c r="C52" s="563">
        <f>'Rural_Degree of Utilization'!AP38</f>
        <v>0.88597251929329734</v>
      </c>
      <c r="D52" s="565">
        <f>'Rural_Degree of Utilization'!T38</f>
        <v>0.81699999999999995</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Utilization'!AD38</f>
        <v>3.0236220472440946E-3</v>
      </c>
      <c r="D54" s="343">
        <f>'Rural_Degree of Utilization'!P38</f>
        <v>1.2E-2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Population!C33</f>
        <v>0.76614700770457733</v>
      </c>
      <c r="C60" s="549">
        <f>Population!E33</f>
        <v>0.75129870576042468</v>
      </c>
      <c r="D60" s="358" t="s">
        <v>14</v>
      </c>
      <c r="E60" s="148">
        <f t="shared" ref="E60:F62" si="1">C49</f>
        <v>2.4692913385826774E-2</v>
      </c>
      <c r="F60" s="148">
        <f t="shared" si="1"/>
        <v>9.8000000000000004E-2</v>
      </c>
      <c r="G60" s="135">
        <f>B42*A29</f>
        <v>0.3</v>
      </c>
      <c r="H60" s="399">
        <f t="shared" ref="H60:M60" si="2">($B$60*$E60*$G60)*(C25-$A$32)</f>
        <v>5129401.7557983566</v>
      </c>
      <c r="I60" s="399">
        <f t="shared" si="2"/>
        <v>5230120.4277827935</v>
      </c>
      <c r="J60" s="399">
        <f t="shared" si="2"/>
        <v>5330839.0997672323</v>
      </c>
      <c r="K60" s="399">
        <f t="shared" si="2"/>
        <v>5431557.7717516692</v>
      </c>
      <c r="L60" s="399">
        <f t="shared" si="2"/>
        <v>5532276.4437361071</v>
      </c>
      <c r="M60" s="399">
        <f t="shared" si="2"/>
        <v>5632995.115720544</v>
      </c>
      <c r="N60" s="399">
        <f>($C$60*$F60*$G60)*(I25-$A$32)</f>
        <v>22113748.196362372</v>
      </c>
      <c r="O60" s="399">
        <f>($C$60*$F60*$G60)*(J25-$A$32)</f>
        <v>22584975.234514933</v>
      </c>
      <c r="P60" s="399">
        <f>($C$60*$F60*$G60)*(K25-$A$32)</f>
        <v>23056202.272667494</v>
      </c>
      <c r="Q60" s="399">
        <f>($C$60*$F60*$G60)*(L25-$A$32)</f>
        <v>23527429.310820058</v>
      </c>
      <c r="R60" s="405">
        <f>($C$60*$F60*$G60)*(M25-$A$32)</f>
        <v>23998656.348972611</v>
      </c>
    </row>
    <row r="61" spans="1:18" s="48" customFormat="1" x14ac:dyDescent="0.25">
      <c r="A61" s="547"/>
      <c r="B61" s="549"/>
      <c r="C61" s="549"/>
      <c r="D61" s="358" t="s">
        <v>15</v>
      </c>
      <c r="E61" s="148">
        <f t="shared" si="1"/>
        <v>8.1000000000000003E-2</v>
      </c>
      <c r="F61" s="148">
        <f t="shared" si="1"/>
        <v>6.8000000000000005E-2</v>
      </c>
      <c r="G61" s="135">
        <f>B44*A29</f>
        <v>0.06</v>
      </c>
      <c r="H61" s="399">
        <f t="shared" ref="H61:M61" si="3">($B$60*$E$61*$G$61)*(C25-$A$32)</f>
        <v>3365188.5116006183</v>
      </c>
      <c r="I61" s="399">
        <f t="shared" si="3"/>
        <v>3431265.8699363261</v>
      </c>
      <c r="J61" s="399">
        <f t="shared" si="3"/>
        <v>3497343.2282720353</v>
      </c>
      <c r="K61" s="399">
        <f t="shared" si="3"/>
        <v>3563420.5866077435</v>
      </c>
      <c r="L61" s="399">
        <f t="shared" si="3"/>
        <v>3629497.9449434523</v>
      </c>
      <c r="M61" s="399">
        <f t="shared" si="3"/>
        <v>3695575.3032791601</v>
      </c>
      <c r="N61" s="399">
        <f>($C$60*$F$61*$G$61)*(I25-$A$32)</f>
        <v>3068846.6884747781</v>
      </c>
      <c r="O61" s="399">
        <f>($C$60*$F$61*$G$61)*(J25-$A$32)</f>
        <v>3134241.4611163577</v>
      </c>
      <c r="P61" s="399">
        <f>($C$60*$F$61*$G$61)*(K25-$A$32)</f>
        <v>3199636.2337579373</v>
      </c>
      <c r="Q61" s="399">
        <f>($C$60*$F$61*$G$61)*(L25-$A$32)</f>
        <v>3265031.0063995179</v>
      </c>
      <c r="R61" s="405">
        <f>($C$60*$F$61*$G$61)*(M25-$A$32)</f>
        <v>3330425.779041097</v>
      </c>
    </row>
    <row r="62" spans="1:18" s="48" customFormat="1" x14ac:dyDescent="0.25">
      <c r="A62" s="547"/>
      <c r="B62" s="549"/>
      <c r="C62" s="549"/>
      <c r="D62" s="358" t="s">
        <v>113</v>
      </c>
      <c r="E62" s="148">
        <f t="shared" si="1"/>
        <v>5.3109452736318404E-3</v>
      </c>
      <c r="F62" s="148">
        <f t="shared" si="1"/>
        <v>5.0000000000000001E-3</v>
      </c>
      <c r="G62" s="135">
        <f>B43*A29</f>
        <v>0.3</v>
      </c>
      <c r="H62" s="399">
        <f t="shared" ref="H62:M62" si="4">($B$60*$E$62*$G$62)*(C25-$A$32)</f>
        <v>1103230.3716398438</v>
      </c>
      <c r="I62" s="399">
        <f t="shared" si="4"/>
        <v>1124892.9169452207</v>
      </c>
      <c r="J62" s="399">
        <f t="shared" si="4"/>
        <v>1146555.462250598</v>
      </c>
      <c r="K62" s="399">
        <f t="shared" si="4"/>
        <v>1168218.0075559751</v>
      </c>
      <c r="L62" s="399">
        <f t="shared" si="4"/>
        <v>1189880.5528613522</v>
      </c>
      <c r="M62" s="399">
        <f t="shared" si="4"/>
        <v>1211543.0981667291</v>
      </c>
      <c r="N62" s="399">
        <f>($C$60*$F$62*$G$62)*(I25-$A$32)</f>
        <v>1128252.4589980801</v>
      </c>
      <c r="O62" s="399">
        <f>($C$60*$F$62*$G$62)*(J25-$A$32)</f>
        <v>1152294.6548221905</v>
      </c>
      <c r="P62" s="399">
        <f>($C$60*$F$62*$G$62)*(K25-$A$32)</f>
        <v>1176336.8506463005</v>
      </c>
      <c r="Q62" s="399">
        <f>($C$60*$F$62*$G$62)*(L25-$A$32)</f>
        <v>1200379.0464704109</v>
      </c>
      <c r="R62" s="405">
        <f>($C$60*$F$62*$G$62)*(M25-$A$32)</f>
        <v>1224421.2422945211</v>
      </c>
    </row>
    <row r="63" spans="1:18" s="48" customFormat="1" x14ac:dyDescent="0.25">
      <c r="A63" s="547"/>
      <c r="B63" s="549"/>
      <c r="C63" s="549"/>
      <c r="D63" s="358" t="s">
        <v>111</v>
      </c>
      <c r="E63" s="148">
        <f>C54</f>
        <v>3.0236220472440946E-3</v>
      </c>
      <c r="F63" s="148">
        <f>D54</f>
        <v>1.2E-2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0.88597251929329734</v>
      </c>
      <c r="F64" s="407">
        <f>D52</f>
        <v>0.81699999999999995</v>
      </c>
      <c r="G64" s="408">
        <f>B40*$A$29</f>
        <v>0.06</v>
      </c>
      <c r="H64" s="408">
        <f t="shared" ref="H64:M64" si="6">($B$60*$E$64*$G$64)*(C25-$A$32)</f>
        <v>36808204.240983471</v>
      </c>
      <c r="I64" s="408">
        <f t="shared" si="6"/>
        <v>37530953.915464133</v>
      </c>
      <c r="J64" s="408">
        <f t="shared" si="6"/>
        <v>38253703.589944802</v>
      </c>
      <c r="K64" s="408">
        <f t="shared" si="6"/>
        <v>38976453.264425464</v>
      </c>
      <c r="L64" s="408">
        <f t="shared" si="6"/>
        <v>39699202.938906126</v>
      </c>
      <c r="M64" s="408">
        <f t="shared" si="6"/>
        <v>40421952.61338678</v>
      </c>
      <c r="N64" s="408">
        <f>($C$60*$F$64*$G$64)*(I11-$A$32)</f>
        <v>37319119.797628798</v>
      </c>
      <c r="O64" s="408">
        <f>($C$60*$F$64*$G$64)*(J11-$A$32)</f>
        <v>38114361.659503214</v>
      </c>
      <c r="P64" s="408">
        <f>($C$60*$F$64*$G$64)*(K11-$A$32)</f>
        <v>38909603.521377631</v>
      </c>
      <c r="Q64" s="408">
        <f>($C$60*$F$64*$G$64)*(L11-$A$32)</f>
        <v>39704845.383252047</v>
      </c>
      <c r="R64" s="409">
        <f>($C$60*$F$64*$G$64)*(M11-$A$32)</f>
        <v>40500087.245126463</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181</v>
      </c>
      <c r="B67" s="64"/>
      <c r="C67" s="119">
        <f>SUM(H60:H64)/10^3</f>
        <v>46406.024880022291</v>
      </c>
      <c r="D67" s="119">
        <f t="shared" ref="D67:M67" si="7">SUM(I60:I64)/10^3</f>
        <v>47317.233130128472</v>
      </c>
      <c r="E67" s="119">
        <f t="shared" si="7"/>
        <v>48228.441380234668</v>
      </c>
      <c r="F67" s="119">
        <f t="shared" si="7"/>
        <v>49139.649630340849</v>
      </c>
      <c r="G67" s="119">
        <f t="shared" si="7"/>
        <v>50050.857880447038</v>
      </c>
      <c r="H67" s="119">
        <f t="shared" si="7"/>
        <v>50962.066130553212</v>
      </c>
      <c r="I67" s="119">
        <f t="shared" si="7"/>
        <v>63629.967141464025</v>
      </c>
      <c r="J67" s="119">
        <f t="shared" si="7"/>
        <v>64985.873009956696</v>
      </c>
      <c r="K67" s="119">
        <f t="shared" si="7"/>
        <v>66341.77887844936</v>
      </c>
      <c r="L67" s="119">
        <f t="shared" si="7"/>
        <v>67697.684746942046</v>
      </c>
      <c r="M67" s="120">
        <f t="shared" si="7"/>
        <v>69053.590615434689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974526.52248046815</v>
      </c>
      <c r="D71" s="119">
        <f t="shared" si="8"/>
        <v>993661.89573269791</v>
      </c>
      <c r="E71" s="119">
        <f t="shared" si="8"/>
        <v>1012797.268984928</v>
      </c>
      <c r="F71" s="119">
        <f t="shared" si="8"/>
        <v>1031932.6422371578</v>
      </c>
      <c r="G71" s="119">
        <f t="shared" si="8"/>
        <v>1051068.0154893878</v>
      </c>
      <c r="H71" s="119">
        <f t="shared" si="8"/>
        <v>1070203.3887416176</v>
      </c>
      <c r="I71" s="119">
        <f t="shared" si="8"/>
        <v>1336229.3099707444</v>
      </c>
      <c r="J71" s="119">
        <f t="shared" si="8"/>
        <v>1364703.3332090906</v>
      </c>
      <c r="K71" s="119">
        <f t="shared" si="8"/>
        <v>1393177.3564474366</v>
      </c>
      <c r="L71" s="119">
        <f t="shared" si="8"/>
        <v>1421651.3796857831</v>
      </c>
      <c r="M71" s="120">
        <f>M67*21</f>
        <v>1450125.4029241283</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pageSetUpPr fitToPage="1"/>
  </sheetPr>
  <dimension ref="A1:AB48"/>
  <sheetViews>
    <sheetView zoomScale="80" zoomScaleNormal="80" workbookViewId="0">
      <selection activeCell="M1" sqref="M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182</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population'!G33</f>
        <v>471388.19999999995</v>
      </c>
      <c r="D3" s="346">
        <f>'Rural population'!H33</f>
        <v>468989.99999999994</v>
      </c>
      <c r="E3" s="346">
        <f>'Rural population'!I33</f>
        <v>466591.79999999993</v>
      </c>
      <c r="F3" s="346">
        <f>'Rural population'!J33</f>
        <v>464193.59999999992</v>
      </c>
      <c r="G3" s="346">
        <f>'Rural population'!K33</f>
        <v>461795.39999999991</v>
      </c>
      <c r="H3" s="346">
        <f>'Rural population'!L33</f>
        <v>459397.1999999999</v>
      </c>
      <c r="I3" s="346">
        <f>'Rural population'!M33</f>
        <v>456999</v>
      </c>
      <c r="J3" s="346">
        <f>'Rural population'!N33</f>
        <v>454720.37568469439</v>
      </c>
      <c r="K3" s="346">
        <f>'Rural population'!O33</f>
        <v>452441.75136938877</v>
      </c>
      <c r="L3" s="346">
        <f>'Rural population'!P33</f>
        <v>450163.12705408316</v>
      </c>
      <c r="M3" s="346">
        <f>'Rural population'!Q33</f>
        <v>447884.50273877755</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intake'!$C$37/1000*365</f>
        <v>18.2135</v>
      </c>
      <c r="D7" s="353">
        <f>'Protein intake'!$C$37/1000*365</f>
        <v>18.2135</v>
      </c>
      <c r="E7" s="353">
        <f>'Protein intake'!$C$37/1000*365</f>
        <v>18.2135</v>
      </c>
      <c r="F7" s="353">
        <f>'Protein intake'!$C$37/1000*365</f>
        <v>18.2135</v>
      </c>
      <c r="G7" s="353">
        <f>'Protein intake'!$I$37/1000*365</f>
        <v>19.107749999999999</v>
      </c>
      <c r="H7" s="353">
        <f>'Protein intake'!$I$37/1000*365</f>
        <v>19.107749999999999</v>
      </c>
      <c r="I7" s="353">
        <f>'Protein intake'!$O$37/1000*365</f>
        <v>19.162499999999998</v>
      </c>
      <c r="J7" s="353">
        <f>'Protein intake'!$O$37/1000*365</f>
        <v>19.162499999999998</v>
      </c>
      <c r="K7" s="353">
        <f>'Protein intake'!$O$37/1000*365</f>
        <v>19.162499999999998</v>
      </c>
      <c r="L7" s="353">
        <f>'Protein intake'!$O$37/1000*365</f>
        <v>19.162499999999998</v>
      </c>
      <c r="M7" s="353">
        <f>'Protein intake'!$O$37/1000*365</f>
        <v>19.162499999999998</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182</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182</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2403976.1145959995</v>
      </c>
      <c r="D27" s="335">
        <f t="shared" ref="D27:K27" si="0">(D3*D7*D11*D15*D19)-$A$23</f>
        <v>2391745.8221999994</v>
      </c>
      <c r="E27" s="335">
        <f t="shared" si="0"/>
        <v>2379515.5298039997</v>
      </c>
      <c r="F27" s="335">
        <f t="shared" si="0"/>
        <v>2367285.2374079991</v>
      </c>
      <c r="G27" s="335">
        <f t="shared" si="0"/>
        <v>2470683.8952179994</v>
      </c>
      <c r="H27" s="335">
        <f t="shared" si="0"/>
        <v>2457853.1175239994</v>
      </c>
      <c r="I27" s="335">
        <f t="shared" si="0"/>
        <v>2452028.1344999997</v>
      </c>
      <c r="J27" s="335">
        <f t="shared" si="0"/>
        <v>2439802.1757362275</v>
      </c>
      <c r="K27" s="335">
        <f t="shared" si="0"/>
        <v>2427576.2169724554</v>
      </c>
      <c r="L27" s="335">
        <f>(L3*L7*L11*L15*L19)-$A$23</f>
        <v>2415350.2582086828</v>
      </c>
      <c r="M27" s="363">
        <f>(M3*M7*M11*M15*M19)-$A$23</f>
        <v>2403124.2994449106</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18.888383757539994</v>
      </c>
      <c r="D39" s="374">
        <f t="shared" ref="D39:K39" si="1">D27*D31*$A$35/10^3</f>
        <v>18.792288602999992</v>
      </c>
      <c r="E39" s="374">
        <f t="shared" si="1"/>
        <v>18.696193448459997</v>
      </c>
      <c r="F39" s="374">
        <f t="shared" si="1"/>
        <v>18.600098293919991</v>
      </c>
      <c r="G39" s="374">
        <f t="shared" si="1"/>
        <v>19.412516319569995</v>
      </c>
      <c r="H39" s="374">
        <f t="shared" si="1"/>
        <v>19.311703066259994</v>
      </c>
      <c r="I39" s="374">
        <f t="shared" si="1"/>
        <v>19.265935342499997</v>
      </c>
      <c r="J39" s="374">
        <f t="shared" si="1"/>
        <v>19.169874237927502</v>
      </c>
      <c r="K39" s="374">
        <f t="shared" si="1"/>
        <v>19.073813133355006</v>
      </c>
      <c r="L39" s="374">
        <f>L27*L31*$A$35/10^3</f>
        <v>18.977752028782508</v>
      </c>
      <c r="M39" s="375">
        <f>M27*M31*$A$35/10^3</f>
        <v>18.881690924210012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5855.3989648373981</v>
      </c>
      <c r="D43" s="119">
        <f>D39*310</f>
        <v>5825.6094669299973</v>
      </c>
      <c r="E43" s="119">
        <f>E39*310</f>
        <v>5795.8199690225993</v>
      </c>
      <c r="F43" s="119">
        <f t="shared" ref="F43:K43" si="2">F39*310</f>
        <v>5766.0304711151975</v>
      </c>
      <c r="G43" s="119">
        <f t="shared" si="2"/>
        <v>6017.8800590666988</v>
      </c>
      <c r="H43" s="119">
        <f t="shared" si="2"/>
        <v>5986.6279505405982</v>
      </c>
      <c r="I43" s="119">
        <f t="shared" si="2"/>
        <v>5972.4399561749988</v>
      </c>
      <c r="J43" s="119">
        <f t="shared" si="2"/>
        <v>5942.6610137575253</v>
      </c>
      <c r="K43" s="119">
        <f t="shared" si="2"/>
        <v>5912.8820713400519</v>
      </c>
      <c r="L43" s="119">
        <f>L39*310</f>
        <v>5883.1031289225775</v>
      </c>
      <c r="M43" s="120">
        <f>M39*310</f>
        <v>5853.3241865051041</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C000"/>
    <pageSetUpPr fitToPage="1"/>
  </sheetPr>
  <dimension ref="A1:U76"/>
  <sheetViews>
    <sheetView zoomScale="85" zoomScaleNormal="85" zoomScalePageLayoutView="70" workbookViewId="0">
      <selection activeCell="R63" sqref="R63"/>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182</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population'!G33</f>
        <v>568741.39999999991</v>
      </c>
      <c r="D3" s="332">
        <f>'State population'!H33</f>
        <v>575713.99999999988</v>
      </c>
      <c r="E3" s="332">
        <f>'State population'!I33</f>
        <v>582686.59999999986</v>
      </c>
      <c r="F3" s="332">
        <f>'State population'!J33</f>
        <v>589659.19999999984</v>
      </c>
      <c r="G3" s="332">
        <f>'State population'!K33</f>
        <v>596631.79999999981</v>
      </c>
      <c r="H3" s="332">
        <f>'State population'!L33</f>
        <v>603604.39999999979</v>
      </c>
      <c r="I3" s="332">
        <f>'State population'!M33</f>
        <v>610577</v>
      </c>
      <c r="J3" s="332">
        <f>'State population'!N33</f>
        <v>618448.50100526761</v>
      </c>
      <c r="K3" s="332">
        <f>'State population'!O33</f>
        <v>626320.00201053522</v>
      </c>
      <c r="L3" s="332">
        <f>'State population'!P33</f>
        <v>634191.50301580282</v>
      </c>
      <c r="M3" s="332">
        <f>'State population'!Q33</f>
        <v>642063.00402107043</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BOD!$B$35</f>
        <v>40.5</v>
      </c>
      <c r="D7" s="334">
        <f>BOD!$B$35</f>
        <v>40.5</v>
      </c>
      <c r="E7" s="334">
        <f>BOD!$B$35</f>
        <v>40.5</v>
      </c>
      <c r="F7" s="334">
        <f>BOD!$B$35</f>
        <v>40.5</v>
      </c>
      <c r="G7" s="334">
        <f>BOD!$B$35</f>
        <v>40.5</v>
      </c>
      <c r="H7" s="334">
        <f>BOD!$B$35</f>
        <v>40.5</v>
      </c>
      <c r="I7" s="334">
        <f>BOD!$B$35</f>
        <v>40.5</v>
      </c>
      <c r="J7" s="334">
        <f>BOD!$B$35</f>
        <v>40.5</v>
      </c>
      <c r="K7" s="334">
        <f>BOD!$B$35</f>
        <v>40.5</v>
      </c>
      <c r="L7" s="334">
        <f>BOD!$B$35</f>
        <v>40.5</v>
      </c>
      <c r="M7" s="334">
        <f>BOD!$B$35</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8407419.7454999983</v>
      </c>
      <c r="D11" s="45">
        <f t="shared" si="0"/>
        <v>8510492.2049999982</v>
      </c>
      <c r="E11" s="45">
        <f t="shared" si="0"/>
        <v>8613564.6644999981</v>
      </c>
      <c r="F11" s="45">
        <f t="shared" si="0"/>
        <v>8716637.123999998</v>
      </c>
      <c r="G11" s="45">
        <f t="shared" si="0"/>
        <v>8819709.583499996</v>
      </c>
      <c r="H11" s="45">
        <f t="shared" si="0"/>
        <v>8922782.0429999977</v>
      </c>
      <c r="I11" s="45">
        <f t="shared" si="0"/>
        <v>9025854.5024999995</v>
      </c>
      <c r="J11" s="45">
        <f t="shared" si="0"/>
        <v>9142214.9661103673</v>
      </c>
      <c r="K11" s="45">
        <f t="shared" si="0"/>
        <v>9258575.429720737</v>
      </c>
      <c r="L11" s="45">
        <f t="shared" si="0"/>
        <v>9374935.8933311049</v>
      </c>
      <c r="M11" s="82">
        <f t="shared" si="0"/>
        <v>9491296.3569414746</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182</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182</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Utilization'!$AD$39</f>
        <v>112006.74331998352</v>
      </c>
      <c r="D22" s="335">
        <f>D11*D15*'Rural_Degree of Utilization'!$AD$39</f>
        <v>113379.91259950654</v>
      </c>
      <c r="E22" s="335">
        <f>E11*E15*'Rural_Degree of Utilization'!$AD$39</f>
        <v>114753.08187902956</v>
      </c>
      <c r="F22" s="335">
        <f>F11*F15*'Rural_Degree of Utilization'!$AD$39</f>
        <v>116126.25115855259</v>
      </c>
      <c r="G22" s="335">
        <f>G11*G15*'Rural_Degree of Utilization'!$AD$39</f>
        <v>117499.4204380756</v>
      </c>
      <c r="H22" s="335">
        <f>H11*H15*'Rural_Degree of Utilization'!$AD$39</f>
        <v>118872.58971759865</v>
      </c>
      <c r="I22" s="335">
        <f>I11*I15*'Rural_Degree of Utilization'!$P$39</f>
        <v>338469.54384374997</v>
      </c>
      <c r="J22" s="335">
        <f>J11*J15*'Rural_Degree of Utilization'!$P$39</f>
        <v>342833.06122913875</v>
      </c>
      <c r="K22" s="335">
        <f>K11*K15*'Rural_Degree of Utilization'!$P$39</f>
        <v>347196.57861452765</v>
      </c>
      <c r="L22" s="335">
        <f>L11*L15*'Rural_Degree of Utilization'!$P$39</f>
        <v>351560.09599991643</v>
      </c>
      <c r="M22" s="335">
        <f>M11*M15*'Rural_Degree of Utilization'!$P$39</f>
        <v>355923.61338530527</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Utilization'!$AD$39)</f>
        <v>8317814.3508440116</v>
      </c>
      <c r="D25" s="335">
        <f>D11*D19*(1-'Rural_Degree of Utilization'!$AD$39)</f>
        <v>8419788.2749203928</v>
      </c>
      <c r="E25" s="335">
        <f>E11*E19*(1-'Rural_Degree of Utilization'!$AD$39)</f>
        <v>8521762.1989967749</v>
      </c>
      <c r="F25" s="335">
        <f>F11*F19*(1-'Rural_Degree of Utilization'!$AD$39)</f>
        <v>8623736.1230731569</v>
      </c>
      <c r="G25" s="335">
        <f>G11*G19*(1-'Rural_Degree of Utilization'!$AD$39)</f>
        <v>8725710.0471495353</v>
      </c>
      <c r="H25" s="335">
        <f>H11*H19*(1-'Rural_Degree of Utilization'!$AD$39)</f>
        <v>8827683.9712259192</v>
      </c>
      <c r="I25" s="335">
        <f>I11*I19*(1-'Rural_Degree of Utilization'!$P$39)</f>
        <v>8755078.8674249984</v>
      </c>
      <c r="J25" s="335">
        <f>J11*J19*(1-'Rural_Degree of Utilization'!$P$39)</f>
        <v>8867948.5171270557</v>
      </c>
      <c r="K25" s="335">
        <f>K11*K19*(1-'Rural_Degree of Utilization'!$P$39)</f>
        <v>8980818.1668291148</v>
      </c>
      <c r="L25" s="335">
        <f>L11*L19*(1-'Rural_Degree of Utilization'!$P$39)</f>
        <v>9093687.816531172</v>
      </c>
      <c r="M25" s="335">
        <f>M11*M19*(1-'Rural_Degree of Utilization'!$P$39)</f>
        <v>9206557.4662332293</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235</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Utilization'!AE39</f>
        <v>0.21813157894736837</v>
      </c>
      <c r="D49" s="338">
        <f>'Rural_Degree of Utilization'!Q39</f>
        <v>0.61399999999999999</v>
      </c>
      <c r="E49" s="138"/>
      <c r="F49" s="138"/>
      <c r="G49" s="101"/>
      <c r="H49" s="101"/>
      <c r="J49" s="52"/>
      <c r="K49" s="52"/>
      <c r="L49" s="52"/>
    </row>
    <row r="50" spans="1:18" s="50" customFormat="1" x14ac:dyDescent="0.25">
      <c r="A50" s="561"/>
      <c r="B50" s="108" t="s">
        <v>56</v>
      </c>
      <c r="C50" s="339">
        <f>'Rural_Degree of Utilization'!AI39</f>
        <v>0.29799999999999999</v>
      </c>
      <c r="D50" s="338">
        <f>'Rural_Degree of Utilization'!R39</f>
        <v>0.15400000000000003</v>
      </c>
      <c r="E50" s="138"/>
      <c r="F50" s="138"/>
      <c r="G50" s="101"/>
      <c r="H50" s="101"/>
      <c r="J50" s="52"/>
      <c r="K50" s="52"/>
      <c r="L50" s="52"/>
    </row>
    <row r="51" spans="1:18" s="50" customFormat="1" x14ac:dyDescent="0.25">
      <c r="A51" s="561"/>
      <c r="B51" s="108" t="s">
        <v>110</v>
      </c>
      <c r="C51" s="340">
        <f>'Rural_Degree of Utilization'!AN39</f>
        <v>2.5534591194968554E-2</v>
      </c>
      <c r="D51" s="338">
        <f>'Rural_Degree of Utilization'!S39</f>
        <v>0.01</v>
      </c>
      <c r="E51" s="138"/>
      <c r="F51" s="138"/>
      <c r="G51" s="101"/>
      <c r="H51" s="101"/>
      <c r="J51" s="52"/>
      <c r="K51" s="52"/>
      <c r="L51" s="52"/>
    </row>
    <row r="52" spans="1:18" s="50" customFormat="1" x14ac:dyDescent="0.25">
      <c r="A52" s="561"/>
      <c r="B52" s="108" t="s">
        <v>57</v>
      </c>
      <c r="C52" s="563">
        <f>'Rural_Degree of Utilization'!AP39</f>
        <v>0.44767593512082104</v>
      </c>
      <c r="D52" s="565">
        <f>'Rural_Degree of Utilization'!T39</f>
        <v>0.19199999999999995</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Utilization'!AD39</f>
        <v>1.0657894736842104E-2</v>
      </c>
      <c r="D54" s="343">
        <f>'Rural_Degree of Utilization'!P39</f>
        <v>0.03</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ht="16.5" thickBot="1" x14ac:dyDescent="0.3">
      <c r="A56" s="109"/>
      <c r="B56" s="110"/>
      <c r="C56" s="110"/>
      <c r="D56" s="110"/>
      <c r="E56" s="110"/>
      <c r="F56" s="110"/>
      <c r="G56" s="111"/>
      <c r="H56" s="112"/>
      <c r="I56" s="52"/>
      <c r="J56" s="52"/>
      <c r="K56" s="52"/>
      <c r="L56" s="52"/>
    </row>
    <row r="57" spans="1:18" s="50" customFormat="1" x14ac:dyDescent="0.25">
      <c r="A57" s="590" t="s">
        <v>61</v>
      </c>
      <c r="B57" s="591"/>
      <c r="C57" s="473"/>
      <c r="D57" s="473"/>
      <c r="E57" s="473"/>
      <c r="F57" s="473"/>
      <c r="G57" s="474"/>
      <c r="H57" s="474"/>
      <c r="I57" s="474"/>
      <c r="J57" s="474"/>
      <c r="K57" s="474"/>
      <c r="L57" s="474"/>
      <c r="M57" s="475"/>
      <c r="N57" s="475"/>
      <c r="O57" s="589"/>
      <c r="P57" s="589"/>
      <c r="Q57" s="589"/>
      <c r="R57" s="476"/>
    </row>
    <row r="58" spans="1:18" s="50" customFormat="1" ht="108" customHeight="1" x14ac:dyDescent="0.25">
      <c r="A58" s="574"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130"/>
    </row>
    <row r="59" spans="1:18" s="50" customFormat="1" x14ac:dyDescent="0.25">
      <c r="A59" s="574"/>
      <c r="B59" s="570"/>
      <c r="C59" s="570"/>
      <c r="D59" s="570"/>
      <c r="E59" s="570"/>
      <c r="F59" s="570"/>
      <c r="G59" s="570"/>
      <c r="H59" s="464">
        <v>2005</v>
      </c>
      <c r="I59" s="464">
        <v>2006</v>
      </c>
      <c r="J59" s="464">
        <v>2007</v>
      </c>
      <c r="K59" s="464">
        <v>2008</v>
      </c>
      <c r="L59" s="464">
        <v>2009</v>
      </c>
      <c r="M59" s="464">
        <v>2010</v>
      </c>
      <c r="N59" s="464">
        <v>2011</v>
      </c>
      <c r="O59" s="464">
        <v>2012</v>
      </c>
      <c r="P59" s="464">
        <v>2013</v>
      </c>
      <c r="Q59" s="464">
        <v>2014</v>
      </c>
      <c r="R59" s="130">
        <v>2015</v>
      </c>
    </row>
    <row r="60" spans="1:18" s="48" customFormat="1" x14ac:dyDescent="0.25">
      <c r="A60" s="571" t="s">
        <v>121</v>
      </c>
      <c r="B60" s="549">
        <f>Population!C34</f>
        <v>0.88930407820268431</v>
      </c>
      <c r="C60" s="549">
        <f>Population!E34</f>
        <v>0.74847070885408395</v>
      </c>
      <c r="D60" s="358" t="s">
        <v>14</v>
      </c>
      <c r="E60" s="148">
        <f t="shared" ref="E60:F62" si="1">C49</f>
        <v>0.21813157894736837</v>
      </c>
      <c r="F60" s="148">
        <f t="shared" si="1"/>
        <v>0.61399999999999999</v>
      </c>
      <c r="G60" s="135">
        <f>B42*A29</f>
        <v>0.3</v>
      </c>
      <c r="H60" s="399">
        <f t="shared" ref="H60:M60" si="2">($B$60*$E60*$G60)*(C25-$A$32)</f>
        <v>484060.1205017789</v>
      </c>
      <c r="I60" s="399">
        <f t="shared" si="2"/>
        <v>489994.55326192384</v>
      </c>
      <c r="J60" s="399">
        <f t="shared" si="2"/>
        <v>495928.98602206877</v>
      </c>
      <c r="K60" s="399">
        <f t="shared" si="2"/>
        <v>501863.41878221376</v>
      </c>
      <c r="L60" s="399">
        <f t="shared" si="2"/>
        <v>507797.85154235852</v>
      </c>
      <c r="M60" s="399">
        <f t="shared" si="2"/>
        <v>513732.28430250363</v>
      </c>
      <c r="N60" s="399">
        <f>($C$60*$F60*$G60)*(I25-$A$32)</f>
        <v>1207047.8798365947</v>
      </c>
      <c r="O60" s="399">
        <f>($C$60*$F60*$G60)*(J25-$A$32)</f>
        <v>1222609.0270785312</v>
      </c>
      <c r="P60" s="399">
        <f>($C$60*$F60*$G60)*(K25-$A$32)</f>
        <v>1238170.174320468</v>
      </c>
      <c r="Q60" s="399">
        <f>($C$60*$F60*$G60)*(L25-$A$32)</f>
        <v>1253731.3215624045</v>
      </c>
      <c r="R60" s="412">
        <f>($C$60*$F60*$G60)*(M25-$A$32)</f>
        <v>1269292.468804341</v>
      </c>
    </row>
    <row r="61" spans="1:18" s="48" customFormat="1" x14ac:dyDescent="0.25">
      <c r="A61" s="571"/>
      <c r="B61" s="549"/>
      <c r="C61" s="549"/>
      <c r="D61" s="358" t="s">
        <v>15</v>
      </c>
      <c r="E61" s="148">
        <f t="shared" si="1"/>
        <v>0.29799999999999999</v>
      </c>
      <c r="F61" s="148">
        <f t="shared" si="1"/>
        <v>0.15400000000000003</v>
      </c>
      <c r="G61" s="135">
        <f>B44*A29</f>
        <v>0.06</v>
      </c>
      <c r="H61" s="399">
        <f t="shared" ref="H61:M61" si="3">($B$60*$E$61*$G$61)*(C25-$A$32)</f>
        <v>132259.54408401845</v>
      </c>
      <c r="I61" s="399">
        <f t="shared" si="3"/>
        <v>133881.0066627585</v>
      </c>
      <c r="J61" s="399">
        <f t="shared" si="3"/>
        <v>135502.46924149856</v>
      </c>
      <c r="K61" s="399">
        <f t="shared" si="3"/>
        <v>137123.93182023862</v>
      </c>
      <c r="L61" s="399">
        <f t="shared" si="3"/>
        <v>138745.39439897862</v>
      </c>
      <c r="M61" s="399">
        <f t="shared" si="3"/>
        <v>140366.85697771871</v>
      </c>
      <c r="N61" s="399">
        <f>($C$60*$F$61*$G$61)*(I25-$A$32)</f>
        <v>60548.981594409001</v>
      </c>
      <c r="O61" s="399">
        <f>($C$60*$F$61*$G$61)*(J25-$A$32)</f>
        <v>61329.573345307443</v>
      </c>
      <c r="P61" s="399">
        <f>($C$60*$F$61*$G$61)*(K25-$A$32)</f>
        <v>62110.165096205907</v>
      </c>
      <c r="Q61" s="399">
        <f>($C$60*$F$61*$G$61)*(L25-$A$32)</f>
        <v>62890.756847104349</v>
      </c>
      <c r="R61" s="412">
        <f>($C$60*$F$61*$G$61)*(M25-$A$32)</f>
        <v>63671.348598002791</v>
      </c>
    </row>
    <row r="62" spans="1:18" s="48" customFormat="1" x14ac:dyDescent="0.25">
      <c r="A62" s="571"/>
      <c r="B62" s="549"/>
      <c r="C62" s="549"/>
      <c r="D62" s="358" t="s">
        <v>113</v>
      </c>
      <c r="E62" s="148">
        <f t="shared" si="1"/>
        <v>2.5534591194968554E-2</v>
      </c>
      <c r="F62" s="148">
        <f t="shared" si="1"/>
        <v>0.01</v>
      </c>
      <c r="G62" s="135">
        <f>B43*A29</f>
        <v>0.3</v>
      </c>
      <c r="H62" s="399">
        <f t="shared" ref="H62:M62" si="4">($B$60*$E$62*$G$62)*(C25-$A$32)</f>
        <v>56664.318621112965</v>
      </c>
      <c r="I62" s="399">
        <f t="shared" si="4"/>
        <v>57359.006273563748</v>
      </c>
      <c r="J62" s="399">
        <f t="shared" si="4"/>
        <v>58053.693926014537</v>
      </c>
      <c r="K62" s="399">
        <f t="shared" si="4"/>
        <v>58748.38157846532</v>
      </c>
      <c r="L62" s="399">
        <f t="shared" si="4"/>
        <v>59443.06923091608</v>
      </c>
      <c r="M62" s="399">
        <f t="shared" si="4"/>
        <v>60137.756883366885</v>
      </c>
      <c r="N62" s="399">
        <f>($C$60*$F$62*$G$62)*(I25-$A$32)</f>
        <v>19658.760257924998</v>
      </c>
      <c r="O62" s="399">
        <f>($C$60*$F$62*$G$62)*(J25-$A$32)</f>
        <v>19912.199138086831</v>
      </c>
      <c r="P62" s="399">
        <f>($C$60*$F$62*$G$62)*(K25-$A$32)</f>
        <v>20165.638018248668</v>
      </c>
      <c r="Q62" s="399">
        <f>($C$60*$F$62*$G$62)*(L25-$A$32)</f>
        <v>20419.076898410502</v>
      </c>
      <c r="R62" s="412">
        <f>($C$60*$F$62*$G$62)*(M25-$A$32)</f>
        <v>20672.515778572335</v>
      </c>
    </row>
    <row r="63" spans="1:18" s="48" customFormat="1" x14ac:dyDescent="0.25">
      <c r="A63" s="571"/>
      <c r="B63" s="549"/>
      <c r="C63" s="549"/>
      <c r="D63" s="358" t="s">
        <v>111</v>
      </c>
      <c r="E63" s="148">
        <f>C54</f>
        <v>1.0657894736842104E-2</v>
      </c>
      <c r="F63" s="148">
        <f>D54</f>
        <v>0.03</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12">
        <f>($C$60*$F$63*$G$63)*(M11-$A$32)</f>
        <v>0</v>
      </c>
    </row>
    <row r="64" spans="1:18" s="48" customFormat="1" ht="16.5" thickBot="1" x14ac:dyDescent="0.3">
      <c r="A64" s="572"/>
      <c r="B64" s="573"/>
      <c r="C64" s="573"/>
      <c r="D64" s="413" t="s">
        <v>128</v>
      </c>
      <c r="E64" s="149">
        <f>C52</f>
        <v>0.44767593512082104</v>
      </c>
      <c r="F64" s="149">
        <f>D52</f>
        <v>0.19199999999999995</v>
      </c>
      <c r="G64" s="136">
        <f>B40*$A$29</f>
        <v>0.06</v>
      </c>
      <c r="H64" s="136">
        <f t="shared" ref="H64:M64" si="6">($B$60*$E$64*$G$64)*(C25-$A$32)</f>
        <v>198689.31233713563</v>
      </c>
      <c r="I64" s="136">
        <f t="shared" si="6"/>
        <v>201125.1840693533</v>
      </c>
      <c r="J64" s="136">
        <f t="shared" si="6"/>
        <v>203561.055801571</v>
      </c>
      <c r="K64" s="136">
        <f t="shared" si="6"/>
        <v>205996.92753378869</v>
      </c>
      <c r="L64" s="136">
        <f t="shared" si="6"/>
        <v>208432.7992660063</v>
      </c>
      <c r="M64" s="136">
        <f t="shared" si="6"/>
        <v>210868.67099822406</v>
      </c>
      <c r="N64" s="136">
        <f>($C$60*$F$64*$G$64)*(I11-$A$32)</f>
        <v>77824.370505599974</v>
      </c>
      <c r="O64" s="136">
        <f>($C$60*$F$64*$G$64)*(J11-$A$32)</f>
        <v>78827.674938405573</v>
      </c>
      <c r="P64" s="136">
        <f>($C$60*$F$64*$G$64)*(K11-$A$32)</f>
        <v>79830.979371211186</v>
      </c>
      <c r="Q64" s="136">
        <f>($C$60*$F$64*$G$64)*(L11-$A$32)</f>
        <v>80834.283804016799</v>
      </c>
      <c r="R64" s="414">
        <f>($C$60*$F$64*$G$64)*(M11-$A$32)</f>
        <v>81837.588236822412</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182</v>
      </c>
      <c r="B67" s="64"/>
      <c r="C67" s="119">
        <f>SUM(H60:H64)/10^3</f>
        <v>871.67329554404603</v>
      </c>
      <c r="D67" s="119">
        <f t="shared" ref="D67:M67" si="7">SUM(I60:I64)/10^3</f>
        <v>882.35975026759934</v>
      </c>
      <c r="E67" s="119">
        <f t="shared" si="7"/>
        <v>893.04620499115299</v>
      </c>
      <c r="F67" s="119">
        <f t="shared" si="7"/>
        <v>903.73265971470653</v>
      </c>
      <c r="G67" s="119">
        <f t="shared" si="7"/>
        <v>914.41911443825961</v>
      </c>
      <c r="H67" s="119">
        <f t="shared" si="7"/>
        <v>925.10556916181326</v>
      </c>
      <c r="I67" s="119">
        <f t="shared" si="7"/>
        <v>1365.0799921945286</v>
      </c>
      <c r="J67" s="119">
        <f t="shared" si="7"/>
        <v>1382.678474500331</v>
      </c>
      <c r="K67" s="119">
        <f t="shared" si="7"/>
        <v>1400.2769568061337</v>
      </c>
      <c r="L67" s="119">
        <f t="shared" si="7"/>
        <v>1417.8754391119362</v>
      </c>
      <c r="M67" s="120">
        <f t="shared" si="7"/>
        <v>1435.4739214177384</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18305.139206424967</v>
      </c>
      <c r="D71" s="119">
        <f t="shared" si="8"/>
        <v>18529.554755619585</v>
      </c>
      <c r="E71" s="119">
        <f t="shared" si="8"/>
        <v>18753.970304814211</v>
      </c>
      <c r="F71" s="119">
        <f t="shared" si="8"/>
        <v>18978.385854008837</v>
      </c>
      <c r="G71" s="119">
        <f t="shared" si="8"/>
        <v>19202.801403203452</v>
      </c>
      <c r="H71" s="119">
        <f t="shared" si="8"/>
        <v>19427.216952398077</v>
      </c>
      <c r="I71" s="119">
        <f t="shared" si="8"/>
        <v>28666.679836085099</v>
      </c>
      <c r="J71" s="119">
        <f t="shared" si="8"/>
        <v>29036.247964506951</v>
      </c>
      <c r="K71" s="119">
        <f t="shared" si="8"/>
        <v>29405.81609292881</v>
      </c>
      <c r="L71" s="119">
        <f t="shared" si="8"/>
        <v>29775.384221350661</v>
      </c>
      <c r="M71" s="120">
        <f>M67*21</f>
        <v>30144.952349772506</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48"/>
  <sheetViews>
    <sheetView zoomScale="60" zoomScaleNormal="60" workbookViewId="0">
      <pane xSplit="1" ySplit="6" topLeftCell="B34" activePane="bottomRight" state="frozen"/>
      <selection activeCell="A2" sqref="A2:A5"/>
      <selection pane="topRight" activeCell="A2" sqref="A2:A5"/>
      <selection pane="bottomLeft" activeCell="A2" sqref="A2:A5"/>
      <selection pane="bottomRight" activeCell="A48" sqref="A48:D48"/>
    </sheetView>
  </sheetViews>
  <sheetFormatPr defaultRowHeight="13.5" x14ac:dyDescent="0.2"/>
  <cols>
    <col min="1" max="1" width="31.42578125" style="161" bestFit="1" customWidth="1"/>
    <col min="2" max="2" width="16.42578125" style="299" customWidth="1"/>
    <col min="3" max="3" width="16.42578125" style="161" customWidth="1"/>
    <col min="4" max="4" width="17.7109375" style="161" customWidth="1"/>
    <col min="5" max="5" width="18.42578125" style="161" customWidth="1"/>
    <col min="6" max="6" width="16.42578125" style="299" customWidth="1"/>
    <col min="7" max="7" width="19.5703125" style="161" customWidth="1"/>
    <col min="8" max="8" width="21.5703125" style="161" customWidth="1"/>
    <col min="9" max="9" width="16.42578125" style="161" customWidth="1"/>
    <col min="10" max="10" width="16.5703125" style="161" bestFit="1" customWidth="1"/>
    <col min="11" max="11" width="28.85546875" style="161" customWidth="1"/>
    <col min="12" max="12" width="16.42578125" style="299" customWidth="1"/>
    <col min="13" max="13" width="16.5703125" style="161" bestFit="1" customWidth="1"/>
    <col min="14" max="14" width="28.7109375" style="161" customWidth="1"/>
    <col min="15" max="15" width="16.42578125" style="161" customWidth="1"/>
    <col min="16" max="227" width="9.140625" style="161"/>
    <col min="228" max="228" width="31.42578125" style="161" bestFit="1" customWidth="1"/>
    <col min="229" max="229" width="9.140625" style="161"/>
    <col min="230" max="230" width="10.28515625" style="161" customWidth="1"/>
    <col min="231" max="483" width="9.140625" style="161"/>
    <col min="484" max="484" width="31.42578125" style="161" bestFit="1" customWidth="1"/>
    <col min="485" max="485" width="9.140625" style="161"/>
    <col min="486" max="486" width="10.28515625" style="161" customWidth="1"/>
    <col min="487" max="739" width="9.140625" style="161"/>
    <col min="740" max="740" width="31.42578125" style="161" bestFit="1" customWidth="1"/>
    <col min="741" max="741" width="9.140625" style="161"/>
    <col min="742" max="742" width="10.28515625" style="161" customWidth="1"/>
    <col min="743" max="995" width="9.140625" style="161"/>
    <col min="996" max="996" width="31.42578125" style="161" bestFit="1" customWidth="1"/>
    <col min="997" max="997" width="9.140625" style="161"/>
    <col min="998" max="998" width="10.28515625" style="161" customWidth="1"/>
    <col min="999" max="1251" width="9.140625" style="161"/>
    <col min="1252" max="1252" width="31.42578125" style="161" bestFit="1" customWidth="1"/>
    <col min="1253" max="1253" width="9.140625" style="161"/>
    <col min="1254" max="1254" width="10.28515625" style="161" customWidth="1"/>
    <col min="1255" max="1507" width="9.140625" style="161"/>
    <col min="1508" max="1508" width="31.42578125" style="161" bestFit="1" customWidth="1"/>
    <col min="1509" max="1509" width="9.140625" style="161"/>
    <col min="1510" max="1510" width="10.28515625" style="161" customWidth="1"/>
    <col min="1511" max="1763" width="9.140625" style="161"/>
    <col min="1764" max="1764" width="31.42578125" style="161" bestFit="1" customWidth="1"/>
    <col min="1765" max="1765" width="9.140625" style="161"/>
    <col min="1766" max="1766" width="10.28515625" style="161" customWidth="1"/>
    <col min="1767" max="2019" width="9.140625" style="161"/>
    <col min="2020" max="2020" width="31.42578125" style="161" bestFit="1" customWidth="1"/>
    <col min="2021" max="2021" width="9.140625" style="161"/>
    <col min="2022" max="2022" width="10.28515625" style="161" customWidth="1"/>
    <col min="2023" max="2275" width="9.140625" style="161"/>
    <col min="2276" max="2276" width="31.42578125" style="161" bestFit="1" customWidth="1"/>
    <col min="2277" max="2277" width="9.140625" style="161"/>
    <col min="2278" max="2278" width="10.28515625" style="161" customWidth="1"/>
    <col min="2279" max="2531" width="9.140625" style="161"/>
    <col min="2532" max="2532" width="31.42578125" style="161" bestFit="1" customWidth="1"/>
    <col min="2533" max="2533" width="9.140625" style="161"/>
    <col min="2534" max="2534" width="10.28515625" style="161" customWidth="1"/>
    <col min="2535" max="2787" width="9.140625" style="161"/>
    <col min="2788" max="2788" width="31.42578125" style="161" bestFit="1" customWidth="1"/>
    <col min="2789" max="2789" width="9.140625" style="161"/>
    <col min="2790" max="2790" width="10.28515625" style="161" customWidth="1"/>
    <col min="2791" max="3043" width="9.140625" style="161"/>
    <col min="3044" max="3044" width="31.42578125" style="161" bestFit="1" customWidth="1"/>
    <col min="3045" max="3045" width="9.140625" style="161"/>
    <col min="3046" max="3046" width="10.28515625" style="161" customWidth="1"/>
    <col min="3047" max="3299" width="9.140625" style="161"/>
    <col min="3300" max="3300" width="31.42578125" style="161" bestFit="1" customWidth="1"/>
    <col min="3301" max="3301" width="9.140625" style="161"/>
    <col min="3302" max="3302" width="10.28515625" style="161" customWidth="1"/>
    <col min="3303" max="3555" width="9.140625" style="161"/>
    <col min="3556" max="3556" width="31.42578125" style="161" bestFit="1" customWidth="1"/>
    <col min="3557" max="3557" width="9.140625" style="161"/>
    <col min="3558" max="3558" width="10.28515625" style="161" customWidth="1"/>
    <col min="3559" max="3811" width="9.140625" style="161"/>
    <col min="3812" max="3812" width="31.42578125" style="161" bestFit="1" customWidth="1"/>
    <col min="3813" max="3813" width="9.140625" style="161"/>
    <col min="3814" max="3814" width="10.28515625" style="161" customWidth="1"/>
    <col min="3815" max="4067" width="9.140625" style="161"/>
    <col min="4068" max="4068" width="31.42578125" style="161" bestFit="1" customWidth="1"/>
    <col min="4069" max="4069" width="9.140625" style="161"/>
    <col min="4070" max="4070" width="10.28515625" style="161" customWidth="1"/>
    <col min="4071" max="4323" width="9.140625" style="161"/>
    <col min="4324" max="4324" width="31.42578125" style="161" bestFit="1" customWidth="1"/>
    <col min="4325" max="4325" width="9.140625" style="161"/>
    <col min="4326" max="4326" width="10.28515625" style="161" customWidth="1"/>
    <col min="4327" max="4579" width="9.140625" style="161"/>
    <col min="4580" max="4580" width="31.42578125" style="161" bestFit="1" customWidth="1"/>
    <col min="4581" max="4581" width="9.140625" style="161"/>
    <col min="4582" max="4582" width="10.28515625" style="161" customWidth="1"/>
    <col min="4583" max="4835" width="9.140625" style="161"/>
    <col min="4836" max="4836" width="31.42578125" style="161" bestFit="1" customWidth="1"/>
    <col min="4837" max="4837" width="9.140625" style="161"/>
    <col min="4838" max="4838" width="10.28515625" style="161" customWidth="1"/>
    <col min="4839" max="5091" width="9.140625" style="161"/>
    <col min="5092" max="5092" width="31.42578125" style="161" bestFit="1" customWidth="1"/>
    <col min="5093" max="5093" width="9.140625" style="161"/>
    <col min="5094" max="5094" width="10.28515625" style="161" customWidth="1"/>
    <col min="5095" max="5347" width="9.140625" style="161"/>
    <col min="5348" max="5348" width="31.42578125" style="161" bestFit="1" customWidth="1"/>
    <col min="5349" max="5349" width="9.140625" style="161"/>
    <col min="5350" max="5350" width="10.28515625" style="161" customWidth="1"/>
    <col min="5351" max="5603" width="9.140625" style="161"/>
    <col min="5604" max="5604" width="31.42578125" style="161" bestFit="1" customWidth="1"/>
    <col min="5605" max="5605" width="9.140625" style="161"/>
    <col min="5606" max="5606" width="10.28515625" style="161" customWidth="1"/>
    <col min="5607" max="5859" width="9.140625" style="161"/>
    <col min="5860" max="5860" width="31.42578125" style="161" bestFit="1" customWidth="1"/>
    <col min="5861" max="5861" width="9.140625" style="161"/>
    <col min="5862" max="5862" width="10.28515625" style="161" customWidth="1"/>
    <col min="5863" max="6115" width="9.140625" style="161"/>
    <col min="6116" max="6116" width="31.42578125" style="161" bestFit="1" customWidth="1"/>
    <col min="6117" max="6117" width="9.140625" style="161"/>
    <col min="6118" max="6118" width="10.28515625" style="161" customWidth="1"/>
    <col min="6119" max="6371" width="9.140625" style="161"/>
    <col min="6372" max="6372" width="31.42578125" style="161" bestFit="1" customWidth="1"/>
    <col min="6373" max="6373" width="9.140625" style="161"/>
    <col min="6374" max="6374" width="10.28515625" style="161" customWidth="1"/>
    <col min="6375" max="6627" width="9.140625" style="161"/>
    <col min="6628" max="6628" width="31.42578125" style="161" bestFit="1" customWidth="1"/>
    <col min="6629" max="6629" width="9.140625" style="161"/>
    <col min="6630" max="6630" width="10.28515625" style="161" customWidth="1"/>
    <col min="6631" max="6883" width="9.140625" style="161"/>
    <col min="6884" max="6884" width="31.42578125" style="161" bestFit="1" customWidth="1"/>
    <col min="6885" max="6885" width="9.140625" style="161"/>
    <col min="6886" max="6886" width="10.28515625" style="161" customWidth="1"/>
    <col min="6887" max="7139" width="9.140625" style="161"/>
    <col min="7140" max="7140" width="31.42578125" style="161" bestFit="1" customWidth="1"/>
    <col min="7141" max="7141" width="9.140625" style="161"/>
    <col min="7142" max="7142" width="10.28515625" style="161" customWidth="1"/>
    <col min="7143" max="7395" width="9.140625" style="161"/>
    <col min="7396" max="7396" width="31.42578125" style="161" bestFit="1" customWidth="1"/>
    <col min="7397" max="7397" width="9.140625" style="161"/>
    <col min="7398" max="7398" width="10.28515625" style="161" customWidth="1"/>
    <col min="7399" max="7651" width="9.140625" style="161"/>
    <col min="7652" max="7652" width="31.42578125" style="161" bestFit="1" customWidth="1"/>
    <col min="7653" max="7653" width="9.140625" style="161"/>
    <col min="7654" max="7654" width="10.28515625" style="161" customWidth="1"/>
    <col min="7655" max="7907" width="9.140625" style="161"/>
    <col min="7908" max="7908" width="31.42578125" style="161" bestFit="1" customWidth="1"/>
    <col min="7909" max="7909" width="9.140625" style="161"/>
    <col min="7910" max="7910" width="10.28515625" style="161" customWidth="1"/>
    <col min="7911" max="8163" width="9.140625" style="161"/>
    <col min="8164" max="8164" width="31.42578125" style="161" bestFit="1" customWidth="1"/>
    <col min="8165" max="8165" width="9.140625" style="161"/>
    <col min="8166" max="8166" width="10.28515625" style="161" customWidth="1"/>
    <col min="8167" max="8419" width="9.140625" style="161"/>
    <col min="8420" max="8420" width="31.42578125" style="161" bestFit="1" customWidth="1"/>
    <col min="8421" max="8421" width="9.140625" style="161"/>
    <col min="8422" max="8422" width="10.28515625" style="161" customWidth="1"/>
    <col min="8423" max="8675" width="9.140625" style="161"/>
    <col min="8676" max="8676" width="31.42578125" style="161" bestFit="1" customWidth="1"/>
    <col min="8677" max="8677" width="9.140625" style="161"/>
    <col min="8678" max="8678" width="10.28515625" style="161" customWidth="1"/>
    <col min="8679" max="8931" width="9.140625" style="161"/>
    <col min="8932" max="8932" width="31.42578125" style="161" bestFit="1" customWidth="1"/>
    <col min="8933" max="8933" width="9.140625" style="161"/>
    <col min="8934" max="8934" width="10.28515625" style="161" customWidth="1"/>
    <col min="8935" max="9187" width="9.140625" style="161"/>
    <col min="9188" max="9188" width="31.42578125" style="161" bestFit="1" customWidth="1"/>
    <col min="9189" max="9189" width="9.140625" style="161"/>
    <col min="9190" max="9190" width="10.28515625" style="161" customWidth="1"/>
    <col min="9191" max="9443" width="9.140625" style="161"/>
    <col min="9444" max="9444" width="31.42578125" style="161" bestFit="1" customWidth="1"/>
    <col min="9445" max="9445" width="9.140625" style="161"/>
    <col min="9446" max="9446" width="10.28515625" style="161" customWidth="1"/>
    <col min="9447" max="9699" width="9.140625" style="161"/>
    <col min="9700" max="9700" width="31.42578125" style="161" bestFit="1" customWidth="1"/>
    <col min="9701" max="9701" width="9.140625" style="161"/>
    <col min="9702" max="9702" width="10.28515625" style="161" customWidth="1"/>
    <col min="9703" max="9955" width="9.140625" style="161"/>
    <col min="9956" max="9956" width="31.42578125" style="161" bestFit="1" customWidth="1"/>
    <col min="9957" max="9957" width="9.140625" style="161"/>
    <col min="9958" max="9958" width="10.28515625" style="161" customWidth="1"/>
    <col min="9959" max="10211" width="9.140625" style="161"/>
    <col min="10212" max="10212" width="31.42578125" style="161" bestFit="1" customWidth="1"/>
    <col min="10213" max="10213" width="9.140625" style="161"/>
    <col min="10214" max="10214" width="10.28515625" style="161" customWidth="1"/>
    <col min="10215" max="10467" width="9.140625" style="161"/>
    <col min="10468" max="10468" width="31.42578125" style="161" bestFit="1" customWidth="1"/>
    <col min="10469" max="10469" width="9.140625" style="161"/>
    <col min="10470" max="10470" width="10.28515625" style="161" customWidth="1"/>
    <col min="10471" max="10723" width="9.140625" style="161"/>
    <col min="10724" max="10724" width="31.42578125" style="161" bestFit="1" customWidth="1"/>
    <col min="10725" max="10725" width="9.140625" style="161"/>
    <col min="10726" max="10726" width="10.28515625" style="161" customWidth="1"/>
    <col min="10727" max="10979" width="9.140625" style="161"/>
    <col min="10980" max="10980" width="31.42578125" style="161" bestFit="1" customWidth="1"/>
    <col min="10981" max="10981" width="9.140625" style="161"/>
    <col min="10982" max="10982" width="10.28515625" style="161" customWidth="1"/>
    <col min="10983" max="11235" width="9.140625" style="161"/>
    <col min="11236" max="11236" width="31.42578125" style="161" bestFit="1" customWidth="1"/>
    <col min="11237" max="11237" width="9.140625" style="161"/>
    <col min="11238" max="11238" width="10.28515625" style="161" customWidth="1"/>
    <col min="11239" max="11491" width="9.140625" style="161"/>
    <col min="11492" max="11492" width="31.42578125" style="161" bestFit="1" customWidth="1"/>
    <col min="11493" max="11493" width="9.140625" style="161"/>
    <col min="11494" max="11494" width="10.28515625" style="161" customWidth="1"/>
    <col min="11495" max="11747" width="9.140625" style="161"/>
    <col min="11748" max="11748" width="31.42578125" style="161" bestFit="1" customWidth="1"/>
    <col min="11749" max="11749" width="9.140625" style="161"/>
    <col min="11750" max="11750" width="10.28515625" style="161" customWidth="1"/>
    <col min="11751" max="12003" width="9.140625" style="161"/>
    <col min="12004" max="12004" width="31.42578125" style="161" bestFit="1" customWidth="1"/>
    <col min="12005" max="12005" width="9.140625" style="161"/>
    <col min="12006" max="12006" width="10.28515625" style="161" customWidth="1"/>
    <col min="12007" max="12259" width="9.140625" style="161"/>
    <col min="12260" max="12260" width="31.42578125" style="161" bestFit="1" customWidth="1"/>
    <col min="12261" max="12261" width="9.140625" style="161"/>
    <col min="12262" max="12262" width="10.28515625" style="161" customWidth="1"/>
    <col min="12263" max="12515" width="9.140625" style="161"/>
    <col min="12516" max="12516" width="31.42578125" style="161" bestFit="1" customWidth="1"/>
    <col min="12517" max="12517" width="9.140625" style="161"/>
    <col min="12518" max="12518" width="10.28515625" style="161" customWidth="1"/>
    <col min="12519" max="12771" width="9.140625" style="161"/>
    <col min="12772" max="12772" width="31.42578125" style="161" bestFit="1" customWidth="1"/>
    <col min="12773" max="12773" width="9.140625" style="161"/>
    <col min="12774" max="12774" width="10.28515625" style="161" customWidth="1"/>
    <col min="12775" max="13027" width="9.140625" style="161"/>
    <col min="13028" max="13028" width="31.42578125" style="161" bestFit="1" customWidth="1"/>
    <col min="13029" max="13029" width="9.140625" style="161"/>
    <col min="13030" max="13030" width="10.28515625" style="161" customWidth="1"/>
    <col min="13031" max="13283" width="9.140625" style="161"/>
    <col min="13284" max="13284" width="31.42578125" style="161" bestFit="1" customWidth="1"/>
    <col min="13285" max="13285" width="9.140625" style="161"/>
    <col min="13286" max="13286" width="10.28515625" style="161" customWidth="1"/>
    <col min="13287" max="13539" width="9.140625" style="161"/>
    <col min="13540" max="13540" width="31.42578125" style="161" bestFit="1" customWidth="1"/>
    <col min="13541" max="13541" width="9.140625" style="161"/>
    <col min="13542" max="13542" width="10.28515625" style="161" customWidth="1"/>
    <col min="13543" max="13795" width="9.140625" style="161"/>
    <col min="13796" max="13796" width="31.42578125" style="161" bestFit="1" customWidth="1"/>
    <col min="13797" max="13797" width="9.140625" style="161"/>
    <col min="13798" max="13798" width="10.28515625" style="161" customWidth="1"/>
    <col min="13799" max="14051" width="9.140625" style="161"/>
    <col min="14052" max="14052" width="31.42578125" style="161" bestFit="1" customWidth="1"/>
    <col min="14053" max="14053" width="9.140625" style="161"/>
    <col min="14054" max="14054" width="10.28515625" style="161" customWidth="1"/>
    <col min="14055" max="14307" width="9.140625" style="161"/>
    <col min="14308" max="14308" width="31.42578125" style="161" bestFit="1" customWidth="1"/>
    <col min="14309" max="14309" width="9.140625" style="161"/>
    <col min="14310" max="14310" width="10.28515625" style="161" customWidth="1"/>
    <col min="14311" max="14563" width="9.140625" style="161"/>
    <col min="14564" max="14564" width="31.42578125" style="161" bestFit="1" customWidth="1"/>
    <col min="14565" max="14565" width="9.140625" style="161"/>
    <col min="14566" max="14566" width="10.28515625" style="161" customWidth="1"/>
    <col min="14567" max="14819" width="9.140625" style="161"/>
    <col min="14820" max="14820" width="31.42578125" style="161" bestFit="1" customWidth="1"/>
    <col min="14821" max="14821" width="9.140625" style="161"/>
    <col min="14822" max="14822" width="10.28515625" style="161" customWidth="1"/>
    <col min="14823" max="15075" width="9.140625" style="161"/>
    <col min="15076" max="15076" width="31.42578125" style="161" bestFit="1" customWidth="1"/>
    <col min="15077" max="15077" width="9.140625" style="161"/>
    <col min="15078" max="15078" width="10.28515625" style="161" customWidth="1"/>
    <col min="15079" max="15331" width="9.140625" style="161"/>
    <col min="15332" max="15332" width="31.42578125" style="161" bestFit="1" customWidth="1"/>
    <col min="15333" max="15333" width="9.140625" style="161"/>
    <col min="15334" max="15334" width="10.28515625" style="161" customWidth="1"/>
    <col min="15335" max="15587" width="9.140625" style="161"/>
    <col min="15588" max="15588" width="31.42578125" style="161" bestFit="1" customWidth="1"/>
    <col min="15589" max="15589" width="9.140625" style="161"/>
    <col min="15590" max="15590" width="10.28515625" style="161" customWidth="1"/>
    <col min="15591" max="15843" width="9.140625" style="161"/>
    <col min="15844" max="15844" width="31.42578125" style="161" bestFit="1" customWidth="1"/>
    <col min="15845" max="15845" width="9.140625" style="161"/>
    <col min="15846" max="15846" width="10.28515625" style="161" customWidth="1"/>
    <col min="15847" max="16099" width="9.140625" style="161"/>
    <col min="16100" max="16100" width="31.42578125" style="161" bestFit="1" customWidth="1"/>
    <col min="16101" max="16101" width="9.140625" style="161"/>
    <col min="16102" max="16102" width="10.28515625" style="161" customWidth="1"/>
    <col min="16103" max="16384" width="9.140625" style="161"/>
  </cols>
  <sheetData>
    <row r="1" spans="1:15" x14ac:dyDescent="0.2">
      <c r="A1" s="160" t="s">
        <v>192</v>
      </c>
    </row>
    <row r="2" spans="1:15" x14ac:dyDescent="0.2">
      <c r="A2" s="294" t="s">
        <v>297</v>
      </c>
    </row>
    <row r="3" spans="1:15" ht="14.25" thickBot="1" x14ac:dyDescent="0.25">
      <c r="A3" s="160"/>
    </row>
    <row r="4" spans="1:15" ht="15.75" customHeight="1" x14ac:dyDescent="0.2">
      <c r="A4" s="514" t="s">
        <v>135</v>
      </c>
      <c r="B4" s="506" t="s">
        <v>193</v>
      </c>
      <c r="C4" s="508"/>
      <c r="D4" s="506" t="s">
        <v>194</v>
      </c>
      <c r="E4" s="507"/>
      <c r="F4" s="507"/>
      <c r="G4" s="507"/>
      <c r="H4" s="507"/>
      <c r="I4" s="508"/>
      <c r="J4" s="506" t="s">
        <v>195</v>
      </c>
      <c r="K4" s="507"/>
      <c r="L4" s="507"/>
      <c r="M4" s="507"/>
      <c r="N4" s="507"/>
      <c r="O4" s="508"/>
    </row>
    <row r="5" spans="1:15" ht="15.75" customHeight="1" thickBot="1" x14ac:dyDescent="0.25">
      <c r="A5" s="515"/>
      <c r="B5" s="509"/>
      <c r="C5" s="511"/>
      <c r="D5" s="509"/>
      <c r="E5" s="510"/>
      <c r="F5" s="510"/>
      <c r="G5" s="510"/>
      <c r="H5" s="510"/>
      <c r="I5" s="511"/>
      <c r="J5" s="509"/>
      <c r="K5" s="510"/>
      <c r="L5" s="510"/>
      <c r="M5" s="510"/>
      <c r="N5" s="510"/>
      <c r="O5" s="511"/>
    </row>
    <row r="6" spans="1:15" ht="15.75" customHeight="1" x14ac:dyDescent="0.2">
      <c r="A6" s="516"/>
      <c r="B6" s="300" t="s">
        <v>124</v>
      </c>
      <c r="C6" s="283" t="s">
        <v>109</v>
      </c>
      <c r="D6" s="283" t="s">
        <v>196</v>
      </c>
      <c r="E6" s="283" t="s">
        <v>197</v>
      </c>
      <c r="F6" s="300" t="s">
        <v>124</v>
      </c>
      <c r="G6" s="283" t="s">
        <v>198</v>
      </c>
      <c r="H6" s="283" t="s">
        <v>199</v>
      </c>
      <c r="I6" s="283" t="s">
        <v>109</v>
      </c>
      <c r="J6" s="283" t="s">
        <v>196</v>
      </c>
      <c r="K6" s="283" t="s">
        <v>197</v>
      </c>
      <c r="L6" s="300" t="s">
        <v>124</v>
      </c>
      <c r="M6" s="283" t="s">
        <v>198</v>
      </c>
      <c r="N6" s="283" t="s">
        <v>199</v>
      </c>
      <c r="O6" s="288" t="s">
        <v>109</v>
      </c>
    </row>
    <row r="7" spans="1:15" hidden="1" x14ac:dyDescent="0.2">
      <c r="A7" s="235" t="s">
        <v>200</v>
      </c>
      <c r="B7" s="301">
        <v>57</v>
      </c>
      <c r="C7" s="236">
        <v>57</v>
      </c>
      <c r="D7" s="236">
        <v>53.5</v>
      </c>
      <c r="E7" s="236">
        <v>58.8</v>
      </c>
      <c r="F7" s="301">
        <f>AVERAGE(D7,E7)</f>
        <v>56.15</v>
      </c>
      <c r="G7" s="236">
        <v>55</v>
      </c>
      <c r="H7" s="236">
        <v>59.3</v>
      </c>
      <c r="I7" s="236">
        <f>AVERAGE(G7,H7)</f>
        <v>57.15</v>
      </c>
      <c r="J7" s="236">
        <v>55.7</v>
      </c>
      <c r="K7" s="236">
        <v>60.3</v>
      </c>
      <c r="L7" s="301">
        <f>AVERAGE(J7,K7)</f>
        <v>58</v>
      </c>
      <c r="M7" s="236">
        <v>56.5</v>
      </c>
      <c r="N7" s="236">
        <v>60.7</v>
      </c>
      <c r="O7" s="289">
        <f>AVERAGE(M7,N7)</f>
        <v>58.6</v>
      </c>
    </row>
    <row r="8" spans="1:15" x14ac:dyDescent="0.2">
      <c r="A8" s="206" t="s">
        <v>153</v>
      </c>
      <c r="B8" s="302">
        <v>57.7</v>
      </c>
      <c r="C8" s="285">
        <v>53.4</v>
      </c>
      <c r="D8" s="284">
        <v>56.1</v>
      </c>
      <c r="E8" s="284">
        <v>63.9</v>
      </c>
      <c r="F8" s="302">
        <f t="shared" ref="F8:F43" si="0">AVERAGE(D8,E8)</f>
        <v>60</v>
      </c>
      <c r="G8" s="284">
        <v>58.4</v>
      </c>
      <c r="H8" s="284">
        <v>63.1</v>
      </c>
      <c r="I8" s="285">
        <f t="shared" ref="I8:I43" si="1">AVERAGE(G8,H8)</f>
        <v>60.75</v>
      </c>
      <c r="J8" s="284">
        <v>65.400000000000006</v>
      </c>
      <c r="K8" s="284">
        <v>69.900000000000006</v>
      </c>
      <c r="L8" s="302">
        <f t="shared" ref="L8:L43" si="2">AVERAGE(J8,K8)</f>
        <v>67.650000000000006</v>
      </c>
      <c r="M8" s="284">
        <v>61.9</v>
      </c>
      <c r="N8" s="284">
        <v>65.3</v>
      </c>
      <c r="O8" s="290">
        <f t="shared" ref="O8:O43" si="3">AVERAGE(M8,N8)</f>
        <v>63.599999999999994</v>
      </c>
    </row>
    <row r="9" spans="1:15" x14ac:dyDescent="0.2">
      <c r="A9" s="209" t="s">
        <v>154</v>
      </c>
      <c r="B9" s="302">
        <v>50.9</v>
      </c>
      <c r="C9" s="285">
        <v>49.8</v>
      </c>
      <c r="D9" s="284">
        <v>50.8</v>
      </c>
      <c r="E9" s="284">
        <v>58.8</v>
      </c>
      <c r="F9" s="302">
        <f t="shared" si="0"/>
        <v>54.8</v>
      </c>
      <c r="G9" s="284">
        <v>50.7</v>
      </c>
      <c r="H9" s="284">
        <v>56.9</v>
      </c>
      <c r="I9" s="285">
        <f t="shared" si="1"/>
        <v>53.8</v>
      </c>
      <c r="J9" s="284">
        <v>54.2</v>
      </c>
      <c r="K9" s="284">
        <v>59.3</v>
      </c>
      <c r="L9" s="302">
        <f t="shared" si="2"/>
        <v>56.75</v>
      </c>
      <c r="M9" s="284">
        <v>53.6</v>
      </c>
      <c r="N9" s="284">
        <v>59.9</v>
      </c>
      <c r="O9" s="290">
        <f t="shared" si="3"/>
        <v>56.75</v>
      </c>
    </row>
    <row r="10" spans="1:15" x14ac:dyDescent="0.2">
      <c r="A10" s="209" t="s">
        <v>155</v>
      </c>
      <c r="B10" s="302">
        <v>93.3</v>
      </c>
      <c r="C10" s="285">
        <v>67.7</v>
      </c>
      <c r="D10" s="284">
        <v>53.2</v>
      </c>
      <c r="E10" s="284">
        <v>61.4</v>
      </c>
      <c r="F10" s="302">
        <f t="shared" si="0"/>
        <v>57.3</v>
      </c>
      <c r="G10" s="284">
        <v>52.9</v>
      </c>
      <c r="H10" s="284">
        <v>65.3</v>
      </c>
      <c r="I10" s="285">
        <f t="shared" si="1"/>
        <v>59.099999999999994</v>
      </c>
      <c r="J10" s="284">
        <v>53.3</v>
      </c>
      <c r="K10" s="284">
        <v>61.2</v>
      </c>
      <c r="L10" s="302">
        <f t="shared" si="2"/>
        <v>57.25</v>
      </c>
      <c r="M10" s="284">
        <v>47.4</v>
      </c>
      <c r="N10" s="284">
        <v>55.9</v>
      </c>
      <c r="O10" s="290">
        <f t="shared" si="3"/>
        <v>51.65</v>
      </c>
    </row>
    <row r="11" spans="1:15" x14ac:dyDescent="0.2">
      <c r="A11" s="209" t="s">
        <v>156</v>
      </c>
      <c r="B11" s="302">
        <v>55.9</v>
      </c>
      <c r="C11" s="285">
        <v>52.7</v>
      </c>
      <c r="D11" s="284">
        <v>52.6</v>
      </c>
      <c r="E11" s="284">
        <v>58.8</v>
      </c>
      <c r="F11" s="302">
        <f t="shared" si="0"/>
        <v>55.7</v>
      </c>
      <c r="G11" s="284">
        <v>48.7</v>
      </c>
      <c r="H11" s="284">
        <v>54.4</v>
      </c>
      <c r="I11" s="285">
        <f t="shared" si="1"/>
        <v>51.55</v>
      </c>
      <c r="J11" s="284">
        <v>52.1</v>
      </c>
      <c r="K11" s="284">
        <v>54.9</v>
      </c>
      <c r="L11" s="302">
        <f t="shared" si="2"/>
        <v>53.5</v>
      </c>
      <c r="M11" s="284">
        <v>49.3</v>
      </c>
      <c r="N11" s="284">
        <v>55.1</v>
      </c>
      <c r="O11" s="290">
        <f t="shared" si="3"/>
        <v>52.2</v>
      </c>
    </row>
    <row r="12" spans="1:15" x14ac:dyDescent="0.2">
      <c r="A12" s="209" t="s">
        <v>157</v>
      </c>
      <c r="B12" s="302">
        <v>62.2</v>
      </c>
      <c r="C12" s="285">
        <v>57.8</v>
      </c>
      <c r="D12" s="284">
        <v>56.5</v>
      </c>
      <c r="E12" s="284">
        <v>62.4</v>
      </c>
      <c r="F12" s="302">
        <f t="shared" si="0"/>
        <v>59.45</v>
      </c>
      <c r="G12" s="284">
        <v>53.6</v>
      </c>
      <c r="H12" s="284">
        <v>57.6</v>
      </c>
      <c r="I12" s="285">
        <f t="shared" si="1"/>
        <v>55.6</v>
      </c>
      <c r="J12" s="284">
        <v>58.4</v>
      </c>
      <c r="K12" s="284">
        <v>60.9</v>
      </c>
      <c r="L12" s="302">
        <f t="shared" si="2"/>
        <v>59.65</v>
      </c>
      <c r="M12" s="284">
        <v>57.3</v>
      </c>
      <c r="N12" s="284">
        <v>62.9</v>
      </c>
      <c r="O12" s="290">
        <f t="shared" si="3"/>
        <v>60.099999999999994</v>
      </c>
    </row>
    <row r="13" spans="1:15" x14ac:dyDescent="0.2">
      <c r="A13" s="209" t="s">
        <v>158</v>
      </c>
      <c r="B13" s="302">
        <v>65.5</v>
      </c>
      <c r="C13" s="285">
        <v>60.3</v>
      </c>
      <c r="D13" s="284">
        <v>61.9</v>
      </c>
      <c r="E13" s="284">
        <v>67.099999999999994</v>
      </c>
      <c r="F13" s="302">
        <f t="shared" si="0"/>
        <v>64.5</v>
      </c>
      <c r="G13" s="284">
        <v>61.1</v>
      </c>
      <c r="H13" s="284">
        <v>64.5</v>
      </c>
      <c r="I13" s="285">
        <f t="shared" si="1"/>
        <v>62.8</v>
      </c>
      <c r="J13" s="284">
        <v>56.8</v>
      </c>
      <c r="K13" s="284">
        <v>63.4</v>
      </c>
      <c r="L13" s="302">
        <f t="shared" si="2"/>
        <v>60.099999999999994</v>
      </c>
      <c r="M13" s="284">
        <v>58.6</v>
      </c>
      <c r="N13" s="284">
        <v>64.5</v>
      </c>
      <c r="O13" s="290">
        <f t="shared" si="3"/>
        <v>61.55</v>
      </c>
    </row>
    <row r="14" spans="1:15" x14ac:dyDescent="0.2">
      <c r="A14" s="209" t="s">
        <v>159</v>
      </c>
      <c r="B14" s="302">
        <v>53.9</v>
      </c>
      <c r="C14" s="285">
        <v>47.4</v>
      </c>
      <c r="D14" s="284">
        <v>49.5</v>
      </c>
      <c r="E14" s="284">
        <v>54.6</v>
      </c>
      <c r="F14" s="302">
        <f t="shared" si="0"/>
        <v>52.05</v>
      </c>
      <c r="G14" s="284">
        <v>44.7</v>
      </c>
      <c r="H14" s="284">
        <v>48.8</v>
      </c>
      <c r="I14" s="285">
        <f t="shared" si="1"/>
        <v>46.75</v>
      </c>
      <c r="J14" s="284">
        <v>51.1</v>
      </c>
      <c r="K14" s="284">
        <v>55.8</v>
      </c>
      <c r="L14" s="302">
        <f t="shared" si="2"/>
        <v>53.45</v>
      </c>
      <c r="M14" s="284">
        <v>47.6</v>
      </c>
      <c r="N14" s="284">
        <v>51.7</v>
      </c>
      <c r="O14" s="290">
        <f t="shared" si="3"/>
        <v>49.650000000000006</v>
      </c>
    </row>
    <row r="15" spans="1:15" x14ac:dyDescent="0.2">
      <c r="A15" s="209" t="s">
        <v>160</v>
      </c>
      <c r="B15" s="302">
        <v>51.9</v>
      </c>
      <c r="C15" s="285">
        <v>41.3</v>
      </c>
      <c r="D15" s="284">
        <v>48.9</v>
      </c>
      <c r="E15" s="284">
        <v>55.3</v>
      </c>
      <c r="F15" s="302">
        <f t="shared" si="0"/>
        <v>52.099999999999994</v>
      </c>
      <c r="G15" s="284">
        <v>42.2</v>
      </c>
      <c r="H15" s="284">
        <v>47.7</v>
      </c>
      <c r="I15" s="285">
        <f t="shared" si="1"/>
        <v>44.95</v>
      </c>
      <c r="J15" s="284">
        <v>49.7</v>
      </c>
      <c r="K15" s="284">
        <v>54.2</v>
      </c>
      <c r="L15" s="302">
        <f t="shared" si="2"/>
        <v>51.95</v>
      </c>
      <c r="M15" s="284">
        <v>39.6</v>
      </c>
      <c r="N15" s="284">
        <v>42.5</v>
      </c>
      <c r="O15" s="290">
        <f t="shared" si="3"/>
        <v>41.05</v>
      </c>
    </row>
    <row r="16" spans="1:15" x14ac:dyDescent="0.2">
      <c r="A16" s="209" t="s">
        <v>161</v>
      </c>
      <c r="B16" s="302">
        <v>47.6</v>
      </c>
      <c r="C16" s="285">
        <v>49.6</v>
      </c>
      <c r="D16" s="284">
        <v>50.8</v>
      </c>
      <c r="E16" s="284">
        <v>55.9</v>
      </c>
      <c r="F16" s="302">
        <f t="shared" si="0"/>
        <v>53.349999999999994</v>
      </c>
      <c r="G16" s="284">
        <v>51</v>
      </c>
      <c r="H16" s="284">
        <v>54.2</v>
      </c>
      <c r="I16" s="285">
        <f t="shared" si="1"/>
        <v>52.6</v>
      </c>
      <c r="J16" s="284">
        <v>51.6</v>
      </c>
      <c r="K16" s="284">
        <v>52.5</v>
      </c>
      <c r="L16" s="302">
        <f t="shared" si="2"/>
        <v>52.05</v>
      </c>
      <c r="M16" s="284">
        <v>54.2</v>
      </c>
      <c r="N16" s="284">
        <v>56.4</v>
      </c>
      <c r="O16" s="290">
        <f t="shared" si="3"/>
        <v>55.3</v>
      </c>
    </row>
    <row r="17" spans="1:15" x14ac:dyDescent="0.2">
      <c r="A17" s="209" t="s">
        <v>162</v>
      </c>
      <c r="B17" s="302">
        <v>61.3</v>
      </c>
      <c r="C17" s="285">
        <v>56.9</v>
      </c>
      <c r="D17" s="284">
        <v>50.1</v>
      </c>
      <c r="E17" s="284">
        <v>56.9</v>
      </c>
      <c r="F17" s="302">
        <f t="shared" si="0"/>
        <v>53.5</v>
      </c>
      <c r="G17" s="284">
        <v>55.9</v>
      </c>
      <c r="H17" s="284">
        <v>58.1</v>
      </c>
      <c r="I17" s="285">
        <f t="shared" si="1"/>
        <v>57</v>
      </c>
      <c r="J17" s="284">
        <v>56.5</v>
      </c>
      <c r="K17" s="284">
        <v>62.2</v>
      </c>
      <c r="L17" s="302">
        <f t="shared" si="2"/>
        <v>59.35</v>
      </c>
      <c r="M17" s="284">
        <v>61.2</v>
      </c>
      <c r="N17" s="284">
        <v>58.4</v>
      </c>
      <c r="O17" s="290">
        <f t="shared" si="3"/>
        <v>59.8</v>
      </c>
    </row>
    <row r="18" spans="1:15" x14ac:dyDescent="0.2">
      <c r="A18" s="209" t="s">
        <v>163</v>
      </c>
      <c r="B18" s="302">
        <v>47</v>
      </c>
      <c r="C18" s="285">
        <v>47.5</v>
      </c>
      <c r="D18" s="284">
        <v>52.9</v>
      </c>
      <c r="E18" s="284">
        <v>63.8</v>
      </c>
      <c r="F18" s="302">
        <f t="shared" si="0"/>
        <v>58.349999999999994</v>
      </c>
      <c r="G18" s="284">
        <v>48.1</v>
      </c>
      <c r="H18" s="284">
        <v>60.1</v>
      </c>
      <c r="I18" s="285">
        <f t="shared" si="1"/>
        <v>54.1</v>
      </c>
      <c r="J18" s="284">
        <v>56.5</v>
      </c>
      <c r="K18" s="284">
        <v>63.8</v>
      </c>
      <c r="L18" s="302">
        <f t="shared" si="2"/>
        <v>60.15</v>
      </c>
      <c r="M18" s="284">
        <v>51.1</v>
      </c>
      <c r="N18" s="284">
        <v>57.2</v>
      </c>
      <c r="O18" s="290">
        <f t="shared" si="3"/>
        <v>54.150000000000006</v>
      </c>
    </row>
    <row r="19" spans="1:15" x14ac:dyDescent="0.2">
      <c r="A19" s="209" t="s">
        <v>164</v>
      </c>
      <c r="B19" s="302">
        <v>57.3</v>
      </c>
      <c r="C19" s="285">
        <v>53.3</v>
      </c>
      <c r="D19" s="284">
        <v>53.3</v>
      </c>
      <c r="E19" s="284">
        <v>56.4</v>
      </c>
      <c r="F19" s="302">
        <f t="shared" si="0"/>
        <v>54.849999999999994</v>
      </c>
      <c r="G19" s="284">
        <v>54</v>
      </c>
      <c r="H19" s="284">
        <v>56</v>
      </c>
      <c r="I19" s="285">
        <f t="shared" si="1"/>
        <v>55</v>
      </c>
      <c r="J19" s="284">
        <v>54.1</v>
      </c>
      <c r="K19" s="284">
        <v>56.3</v>
      </c>
      <c r="L19" s="302">
        <f t="shared" si="2"/>
        <v>55.2</v>
      </c>
      <c r="M19" s="284">
        <v>50.8</v>
      </c>
      <c r="N19" s="284">
        <v>53.7</v>
      </c>
      <c r="O19" s="290">
        <f t="shared" si="3"/>
        <v>52.25</v>
      </c>
    </row>
    <row r="20" spans="1:15" x14ac:dyDescent="0.2">
      <c r="A20" s="209" t="s">
        <v>165</v>
      </c>
      <c r="B20" s="302">
        <v>60.5</v>
      </c>
      <c r="C20" s="285">
        <v>69.599999999999994</v>
      </c>
      <c r="D20" s="284">
        <v>57.6</v>
      </c>
      <c r="E20" s="284">
        <v>64.5</v>
      </c>
      <c r="F20" s="302">
        <f t="shared" si="0"/>
        <v>61.05</v>
      </c>
      <c r="G20" s="284">
        <v>67</v>
      </c>
      <c r="H20" s="284">
        <v>70.7</v>
      </c>
      <c r="I20" s="285">
        <f t="shared" si="1"/>
        <v>68.849999999999994</v>
      </c>
      <c r="J20" s="284">
        <v>61.6</v>
      </c>
      <c r="K20" s="284">
        <v>68.599999999999994</v>
      </c>
      <c r="L20" s="302">
        <f t="shared" si="2"/>
        <v>65.099999999999994</v>
      </c>
      <c r="M20" s="284">
        <v>67.900000000000006</v>
      </c>
      <c r="N20" s="284">
        <v>72.8</v>
      </c>
      <c r="O20" s="290">
        <f t="shared" si="3"/>
        <v>70.349999999999994</v>
      </c>
    </row>
    <row r="21" spans="1:15" x14ac:dyDescent="0.2">
      <c r="A21" s="209" t="s">
        <v>166</v>
      </c>
      <c r="B21" s="302">
        <v>67.5</v>
      </c>
      <c r="C21" s="285">
        <v>68.400000000000006</v>
      </c>
      <c r="D21" s="284">
        <v>63.1</v>
      </c>
      <c r="E21" s="284">
        <v>69.7</v>
      </c>
      <c r="F21" s="302">
        <f t="shared" si="0"/>
        <v>66.400000000000006</v>
      </c>
      <c r="G21" s="284">
        <v>68.599999999999994</v>
      </c>
      <c r="H21" s="284">
        <v>71.8</v>
      </c>
      <c r="I21" s="285">
        <f t="shared" si="1"/>
        <v>70.199999999999989</v>
      </c>
      <c r="J21" s="284">
        <v>70.7</v>
      </c>
      <c r="K21" s="284">
        <v>74</v>
      </c>
      <c r="L21" s="302">
        <f t="shared" si="2"/>
        <v>72.349999999999994</v>
      </c>
      <c r="M21" s="284">
        <v>71.400000000000006</v>
      </c>
      <c r="N21" s="284">
        <v>75.5</v>
      </c>
      <c r="O21" s="290">
        <f t="shared" si="3"/>
        <v>73.45</v>
      </c>
    </row>
    <row r="22" spans="1:15" x14ac:dyDescent="0.2">
      <c r="A22" s="209" t="s">
        <v>167</v>
      </c>
      <c r="B22" s="302">
        <v>61.2</v>
      </c>
      <c r="C22" s="285">
        <v>63.6</v>
      </c>
      <c r="D22" s="284">
        <v>60.4</v>
      </c>
      <c r="E22" s="284">
        <v>64.900000000000006</v>
      </c>
      <c r="F22" s="302">
        <f t="shared" si="0"/>
        <v>62.650000000000006</v>
      </c>
      <c r="G22" s="284">
        <v>61.8</v>
      </c>
      <c r="H22" s="284">
        <v>66.3</v>
      </c>
      <c r="I22" s="285">
        <f t="shared" si="1"/>
        <v>64.05</v>
      </c>
      <c r="J22" s="284">
        <v>62.9</v>
      </c>
      <c r="K22" s="284">
        <v>67</v>
      </c>
      <c r="L22" s="302">
        <f t="shared" si="2"/>
        <v>64.95</v>
      </c>
      <c r="M22" s="284">
        <v>63.3</v>
      </c>
      <c r="N22" s="284">
        <v>68.099999999999994</v>
      </c>
      <c r="O22" s="290">
        <f t="shared" si="3"/>
        <v>65.699999999999989</v>
      </c>
    </row>
    <row r="23" spans="1:15" x14ac:dyDescent="0.2">
      <c r="A23" s="209" t="s">
        <v>168</v>
      </c>
      <c r="B23" s="302">
        <v>69.5</v>
      </c>
      <c r="C23" s="285">
        <v>51.2</v>
      </c>
      <c r="D23" s="284">
        <v>56.2</v>
      </c>
      <c r="E23" s="284">
        <v>61.7</v>
      </c>
      <c r="F23" s="302">
        <f t="shared" si="0"/>
        <v>58.95</v>
      </c>
      <c r="G23" s="284">
        <v>48.5</v>
      </c>
      <c r="H23" s="284">
        <v>53.6</v>
      </c>
      <c r="I23" s="285">
        <f t="shared" si="1"/>
        <v>51.05</v>
      </c>
      <c r="J23" s="284">
        <v>57.7</v>
      </c>
      <c r="K23" s="284">
        <v>60.3</v>
      </c>
      <c r="L23" s="302">
        <f t="shared" si="2"/>
        <v>59</v>
      </c>
      <c r="M23" s="284">
        <v>51.4</v>
      </c>
      <c r="N23" s="284">
        <v>54.7</v>
      </c>
      <c r="O23" s="290">
        <f t="shared" si="3"/>
        <v>53.05</v>
      </c>
    </row>
    <row r="24" spans="1:15" x14ac:dyDescent="0.2">
      <c r="A24" s="209" t="s">
        <v>169</v>
      </c>
      <c r="B24" s="302">
        <v>52.2</v>
      </c>
      <c r="C24" s="285">
        <v>48.8</v>
      </c>
      <c r="D24" s="284">
        <v>51.8</v>
      </c>
      <c r="E24" s="284">
        <v>56.3</v>
      </c>
      <c r="F24" s="302">
        <f t="shared" si="0"/>
        <v>54.05</v>
      </c>
      <c r="G24" s="284">
        <v>49</v>
      </c>
      <c r="H24" s="284">
        <v>53.4</v>
      </c>
      <c r="I24" s="285">
        <f t="shared" si="1"/>
        <v>51.2</v>
      </c>
      <c r="J24" s="284">
        <v>51.9</v>
      </c>
      <c r="K24" s="284">
        <v>59.1</v>
      </c>
      <c r="L24" s="302">
        <f t="shared" si="2"/>
        <v>55.5</v>
      </c>
      <c r="M24" s="284">
        <v>50.4</v>
      </c>
      <c r="N24" s="284">
        <v>56</v>
      </c>
      <c r="O24" s="290">
        <f t="shared" si="3"/>
        <v>53.2</v>
      </c>
    </row>
    <row r="25" spans="1:15" x14ac:dyDescent="0.2">
      <c r="A25" s="209" t="s">
        <v>170</v>
      </c>
      <c r="B25" s="302">
        <v>56.7</v>
      </c>
      <c r="C25" s="285">
        <v>55.4</v>
      </c>
      <c r="D25" s="284">
        <v>54</v>
      </c>
      <c r="E25" s="284">
        <v>59.9</v>
      </c>
      <c r="F25" s="302">
        <f t="shared" si="0"/>
        <v>56.95</v>
      </c>
      <c r="G25" s="284">
        <v>52.7</v>
      </c>
      <c r="H25" s="284">
        <v>59</v>
      </c>
      <c r="I25" s="285">
        <f t="shared" si="1"/>
        <v>55.85</v>
      </c>
      <c r="J25" s="284">
        <v>56.8</v>
      </c>
      <c r="K25" s="284">
        <v>62.7</v>
      </c>
      <c r="L25" s="302">
        <f t="shared" si="2"/>
        <v>59.75</v>
      </c>
      <c r="M25" s="284">
        <v>54.6</v>
      </c>
      <c r="N25" s="284">
        <v>61</v>
      </c>
      <c r="O25" s="290">
        <f t="shared" si="3"/>
        <v>57.8</v>
      </c>
    </row>
    <row r="26" spans="1:15" x14ac:dyDescent="0.2">
      <c r="A26" s="209" t="s">
        <v>171</v>
      </c>
      <c r="B26" s="302">
        <v>71.599999999999994</v>
      </c>
      <c r="C26" s="285">
        <v>71.2</v>
      </c>
      <c r="D26" s="284">
        <v>64.7</v>
      </c>
      <c r="E26" s="284">
        <v>72.599999999999994</v>
      </c>
      <c r="F26" s="302">
        <f t="shared" si="0"/>
        <v>68.650000000000006</v>
      </c>
      <c r="G26" s="284">
        <v>71.599999999999994</v>
      </c>
      <c r="H26" s="284">
        <v>70.5</v>
      </c>
      <c r="I26" s="285">
        <f t="shared" si="1"/>
        <v>71.05</v>
      </c>
      <c r="J26" s="284">
        <v>65.099999999999994</v>
      </c>
      <c r="K26" s="284">
        <v>73.900000000000006</v>
      </c>
      <c r="L26" s="302">
        <f t="shared" si="2"/>
        <v>69.5</v>
      </c>
      <c r="M26" s="284">
        <v>69.7</v>
      </c>
      <c r="N26" s="284">
        <v>76.900000000000006</v>
      </c>
      <c r="O26" s="290">
        <f t="shared" si="3"/>
        <v>73.300000000000011</v>
      </c>
    </row>
    <row r="27" spans="1:15" x14ac:dyDescent="0.2">
      <c r="A27" s="209" t="s">
        <v>172</v>
      </c>
      <c r="B27" s="302">
        <v>58.2</v>
      </c>
      <c r="C27" s="285">
        <v>58.8</v>
      </c>
      <c r="D27" s="284">
        <v>54.1</v>
      </c>
      <c r="E27" s="284">
        <v>59</v>
      </c>
      <c r="F27" s="302">
        <f t="shared" si="0"/>
        <v>56.55</v>
      </c>
      <c r="G27" s="284">
        <v>58.4</v>
      </c>
      <c r="H27" s="284">
        <v>62.7</v>
      </c>
      <c r="I27" s="285">
        <f t="shared" si="1"/>
        <v>60.55</v>
      </c>
      <c r="J27" s="284">
        <v>58</v>
      </c>
      <c r="K27" s="284">
        <v>63.1</v>
      </c>
      <c r="L27" s="302">
        <f t="shared" si="2"/>
        <v>60.55</v>
      </c>
      <c r="M27" s="284">
        <v>61.8</v>
      </c>
      <c r="N27" s="284">
        <v>65</v>
      </c>
      <c r="O27" s="290">
        <f t="shared" si="3"/>
        <v>63.4</v>
      </c>
    </row>
    <row r="28" spans="1:15" x14ac:dyDescent="0.2">
      <c r="A28" s="209" t="s">
        <v>173</v>
      </c>
      <c r="B28" s="302">
        <v>52.1</v>
      </c>
      <c r="C28" s="285">
        <v>55.7</v>
      </c>
      <c r="D28" s="284">
        <v>52.7</v>
      </c>
      <c r="E28" s="284">
        <v>58.8</v>
      </c>
      <c r="F28" s="302">
        <f t="shared" si="0"/>
        <v>55.75</v>
      </c>
      <c r="G28" s="284">
        <v>56.2</v>
      </c>
      <c r="H28" s="284">
        <v>60.2</v>
      </c>
      <c r="I28" s="285">
        <f t="shared" si="1"/>
        <v>58.2</v>
      </c>
      <c r="J28" s="284">
        <v>55.2</v>
      </c>
      <c r="K28" s="284">
        <v>61.2</v>
      </c>
      <c r="L28" s="302">
        <f t="shared" si="2"/>
        <v>58.2</v>
      </c>
      <c r="M28" s="284">
        <v>56</v>
      </c>
      <c r="N28" s="284">
        <v>60.7</v>
      </c>
      <c r="O28" s="290">
        <f t="shared" si="3"/>
        <v>58.35</v>
      </c>
    </row>
    <row r="29" spans="1:15" x14ac:dyDescent="0.2">
      <c r="A29" s="209" t="s">
        <v>174</v>
      </c>
      <c r="B29" s="302">
        <v>52.5</v>
      </c>
      <c r="C29" s="285">
        <v>59.6</v>
      </c>
      <c r="D29" s="284">
        <v>45</v>
      </c>
      <c r="E29" s="284">
        <v>47.9</v>
      </c>
      <c r="F29" s="302">
        <f t="shared" si="0"/>
        <v>46.45</v>
      </c>
      <c r="G29" s="284">
        <v>46.4</v>
      </c>
      <c r="H29" s="284">
        <v>50.4</v>
      </c>
      <c r="I29" s="285">
        <f t="shared" si="1"/>
        <v>48.4</v>
      </c>
      <c r="J29" s="284">
        <v>45.9</v>
      </c>
      <c r="K29" s="284">
        <v>47.8</v>
      </c>
      <c r="L29" s="302">
        <f t="shared" si="2"/>
        <v>46.849999999999994</v>
      </c>
      <c r="M29" s="284">
        <v>46.7</v>
      </c>
      <c r="N29" s="284">
        <v>51.8</v>
      </c>
      <c r="O29" s="290">
        <f t="shared" si="3"/>
        <v>49.25</v>
      </c>
    </row>
    <row r="30" spans="1:15" x14ac:dyDescent="0.2">
      <c r="A30" s="209" t="s">
        <v>175</v>
      </c>
      <c r="B30" s="302">
        <v>50.6</v>
      </c>
      <c r="C30" s="285">
        <v>50.8</v>
      </c>
      <c r="D30" s="284">
        <v>40.700000000000003</v>
      </c>
      <c r="E30" s="284">
        <v>44.6</v>
      </c>
      <c r="F30" s="302">
        <f t="shared" si="0"/>
        <v>42.650000000000006</v>
      </c>
      <c r="G30" s="284">
        <v>41.3</v>
      </c>
      <c r="H30" s="284">
        <v>47.5</v>
      </c>
      <c r="I30" s="285">
        <f t="shared" si="1"/>
        <v>44.4</v>
      </c>
      <c r="J30" s="284">
        <v>46</v>
      </c>
      <c r="K30" s="284">
        <v>49.7</v>
      </c>
      <c r="L30" s="302">
        <f t="shared" si="2"/>
        <v>47.85</v>
      </c>
      <c r="M30" s="284">
        <v>41.6</v>
      </c>
      <c r="N30" s="284">
        <v>46</v>
      </c>
      <c r="O30" s="290">
        <f t="shared" si="3"/>
        <v>43.8</v>
      </c>
    </row>
    <row r="31" spans="1:15" x14ac:dyDescent="0.2">
      <c r="A31" s="209" t="s">
        <v>176</v>
      </c>
      <c r="B31" s="302">
        <v>67.599999999999994</v>
      </c>
      <c r="C31" s="285">
        <v>77.2</v>
      </c>
      <c r="D31" s="284">
        <v>52.6</v>
      </c>
      <c r="E31" s="284">
        <v>59.8</v>
      </c>
      <c r="F31" s="302">
        <f t="shared" si="0"/>
        <v>56.2</v>
      </c>
      <c r="G31" s="284">
        <v>49.4</v>
      </c>
      <c r="H31" s="284">
        <v>55.6</v>
      </c>
      <c r="I31" s="285">
        <f t="shared" si="1"/>
        <v>52.5</v>
      </c>
      <c r="J31" s="284">
        <v>53.5</v>
      </c>
      <c r="K31" s="284">
        <v>59.8</v>
      </c>
      <c r="L31" s="302">
        <f t="shared" si="2"/>
        <v>56.65</v>
      </c>
      <c r="M31" s="284">
        <v>48.1</v>
      </c>
      <c r="N31" s="284">
        <v>56.5</v>
      </c>
      <c r="O31" s="290">
        <f t="shared" si="3"/>
        <v>52.3</v>
      </c>
    </row>
    <row r="32" spans="1:15" x14ac:dyDescent="0.2">
      <c r="A32" s="209" t="s">
        <v>177</v>
      </c>
      <c r="B32" s="302">
        <v>73.900000000000006</v>
      </c>
      <c r="C32" s="285">
        <v>65.7</v>
      </c>
      <c r="D32" s="284">
        <v>55.5</v>
      </c>
      <c r="E32" s="284">
        <v>61.9</v>
      </c>
      <c r="F32" s="302">
        <f t="shared" si="0"/>
        <v>58.7</v>
      </c>
      <c r="G32" s="284">
        <v>54.2</v>
      </c>
      <c r="H32" s="284">
        <v>61.1</v>
      </c>
      <c r="I32" s="285">
        <f t="shared" si="1"/>
        <v>57.650000000000006</v>
      </c>
      <c r="J32" s="284">
        <v>54</v>
      </c>
      <c r="K32" s="284">
        <v>60</v>
      </c>
      <c r="L32" s="302">
        <f t="shared" si="2"/>
        <v>57</v>
      </c>
      <c r="M32" s="284">
        <v>51.5</v>
      </c>
      <c r="N32" s="284">
        <v>61.3</v>
      </c>
      <c r="O32" s="290">
        <f t="shared" si="3"/>
        <v>56.4</v>
      </c>
    </row>
    <row r="33" spans="1:15" x14ac:dyDescent="0.2">
      <c r="A33" s="209" t="s">
        <v>178</v>
      </c>
      <c r="B33" s="302">
        <v>55.2</v>
      </c>
      <c r="C33" s="285">
        <v>48.3</v>
      </c>
      <c r="D33" s="284">
        <v>52.5</v>
      </c>
      <c r="E33" s="284">
        <v>58</v>
      </c>
      <c r="F33" s="302">
        <f t="shared" si="0"/>
        <v>55.25</v>
      </c>
      <c r="G33" s="284">
        <v>49.7</v>
      </c>
      <c r="H33" s="284">
        <v>54.5</v>
      </c>
      <c r="I33" s="285">
        <f t="shared" si="1"/>
        <v>52.1</v>
      </c>
      <c r="J33" s="284">
        <v>52.8</v>
      </c>
      <c r="K33" s="284">
        <v>55.9</v>
      </c>
      <c r="L33" s="302">
        <f t="shared" si="2"/>
        <v>54.349999999999994</v>
      </c>
      <c r="M33" s="284">
        <v>49.9</v>
      </c>
      <c r="N33" s="284">
        <v>53.4</v>
      </c>
      <c r="O33" s="290">
        <f t="shared" si="3"/>
        <v>51.65</v>
      </c>
    </row>
    <row r="34" spans="1:15" x14ac:dyDescent="0.2">
      <c r="A34" s="209" t="s">
        <v>179</v>
      </c>
      <c r="B34" s="302">
        <v>52.1</v>
      </c>
      <c r="C34" s="285">
        <v>47.8</v>
      </c>
      <c r="D34" s="284">
        <v>57.1</v>
      </c>
      <c r="E34" s="284">
        <v>65</v>
      </c>
      <c r="F34" s="302">
        <f t="shared" si="0"/>
        <v>61.05</v>
      </c>
      <c r="G34" s="284">
        <v>54.6</v>
      </c>
      <c r="H34" s="284">
        <v>60.9</v>
      </c>
      <c r="I34" s="285">
        <f t="shared" si="1"/>
        <v>57.75</v>
      </c>
      <c r="J34" s="284">
        <v>60.8</v>
      </c>
      <c r="K34" s="284">
        <v>64.5</v>
      </c>
      <c r="L34" s="302">
        <f t="shared" si="2"/>
        <v>62.65</v>
      </c>
      <c r="M34" s="284">
        <v>56.4</v>
      </c>
      <c r="N34" s="284">
        <v>58.7</v>
      </c>
      <c r="O34" s="290">
        <f t="shared" si="3"/>
        <v>57.55</v>
      </c>
    </row>
    <row r="35" spans="1:15" x14ac:dyDescent="0.2">
      <c r="A35" s="209" t="s">
        <v>180</v>
      </c>
      <c r="B35" s="302">
        <v>63.4</v>
      </c>
      <c r="C35" s="285">
        <v>66.7</v>
      </c>
      <c r="D35" s="284">
        <v>60.4</v>
      </c>
      <c r="E35" s="284">
        <v>64.400000000000006</v>
      </c>
      <c r="F35" s="302">
        <f t="shared" si="0"/>
        <v>62.400000000000006</v>
      </c>
      <c r="G35" s="284">
        <v>65.400000000000006</v>
      </c>
      <c r="H35" s="284">
        <v>67.2</v>
      </c>
      <c r="I35" s="285">
        <f t="shared" si="1"/>
        <v>66.300000000000011</v>
      </c>
      <c r="J35" s="284">
        <v>62</v>
      </c>
      <c r="K35" s="284">
        <v>64.900000000000006</v>
      </c>
      <c r="L35" s="302">
        <f t="shared" si="2"/>
        <v>63.45</v>
      </c>
      <c r="M35" s="284">
        <v>66.400000000000006</v>
      </c>
      <c r="N35" s="284">
        <v>70</v>
      </c>
      <c r="O35" s="290">
        <f t="shared" si="3"/>
        <v>68.2</v>
      </c>
    </row>
    <row r="36" spans="1:15" x14ac:dyDescent="0.2">
      <c r="A36" s="209" t="s">
        <v>181</v>
      </c>
      <c r="B36" s="302">
        <v>64</v>
      </c>
      <c r="C36" s="285">
        <v>69.599999999999994</v>
      </c>
      <c r="D36" s="284">
        <v>60.5</v>
      </c>
      <c r="E36" s="284">
        <v>63.7</v>
      </c>
      <c r="F36" s="302">
        <f t="shared" si="0"/>
        <v>62.1</v>
      </c>
      <c r="G36" s="284">
        <v>67.8</v>
      </c>
      <c r="H36" s="284">
        <v>71.400000000000006</v>
      </c>
      <c r="I36" s="285">
        <f t="shared" si="1"/>
        <v>69.599999999999994</v>
      </c>
      <c r="J36" s="284">
        <v>62.7</v>
      </c>
      <c r="K36" s="284">
        <v>66.7</v>
      </c>
      <c r="L36" s="302">
        <f t="shared" si="2"/>
        <v>64.7</v>
      </c>
      <c r="M36" s="284">
        <v>68.400000000000006</v>
      </c>
      <c r="N36" s="284">
        <v>71.900000000000006</v>
      </c>
      <c r="O36" s="290">
        <f t="shared" si="3"/>
        <v>70.150000000000006</v>
      </c>
    </row>
    <row r="37" spans="1:15" x14ac:dyDescent="0.2">
      <c r="A37" s="209" t="s">
        <v>182</v>
      </c>
      <c r="B37" s="302">
        <v>51.5</v>
      </c>
      <c r="C37" s="285">
        <v>49.9</v>
      </c>
      <c r="D37" s="284">
        <v>57.8</v>
      </c>
      <c r="E37" s="284">
        <v>55.7</v>
      </c>
      <c r="F37" s="302">
        <f t="shared" si="0"/>
        <v>56.75</v>
      </c>
      <c r="G37" s="284">
        <v>51.2</v>
      </c>
      <c r="H37" s="284">
        <v>53.5</v>
      </c>
      <c r="I37" s="285">
        <f t="shared" si="1"/>
        <v>52.35</v>
      </c>
      <c r="J37" s="284">
        <v>50.8</v>
      </c>
      <c r="K37" s="284">
        <v>52.7</v>
      </c>
      <c r="L37" s="302">
        <f t="shared" si="2"/>
        <v>51.75</v>
      </c>
      <c r="M37" s="284">
        <v>51.1</v>
      </c>
      <c r="N37" s="284">
        <v>53.9</v>
      </c>
      <c r="O37" s="290">
        <f t="shared" si="3"/>
        <v>52.5</v>
      </c>
    </row>
    <row r="38" spans="1:15" x14ac:dyDescent="0.2">
      <c r="A38" s="209" t="s">
        <v>183</v>
      </c>
      <c r="B38" s="302">
        <v>49.2</v>
      </c>
      <c r="C38" s="285">
        <v>44.9</v>
      </c>
      <c r="D38" s="284">
        <v>50.2</v>
      </c>
      <c r="E38" s="284">
        <v>55.5</v>
      </c>
      <c r="F38" s="302">
        <f t="shared" si="0"/>
        <v>52.85</v>
      </c>
      <c r="G38" s="284">
        <v>47.3</v>
      </c>
      <c r="H38" s="284">
        <v>52</v>
      </c>
      <c r="I38" s="285">
        <f t="shared" si="1"/>
        <v>49.65</v>
      </c>
      <c r="J38" s="284">
        <v>51.1</v>
      </c>
      <c r="K38" s="284">
        <v>55.7</v>
      </c>
      <c r="L38" s="302">
        <f t="shared" si="2"/>
        <v>53.400000000000006</v>
      </c>
      <c r="M38" s="284">
        <v>48.8</v>
      </c>
      <c r="N38" s="284">
        <v>53.3</v>
      </c>
      <c r="O38" s="290">
        <f t="shared" si="3"/>
        <v>51.05</v>
      </c>
    </row>
    <row r="39" spans="1:15" x14ac:dyDescent="0.2">
      <c r="A39" s="209" t="s">
        <v>184</v>
      </c>
      <c r="B39" s="302"/>
      <c r="C39" s="285"/>
      <c r="D39" s="284"/>
      <c r="E39" s="284"/>
      <c r="F39" s="302"/>
      <c r="G39" s="284"/>
      <c r="H39" s="284"/>
      <c r="I39" s="285"/>
      <c r="J39" s="284"/>
      <c r="K39" s="284"/>
      <c r="L39" s="302"/>
      <c r="M39" s="284"/>
      <c r="N39" s="284"/>
      <c r="O39" s="290"/>
    </row>
    <row r="40" spans="1:15" x14ac:dyDescent="0.2">
      <c r="A40" s="209" t="s">
        <v>185</v>
      </c>
      <c r="B40" s="302">
        <v>56.9</v>
      </c>
      <c r="C40" s="285">
        <v>47.1</v>
      </c>
      <c r="D40" s="284">
        <v>59.6</v>
      </c>
      <c r="E40" s="284">
        <v>66.400000000000006</v>
      </c>
      <c r="F40" s="302">
        <f t="shared" si="0"/>
        <v>63</v>
      </c>
      <c r="G40" s="284">
        <v>55.9</v>
      </c>
      <c r="H40" s="284">
        <v>63.6</v>
      </c>
      <c r="I40" s="285">
        <f t="shared" si="1"/>
        <v>59.75</v>
      </c>
      <c r="J40" s="284">
        <v>56.9</v>
      </c>
      <c r="K40" s="284">
        <v>62.1</v>
      </c>
      <c r="L40" s="302">
        <f t="shared" si="2"/>
        <v>59.5</v>
      </c>
      <c r="M40" s="284">
        <v>54.5</v>
      </c>
      <c r="N40" s="284">
        <v>59.5</v>
      </c>
      <c r="O40" s="290">
        <f t="shared" si="3"/>
        <v>57</v>
      </c>
    </row>
    <row r="41" spans="1:15" x14ac:dyDescent="0.2">
      <c r="A41" s="209" t="s">
        <v>186</v>
      </c>
      <c r="B41" s="302">
        <v>65.099999999999994</v>
      </c>
      <c r="C41" s="285">
        <v>65.900000000000006</v>
      </c>
      <c r="D41" s="284">
        <v>56.2</v>
      </c>
      <c r="E41" s="284">
        <v>60.1</v>
      </c>
      <c r="F41" s="302">
        <f t="shared" si="0"/>
        <v>58.150000000000006</v>
      </c>
      <c r="G41" s="284">
        <v>60</v>
      </c>
      <c r="H41" s="284">
        <v>63.3</v>
      </c>
      <c r="I41" s="285">
        <f t="shared" si="1"/>
        <v>61.65</v>
      </c>
      <c r="J41" s="284">
        <v>57.2</v>
      </c>
      <c r="K41" s="284">
        <v>61.1</v>
      </c>
      <c r="L41" s="302">
        <f t="shared" si="2"/>
        <v>59.150000000000006</v>
      </c>
      <c r="M41" s="284">
        <v>60.1</v>
      </c>
      <c r="N41" s="284">
        <v>62.6</v>
      </c>
      <c r="O41" s="290">
        <f t="shared" si="3"/>
        <v>61.35</v>
      </c>
    </row>
    <row r="42" spans="1:15" x14ac:dyDescent="0.2">
      <c r="A42" s="209" t="s">
        <v>187</v>
      </c>
      <c r="B42" s="302">
        <v>62.8</v>
      </c>
      <c r="C42" s="285">
        <v>61.6</v>
      </c>
      <c r="D42" s="284">
        <v>55.5</v>
      </c>
      <c r="E42" s="284">
        <v>59.3</v>
      </c>
      <c r="F42" s="302">
        <f t="shared" si="0"/>
        <v>57.4</v>
      </c>
      <c r="G42" s="284">
        <v>58.6</v>
      </c>
      <c r="H42" s="284">
        <v>61.5</v>
      </c>
      <c r="I42" s="285">
        <f t="shared" si="1"/>
        <v>60.05</v>
      </c>
      <c r="J42" s="284">
        <v>66.2</v>
      </c>
      <c r="K42" s="284">
        <v>66.400000000000006</v>
      </c>
      <c r="L42" s="302">
        <f t="shared" si="2"/>
        <v>66.300000000000011</v>
      </c>
      <c r="M42" s="284">
        <v>68.2</v>
      </c>
      <c r="N42" s="284">
        <v>71</v>
      </c>
      <c r="O42" s="290">
        <f t="shared" si="3"/>
        <v>69.599999999999994</v>
      </c>
    </row>
    <row r="43" spans="1:15" ht="14.25" thickBot="1" x14ac:dyDescent="0.25">
      <c r="A43" s="211" t="s">
        <v>188</v>
      </c>
      <c r="B43" s="303">
        <v>55.1</v>
      </c>
      <c r="C43" s="287">
        <v>52</v>
      </c>
      <c r="D43" s="286">
        <v>49</v>
      </c>
      <c r="E43" s="286">
        <v>55.5</v>
      </c>
      <c r="F43" s="303">
        <f t="shared" si="0"/>
        <v>52.25</v>
      </c>
      <c r="G43" s="286">
        <v>47.9</v>
      </c>
      <c r="H43" s="286">
        <v>53.3</v>
      </c>
      <c r="I43" s="287">
        <f t="shared" si="1"/>
        <v>50.599999999999994</v>
      </c>
      <c r="J43" s="286">
        <v>53.8</v>
      </c>
      <c r="K43" s="286">
        <v>57.9</v>
      </c>
      <c r="L43" s="303">
        <f t="shared" si="2"/>
        <v>55.849999999999994</v>
      </c>
      <c r="M43" s="286">
        <v>51.7</v>
      </c>
      <c r="N43" s="286">
        <v>55.6</v>
      </c>
      <c r="O43" s="291">
        <f t="shared" si="3"/>
        <v>53.650000000000006</v>
      </c>
    </row>
    <row r="45" spans="1:15" x14ac:dyDescent="0.2">
      <c r="A45" s="237"/>
    </row>
    <row r="46" spans="1:15" ht="100.5" customHeight="1" x14ac:dyDescent="0.2">
      <c r="A46" s="512" t="s">
        <v>345</v>
      </c>
      <c r="B46" s="513"/>
      <c r="C46" s="513"/>
      <c r="D46" s="513"/>
      <c r="E46" s="513"/>
      <c r="F46" s="513"/>
    </row>
    <row r="47" spans="1:15" ht="112.5" customHeight="1" x14ac:dyDescent="0.2">
      <c r="A47" s="512" t="s">
        <v>346</v>
      </c>
      <c r="B47" s="513"/>
      <c r="C47" s="513"/>
      <c r="D47" s="513"/>
      <c r="E47" s="392"/>
      <c r="F47" s="392"/>
    </row>
    <row r="48" spans="1:15" ht="132" customHeight="1" x14ac:dyDescent="0.2">
      <c r="A48" s="504" t="s">
        <v>316</v>
      </c>
      <c r="B48" s="499"/>
      <c r="C48" s="499"/>
      <c r="D48" s="499"/>
    </row>
  </sheetData>
  <mergeCells count="7">
    <mergeCell ref="J4:O5"/>
    <mergeCell ref="A47:D47"/>
    <mergeCell ref="A48:D48"/>
    <mergeCell ref="A4:A6"/>
    <mergeCell ref="B4:C5"/>
    <mergeCell ref="D4:I5"/>
    <mergeCell ref="A46:F4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C000"/>
    <pageSetUpPr fitToPage="1"/>
  </sheetPr>
  <dimension ref="A1:AB48"/>
  <sheetViews>
    <sheetView zoomScale="80" zoomScaleNormal="80" workbookViewId="0">
      <selection activeCell="L1" sqref="L1"/>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183</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population'!G34</f>
        <v>35844844.599999994</v>
      </c>
      <c r="D3" s="346">
        <f>'Rural population'!H34</f>
        <v>36075635.499999993</v>
      </c>
      <c r="E3" s="346">
        <f>'Rural population'!I34</f>
        <v>36306426.399999991</v>
      </c>
      <c r="F3" s="346">
        <f>'Rural population'!J34</f>
        <v>36537217.29999999</v>
      </c>
      <c r="G3" s="346">
        <f>'Rural population'!K34</f>
        <v>36768008.199999988</v>
      </c>
      <c r="H3" s="346">
        <f>'Rural population'!L34</f>
        <v>36998799.099999987</v>
      </c>
      <c r="I3" s="346">
        <f>'Rural population'!M34</f>
        <v>37229590</v>
      </c>
      <c r="J3" s="346">
        <f>'Rural population'!N34</f>
        <v>37475633.441686869</v>
      </c>
      <c r="K3" s="346">
        <f>'Rural population'!O34</f>
        <v>37721676.883373737</v>
      </c>
      <c r="L3" s="346">
        <f>'Rural population'!P34</f>
        <v>37967720.325060606</v>
      </c>
      <c r="M3" s="346">
        <f>'Rural population'!Q34</f>
        <v>38213763.766747475</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intake'!$C$38/1000*365</f>
        <v>16.388499999999997</v>
      </c>
      <c r="D7" s="353">
        <f>'Protein intake'!$C$38/1000*365</f>
        <v>16.388499999999997</v>
      </c>
      <c r="E7" s="353">
        <f>'Protein intake'!$C$38/1000*365</f>
        <v>16.388499999999997</v>
      </c>
      <c r="F7" s="353">
        <f>'Protein intake'!$C$38/1000*365</f>
        <v>16.388499999999997</v>
      </c>
      <c r="G7" s="353">
        <f>'Protein intake'!$I$38/1000*365</f>
        <v>18.122250000000001</v>
      </c>
      <c r="H7" s="353">
        <f>'Protein intake'!$I$38/1000*365</f>
        <v>18.122250000000001</v>
      </c>
      <c r="I7" s="353">
        <f>'Protein intake'!$O$38/1000*365</f>
        <v>18.63325</v>
      </c>
      <c r="J7" s="353">
        <f>'Protein intake'!$O$38/1000*365</f>
        <v>18.63325</v>
      </c>
      <c r="K7" s="353">
        <f>'Protein intake'!$O$38/1000*365</f>
        <v>18.63325</v>
      </c>
      <c r="L7" s="353">
        <f>'Protein intake'!$O$38/1000*365</f>
        <v>18.63325</v>
      </c>
      <c r="M7" s="353">
        <f>'Protein intake'!$O$38/1000*365</f>
        <v>18.63325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183</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183</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164484106.00358793</v>
      </c>
      <c r="D27" s="335">
        <f t="shared" ref="D27:K27" si="0">(D3*D7*D11*D15*D19)-$A$23</f>
        <v>165543154.66968989</v>
      </c>
      <c r="E27" s="335">
        <f t="shared" si="0"/>
        <v>166602203.33579192</v>
      </c>
      <c r="F27" s="335">
        <f t="shared" si="0"/>
        <v>167661252.00189388</v>
      </c>
      <c r="G27" s="335">
        <f t="shared" si="0"/>
        <v>186569330.24868593</v>
      </c>
      <c r="H27" s="335">
        <f t="shared" si="0"/>
        <v>187740416.35719296</v>
      </c>
      <c r="I27" s="335">
        <f t="shared" si="0"/>
        <v>194238312.20290002</v>
      </c>
      <c r="J27" s="335">
        <f t="shared" si="0"/>
        <v>195521997.11164731</v>
      </c>
      <c r="K27" s="335">
        <f t="shared" si="0"/>
        <v>196805682.02039462</v>
      </c>
      <c r="L27" s="335">
        <f>(L3*L7*L11*L15*L19)-$A$23</f>
        <v>198089366.92914194</v>
      </c>
      <c r="M27" s="363">
        <f>(M3*M7*M11*M15*M19)-$A$23</f>
        <v>199373051.83788925</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1292.3751185996196</v>
      </c>
      <c r="D39" s="374">
        <f t="shared" ref="D39:K39" si="1">D27*D31*$A$35/10^3</f>
        <v>1300.6962152618491</v>
      </c>
      <c r="E39" s="374">
        <f t="shared" si="1"/>
        <v>1309.0173119240794</v>
      </c>
      <c r="F39" s="374">
        <f t="shared" si="1"/>
        <v>1317.338408586309</v>
      </c>
      <c r="G39" s="374">
        <f t="shared" si="1"/>
        <v>1465.9018805253895</v>
      </c>
      <c r="H39" s="374">
        <f t="shared" si="1"/>
        <v>1475.1032713779446</v>
      </c>
      <c r="I39" s="374">
        <f t="shared" si="1"/>
        <v>1526.1581673085</v>
      </c>
      <c r="J39" s="374">
        <f t="shared" si="1"/>
        <v>1536.244263020086</v>
      </c>
      <c r="K39" s="374">
        <f t="shared" si="1"/>
        <v>1546.3303587316718</v>
      </c>
      <c r="L39" s="374">
        <f>L27*L31*$A$35/10^3</f>
        <v>1556.4164544432581</v>
      </c>
      <c r="M39" s="375">
        <f>M27*M31*$A$35/10^3</f>
        <v>1566.5025501548444</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400636.28676588205</v>
      </c>
      <c r="D43" s="119">
        <f>D39*310</f>
        <v>403215.82673117326</v>
      </c>
      <c r="E43" s="119">
        <f>E39*310</f>
        <v>405795.3666964646</v>
      </c>
      <c r="F43" s="119">
        <f t="shared" ref="F43:K43" si="2">F39*310</f>
        <v>408374.90666175581</v>
      </c>
      <c r="G43" s="119">
        <f t="shared" si="2"/>
        <v>454429.58296287077</v>
      </c>
      <c r="H43" s="119">
        <f t="shared" si="2"/>
        <v>457282.01412716281</v>
      </c>
      <c r="I43" s="119">
        <f t="shared" si="2"/>
        <v>473109.03186563501</v>
      </c>
      <c r="J43" s="119">
        <f t="shared" si="2"/>
        <v>476235.72153622669</v>
      </c>
      <c r="K43" s="119">
        <f t="shared" si="2"/>
        <v>479362.41120681824</v>
      </c>
      <c r="L43" s="119">
        <f>L39*310</f>
        <v>482489.10087741003</v>
      </c>
      <c r="M43" s="120">
        <f>M39*310</f>
        <v>485615.79054800177</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C000"/>
    <pageSetUpPr fitToPage="1"/>
  </sheetPr>
  <dimension ref="A1:U76"/>
  <sheetViews>
    <sheetView topLeftCell="B1" zoomScale="85" zoomScaleNormal="85" zoomScalePageLayoutView="70" workbookViewId="0">
      <selection activeCell="B72" sqref="B72"/>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183</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population'!G34</f>
        <v>66302219.400000006</v>
      </c>
      <c r="D3" s="332">
        <f>'State population'!H34</f>
        <v>67276354.5</v>
      </c>
      <c r="E3" s="332">
        <f>'State population'!I34</f>
        <v>68250489.599999994</v>
      </c>
      <c r="F3" s="332">
        <f>'State population'!J34</f>
        <v>69224624.699999988</v>
      </c>
      <c r="G3" s="332">
        <f>'State population'!K34</f>
        <v>70198759.799999982</v>
      </c>
      <c r="H3" s="332">
        <f>'State population'!L34</f>
        <v>71172894.899999976</v>
      </c>
      <c r="I3" s="332">
        <f>'State population'!M34</f>
        <v>72147030</v>
      </c>
      <c r="J3" s="332">
        <f>'State population'!N34</f>
        <v>73273224.84973079</v>
      </c>
      <c r="K3" s="332">
        <f>'State population'!O34</f>
        <v>74399419.699461579</v>
      </c>
      <c r="L3" s="332">
        <f>'State population'!P34</f>
        <v>75525614.549192369</v>
      </c>
      <c r="M3" s="332">
        <f>'State population'!Q34</f>
        <v>76651809.398923159</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BOD!$B$36</f>
        <v>40.5</v>
      </c>
      <c r="D7" s="334">
        <f>BOD!$B$36</f>
        <v>40.5</v>
      </c>
      <c r="E7" s="334">
        <f>BOD!$B$36</f>
        <v>40.5</v>
      </c>
      <c r="F7" s="334">
        <f>BOD!$B$36</f>
        <v>40.5</v>
      </c>
      <c r="G7" s="334">
        <f>BOD!$B$36</f>
        <v>40.5</v>
      </c>
      <c r="H7" s="334">
        <f>BOD!$B$36</f>
        <v>40.5</v>
      </c>
      <c r="I7" s="334">
        <f>BOD!$B$36</f>
        <v>40.5</v>
      </c>
      <c r="J7" s="334">
        <f>BOD!$B$36</f>
        <v>40.5</v>
      </c>
      <c r="K7" s="334">
        <f>BOD!$B$36</f>
        <v>40.5</v>
      </c>
      <c r="L7" s="334">
        <f>BOD!$B$36</f>
        <v>40.5</v>
      </c>
      <c r="M7" s="334">
        <f>BOD!$B$36</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980112558.28050017</v>
      </c>
      <c r="D11" s="45">
        <f t="shared" si="0"/>
        <v>994512710.39625001</v>
      </c>
      <c r="E11" s="45">
        <f t="shared" si="0"/>
        <v>1008912862.512</v>
      </c>
      <c r="F11" s="45">
        <f t="shared" si="0"/>
        <v>1023313014.6277499</v>
      </c>
      <c r="G11" s="45">
        <f t="shared" si="0"/>
        <v>1037713166.7434996</v>
      </c>
      <c r="H11" s="45">
        <f t="shared" si="0"/>
        <v>1052113318.8592496</v>
      </c>
      <c r="I11" s="45">
        <f t="shared" si="0"/>
        <v>1066513470.9749999</v>
      </c>
      <c r="J11" s="45">
        <f t="shared" si="0"/>
        <v>1083161446.3411453</v>
      </c>
      <c r="K11" s="45">
        <f t="shared" si="0"/>
        <v>1099809421.7072909</v>
      </c>
      <c r="L11" s="45">
        <f t="shared" si="0"/>
        <v>1116457397.0734363</v>
      </c>
      <c r="M11" s="82">
        <f t="shared" si="0"/>
        <v>1133105372.4395816</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183</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183</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Utilization'!$AD$40</f>
        <v>11268525.740682587</v>
      </c>
      <c r="D22" s="335">
        <f>D11*D15*'Rural_Degree of Utilization'!$AD$40</f>
        <v>11434086.811617902</v>
      </c>
      <c r="E22" s="335">
        <f>E11*E15*'Rural_Degree of Utilization'!$AD$40</f>
        <v>11599647.882553218</v>
      </c>
      <c r="F22" s="335">
        <f>F11*F15*'Rural_Degree of Utilization'!$AD$40</f>
        <v>11765208.953488538</v>
      </c>
      <c r="G22" s="335">
        <f>G11*G15*'Rural_Degree of Utilization'!$AD$40</f>
        <v>11930770.024423849</v>
      </c>
      <c r="H22" s="335">
        <f>H11*H15*'Rural_Degree of Utilization'!$AD$40</f>
        <v>12096331.095359167</v>
      </c>
      <c r="I22" s="335">
        <f>I11*I15*'Rural_Degree of Utilization'!$P$40</f>
        <v>29329120.451812498</v>
      </c>
      <c r="J22" s="335">
        <f>J11*J15*'Rural_Degree of Utilization'!$P$40</f>
        <v>29786939.774381496</v>
      </c>
      <c r="K22" s="335">
        <f>K11*K15*'Rural_Degree of Utilization'!$P$40</f>
        <v>30244759.096950497</v>
      </c>
      <c r="L22" s="335">
        <f>L11*L15*'Rural_Degree of Utilization'!$P$40</f>
        <v>30702578.419519499</v>
      </c>
      <c r="M22" s="335">
        <f>M11*M15*'Rural_Degree of Utilization'!$P$40</f>
        <v>31160397.742088493</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Utilization'!$AD$40)</f>
        <v>971097737.68795407</v>
      </c>
      <c r="D25" s="335">
        <f>D11*D19*(1-'Rural_Degree of Utilization'!$AD$40)</f>
        <v>985365440.94695568</v>
      </c>
      <c r="E25" s="335">
        <f>E11*E19*(1-'Rural_Degree of Utilization'!$AD$40)</f>
        <v>999633144.20595741</v>
      </c>
      <c r="F25" s="335">
        <f>F11*F19*(1-'Rural_Degree of Utilization'!$AD$40)</f>
        <v>1013900847.4649591</v>
      </c>
      <c r="G25" s="335">
        <f>G11*G19*(1-'Rural_Degree of Utilization'!$AD$40)</f>
        <v>1028168550.7239605</v>
      </c>
      <c r="H25" s="335">
        <f>H11*H19*(1-'Rural_Degree of Utilization'!$AD$40)</f>
        <v>1042436253.9829623</v>
      </c>
      <c r="I25" s="335">
        <f>I11*I19*(1-'Rural_Degree of Utilization'!$P$40)</f>
        <v>1043050174.6135498</v>
      </c>
      <c r="J25" s="335">
        <f>J11*J19*(1-'Rural_Degree of Utilization'!$P$40)</f>
        <v>1059331894.5216401</v>
      </c>
      <c r="K25" s="335">
        <f>K11*K19*(1-'Rural_Degree of Utilization'!$P$40)</f>
        <v>1075613614.4297304</v>
      </c>
      <c r="L25" s="335">
        <f>L11*L19*(1-'Rural_Degree of Utilization'!$P$40)</f>
        <v>1091895334.3378205</v>
      </c>
      <c r="M25" s="335">
        <f>M11*M19*(1-'Rural_Degree of Utilization'!$P$40)</f>
        <v>1108177054.2459109</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234</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Utilization'!AE40</f>
        <v>6.0203389830508471E-2</v>
      </c>
      <c r="D49" s="338">
        <f>'Rural_Degree of Utilization'!Q40</f>
        <v>0.14399999999999999</v>
      </c>
      <c r="E49" s="138"/>
      <c r="F49" s="138"/>
      <c r="G49" s="101"/>
      <c r="H49" s="101"/>
      <c r="J49" s="52"/>
      <c r="K49" s="52"/>
      <c r="L49" s="52"/>
    </row>
    <row r="50" spans="1:18" s="50" customFormat="1" x14ac:dyDescent="0.25">
      <c r="A50" s="561"/>
      <c r="B50" s="108" t="s">
        <v>56</v>
      </c>
      <c r="C50" s="339">
        <f>'Rural_Degree of Utilization'!AI40</f>
        <v>4.5999999999999999E-2</v>
      </c>
      <c r="D50" s="338">
        <f>'Rural_Degree of Utilization'!R40</f>
        <v>5.1000000000000004E-2</v>
      </c>
      <c r="E50" s="138"/>
      <c r="F50" s="138"/>
      <c r="G50" s="101"/>
      <c r="H50" s="101"/>
      <c r="J50" s="52"/>
      <c r="K50" s="52"/>
      <c r="L50" s="52"/>
    </row>
    <row r="51" spans="1:18" s="50" customFormat="1" x14ac:dyDescent="0.25">
      <c r="A51" s="561"/>
      <c r="B51" s="108" t="s">
        <v>110</v>
      </c>
      <c r="C51" s="340">
        <f>'Rural_Degree of Utilization'!AN40</f>
        <v>3.9010416666666672E-2</v>
      </c>
      <c r="D51" s="338">
        <f>'Rural_Degree of Utilization'!S40</f>
        <v>3.5000000000000003E-2</v>
      </c>
      <c r="E51" s="138"/>
      <c r="F51" s="138"/>
      <c r="G51" s="101"/>
      <c r="H51" s="101"/>
      <c r="J51" s="52"/>
      <c r="K51" s="52"/>
      <c r="L51" s="52"/>
    </row>
    <row r="52" spans="1:18" s="50" customFormat="1" x14ac:dyDescent="0.25">
      <c r="A52" s="561"/>
      <c r="B52" s="108" t="s">
        <v>57</v>
      </c>
      <c r="C52" s="563">
        <f>'Rural_Degree of Utilization'!AP40</f>
        <v>0.84558845338983046</v>
      </c>
      <c r="D52" s="565">
        <f>'Rural_Degree of Utilization'!T40</f>
        <v>0.74799999999999989</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Utilization'!AD40</f>
        <v>9.1977401129943494E-3</v>
      </c>
      <c r="D54" s="343">
        <f>'Rural_Degree of Utilization'!P40</f>
        <v>2.1999999999999999E-2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Population!C35</f>
        <v>0.55959139552026993</v>
      </c>
      <c r="C60" s="549">
        <f>Population!E35</f>
        <v>0.51602387513387593</v>
      </c>
      <c r="D60" s="358" t="s">
        <v>14</v>
      </c>
      <c r="E60" s="148">
        <f t="shared" ref="E60:F62" si="1">C49</f>
        <v>6.0203389830508471E-2</v>
      </c>
      <c r="F60" s="148">
        <f t="shared" si="1"/>
        <v>0.14399999999999999</v>
      </c>
      <c r="G60" s="135">
        <f>B42*A29</f>
        <v>0.3</v>
      </c>
      <c r="H60" s="399">
        <f t="shared" ref="H60:M60" si="2">($B$60*$E60*$G60)*(C25-$A$32)</f>
        <v>9814680.5926537365</v>
      </c>
      <c r="I60" s="399">
        <f t="shared" si="2"/>
        <v>9958881.2686961554</v>
      </c>
      <c r="J60" s="399">
        <f t="shared" si="2"/>
        <v>10103081.944738574</v>
      </c>
      <c r="K60" s="399">
        <f t="shared" si="2"/>
        <v>10247282.620780993</v>
      </c>
      <c r="L60" s="399">
        <f t="shared" si="2"/>
        <v>10391483.296823408</v>
      </c>
      <c r="M60" s="399">
        <f t="shared" si="2"/>
        <v>10535683.972865827</v>
      </c>
      <c r="N60" s="399">
        <f>($C$60*$F60*$G60)*(I25-$A$32)</f>
        <v>23251915.860328075</v>
      </c>
      <c r="O60" s="399">
        <f>($C$60*$F60*$G60)*(J25-$A$32)</f>
        <v>23614871.728203371</v>
      </c>
      <c r="P60" s="399">
        <f>($C$60*$F60*$G60)*(K25-$A$32)</f>
        <v>23977827.596078672</v>
      </c>
      <c r="Q60" s="399">
        <f>($C$60*$F60*$G60)*(L25-$A$32)</f>
        <v>24340783.463953968</v>
      </c>
      <c r="R60" s="405">
        <f>($C$60*$F60*$G60)*(M25-$A$32)</f>
        <v>24703739.331829272</v>
      </c>
    </row>
    <row r="61" spans="1:18" s="48" customFormat="1" x14ac:dyDescent="0.25">
      <c r="A61" s="547"/>
      <c r="B61" s="549"/>
      <c r="C61" s="549"/>
      <c r="D61" s="358" t="s">
        <v>15</v>
      </c>
      <c r="E61" s="148">
        <f t="shared" si="1"/>
        <v>4.5999999999999999E-2</v>
      </c>
      <c r="F61" s="148">
        <f t="shared" si="1"/>
        <v>5.1000000000000004E-2</v>
      </c>
      <c r="G61" s="135">
        <f>B44*A29</f>
        <v>0.06</v>
      </c>
      <c r="H61" s="399">
        <f t="shared" ref="H61:M61" si="3">($B$60*$E$61*$G$61)*(C25-$A$32)</f>
        <v>1499833.5094854864</v>
      </c>
      <c r="I61" s="399">
        <f t="shared" si="3"/>
        <v>1521869.5812635901</v>
      </c>
      <c r="J61" s="399">
        <f t="shared" si="3"/>
        <v>1543905.6530416941</v>
      </c>
      <c r="K61" s="399">
        <f t="shared" si="3"/>
        <v>1565941.724819798</v>
      </c>
      <c r="L61" s="399">
        <f t="shared" si="3"/>
        <v>1587977.7965979015</v>
      </c>
      <c r="M61" s="399">
        <f t="shared" si="3"/>
        <v>1610013.8683760054</v>
      </c>
      <c r="N61" s="399">
        <f>($C$60*$F$61*$G$61)*(I25-$A$32)</f>
        <v>1647010.706773239</v>
      </c>
      <c r="O61" s="399">
        <f>($C$60*$F$61*$G$61)*(J25-$A$32)</f>
        <v>1672720.0807477392</v>
      </c>
      <c r="P61" s="399">
        <f>($C$60*$F$61*$G$61)*(K25-$A$32)</f>
        <v>1698429.4547222396</v>
      </c>
      <c r="Q61" s="399">
        <f>($C$60*$F$61*$G$61)*(L25-$A$32)</f>
        <v>1724138.8286967399</v>
      </c>
      <c r="R61" s="405">
        <f>($C$60*$F$61*$G$61)*(M25-$A$32)</f>
        <v>1749848.2026712403</v>
      </c>
    </row>
    <row r="62" spans="1:18" s="48" customFormat="1" x14ac:dyDescent="0.25">
      <c r="A62" s="547"/>
      <c r="B62" s="549"/>
      <c r="C62" s="549"/>
      <c r="D62" s="358" t="s">
        <v>113</v>
      </c>
      <c r="E62" s="148">
        <f t="shared" si="1"/>
        <v>3.9010416666666672E-2</v>
      </c>
      <c r="F62" s="148">
        <f t="shared" si="1"/>
        <v>3.5000000000000003E-2</v>
      </c>
      <c r="G62" s="135">
        <f>B43*A29</f>
        <v>0.3</v>
      </c>
      <c r="H62" s="399">
        <f t="shared" ref="H62:M62" si="4">($B$60*$E$62*$G$62)*(C25-$A$32)</f>
        <v>6359688.0582236731</v>
      </c>
      <c r="I62" s="399">
        <f t="shared" si="4"/>
        <v>6453126.7910237173</v>
      </c>
      <c r="J62" s="399">
        <f t="shared" si="4"/>
        <v>6546565.5238237614</v>
      </c>
      <c r="K62" s="399">
        <f t="shared" si="4"/>
        <v>6640004.2566238055</v>
      </c>
      <c r="L62" s="399">
        <f t="shared" si="4"/>
        <v>6733442.9894238478</v>
      </c>
      <c r="M62" s="399">
        <f t="shared" si="4"/>
        <v>6826881.7222238919</v>
      </c>
      <c r="N62" s="399">
        <f>($C$60*$F$62*$G$62)*(I25-$A$32)</f>
        <v>5651507.3271630742</v>
      </c>
      <c r="O62" s="399">
        <f>($C$60*$F$62*$G$62)*(J25-$A$32)</f>
        <v>5739725.7672716537</v>
      </c>
      <c r="P62" s="399">
        <f>($C$60*$F$62*$G$62)*(K25-$A$32)</f>
        <v>5827944.2073802343</v>
      </c>
      <c r="Q62" s="399">
        <f>($C$60*$F$62*$G$62)*(L25-$A$32)</f>
        <v>5916162.6474888129</v>
      </c>
      <c r="R62" s="405">
        <f>($C$60*$F$62*$G$62)*(M25-$A$32)</f>
        <v>6004381.0875973934</v>
      </c>
    </row>
    <row r="63" spans="1:18" s="48" customFormat="1" x14ac:dyDescent="0.25">
      <c r="A63" s="547"/>
      <c r="B63" s="549"/>
      <c r="C63" s="549"/>
      <c r="D63" s="358" t="s">
        <v>111</v>
      </c>
      <c r="E63" s="148">
        <f>C54</f>
        <v>9.1977401129943494E-3</v>
      </c>
      <c r="F63" s="148">
        <f>D54</f>
        <v>2.1999999999999999E-2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0.84558845338983046</v>
      </c>
      <c r="F64" s="407">
        <f>D52</f>
        <v>0.74799999999999989</v>
      </c>
      <c r="G64" s="408">
        <f>B40*$A$29</f>
        <v>0.06</v>
      </c>
      <c r="H64" s="408">
        <f t="shared" ref="H64:M64" si="6">($B$60*$E$64*$G$64)*(C25-$A$32)</f>
        <v>27570476.035392918</v>
      </c>
      <c r="I64" s="408">
        <f t="shared" si="6"/>
        <v>27975550.988732789</v>
      </c>
      <c r="J64" s="408">
        <f t="shared" si="6"/>
        <v>28380625.942072663</v>
      </c>
      <c r="K64" s="408">
        <f t="shared" si="6"/>
        <v>28785700.895412534</v>
      </c>
      <c r="L64" s="408">
        <f t="shared" si="6"/>
        <v>29190775.848752398</v>
      </c>
      <c r="M64" s="408">
        <f t="shared" si="6"/>
        <v>29595850.802092273</v>
      </c>
      <c r="N64" s="408">
        <f>($C$60*$F$64*$G$64)*(I11-$A$32)</f>
        <v>24699547.068173993</v>
      </c>
      <c r="O64" s="408">
        <f>($C$60*$F$64*$G$64)*(J11-$A$32)</f>
        <v>25085100.052113328</v>
      </c>
      <c r="P64" s="408">
        <f>($C$60*$F$64*$G$64)*(K11-$A$32)</f>
        <v>25470653.03605267</v>
      </c>
      <c r="Q64" s="408">
        <f>($C$60*$F$64*$G$64)*(L11-$A$32)</f>
        <v>25856206.019992005</v>
      </c>
      <c r="R64" s="409">
        <f>($C$60*$F$64*$G$64)*(M11-$A$32)</f>
        <v>26241759.00393134</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183</v>
      </c>
      <c r="B67" s="64"/>
      <c r="C67" s="119">
        <f>SUM(H60:H64)/10^3</f>
        <v>45244.678195755812</v>
      </c>
      <c r="D67" s="119">
        <f t="shared" ref="D67:M67" si="7">SUM(I60:I64)/10^3</f>
        <v>45909.428629716247</v>
      </c>
      <c r="E67" s="119">
        <f t="shared" si="7"/>
        <v>46574.179063676689</v>
      </c>
      <c r="F67" s="119">
        <f t="shared" si="7"/>
        <v>47238.929497637131</v>
      </c>
      <c r="G67" s="119">
        <f t="shared" si="7"/>
        <v>47903.679931597559</v>
      </c>
      <c r="H67" s="119">
        <f t="shared" si="7"/>
        <v>48568.430365558001</v>
      </c>
      <c r="I67" s="119">
        <f t="shared" si="7"/>
        <v>55249.980962438385</v>
      </c>
      <c r="J67" s="119">
        <f t="shared" si="7"/>
        <v>56112.417628336087</v>
      </c>
      <c r="K67" s="119">
        <f t="shared" si="7"/>
        <v>56974.854294233817</v>
      </c>
      <c r="L67" s="119">
        <f t="shared" si="7"/>
        <v>57837.290960131526</v>
      </c>
      <c r="M67" s="120">
        <f t="shared" si="7"/>
        <v>58699.727626029242</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950138.24211087206</v>
      </c>
      <c r="D71" s="119">
        <f t="shared" si="8"/>
        <v>964098.00122404122</v>
      </c>
      <c r="E71" s="119">
        <f t="shared" si="8"/>
        <v>978057.76033721049</v>
      </c>
      <c r="F71" s="119">
        <f t="shared" si="8"/>
        <v>992017.51945037977</v>
      </c>
      <c r="G71" s="119">
        <f t="shared" si="8"/>
        <v>1005977.2785635487</v>
      </c>
      <c r="H71" s="119">
        <f t="shared" si="8"/>
        <v>1019937.037676718</v>
      </c>
      <c r="I71" s="119">
        <f t="shared" si="8"/>
        <v>1160249.6002112061</v>
      </c>
      <c r="J71" s="119">
        <f t="shared" si="8"/>
        <v>1178360.7701950578</v>
      </c>
      <c r="K71" s="119">
        <f t="shared" si="8"/>
        <v>1196471.9401789103</v>
      </c>
      <c r="L71" s="119">
        <f t="shared" si="8"/>
        <v>1214583.110162762</v>
      </c>
      <c r="M71" s="120">
        <f>M67*21</f>
        <v>1232694.2801466142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O57:Q57"/>
    <mergeCell ref="A58:A59"/>
    <mergeCell ref="B58:B59"/>
    <mergeCell ref="C58:C59"/>
    <mergeCell ref="D58:D59"/>
    <mergeCell ref="E58:E59"/>
    <mergeCell ref="F58:F59"/>
    <mergeCell ref="G58:G59"/>
    <mergeCell ref="H58:Q58"/>
    <mergeCell ref="A57:B57"/>
    <mergeCell ref="A66:B66"/>
    <mergeCell ref="A70:B70"/>
    <mergeCell ref="A31:B31"/>
    <mergeCell ref="A47:D47"/>
    <mergeCell ref="A49:A54"/>
    <mergeCell ref="C52:C53"/>
    <mergeCell ref="D52:D53"/>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184</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population'!G35</f>
        <v>0</v>
      </c>
      <c r="D3" s="346">
        <f>'Rural population'!H35</f>
        <v>0</v>
      </c>
      <c r="E3" s="346">
        <f>'Rural population'!I35</f>
        <v>0</v>
      </c>
      <c r="F3" s="346">
        <f>'Rural population'!J35</f>
        <v>0</v>
      </c>
      <c r="G3" s="346">
        <f>'Rural population'!K35</f>
        <v>0</v>
      </c>
      <c r="H3" s="346">
        <f>'Rural population'!L35</f>
        <v>0</v>
      </c>
      <c r="I3" s="346">
        <f>'Rural population'!M35</f>
        <v>0</v>
      </c>
      <c r="J3" s="346">
        <f>'Rural population'!N35</f>
        <v>0</v>
      </c>
      <c r="K3" s="346">
        <f>'Rural population'!O35</f>
        <v>0</v>
      </c>
      <c r="L3" s="346">
        <f>'Rural population'!P35</f>
        <v>21531723.10751</v>
      </c>
      <c r="M3" s="346">
        <f>'Rural population'!Q35</f>
        <v>21577294.476679999</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intake'!$C$39/1000*365</f>
        <v>0</v>
      </c>
      <c r="D7" s="353">
        <f>'Protein intake'!$C$39/1000*365</f>
        <v>0</v>
      </c>
      <c r="E7" s="353">
        <f>'Protein intake'!$C$39/1000*365</f>
        <v>0</v>
      </c>
      <c r="F7" s="353">
        <f>'Protein intake'!$C$39/1000*365</f>
        <v>0</v>
      </c>
      <c r="G7" s="353">
        <f>'Protein intake'!$C$39/1000*365</f>
        <v>0</v>
      </c>
      <c r="H7" s="353">
        <f>'Protein intake'!$C$39/1000*365</f>
        <v>0</v>
      </c>
      <c r="I7" s="353">
        <f>'Protein intake'!$C$39/1000*365</f>
        <v>0</v>
      </c>
      <c r="J7" s="353">
        <f>'Protein intake'!$C$39/1000*365</f>
        <v>0</v>
      </c>
      <c r="K7" s="353">
        <f>'Protein intake'!$C$39/1000*365</f>
        <v>0</v>
      </c>
      <c r="L7" s="353">
        <f>'Protein intake'!$O$9/1000*365</f>
        <v>20.713750000000001</v>
      </c>
      <c r="M7" s="353">
        <f>'Protein intake'!$O$9/1000*365</f>
        <v>20.713750000000001</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184</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184</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0</v>
      </c>
      <c r="D27" s="335">
        <f t="shared" ref="D27:L27" si="0">(D3*D7*D11*D15*D19)-$A$23</f>
        <v>0</v>
      </c>
      <c r="E27" s="335">
        <f t="shared" si="0"/>
        <v>0</v>
      </c>
      <c r="F27" s="335">
        <f t="shared" si="0"/>
        <v>0</v>
      </c>
      <c r="G27" s="335">
        <f t="shared" si="0"/>
        <v>0</v>
      </c>
      <c r="H27" s="335">
        <f t="shared" si="0"/>
        <v>0</v>
      </c>
      <c r="I27" s="335">
        <f t="shared" si="0"/>
        <v>0</v>
      </c>
      <c r="J27" s="335">
        <f t="shared" si="0"/>
        <v>0</v>
      </c>
      <c r="K27" s="335">
        <f t="shared" si="0"/>
        <v>0</v>
      </c>
      <c r="L27" s="335">
        <f t="shared" si="0"/>
        <v>124880764.2650919</v>
      </c>
      <c r="M27" s="363">
        <f>(M3*M7*M11*M15*M19)-$A$23</f>
        <v>125145071.37057248</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0</v>
      </c>
      <c r="D39" s="374">
        <f t="shared" ref="D39:L39" si="1">D27*D31*$A$35/10^3</f>
        <v>0</v>
      </c>
      <c r="E39" s="374">
        <f t="shared" si="1"/>
        <v>0</v>
      </c>
      <c r="F39" s="374">
        <f t="shared" si="1"/>
        <v>0</v>
      </c>
      <c r="G39" s="374">
        <f t="shared" si="1"/>
        <v>0</v>
      </c>
      <c r="H39" s="374">
        <f t="shared" si="1"/>
        <v>0</v>
      </c>
      <c r="I39" s="374">
        <f t="shared" si="1"/>
        <v>0</v>
      </c>
      <c r="J39" s="374">
        <f t="shared" si="1"/>
        <v>0</v>
      </c>
      <c r="K39" s="374">
        <f t="shared" si="1"/>
        <v>0</v>
      </c>
      <c r="L39" s="374">
        <f t="shared" si="1"/>
        <v>981.2060049400078</v>
      </c>
      <c r="M39" s="375">
        <f>M27*M31*$A$35/10^3</f>
        <v>983.28270362592662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0</v>
      </c>
      <c r="D43" s="119">
        <f>D39*310</f>
        <v>0</v>
      </c>
      <c r="E43" s="119">
        <f>E39*310</f>
        <v>0</v>
      </c>
      <c r="F43" s="119">
        <f t="shared" ref="F43:L43" si="2">F39*310</f>
        <v>0</v>
      </c>
      <c r="G43" s="119">
        <f t="shared" si="2"/>
        <v>0</v>
      </c>
      <c r="H43" s="119">
        <f t="shared" si="2"/>
        <v>0</v>
      </c>
      <c r="I43" s="119">
        <f t="shared" si="2"/>
        <v>0</v>
      </c>
      <c r="J43" s="119">
        <f t="shared" si="2"/>
        <v>0</v>
      </c>
      <c r="K43" s="119">
        <f t="shared" si="2"/>
        <v>0</v>
      </c>
      <c r="L43" s="119">
        <f t="shared" si="2"/>
        <v>304173.86153140239</v>
      </c>
      <c r="M43" s="120">
        <f>M39*310</f>
        <v>304817.63812403724</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C000"/>
    <pageSetUpPr fitToPage="1"/>
  </sheetPr>
  <dimension ref="A1:U76"/>
  <sheetViews>
    <sheetView zoomScale="85" zoomScaleNormal="85" zoomScalePageLayoutView="70" workbookViewId="0">
      <selection activeCell="B77" sqref="B77"/>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184</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population'!G35</f>
        <v>0</v>
      </c>
      <c r="D3" s="332">
        <f>'State population'!H35</f>
        <v>0</v>
      </c>
      <c r="E3" s="332">
        <f>'State population'!I35</f>
        <v>0</v>
      </c>
      <c r="F3" s="332">
        <f>'State population'!J35</f>
        <v>0</v>
      </c>
      <c r="G3" s="332">
        <f>'State population'!K35</f>
        <v>0</v>
      </c>
      <c r="H3" s="332">
        <f>'State population'!L35</f>
        <v>0</v>
      </c>
      <c r="I3" s="332">
        <f>'State population'!M35</f>
        <v>0</v>
      </c>
      <c r="J3" s="332">
        <f>'State population'!N35</f>
        <v>0</v>
      </c>
      <c r="K3" s="332">
        <f>'State population'!O35</f>
        <v>0</v>
      </c>
      <c r="L3" s="332">
        <f>'State population'!P35</f>
        <v>36429723.67876</v>
      </c>
      <c r="M3" s="332">
        <f>'State population'!Q35</f>
        <v>36905073.571680002</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BOD!$B$37</f>
        <v>40.5</v>
      </c>
      <c r="D7" s="334">
        <f>BOD!$B$37</f>
        <v>40.5</v>
      </c>
      <c r="E7" s="334">
        <f>BOD!$B$37</f>
        <v>40.5</v>
      </c>
      <c r="F7" s="334">
        <f>BOD!$B$37</f>
        <v>40.5</v>
      </c>
      <c r="G7" s="334">
        <f>BOD!$B$37</f>
        <v>40.5</v>
      </c>
      <c r="H7" s="334">
        <f>BOD!$B$37</f>
        <v>40.5</v>
      </c>
      <c r="I7" s="334">
        <f>BOD!$B$37</f>
        <v>40.5</v>
      </c>
      <c r="J7" s="334">
        <f>BOD!$B$37</f>
        <v>40.5</v>
      </c>
      <c r="K7" s="334">
        <f>BOD!$B$37</f>
        <v>40.5</v>
      </c>
      <c r="L7" s="334">
        <f>BOD!$B$37</f>
        <v>40.5</v>
      </c>
      <c r="M7" s="334">
        <f>BOD!$B$37</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0</v>
      </c>
      <c r="D11" s="45">
        <f t="shared" si="0"/>
        <v>0</v>
      </c>
      <c r="E11" s="45">
        <f t="shared" si="0"/>
        <v>0</v>
      </c>
      <c r="F11" s="45">
        <f t="shared" si="0"/>
        <v>0</v>
      </c>
      <c r="G11" s="45">
        <f t="shared" si="0"/>
        <v>0</v>
      </c>
      <c r="H11" s="45">
        <f t="shared" si="0"/>
        <v>0</v>
      </c>
      <c r="I11" s="45">
        <f t="shared" si="0"/>
        <v>0</v>
      </c>
      <c r="J11" s="45">
        <f t="shared" si="0"/>
        <v>0</v>
      </c>
      <c r="K11" s="45">
        <f t="shared" si="0"/>
        <v>0</v>
      </c>
      <c r="L11" s="45">
        <f t="shared" si="0"/>
        <v>538522390.28126967</v>
      </c>
      <c r="M11" s="82">
        <f t="shared" si="0"/>
        <v>545549250.07335961</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184</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184</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v>0</v>
      </c>
      <c r="D22" s="335">
        <v>0</v>
      </c>
      <c r="E22" s="335">
        <v>0</v>
      </c>
      <c r="F22" s="335">
        <v>0</v>
      </c>
      <c r="G22" s="335">
        <v>0</v>
      </c>
      <c r="H22" s="335">
        <v>0</v>
      </c>
      <c r="I22" s="335">
        <v>0</v>
      </c>
      <c r="J22" s="335">
        <v>0</v>
      </c>
      <c r="K22" s="335">
        <v>0</v>
      </c>
      <c r="L22" s="335">
        <f>L11*L15*'Rural_Degree of Utilization'!$P$11</f>
        <v>15482518.720586503</v>
      </c>
      <c r="M22" s="335">
        <f>M11*M15*'Rural_Degree of Utilization'!$P$11</f>
        <v>15684540.939609088</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v>0</v>
      </c>
      <c r="D25" s="335">
        <v>0</v>
      </c>
      <c r="E25" s="335">
        <v>0</v>
      </c>
      <c r="F25" s="335">
        <v>0</v>
      </c>
      <c r="G25" s="335">
        <v>0</v>
      </c>
      <c r="H25" s="335">
        <v>0</v>
      </c>
      <c r="I25" s="335">
        <v>0</v>
      </c>
      <c r="J25" s="335">
        <v>0</v>
      </c>
      <c r="K25" s="335">
        <v>0</v>
      </c>
      <c r="L25" s="335">
        <f>L11*L19*(1-'Rural_Degree of Utilization'!$P$11)</f>
        <v>526136375.30480045</v>
      </c>
      <c r="M25" s="335">
        <f>M11*M19*(1-'Rural_Degree of Utilization'!$P$11)</f>
        <v>533001617.32167232</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233</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t="str">
        <f>'Rural_Degree of Utilization'!AE41</f>
        <v>NA</v>
      </c>
      <c r="D49" s="338">
        <f>'Rural_Degree of Utilization'!Q11</f>
        <v>0.22600000000000001</v>
      </c>
      <c r="E49" s="138"/>
      <c r="F49" s="138"/>
      <c r="G49" s="101"/>
      <c r="H49" s="101"/>
      <c r="J49" s="52"/>
      <c r="K49" s="52"/>
      <c r="L49" s="52"/>
    </row>
    <row r="50" spans="1:18" s="50" customFormat="1" x14ac:dyDescent="0.25">
      <c r="A50" s="561"/>
      <c r="B50" s="108" t="s">
        <v>56</v>
      </c>
      <c r="C50" s="339" t="s">
        <v>263</v>
      </c>
      <c r="D50" s="338">
        <f>'Rural_Degree of Utilization'!R11</f>
        <v>0.06</v>
      </c>
      <c r="E50" s="138"/>
      <c r="F50" s="138"/>
      <c r="G50" s="101"/>
      <c r="H50" s="101"/>
      <c r="J50" s="52"/>
      <c r="K50" s="52"/>
      <c r="L50" s="52"/>
    </row>
    <row r="51" spans="1:18" s="50" customFormat="1" x14ac:dyDescent="0.25">
      <c r="A51" s="561"/>
      <c r="B51" s="108" t="s">
        <v>110</v>
      </c>
      <c r="C51" s="340" t="s">
        <v>263</v>
      </c>
      <c r="D51" s="338">
        <f>'Rural_Degree of Utilization'!S11</f>
        <v>2.7E-2</v>
      </c>
      <c r="E51" s="138"/>
      <c r="F51" s="138"/>
      <c r="G51" s="101"/>
      <c r="H51" s="101"/>
      <c r="J51" s="52"/>
      <c r="K51" s="52"/>
      <c r="L51" s="52"/>
    </row>
    <row r="52" spans="1:18" s="50" customFormat="1" x14ac:dyDescent="0.25">
      <c r="A52" s="561"/>
      <c r="B52" s="108" t="s">
        <v>57</v>
      </c>
      <c r="C52" s="563" t="s">
        <v>263</v>
      </c>
      <c r="D52" s="565">
        <f>'Rural_Degree of Utilization'!T11</f>
        <v>0.66400000000000003</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t="str">
        <f>'Rural_Degree of Utilization'!AD41</f>
        <v>NA</v>
      </c>
      <c r="D54" s="343">
        <f>'Rural_Degree of Utilization'!P11</f>
        <v>2.3E-2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Population!C36</f>
        <v>0</v>
      </c>
      <c r="C60" s="549">
        <f>Population!E36</f>
        <v>0.61119999999999997</v>
      </c>
      <c r="D60" s="358" t="s">
        <v>14</v>
      </c>
      <c r="E60" s="148" t="str">
        <f t="shared" ref="E60:F62" si="1">C49</f>
        <v>NA</v>
      </c>
      <c r="F60" s="148">
        <f t="shared" si="1"/>
        <v>0.22600000000000001</v>
      </c>
      <c r="G60" s="135">
        <f>B42*A29</f>
        <v>0.3</v>
      </c>
      <c r="H60" s="399">
        <v>0</v>
      </c>
      <c r="I60" s="399">
        <v>0</v>
      </c>
      <c r="J60" s="399">
        <v>0</v>
      </c>
      <c r="K60" s="399">
        <v>0</v>
      </c>
      <c r="L60" s="399">
        <v>0</v>
      </c>
      <c r="M60" s="399">
        <v>0</v>
      </c>
      <c r="N60" s="399">
        <v>0</v>
      </c>
      <c r="O60" s="399">
        <v>0</v>
      </c>
      <c r="P60" s="399">
        <v>0</v>
      </c>
      <c r="Q60" s="399">
        <f>($C$60*$F60*$G60)*(L25-$A$32)</f>
        <v>21802754.665350735</v>
      </c>
      <c r="R60" s="405">
        <f>($C$60*$F60*$G60)*(M25-$A$32)</f>
        <v>22087245.900775015</v>
      </c>
    </row>
    <row r="61" spans="1:18" s="48" customFormat="1" x14ac:dyDescent="0.25">
      <c r="A61" s="547"/>
      <c r="B61" s="549"/>
      <c r="C61" s="549"/>
      <c r="D61" s="358" t="s">
        <v>15</v>
      </c>
      <c r="E61" s="148" t="str">
        <f t="shared" si="1"/>
        <v>NA</v>
      </c>
      <c r="F61" s="148">
        <f t="shared" si="1"/>
        <v>0.06</v>
      </c>
      <c r="G61" s="135">
        <f>B44*A29</f>
        <v>0.06</v>
      </c>
      <c r="H61" s="399">
        <v>0</v>
      </c>
      <c r="I61" s="399">
        <v>0</v>
      </c>
      <c r="J61" s="399">
        <v>0</v>
      </c>
      <c r="K61" s="399">
        <v>0</v>
      </c>
      <c r="L61" s="399">
        <v>0</v>
      </c>
      <c r="M61" s="399">
        <v>0</v>
      </c>
      <c r="N61" s="399">
        <v>0</v>
      </c>
      <c r="O61" s="399">
        <v>0</v>
      </c>
      <c r="P61" s="399">
        <v>0</v>
      </c>
      <c r="Q61" s="399">
        <f>($C$60*$F$61*$G$61)*(L25-$A$32)</f>
        <v>1157668.3893106582</v>
      </c>
      <c r="R61" s="405">
        <f>($C$60*$F$61*$G$61)*(M25-$A$32)</f>
        <v>1172774.1186252218</v>
      </c>
    </row>
    <row r="62" spans="1:18" s="48" customFormat="1" x14ac:dyDescent="0.25">
      <c r="A62" s="547"/>
      <c r="B62" s="549"/>
      <c r="C62" s="549"/>
      <c r="D62" s="358" t="s">
        <v>113</v>
      </c>
      <c r="E62" s="148" t="str">
        <f t="shared" si="1"/>
        <v>NA</v>
      </c>
      <c r="F62" s="148">
        <f t="shared" si="1"/>
        <v>2.7E-2</v>
      </c>
      <c r="G62" s="135">
        <f>B43*A29</f>
        <v>0.3</v>
      </c>
      <c r="H62" s="399">
        <v>0</v>
      </c>
      <c r="I62" s="399">
        <v>0</v>
      </c>
      <c r="J62" s="399">
        <v>0</v>
      </c>
      <c r="K62" s="399">
        <v>0</v>
      </c>
      <c r="L62" s="399">
        <v>0</v>
      </c>
      <c r="M62" s="399">
        <v>0</v>
      </c>
      <c r="N62" s="399">
        <v>0</v>
      </c>
      <c r="O62" s="399">
        <v>0</v>
      </c>
      <c r="P62" s="399">
        <v>0</v>
      </c>
      <c r="Q62" s="399">
        <f>($C$60*$F$62*$G$62)*(L25-$A$32)</f>
        <v>2604753.8759489814</v>
      </c>
      <c r="R62" s="405">
        <f>($C$60*$F$62*$G$62)*(M25-$A$32)</f>
        <v>2638741.7669067495</v>
      </c>
    </row>
    <row r="63" spans="1:18" s="48" customFormat="1" x14ac:dyDescent="0.25">
      <c r="A63" s="547"/>
      <c r="B63" s="549"/>
      <c r="C63" s="549"/>
      <c r="D63" s="358" t="s">
        <v>111</v>
      </c>
      <c r="E63" s="148" t="str">
        <f>C54</f>
        <v>NA</v>
      </c>
      <c r="F63" s="148">
        <f>D54</f>
        <v>2.3E-2</v>
      </c>
      <c r="G63" s="135">
        <f>B41*$A$29</f>
        <v>0</v>
      </c>
      <c r="H63" s="399">
        <v>0</v>
      </c>
      <c r="I63" s="399">
        <v>0</v>
      </c>
      <c r="J63" s="399">
        <v>0</v>
      </c>
      <c r="K63" s="399">
        <v>0</v>
      </c>
      <c r="L63" s="399">
        <v>0</v>
      </c>
      <c r="M63" s="399">
        <v>0</v>
      </c>
      <c r="N63" s="399">
        <v>0</v>
      </c>
      <c r="O63" s="399">
        <v>0</v>
      </c>
      <c r="P63" s="399">
        <v>0</v>
      </c>
      <c r="Q63" s="399">
        <f>($C$60*$F$63*$G$63)*(L11-$A$32)</f>
        <v>0</v>
      </c>
      <c r="R63" s="405">
        <f>($C$60*$F$63*$G$63)*(M11-$A$32)</f>
        <v>0</v>
      </c>
    </row>
    <row r="64" spans="1:18" s="48" customFormat="1" x14ac:dyDescent="0.25">
      <c r="A64" s="548"/>
      <c r="B64" s="550"/>
      <c r="C64" s="550"/>
      <c r="D64" s="406" t="s">
        <v>128</v>
      </c>
      <c r="E64" s="407" t="str">
        <f>C52</f>
        <v>NA</v>
      </c>
      <c r="F64" s="407">
        <f>D52</f>
        <v>0.66400000000000003</v>
      </c>
      <c r="G64" s="408">
        <f>B40*$A$29</f>
        <v>0.06</v>
      </c>
      <c r="H64" s="408">
        <v>0</v>
      </c>
      <c r="I64" s="408">
        <v>0</v>
      </c>
      <c r="J64" s="408">
        <v>0</v>
      </c>
      <c r="K64" s="408">
        <v>0</v>
      </c>
      <c r="L64" s="408">
        <v>0</v>
      </c>
      <c r="M64" s="408">
        <v>0</v>
      </c>
      <c r="N64" s="408">
        <v>0</v>
      </c>
      <c r="O64" s="408">
        <v>0</v>
      </c>
      <c r="P64" s="408">
        <v>0</v>
      </c>
      <c r="Q64" s="408">
        <f>($C$60*$F$64*$G$64)*(L11-$A$32)</f>
        <v>13113132.216006095</v>
      </c>
      <c r="R64" s="409">
        <f>($C$60*$F$64*$G$64)*(M11-$A$32)</f>
        <v>13284237.713530321</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2014</v>
      </c>
    </row>
    <row r="67" spans="1:13" x14ac:dyDescent="0.25">
      <c r="A67" s="63" t="s">
        <v>184</v>
      </c>
      <c r="B67" s="64"/>
      <c r="C67" s="119">
        <f>SUM(H60:H64)/10^3</f>
        <v>0</v>
      </c>
      <c r="D67" s="119">
        <f t="shared" ref="D67:M67" si="2">SUM(I60:I64)/10^3</f>
        <v>0</v>
      </c>
      <c r="E67" s="119">
        <f t="shared" si="2"/>
        <v>0</v>
      </c>
      <c r="F67" s="119">
        <f t="shared" si="2"/>
        <v>0</v>
      </c>
      <c r="G67" s="119">
        <f t="shared" si="2"/>
        <v>0</v>
      </c>
      <c r="H67" s="119">
        <f t="shared" si="2"/>
        <v>0</v>
      </c>
      <c r="I67" s="119">
        <f t="shared" si="2"/>
        <v>0</v>
      </c>
      <c r="J67" s="119">
        <f t="shared" si="2"/>
        <v>0</v>
      </c>
      <c r="K67" s="119">
        <f t="shared" si="2"/>
        <v>0</v>
      </c>
      <c r="L67" s="119">
        <f t="shared" si="2"/>
        <v>38678.30914661647</v>
      </c>
      <c r="M67" s="120">
        <f t="shared" si="2"/>
        <v>39182.999499837308</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2014</v>
      </c>
    </row>
    <row r="71" spans="1:13" x14ac:dyDescent="0.25">
      <c r="A71" s="63"/>
      <c r="B71" s="64"/>
      <c r="C71" s="119">
        <f t="shared" ref="C71:L71" si="3">C67*21</f>
        <v>0</v>
      </c>
      <c r="D71" s="119">
        <f t="shared" si="3"/>
        <v>0</v>
      </c>
      <c r="E71" s="119">
        <f t="shared" si="3"/>
        <v>0</v>
      </c>
      <c r="F71" s="119">
        <f t="shared" si="3"/>
        <v>0</v>
      </c>
      <c r="G71" s="119">
        <f t="shared" si="3"/>
        <v>0</v>
      </c>
      <c r="H71" s="119">
        <f t="shared" si="3"/>
        <v>0</v>
      </c>
      <c r="I71" s="119">
        <f t="shared" si="3"/>
        <v>0</v>
      </c>
      <c r="J71" s="119">
        <f t="shared" si="3"/>
        <v>0</v>
      </c>
      <c r="K71" s="119">
        <f t="shared" si="3"/>
        <v>0</v>
      </c>
      <c r="L71" s="119">
        <f t="shared" si="3"/>
        <v>812244.49207894586</v>
      </c>
      <c r="M71" s="120">
        <f>M67*21</f>
        <v>822842.98949658347</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C000"/>
    <pageSetUpPr fitToPage="1"/>
  </sheetPr>
  <dimension ref="A1:AB48"/>
  <sheetViews>
    <sheetView zoomScale="80" zoomScaleNormal="80" workbookViewId="0">
      <selection activeCell="L9" sqref="L9"/>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185</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population'!G36</f>
        <v>2677057.4000000004</v>
      </c>
      <c r="D3" s="346">
        <f>'Rural population'!H36</f>
        <v>2682958.5000000005</v>
      </c>
      <c r="E3" s="346">
        <f>'Rural population'!I36</f>
        <v>2688859.6000000006</v>
      </c>
      <c r="F3" s="346">
        <f>'Rural population'!J36</f>
        <v>2694760.7000000007</v>
      </c>
      <c r="G3" s="346">
        <f>'Rural population'!K36</f>
        <v>2700661.8000000007</v>
      </c>
      <c r="H3" s="346">
        <f>'Rural population'!L36</f>
        <v>2706562.9000000008</v>
      </c>
      <c r="I3" s="346">
        <f>'Rural population'!M36</f>
        <v>2712464</v>
      </c>
      <c r="J3" s="346">
        <f>'Rural population'!N36</f>
        <v>2718496.336472664</v>
      </c>
      <c r="K3" s="346">
        <f>'Rural population'!O36</f>
        <v>2724528.6729453281</v>
      </c>
      <c r="L3" s="346">
        <f>'Rural population'!P36</f>
        <v>2730561.0094179921</v>
      </c>
      <c r="M3" s="346">
        <f>'Rural population'!Q36</f>
        <v>2736593.3458906561</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intake'!$C$40/1000*365</f>
        <v>17.191500000000001</v>
      </c>
      <c r="D7" s="353">
        <f>'Protein intake'!$C$40/1000*365</f>
        <v>17.191500000000001</v>
      </c>
      <c r="E7" s="353">
        <f>'Protein intake'!$C$40/1000*365</f>
        <v>17.191500000000001</v>
      </c>
      <c r="F7" s="353">
        <f>'Protein intake'!$C$40/1000*365</f>
        <v>17.191500000000001</v>
      </c>
      <c r="G7" s="353">
        <f>'Protein intake'!$I$40/1000*365</f>
        <v>21.80875</v>
      </c>
      <c r="H7" s="353">
        <f>'Protein intake'!$I$40/1000*365</f>
        <v>21.80875</v>
      </c>
      <c r="I7" s="353">
        <f>'Protein intake'!$O$40/1000*365</f>
        <v>20.805</v>
      </c>
      <c r="J7" s="353">
        <f>'Protein intake'!$O$40/1000*365</f>
        <v>20.805</v>
      </c>
      <c r="K7" s="353">
        <f>'Protein intake'!$O$40/1000*365</f>
        <v>20.805</v>
      </c>
      <c r="L7" s="353">
        <f>'Protein intake'!$O$40/1000*365</f>
        <v>20.805</v>
      </c>
      <c r="M7" s="353">
        <f>'Protein intake'!$O$40/1000*365</f>
        <v>20.805</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185</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185</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12886337.041788004</v>
      </c>
      <c r="D27" s="335">
        <f t="shared" ref="D27:K27" si="0">(D3*D7*D11*D15*D19)-$A$23</f>
        <v>12914742.694770005</v>
      </c>
      <c r="E27" s="335">
        <f t="shared" si="0"/>
        <v>12943148.347752003</v>
      </c>
      <c r="F27" s="335">
        <f t="shared" si="0"/>
        <v>12971554.000734005</v>
      </c>
      <c r="G27" s="335">
        <f t="shared" si="0"/>
        <v>16491456.248610005</v>
      </c>
      <c r="H27" s="335">
        <f t="shared" si="0"/>
        <v>16527491.020705007</v>
      </c>
      <c r="I27" s="335">
        <f t="shared" si="0"/>
        <v>15801187.785599999</v>
      </c>
      <c r="J27" s="335">
        <f t="shared" si="0"/>
        <v>15836328.558487857</v>
      </c>
      <c r="K27" s="335">
        <f t="shared" si="0"/>
        <v>15871469.331375713</v>
      </c>
      <c r="L27" s="335">
        <f>(L3*L7*L11*L15*L19)-$A$23</f>
        <v>15906610.10426357</v>
      </c>
      <c r="M27" s="363">
        <f>(M3*M7*M11*M15*M19)-$A$23</f>
        <v>15941750.877151426</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101.24979104262003</v>
      </c>
      <c r="D39" s="374">
        <f t="shared" ref="D39:K39" si="1">D27*D31*$A$35/10^3</f>
        <v>101.47297831605003</v>
      </c>
      <c r="E39" s="374">
        <f t="shared" si="1"/>
        <v>101.69616558948002</v>
      </c>
      <c r="F39" s="374">
        <f t="shared" si="1"/>
        <v>101.91935286291003</v>
      </c>
      <c r="G39" s="374">
        <f t="shared" si="1"/>
        <v>129.57572766765003</v>
      </c>
      <c r="H39" s="374">
        <f t="shared" si="1"/>
        <v>129.85885801982505</v>
      </c>
      <c r="I39" s="374">
        <f t="shared" si="1"/>
        <v>124.152189744</v>
      </c>
      <c r="J39" s="374">
        <f t="shared" si="1"/>
        <v>124.42829581669031</v>
      </c>
      <c r="K39" s="374">
        <f t="shared" si="1"/>
        <v>124.70440188938061</v>
      </c>
      <c r="L39" s="374">
        <f>L27*L31*$A$35/10^3</f>
        <v>124.98050796207092</v>
      </c>
      <c r="M39" s="375">
        <f>M27*M31*$A$35/10^3</f>
        <v>125.2566140347612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31387.435223212211</v>
      </c>
      <c r="D43" s="119">
        <f>D39*310</f>
        <v>31456.623277975508</v>
      </c>
      <c r="E43" s="119">
        <f>E39*310</f>
        <v>31525.811332738806</v>
      </c>
      <c r="F43" s="119">
        <f t="shared" ref="F43:K43" si="2">F39*310</f>
        <v>31594.99938750211</v>
      </c>
      <c r="G43" s="119">
        <f t="shared" si="2"/>
        <v>40168.475576971512</v>
      </c>
      <c r="H43" s="119">
        <f t="shared" si="2"/>
        <v>40256.245986145768</v>
      </c>
      <c r="I43" s="119">
        <f t="shared" si="2"/>
        <v>38487.178820640002</v>
      </c>
      <c r="J43" s="119">
        <f t="shared" si="2"/>
        <v>38572.771703173996</v>
      </c>
      <c r="K43" s="119">
        <f t="shared" si="2"/>
        <v>38658.36458570799</v>
      </c>
      <c r="L43" s="119">
        <f>L39*310</f>
        <v>38743.957468241984</v>
      </c>
      <c r="M43" s="120">
        <f>M39*310</f>
        <v>38829.550350775971</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U76"/>
  <sheetViews>
    <sheetView zoomScale="85" zoomScaleNormal="85" zoomScalePageLayoutView="70" workbookViewId="0">
      <selection activeCell="Q73" sqref="Q73"/>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185</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population'!G36</f>
        <v>3389088.5999999996</v>
      </c>
      <c r="D3" s="332">
        <f>'State population'!H36</f>
        <v>3436559.9999999995</v>
      </c>
      <c r="E3" s="332">
        <f>'State population'!I36</f>
        <v>3484031.3999999994</v>
      </c>
      <c r="F3" s="332">
        <f>'State population'!J36</f>
        <v>3531502.7999999993</v>
      </c>
      <c r="G3" s="332">
        <f>'State population'!K36</f>
        <v>3578974.1999999993</v>
      </c>
      <c r="H3" s="332">
        <f>'State population'!L36</f>
        <v>3626445.5999999992</v>
      </c>
      <c r="I3" s="332">
        <f>'State population'!M36</f>
        <v>3673917</v>
      </c>
      <c r="J3" s="332">
        <f>'State population'!N36</f>
        <v>3728432.4475892279</v>
      </c>
      <c r="K3" s="332">
        <f>'State population'!O36</f>
        <v>3782947.8951784559</v>
      </c>
      <c r="L3" s="332">
        <f>'State population'!P36</f>
        <v>3837463.3427676838</v>
      </c>
      <c r="M3" s="332">
        <f>'State population'!Q36</f>
        <v>3891978.7903569117</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BOD!$B$38</f>
        <v>40.5</v>
      </c>
      <c r="D7" s="334">
        <f>BOD!$B$38</f>
        <v>40.5</v>
      </c>
      <c r="E7" s="334">
        <f>BOD!$B$38</f>
        <v>40.5</v>
      </c>
      <c r="F7" s="334">
        <f>BOD!$B$38</f>
        <v>40.5</v>
      </c>
      <c r="G7" s="334">
        <f>BOD!$B$38</f>
        <v>40.5</v>
      </c>
      <c r="H7" s="334">
        <f>BOD!$B$38</f>
        <v>40.5</v>
      </c>
      <c r="I7" s="334">
        <f>BOD!$B$38</f>
        <v>40.5</v>
      </c>
      <c r="J7" s="334">
        <f>BOD!$B$38</f>
        <v>40.5</v>
      </c>
      <c r="K7" s="334">
        <f>BOD!$B$38</f>
        <v>40.5</v>
      </c>
      <c r="L7" s="334">
        <f>BOD!$B$38</f>
        <v>40.5</v>
      </c>
      <c r="M7" s="334">
        <f>BOD!$B$38</f>
        <v>40.5</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50099202.229499988</v>
      </c>
      <c r="D11" s="45">
        <f t="shared" si="0"/>
        <v>50800948.199999988</v>
      </c>
      <c r="E11" s="45">
        <f t="shared" si="0"/>
        <v>51502694.170499995</v>
      </c>
      <c r="F11" s="45">
        <f t="shared" si="0"/>
        <v>52204440.140999988</v>
      </c>
      <c r="G11" s="45">
        <f t="shared" si="0"/>
        <v>52906186.111499988</v>
      </c>
      <c r="H11" s="45">
        <f t="shared" si="0"/>
        <v>53607932.08199998</v>
      </c>
      <c r="I11" s="45">
        <f t="shared" si="0"/>
        <v>54309678.052500002</v>
      </c>
      <c r="J11" s="45">
        <f t="shared" si="0"/>
        <v>55115552.656487763</v>
      </c>
      <c r="K11" s="45">
        <f t="shared" si="0"/>
        <v>55921427.260475524</v>
      </c>
      <c r="L11" s="45">
        <f t="shared" si="0"/>
        <v>56727301.864463285</v>
      </c>
      <c r="M11" s="82">
        <f t="shared" si="0"/>
        <v>57533176.468451053</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185</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185</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Utilization'!$AD$42</f>
        <v>438782.7480034022</v>
      </c>
      <c r="D22" s="335">
        <f>D11*D15*'Rural_Degree of Utilization'!$AD$42</f>
        <v>444928.83440066216</v>
      </c>
      <c r="E22" s="335">
        <f>E11*E15*'Rural_Degree of Utilization'!$AD$42</f>
        <v>451074.92079792212</v>
      </c>
      <c r="F22" s="335">
        <f>F11*F15*'Rural_Degree of Utilization'!$AD$42</f>
        <v>457221.00719518197</v>
      </c>
      <c r="G22" s="335">
        <f>G11*G15*'Rural_Degree of Utilization'!$AD$42</f>
        <v>463367.09359244193</v>
      </c>
      <c r="H22" s="335">
        <f>H11*H15*'Rural_Degree of Utilization'!$AD$42</f>
        <v>469513.17998970184</v>
      </c>
      <c r="I22" s="335">
        <f>I11*I15*'Rural_Degree of Utilization'!$P$42</f>
        <v>1561403.2440093749</v>
      </c>
      <c r="J22" s="335">
        <f>J11*J15*'Rural_Degree of Utilization'!$P$42</f>
        <v>1584572.1388740232</v>
      </c>
      <c r="K22" s="335">
        <f>K11*K15*'Rural_Degree of Utilization'!$P$42</f>
        <v>1607741.0337386713</v>
      </c>
      <c r="L22" s="335">
        <f>L11*L15*'Rural_Degree of Utilization'!$P$42</f>
        <v>1630909.9286033192</v>
      </c>
      <c r="M22" s="335">
        <f>M11*M15*'Rural_Degree of Utilization'!$P$42</f>
        <v>1654078.8234679676</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Utilization'!$AD$42)</f>
        <v>49748176.031097271</v>
      </c>
      <c r="D25" s="335">
        <f>D11*D19*(1-'Rural_Degree of Utilization'!$AD$42)</f>
        <v>50445005.132479459</v>
      </c>
      <c r="E25" s="335">
        <f>E11*E19*(1-'Rural_Degree of Utilization'!$AD$42)</f>
        <v>51141834.233861662</v>
      </c>
      <c r="F25" s="335">
        <f>F11*F19*(1-'Rural_Degree of Utilization'!$AD$42)</f>
        <v>51838663.335243843</v>
      </c>
      <c r="G25" s="335">
        <f>G11*G19*(1-'Rural_Degree of Utilization'!$AD$42)</f>
        <v>52535492.436626032</v>
      </c>
      <c r="H25" s="335">
        <f>H11*H19*(1-'Rural_Degree of Utilization'!$AD$42)</f>
        <v>53232321.53800822</v>
      </c>
      <c r="I25" s="335">
        <f>I11*I19*(1-'Rural_Degree of Utilization'!$P$42)</f>
        <v>53060555.457292505</v>
      </c>
      <c r="J25" s="335">
        <f>J11*J19*(1-'Rural_Degree of Utilization'!$P$42)</f>
        <v>53847894.945388541</v>
      </c>
      <c r="K25" s="335">
        <f>K11*K19*(1-'Rural_Degree of Utilization'!$P$42)</f>
        <v>54635234.433484584</v>
      </c>
      <c r="L25" s="335">
        <f>L11*L19*(1-'Rural_Degree of Utilization'!$P$42)</f>
        <v>55422573.921580628</v>
      </c>
      <c r="M25" s="335">
        <f>M11*M19*(1-'Rural_Degree of Utilization'!$P$42)</f>
        <v>56209913.409676678</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232</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Utilization'!AE42</f>
        <v>1.5536423841059603E-2</v>
      </c>
      <c r="D49" s="338">
        <f>'Rural_Degree of Utilization'!Q42</f>
        <v>5.0999999999999997E-2</v>
      </c>
      <c r="E49" s="138"/>
      <c r="F49" s="138"/>
      <c r="G49" s="101"/>
      <c r="H49" s="101"/>
      <c r="J49" s="52"/>
      <c r="K49" s="52"/>
      <c r="L49" s="52"/>
    </row>
    <row r="50" spans="1:18" s="50" customFormat="1" x14ac:dyDescent="0.25">
      <c r="A50" s="561"/>
      <c r="B50" s="108" t="s">
        <v>56</v>
      </c>
      <c r="C50" s="339">
        <f>'Rural_Degree of Utilization'!AI42</f>
        <v>0.66</v>
      </c>
      <c r="D50" s="338">
        <f>'Rural_Degree of Utilization'!R42</f>
        <v>0.65300000000000002</v>
      </c>
      <c r="E50" s="138"/>
      <c r="F50" s="138"/>
      <c r="G50" s="101"/>
      <c r="H50" s="101"/>
      <c r="J50" s="52"/>
      <c r="K50" s="52"/>
      <c r="L50" s="52"/>
    </row>
    <row r="51" spans="1:18" s="50" customFormat="1" x14ac:dyDescent="0.25">
      <c r="A51" s="561"/>
      <c r="B51" s="108" t="s">
        <v>110</v>
      </c>
      <c r="C51" s="340">
        <f>'Rural_Degree of Utilization'!AN42</f>
        <v>3.7032432432432434E-2</v>
      </c>
      <c r="D51" s="338">
        <f>'Rural_Degree of Utilization'!S42</f>
        <v>3.1E-2</v>
      </c>
      <c r="E51" s="138"/>
      <c r="F51" s="138"/>
      <c r="G51" s="101"/>
      <c r="H51" s="101"/>
      <c r="J51" s="52"/>
      <c r="K51" s="52"/>
      <c r="L51" s="52"/>
    </row>
    <row r="52" spans="1:18" s="50" customFormat="1" x14ac:dyDescent="0.25">
      <c r="A52" s="561"/>
      <c r="B52" s="108" t="s">
        <v>57</v>
      </c>
      <c r="C52" s="563">
        <f>'Rural_Degree of Utilization'!AP42</f>
        <v>0.2804245212099517</v>
      </c>
      <c r="D52" s="565">
        <f>'Rural_Degree of Utilization'!T42</f>
        <v>0.24199999999999994</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Utilization'!AD42</f>
        <v>7.0066225165562913E-3</v>
      </c>
      <c r="D54" s="343">
        <f>'Rural_Degree of Utilization'!P42</f>
        <v>2.3E-2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Population!C37</f>
        <v>0.82941063758692413</v>
      </c>
      <c r="C60" s="549">
        <f>Population!E37</f>
        <v>0.7383030155553324</v>
      </c>
      <c r="D60" s="358" t="s">
        <v>14</v>
      </c>
      <c r="E60" s="148">
        <f t="shared" ref="E60:F62" si="1">C49</f>
        <v>1.5536423841059603E-2</v>
      </c>
      <c r="F60" s="148">
        <f t="shared" si="1"/>
        <v>5.0999999999999997E-2</v>
      </c>
      <c r="G60" s="135">
        <f>B42*A29</f>
        <v>0.3</v>
      </c>
      <c r="H60" s="399">
        <f t="shared" ref="H60:M60" si="2">($B$60*$E60*$G60)*(C25-$A$32)</f>
        <v>192317.62127708647</v>
      </c>
      <c r="I60" s="399">
        <f t="shared" si="2"/>
        <v>195011.43893847574</v>
      </c>
      <c r="J60" s="399">
        <f t="shared" si="2"/>
        <v>197705.25659986507</v>
      </c>
      <c r="K60" s="399">
        <f t="shared" si="2"/>
        <v>200399.07426125431</v>
      </c>
      <c r="L60" s="399">
        <f t="shared" si="2"/>
        <v>203092.89192264358</v>
      </c>
      <c r="M60" s="399">
        <f t="shared" si="2"/>
        <v>205786.70958403285</v>
      </c>
      <c r="N60" s="399">
        <f>($C$60*$F60*$G60)*(I25-$A$32)</f>
        <v>599373.95194774808</v>
      </c>
      <c r="O60" s="399">
        <f>($C$60*$F60*$G60)*(J25-$A$32)</f>
        <v>608267.7672581526</v>
      </c>
      <c r="P60" s="399">
        <f>($C$60*$F60*$G60)*(K25-$A$32)</f>
        <v>617161.58256855723</v>
      </c>
      <c r="Q60" s="399">
        <f>($C$60*$F60*$G60)*(L25-$A$32)</f>
        <v>626055.39787896187</v>
      </c>
      <c r="R60" s="405">
        <f>($C$60*$F60*$G60)*(M25-$A$32)</f>
        <v>634949.21318936662</v>
      </c>
    </row>
    <row r="61" spans="1:18" s="48" customFormat="1" x14ac:dyDescent="0.25">
      <c r="A61" s="547"/>
      <c r="B61" s="549"/>
      <c r="C61" s="549"/>
      <c r="D61" s="358" t="s">
        <v>15</v>
      </c>
      <c r="E61" s="148">
        <f t="shared" si="1"/>
        <v>0.66</v>
      </c>
      <c r="F61" s="148">
        <f t="shared" si="1"/>
        <v>0.65300000000000002</v>
      </c>
      <c r="G61" s="135">
        <f>B44*A29</f>
        <v>0.06</v>
      </c>
      <c r="H61" s="399">
        <f t="shared" ref="H61:M61" si="3">($B$60*$E$61*$G$61)*(C25-$A$32)</f>
        <v>1633961.9894692614</v>
      </c>
      <c r="I61" s="399">
        <f t="shared" si="3"/>
        <v>1656849.1052522156</v>
      </c>
      <c r="J61" s="399">
        <f t="shared" si="3"/>
        <v>1679736.2210351706</v>
      </c>
      <c r="K61" s="399">
        <f t="shared" si="3"/>
        <v>1702623.3368181246</v>
      </c>
      <c r="L61" s="399">
        <f t="shared" si="3"/>
        <v>1725510.4526010791</v>
      </c>
      <c r="M61" s="399">
        <f t="shared" si="3"/>
        <v>1748397.5683840334</v>
      </c>
      <c r="N61" s="399">
        <f>($C$60*$F$61*$G$61)*(I25-$A$32)</f>
        <v>1534867.4142034492</v>
      </c>
      <c r="O61" s="399">
        <f>($C$60*$F$61*$G$61)*(J25-$A$32)</f>
        <v>1557642.5569395048</v>
      </c>
      <c r="P61" s="399">
        <f>($C$60*$F$61*$G$61)*(K25-$A$32)</f>
        <v>1580417.6996755605</v>
      </c>
      <c r="Q61" s="399">
        <f>($C$60*$F$61*$G$61)*(L25-$A$32)</f>
        <v>1603192.8424116164</v>
      </c>
      <c r="R61" s="405">
        <f>($C$60*$F$61*$G$61)*(M25-$A$32)</f>
        <v>1625967.9851476722</v>
      </c>
    </row>
    <row r="62" spans="1:18" s="48" customFormat="1" x14ac:dyDescent="0.25">
      <c r="A62" s="547"/>
      <c r="B62" s="549"/>
      <c r="C62" s="549"/>
      <c r="D62" s="358" t="s">
        <v>113</v>
      </c>
      <c r="E62" s="148">
        <f t="shared" si="1"/>
        <v>3.7032432432432434E-2</v>
      </c>
      <c r="F62" s="148">
        <f t="shared" si="1"/>
        <v>3.1E-2</v>
      </c>
      <c r="G62" s="135">
        <f>B43*A29</f>
        <v>0.3</v>
      </c>
      <c r="H62" s="399">
        <f t="shared" ref="H62:M62" si="4">($B$60*$E$62*$G$62)*(C25-$A$32)</f>
        <v>458405.96191047953</v>
      </c>
      <c r="I62" s="399">
        <f t="shared" si="4"/>
        <v>464826.91318930918</v>
      </c>
      <c r="J62" s="399">
        <f t="shared" si="4"/>
        <v>471247.86446813901</v>
      </c>
      <c r="K62" s="399">
        <f t="shared" si="4"/>
        <v>477668.81574696861</v>
      </c>
      <c r="L62" s="399">
        <f t="shared" si="4"/>
        <v>484089.76702579827</v>
      </c>
      <c r="M62" s="399">
        <f t="shared" si="4"/>
        <v>490510.71830462792</v>
      </c>
      <c r="N62" s="399">
        <f>($C$60*$F$62*$G$62)*(I25-$A$32)</f>
        <v>364325.34334078804</v>
      </c>
      <c r="O62" s="399">
        <f>($C$60*$F$62*$G$62)*(J25-$A$32)</f>
        <v>369731.38794123003</v>
      </c>
      <c r="P62" s="399">
        <f>($C$60*$F$62*$G$62)*(K25-$A$32)</f>
        <v>375137.43254167202</v>
      </c>
      <c r="Q62" s="399">
        <f>($C$60*$F$62*$G$62)*(L25-$A$32)</f>
        <v>380543.47714211408</v>
      </c>
      <c r="R62" s="405">
        <f>($C$60*$F$62*$G$62)*(M25-$A$32)</f>
        <v>385949.52174255619</v>
      </c>
    </row>
    <row r="63" spans="1:18" s="48" customFormat="1" x14ac:dyDescent="0.25">
      <c r="A63" s="547"/>
      <c r="B63" s="549"/>
      <c r="C63" s="549"/>
      <c r="D63" s="358" t="s">
        <v>111</v>
      </c>
      <c r="E63" s="148">
        <f>C54</f>
        <v>7.0066225165562913E-3</v>
      </c>
      <c r="F63" s="148">
        <f>D54</f>
        <v>2.3E-2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0.2804245212099517</v>
      </c>
      <c r="F64" s="407">
        <f>D52</f>
        <v>0.24199999999999994</v>
      </c>
      <c r="G64" s="408">
        <f>B40*$A$29</f>
        <v>0.06</v>
      </c>
      <c r="H64" s="408">
        <f t="shared" ref="H64:M64" si="6">($B$60*$E$64*$G$64)*(C25-$A$32)</f>
        <v>694246.98268511787</v>
      </c>
      <c r="I64" s="408">
        <f t="shared" si="6"/>
        <v>703971.38948104461</v>
      </c>
      <c r="J64" s="408">
        <f t="shared" si="6"/>
        <v>713695.7962769717</v>
      </c>
      <c r="K64" s="408">
        <f t="shared" si="6"/>
        <v>723420.20307289844</v>
      </c>
      <c r="L64" s="408">
        <f t="shared" si="6"/>
        <v>733144.60986882518</v>
      </c>
      <c r="M64" s="408">
        <f t="shared" si="6"/>
        <v>742869.01666475204</v>
      </c>
      <c r="N64" s="408">
        <f>($C$60*$F$64*$G$64)*(I11-$A$32)</f>
        <v>582208.42664159986</v>
      </c>
      <c r="O64" s="408">
        <f>($C$60*$F$64*$G$64)*(J11-$A$32)</f>
        <v>590847.53116371809</v>
      </c>
      <c r="P64" s="408">
        <f>($C$60*$F$64*$G$64)*(K11-$A$32)</f>
        <v>599486.63568583631</v>
      </c>
      <c r="Q64" s="408">
        <f>($C$60*$F$64*$G$64)*(L11-$A$32)</f>
        <v>608125.74020795443</v>
      </c>
      <c r="R64" s="409">
        <f>($C$60*$F$64*$G$64)*(M11-$A$32)</f>
        <v>616764.84473007277</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185</v>
      </c>
      <c r="B67" s="64"/>
      <c r="C67" s="119">
        <f>SUM(H60:H64)/10^3</f>
        <v>2978.9325553419453</v>
      </c>
      <c r="D67" s="119">
        <f t="shared" ref="D67:M67" si="7">SUM(I60:I64)/10^3</f>
        <v>3020.6588468610448</v>
      </c>
      <c r="E67" s="119">
        <f t="shared" si="7"/>
        <v>3062.3851383801466</v>
      </c>
      <c r="F67" s="119">
        <f t="shared" si="7"/>
        <v>3104.1114298992461</v>
      </c>
      <c r="G67" s="119">
        <f t="shared" si="7"/>
        <v>3145.8377214183461</v>
      </c>
      <c r="H67" s="119">
        <f t="shared" si="7"/>
        <v>3187.564012937446</v>
      </c>
      <c r="I67" s="119">
        <f t="shared" si="7"/>
        <v>3080.775136133585</v>
      </c>
      <c r="J67" s="119">
        <f t="shared" si="7"/>
        <v>3126.4892433026057</v>
      </c>
      <c r="K67" s="119">
        <f t="shared" si="7"/>
        <v>3172.2033504716264</v>
      </c>
      <c r="L67" s="119">
        <f t="shared" si="7"/>
        <v>3217.9174576406472</v>
      </c>
      <c r="M67" s="120">
        <f t="shared" si="7"/>
        <v>3263.6315648096679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62557.583662180848</v>
      </c>
      <c r="D71" s="119">
        <f t="shared" si="8"/>
        <v>63433.835784081944</v>
      </c>
      <c r="E71" s="119">
        <f t="shared" si="8"/>
        <v>64310.087905983077</v>
      </c>
      <c r="F71" s="119">
        <f t="shared" si="8"/>
        <v>65186.340027884165</v>
      </c>
      <c r="G71" s="119">
        <f t="shared" si="8"/>
        <v>66062.592149785269</v>
      </c>
      <c r="H71" s="119">
        <f t="shared" si="8"/>
        <v>66938.844271686365</v>
      </c>
      <c r="I71" s="119">
        <f t="shared" si="8"/>
        <v>64696.277858805282</v>
      </c>
      <c r="J71" s="119">
        <f t="shared" si="8"/>
        <v>65656.274109354723</v>
      </c>
      <c r="K71" s="119">
        <f t="shared" si="8"/>
        <v>66616.270359904156</v>
      </c>
      <c r="L71" s="119">
        <f t="shared" si="8"/>
        <v>67576.266610453589</v>
      </c>
      <c r="M71" s="120">
        <f>M67*21</f>
        <v>68536.262861003022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C000"/>
    <pageSetUpPr fitToPage="1"/>
  </sheetPr>
  <dimension ref="A1:AB48"/>
  <sheetViews>
    <sheetView zoomScale="80" zoomScaleNormal="80" workbookViewId="0">
      <selection activeCell="L24" sqref="L24"/>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186</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population'!G37</f>
        <v>141121914.60000002</v>
      </c>
      <c r="D3" s="346">
        <f>'Rural population'!H37</f>
        <v>143487808.50000003</v>
      </c>
      <c r="E3" s="346">
        <f>'Rural population'!I37</f>
        <v>145853702.40000004</v>
      </c>
      <c r="F3" s="346">
        <f>'Rural population'!J37</f>
        <v>148219596.30000004</v>
      </c>
      <c r="G3" s="346">
        <f>'Rural population'!K37</f>
        <v>150585490.20000005</v>
      </c>
      <c r="H3" s="346">
        <f>'Rural population'!L37</f>
        <v>152951384.10000005</v>
      </c>
      <c r="I3" s="346">
        <f>'Rural population'!M37</f>
        <v>155317278</v>
      </c>
      <c r="J3" s="346">
        <f>'Rural population'!N37</f>
        <v>158108321.8744393</v>
      </c>
      <c r="K3" s="346">
        <f>'Rural population'!O37</f>
        <v>160899365.7488786</v>
      </c>
      <c r="L3" s="346">
        <f>'Rural population'!P37</f>
        <v>163690409.6233179</v>
      </c>
      <c r="M3" s="346">
        <f>'Rural population'!Q37</f>
        <v>166481453.4977572</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intake'!$C$41/1000*365</f>
        <v>24.0535</v>
      </c>
      <c r="D7" s="353">
        <f>'Protein intake'!$C$41/1000*365</f>
        <v>24.0535</v>
      </c>
      <c r="E7" s="353">
        <f>'Protein intake'!$C$41/1000*365</f>
        <v>24.0535</v>
      </c>
      <c r="F7" s="353">
        <f>'Protein intake'!$C$41/1000*365</f>
        <v>24.0535</v>
      </c>
      <c r="G7" s="353">
        <f>'Protein intake'!$I$41/1000*365</f>
        <v>22.50225</v>
      </c>
      <c r="H7" s="353">
        <f>'Protein intake'!$I$41/1000*365</f>
        <v>22.50225</v>
      </c>
      <c r="I7" s="353">
        <f>'Protein intake'!$O$41/1000*365</f>
        <v>22.392749999999999</v>
      </c>
      <c r="J7" s="353">
        <f>'Protein intake'!$O$41/1000*365</f>
        <v>22.392749999999999</v>
      </c>
      <c r="K7" s="353">
        <f>'Protein intake'!$O$41/1000*365</f>
        <v>22.392749999999999</v>
      </c>
      <c r="L7" s="353">
        <f>'Protein intake'!$O$41/1000*365</f>
        <v>22.392749999999999</v>
      </c>
      <c r="M7" s="353">
        <f>'Protein intake'!$O$41/1000*365</f>
        <v>22.392749999999999</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186</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186</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950453272.39270806</v>
      </c>
      <c r="D27" s="335">
        <f t="shared" ref="D27:K27" si="0">(D3*D7*D11*D15*D19)-$A$23</f>
        <v>966387520.49133015</v>
      </c>
      <c r="E27" s="335">
        <f t="shared" si="0"/>
        <v>982321768.58995223</v>
      </c>
      <c r="F27" s="335">
        <f t="shared" si="0"/>
        <v>998256016.68857408</v>
      </c>
      <c r="G27" s="335">
        <f t="shared" si="0"/>
        <v>948783457.11882615</v>
      </c>
      <c r="H27" s="335">
        <f t="shared" si="0"/>
        <v>963690079.20198333</v>
      </c>
      <c r="I27" s="335">
        <f t="shared" si="0"/>
        <v>973834673.54166007</v>
      </c>
      <c r="J27" s="335">
        <f t="shared" si="0"/>
        <v>991334434.90307808</v>
      </c>
      <c r="K27" s="335">
        <f t="shared" si="0"/>
        <v>1008834196.2644964</v>
      </c>
      <c r="L27" s="335">
        <f>(L3*L7*L11*L15*L19)-$A$23</f>
        <v>1026333957.6259146</v>
      </c>
      <c r="M27" s="363">
        <f>(M3*M7*M11*M15*M19)-$A$23</f>
        <v>1043833718.9873327</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7467.8471402284204</v>
      </c>
      <c r="D39" s="374">
        <f t="shared" ref="D39:K39" si="1">D27*D31*$A$35/10^3</f>
        <v>7593.0448038604509</v>
      </c>
      <c r="E39" s="374">
        <f t="shared" si="1"/>
        <v>7718.2424674924814</v>
      </c>
      <c r="F39" s="374">
        <f t="shared" si="1"/>
        <v>7843.4401311245101</v>
      </c>
      <c r="G39" s="374">
        <f t="shared" si="1"/>
        <v>7454.7271630764908</v>
      </c>
      <c r="H39" s="374">
        <f t="shared" si="1"/>
        <v>7571.8506223012973</v>
      </c>
      <c r="I39" s="374">
        <f t="shared" si="1"/>
        <v>7651.5581492559004</v>
      </c>
      <c r="J39" s="374">
        <f t="shared" si="1"/>
        <v>7789.0562742384709</v>
      </c>
      <c r="K39" s="374">
        <f t="shared" si="1"/>
        <v>7926.5543992210432</v>
      </c>
      <c r="L39" s="374">
        <f>L27*L31*$A$35/10^3</f>
        <v>8064.0525242036147</v>
      </c>
      <c r="M39" s="375">
        <f>M27*M31*$A$35/10^3</f>
        <v>8201.5506491861852</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2315032.6134708105</v>
      </c>
      <c r="D43" s="119">
        <f>D39*310</f>
        <v>2353843.88919674</v>
      </c>
      <c r="E43" s="119">
        <f>E39*310</f>
        <v>2392655.1649226691</v>
      </c>
      <c r="F43" s="119">
        <f t="shared" ref="F43:K43" si="2">F39*310</f>
        <v>2431466.4406485981</v>
      </c>
      <c r="G43" s="119">
        <f t="shared" si="2"/>
        <v>2310965.4205537122</v>
      </c>
      <c r="H43" s="119">
        <f t="shared" si="2"/>
        <v>2347273.6929134023</v>
      </c>
      <c r="I43" s="119">
        <f t="shared" si="2"/>
        <v>2371983.0262693292</v>
      </c>
      <c r="J43" s="119">
        <f t="shared" si="2"/>
        <v>2414607.4450139259</v>
      </c>
      <c r="K43" s="119">
        <f t="shared" si="2"/>
        <v>2457231.8637585235</v>
      </c>
      <c r="L43" s="119">
        <f>L39*310</f>
        <v>2499856.2825031206</v>
      </c>
      <c r="M43" s="120">
        <f>M39*310</f>
        <v>2542480.7012477173</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C000"/>
    <pageSetUpPr fitToPage="1"/>
  </sheetPr>
  <dimension ref="A1:U76"/>
  <sheetViews>
    <sheetView zoomScale="85" zoomScaleNormal="85" zoomScalePageLayoutView="70" workbookViewId="0">
      <selection activeCell="R59" sqref="R59"/>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186</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population'!G37</f>
        <v>179643689</v>
      </c>
      <c r="D3" s="332">
        <f>'State population'!H37</f>
        <v>183005131</v>
      </c>
      <c r="E3" s="332">
        <f>'State population'!I37</f>
        <v>186366573</v>
      </c>
      <c r="F3" s="332">
        <f>'State population'!J37</f>
        <v>189728015</v>
      </c>
      <c r="G3" s="332">
        <f>'State population'!K37</f>
        <v>193089457</v>
      </c>
      <c r="H3" s="332">
        <f>'State population'!L37</f>
        <v>196450899</v>
      </c>
      <c r="I3" s="332">
        <f>'State population'!M37</f>
        <v>199812341</v>
      </c>
      <c r="J3" s="332">
        <f>'State population'!N37</f>
        <v>203853652.65488961</v>
      </c>
      <c r="K3" s="332">
        <f>'State population'!O37</f>
        <v>207894964.30977923</v>
      </c>
      <c r="L3" s="332">
        <f>'State population'!P37</f>
        <v>211936275.96466884</v>
      </c>
      <c r="M3" s="332">
        <f>'State population'!Q37</f>
        <v>215977587.61955845</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BOD!$B$39</f>
        <v>39</v>
      </c>
      <c r="D7" s="334">
        <f>BOD!$B$39</f>
        <v>39</v>
      </c>
      <c r="E7" s="334">
        <f>BOD!$B$39</f>
        <v>39</v>
      </c>
      <c r="F7" s="334">
        <f>BOD!$B$39</f>
        <v>39</v>
      </c>
      <c r="G7" s="334">
        <f>BOD!$B$39</f>
        <v>39</v>
      </c>
      <c r="H7" s="334">
        <f>BOD!$B$39</f>
        <v>39</v>
      </c>
      <c r="I7" s="334">
        <f>BOD!$B$39</f>
        <v>39</v>
      </c>
      <c r="J7" s="334">
        <f>BOD!$B$39</f>
        <v>39</v>
      </c>
      <c r="K7" s="334">
        <f>BOD!$B$39</f>
        <v>39</v>
      </c>
      <c r="L7" s="334">
        <f>BOD!$B$39</f>
        <v>39</v>
      </c>
      <c r="M7" s="334">
        <f>BOD!$B$39</f>
        <v>39</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2557227912.915</v>
      </c>
      <c r="D11" s="45">
        <f t="shared" si="0"/>
        <v>2605078039.7849998</v>
      </c>
      <c r="E11" s="45">
        <f t="shared" si="0"/>
        <v>2652928166.6550002</v>
      </c>
      <c r="F11" s="45">
        <f t="shared" si="0"/>
        <v>2700778293.5250001</v>
      </c>
      <c r="G11" s="45">
        <f t="shared" si="0"/>
        <v>2748628420.395</v>
      </c>
      <c r="H11" s="45">
        <f t="shared" si="0"/>
        <v>2796478547.2649999</v>
      </c>
      <c r="I11" s="45">
        <f t="shared" si="0"/>
        <v>2844328674.1350002</v>
      </c>
      <c r="J11" s="45">
        <f t="shared" si="0"/>
        <v>2901856745.5423536</v>
      </c>
      <c r="K11" s="45">
        <f t="shared" si="0"/>
        <v>2959384816.949707</v>
      </c>
      <c r="L11" s="45">
        <f t="shared" si="0"/>
        <v>3016912888.3570609</v>
      </c>
      <c r="M11" s="82">
        <f t="shared" si="0"/>
        <v>3074440959.7644148</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186</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186</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Utilization'!$AD$43</f>
        <v>8403469.0848936345</v>
      </c>
      <c r="D22" s="335">
        <f>D11*D15*'Rural_Degree of Utilization'!$AD$43</f>
        <v>8560712.426337501</v>
      </c>
      <c r="E22" s="335">
        <f>E11*E15*'Rural_Degree of Utilization'!$AD$43</f>
        <v>8717955.7677813694</v>
      </c>
      <c r="F22" s="335">
        <f>F11*F15*'Rural_Degree of Utilization'!$AD$43</f>
        <v>8875199.1092252377</v>
      </c>
      <c r="G22" s="335">
        <f>G11*G15*'Rural_Degree of Utilization'!$AD$43</f>
        <v>9032442.4506691061</v>
      </c>
      <c r="H22" s="335">
        <f>H11*H15*'Rural_Degree of Utilization'!$AD$43</f>
        <v>9189685.7921129726</v>
      </c>
      <c r="I22" s="335">
        <f>I11*I15*'Rural_Degree of Utilization'!$P$43</f>
        <v>78219038.538712502</v>
      </c>
      <c r="J22" s="335">
        <f>J11*J15*'Rural_Degree of Utilization'!$P$43</f>
        <v>79801060.502414718</v>
      </c>
      <c r="K22" s="335">
        <f>K11*K15*'Rural_Degree of Utilization'!$P$43</f>
        <v>81383082.466116935</v>
      </c>
      <c r="L22" s="335">
        <f>L11*L15*'Rural_Degree of Utilization'!$P$43</f>
        <v>82965104.429819167</v>
      </c>
      <c r="M22" s="335">
        <f>M11*M15*'Rural_Degree of Utilization'!$P$43</f>
        <v>84547126.393521413</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Utilization'!$AD$43)</f>
        <v>2550505137.6470852</v>
      </c>
      <c r="D25" s="335">
        <f>D11*D19*(1-'Rural_Degree of Utilization'!$AD$43)</f>
        <v>2598229469.8439298</v>
      </c>
      <c r="E25" s="335">
        <f>E11*E19*(1-'Rural_Degree of Utilization'!$AD$43)</f>
        <v>2645953802.0407753</v>
      </c>
      <c r="F25" s="335">
        <f>F11*F19*(1-'Rural_Degree of Utilization'!$AD$43)</f>
        <v>2693678134.2376199</v>
      </c>
      <c r="G25" s="335">
        <f>G11*G19*(1-'Rural_Degree of Utilization'!$AD$43)</f>
        <v>2741402466.4344649</v>
      </c>
      <c r="H25" s="335">
        <f>H11*H19*(1-'Rural_Degree of Utilization'!$AD$43)</f>
        <v>2789126798.6313095</v>
      </c>
      <c r="I25" s="335">
        <f>I11*I19*(1-'Rural_Degree of Utilization'!$P$43)</f>
        <v>2781753443.3040299</v>
      </c>
      <c r="J25" s="335">
        <f>J11*J19*(1-'Rural_Degree of Utilization'!$P$43)</f>
        <v>2838015897.1404219</v>
      </c>
      <c r="K25" s="335">
        <f>K11*K19*(1-'Rural_Degree of Utilization'!$P$43)</f>
        <v>2894278350.9768133</v>
      </c>
      <c r="L25" s="335">
        <f>L11*L19*(1-'Rural_Degree of Utilization'!$P$43)</f>
        <v>2950540804.8132057</v>
      </c>
      <c r="M25" s="335">
        <f>M11*M19*(1-'Rural_Degree of Utilization'!$P$43)</f>
        <v>3006803258.6495976</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231</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Utilization'!AE43</f>
        <v>1.4339622641509434E-2</v>
      </c>
      <c r="D49" s="338">
        <f>'Rural_Degree of Utilization'!Q43</f>
        <v>0.12</v>
      </c>
      <c r="E49" s="138"/>
      <c r="F49" s="138"/>
      <c r="G49" s="101"/>
      <c r="H49" s="101"/>
      <c r="J49" s="52"/>
      <c r="K49" s="52"/>
      <c r="L49" s="52"/>
    </row>
    <row r="50" spans="1:18" s="50" customFormat="1" x14ac:dyDescent="0.25">
      <c r="A50" s="561"/>
      <c r="B50" s="108" t="s">
        <v>56</v>
      </c>
      <c r="C50" s="339">
        <f>'Rural_Degree of Utilization'!AI43</f>
        <v>8.3000000000000004E-2</v>
      </c>
      <c r="D50" s="338">
        <f>'Rural_Degree of Utilization'!R43</f>
        <v>4.4999999999999998E-2</v>
      </c>
      <c r="E50" s="138"/>
      <c r="F50" s="138"/>
      <c r="G50" s="101"/>
      <c r="H50" s="101"/>
      <c r="J50" s="52"/>
      <c r="K50" s="52"/>
      <c r="L50" s="52"/>
    </row>
    <row r="51" spans="1:18" s="50" customFormat="1" x14ac:dyDescent="0.25">
      <c r="A51" s="561"/>
      <c r="B51" s="108" t="s">
        <v>110</v>
      </c>
      <c r="C51" s="340">
        <f>'Rural_Degree of Utilization'!AN43</f>
        <v>1.1365728900255754E-2</v>
      </c>
      <c r="D51" s="338">
        <f>'Rural_Degree of Utilization'!S43</f>
        <v>1.0999999999999999E-2</v>
      </c>
      <c r="E51" s="138"/>
      <c r="F51" s="138"/>
      <c r="G51" s="101"/>
      <c r="H51" s="101"/>
      <c r="J51" s="52"/>
      <c r="K51" s="52"/>
      <c r="L51" s="52"/>
    </row>
    <row r="52" spans="1:18" s="50" customFormat="1" x14ac:dyDescent="0.25">
      <c r="A52" s="561"/>
      <c r="B52" s="108" t="s">
        <v>57</v>
      </c>
      <c r="C52" s="563">
        <f>'Rural_Degree of Utilization'!AP43</f>
        <v>0.88866571764062474</v>
      </c>
      <c r="D52" s="565">
        <f>'Rural_Degree of Utilization'!T43</f>
        <v>0.80199999999999994</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Utilization'!AD43</f>
        <v>2.6289308176100632E-3</v>
      </c>
      <c r="D54" s="343">
        <f>'Rural_Degree of Utilization'!P43</f>
        <v>2.1999999999999999E-2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Population!C38</f>
        <v>0.79217801406793764</v>
      </c>
      <c r="C60" s="549">
        <f>Population!E38</f>
        <v>0.77731574147364602</v>
      </c>
      <c r="D60" s="358" t="s">
        <v>14</v>
      </c>
      <c r="E60" s="148">
        <f t="shared" ref="E60:F62" si="1">C49</f>
        <v>1.4339622641509434E-2</v>
      </c>
      <c r="F60" s="148">
        <f t="shared" si="1"/>
        <v>0.12</v>
      </c>
      <c r="G60" s="135">
        <f>B42*A29</f>
        <v>0.3</v>
      </c>
      <c r="H60" s="399">
        <f t="shared" ref="H60:M60" si="2">($B$60*$E60*$G60)*(C25-$A$32)</f>
        <v>8691764.7852261402</v>
      </c>
      <c r="I60" s="399">
        <f t="shared" si="2"/>
        <v>8854402.6344365291</v>
      </c>
      <c r="J60" s="399">
        <f t="shared" si="2"/>
        <v>9017040.4836469218</v>
      </c>
      <c r="K60" s="399">
        <f t="shared" si="2"/>
        <v>9179678.3328573089</v>
      </c>
      <c r="L60" s="399">
        <f t="shared" si="2"/>
        <v>9342316.1820676997</v>
      </c>
      <c r="M60" s="399">
        <f t="shared" si="2"/>
        <v>9504954.0312780887</v>
      </c>
      <c r="N60" s="399">
        <f>($C$60*$F60*$G60)*(I25-$A$32)</f>
        <v>77842826.653634638</v>
      </c>
      <c r="O60" s="399">
        <f>($C$60*$F60*$G60)*(J25-$A$32)</f>
        <v>79417239.530389249</v>
      </c>
      <c r="P60" s="399">
        <f>($C$60*$F60*$G60)*(K25-$A$32)</f>
        <v>80991652.407143861</v>
      </c>
      <c r="Q60" s="399">
        <f>($C$60*$F60*$G60)*(L25-$A$32)</f>
        <v>82566065.283898503</v>
      </c>
      <c r="R60" s="405">
        <f>($C$60*$F60*$G60)*(M25-$A$32)</f>
        <v>84140478.160653129</v>
      </c>
    </row>
    <row r="61" spans="1:18" s="48" customFormat="1" x14ac:dyDescent="0.25">
      <c r="A61" s="547"/>
      <c r="B61" s="549"/>
      <c r="C61" s="549"/>
      <c r="D61" s="358" t="s">
        <v>15</v>
      </c>
      <c r="E61" s="148">
        <f t="shared" si="1"/>
        <v>8.3000000000000004E-2</v>
      </c>
      <c r="F61" s="148">
        <f t="shared" si="1"/>
        <v>4.4999999999999998E-2</v>
      </c>
      <c r="G61" s="135">
        <f>B44*A29</f>
        <v>0.06</v>
      </c>
      <c r="H61" s="399">
        <f t="shared" ref="H61:M61" si="3">($B$60*$E$61*$G$61)*(C25-$A$32)</f>
        <v>10061861.392160473</v>
      </c>
      <c r="I61" s="399">
        <f t="shared" si="3"/>
        <v>10250136.102338498</v>
      </c>
      <c r="J61" s="399">
        <f t="shared" si="3"/>
        <v>10438410.812516529</v>
      </c>
      <c r="K61" s="399">
        <f t="shared" si="3"/>
        <v>10626685.522694554</v>
      </c>
      <c r="L61" s="399">
        <f t="shared" si="3"/>
        <v>10814960.232872583</v>
      </c>
      <c r="M61" s="399">
        <f t="shared" si="3"/>
        <v>11003234.943050608</v>
      </c>
      <c r="N61" s="399">
        <f>($C$60*$F$61*$G$61)*(I25-$A$32)</f>
        <v>5838211.9990225974</v>
      </c>
      <c r="O61" s="399">
        <f>($C$60*$F$61*$G$61)*(J25-$A$32)</f>
        <v>5956292.9647791944</v>
      </c>
      <c r="P61" s="399">
        <f>($C$60*$F$61*$G$61)*(K25-$A$32)</f>
        <v>6074373.9305357896</v>
      </c>
      <c r="Q61" s="399">
        <f>($C$60*$F$61*$G$61)*(L25-$A$32)</f>
        <v>6192454.8962923875</v>
      </c>
      <c r="R61" s="405">
        <f>($C$60*$F$61*$G$61)*(M25-$A$32)</f>
        <v>6310535.8620489845</v>
      </c>
    </row>
    <row r="62" spans="1:18" s="48" customFormat="1" x14ac:dyDescent="0.25">
      <c r="A62" s="547"/>
      <c r="B62" s="549"/>
      <c r="C62" s="549"/>
      <c r="D62" s="358" t="s">
        <v>113</v>
      </c>
      <c r="E62" s="148">
        <f t="shared" si="1"/>
        <v>1.1365728900255754E-2</v>
      </c>
      <c r="F62" s="148">
        <f t="shared" si="1"/>
        <v>1.0999999999999999E-2</v>
      </c>
      <c r="G62" s="135">
        <f>B43*A29</f>
        <v>0.3</v>
      </c>
      <c r="H62" s="399">
        <f t="shared" ref="H62:M62" si="4">($B$60*$E$62*$G$62)*(C25-$A$32)</f>
        <v>6889180.0491111977</v>
      </c>
      <c r="I62" s="399">
        <f t="shared" si="4"/>
        <v>7018088.4415604547</v>
      </c>
      <c r="J62" s="399">
        <f t="shared" si="4"/>
        <v>7146996.8340097144</v>
      </c>
      <c r="K62" s="399">
        <f t="shared" si="4"/>
        <v>7275905.2264589714</v>
      </c>
      <c r="L62" s="399">
        <f t="shared" si="4"/>
        <v>7404813.6189082302</v>
      </c>
      <c r="M62" s="399">
        <f t="shared" si="4"/>
        <v>7533722.0113574872</v>
      </c>
      <c r="N62" s="399">
        <f>($C$60*$F$62*$G$62)*(I25-$A$32)</f>
        <v>7135592.4432498412</v>
      </c>
      <c r="O62" s="399">
        <f>($C$60*$F$62*$G$62)*(J25-$A$32)</f>
        <v>7279913.6236190144</v>
      </c>
      <c r="P62" s="399">
        <f>($C$60*$F$62*$G$62)*(K25-$A$32)</f>
        <v>7424234.8039881876</v>
      </c>
      <c r="Q62" s="399">
        <f>($C$60*$F$62*$G$62)*(L25-$A$32)</f>
        <v>7568555.9843573626</v>
      </c>
      <c r="R62" s="405">
        <f>($C$60*$F$62*$G$62)*(M25-$A$32)</f>
        <v>7712877.1647265358</v>
      </c>
    </row>
    <row r="63" spans="1:18" s="48" customFormat="1" x14ac:dyDescent="0.25">
      <c r="A63" s="547"/>
      <c r="B63" s="549"/>
      <c r="C63" s="549"/>
      <c r="D63" s="358" t="s">
        <v>111</v>
      </c>
      <c r="E63" s="148">
        <f>C54</f>
        <v>2.6289308176100632E-3</v>
      </c>
      <c r="F63" s="148">
        <f>D54</f>
        <v>2.1999999999999999E-2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0.88866571764062474</v>
      </c>
      <c r="F64" s="407">
        <f>D52</f>
        <v>0.80199999999999994</v>
      </c>
      <c r="G64" s="408">
        <f>B40*$A$29</f>
        <v>0.06</v>
      </c>
      <c r="H64" s="408">
        <f t="shared" ref="H64:M64" si="6">($B$60*$E$64*$G$64)*(C25-$A$32)</f>
        <v>107730497.28752749</v>
      </c>
      <c r="I64" s="408">
        <f t="shared" si="6"/>
        <v>109746319.94335803</v>
      </c>
      <c r="J64" s="408">
        <f t="shared" si="6"/>
        <v>111762142.59918863</v>
      </c>
      <c r="K64" s="408">
        <f t="shared" si="6"/>
        <v>113777965.25501919</v>
      </c>
      <c r="L64" s="408">
        <f t="shared" si="6"/>
        <v>115793787.91084976</v>
      </c>
      <c r="M64" s="408">
        <f t="shared" si="6"/>
        <v>117809610.56668033</v>
      </c>
      <c r="N64" s="408">
        <f>($C$60*$F$64*$G$64)*(I11-$A$32)</f>
        <v>106390502.68611959</v>
      </c>
      <c r="O64" s="408">
        <f>($C$60*$F$64*$G$64)*(J11-$A$32)</f>
        <v>108542307.60629205</v>
      </c>
      <c r="P64" s="408">
        <f>($C$60*$F$64*$G$64)*(K11-$A$32)</f>
        <v>110694112.52646452</v>
      </c>
      <c r="Q64" s="408">
        <f>($C$60*$F$64*$G$64)*(L11-$A$32)</f>
        <v>112845917.446637</v>
      </c>
      <c r="R64" s="409">
        <f>($C$60*$F$64*$G$64)*(M11-$A$32)</f>
        <v>114997722.36680949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186</v>
      </c>
      <c r="B67" s="64"/>
      <c r="C67" s="119">
        <f>SUM(H60:H64)/10^3</f>
        <v>133373.30351402529</v>
      </c>
      <c r="D67" s="119">
        <f t="shared" ref="D67:M67" si="7">SUM(I60:I64)/10^3</f>
        <v>135868.94712169352</v>
      </c>
      <c r="E67" s="119">
        <f t="shared" si="7"/>
        <v>138364.59072936181</v>
      </c>
      <c r="F67" s="119">
        <f t="shared" si="7"/>
        <v>140860.23433703004</v>
      </c>
      <c r="G67" s="119">
        <f t="shared" si="7"/>
        <v>143355.87794469827</v>
      </c>
      <c r="H67" s="119">
        <f t="shared" si="7"/>
        <v>145851.5215523665</v>
      </c>
      <c r="I67" s="119">
        <f t="shared" si="7"/>
        <v>197207.13378202665</v>
      </c>
      <c r="J67" s="119">
        <f t="shared" si="7"/>
        <v>201195.75372507953</v>
      </c>
      <c r="K67" s="119">
        <f t="shared" si="7"/>
        <v>205184.37366813238</v>
      </c>
      <c r="L67" s="119">
        <f t="shared" si="7"/>
        <v>209172.99361118526</v>
      </c>
      <c r="M67" s="120">
        <f t="shared" si="7"/>
        <v>213161.61355423814</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2800839.373794531</v>
      </c>
      <c r="D71" s="119">
        <f t="shared" si="8"/>
        <v>2853247.8895555642</v>
      </c>
      <c r="E71" s="119">
        <f t="shared" si="8"/>
        <v>2905656.4053165978</v>
      </c>
      <c r="F71" s="119">
        <f t="shared" si="8"/>
        <v>2958064.9210776309</v>
      </c>
      <c r="G71" s="119">
        <f t="shared" si="8"/>
        <v>3010473.4368386636</v>
      </c>
      <c r="H71" s="119">
        <f t="shared" si="8"/>
        <v>3062881.9525996963</v>
      </c>
      <c r="I71" s="119">
        <f t="shared" si="8"/>
        <v>4141349.8094225596</v>
      </c>
      <c r="J71" s="119">
        <f t="shared" si="8"/>
        <v>4225110.8282266697</v>
      </c>
      <c r="K71" s="119">
        <f t="shared" si="8"/>
        <v>4308871.8470307803</v>
      </c>
      <c r="L71" s="119">
        <f t="shared" si="8"/>
        <v>4392632.8658348909</v>
      </c>
      <c r="M71" s="120">
        <f>M67*21</f>
        <v>4476393.8846390005</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A1:AB48"/>
  <sheetViews>
    <sheetView zoomScale="80" zoomScaleNormal="80" workbookViewId="0">
      <selection activeCell="L25" sqref="L25"/>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187</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population'!G38</f>
        <v>6600946.6000000015</v>
      </c>
      <c r="D3" s="346">
        <f>'Rural population'!H38</f>
        <v>6673614.5000000019</v>
      </c>
      <c r="E3" s="346">
        <f>'Rural population'!I38</f>
        <v>6746282.4000000022</v>
      </c>
      <c r="F3" s="346">
        <f>'Rural population'!J38</f>
        <v>6818950.3000000026</v>
      </c>
      <c r="G3" s="346">
        <f>'Rural population'!K38</f>
        <v>6891618.200000003</v>
      </c>
      <c r="H3" s="346">
        <f>'Rural population'!L38</f>
        <v>6964286.1000000034</v>
      </c>
      <c r="I3" s="346">
        <f>'Rural population'!M38</f>
        <v>7036954</v>
      </c>
      <c r="J3" s="346">
        <f>'Rural population'!N38</f>
        <v>7117990.1940765819</v>
      </c>
      <c r="K3" s="346">
        <f>'Rural population'!O38</f>
        <v>7199026.3881531637</v>
      </c>
      <c r="L3" s="346">
        <f>'Rural population'!P38</f>
        <v>7280062.5822297456</v>
      </c>
      <c r="M3" s="346">
        <f>'Rural population'!Q38</f>
        <v>7361098.7763063274</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intake'!$C$42/1000*365</f>
        <v>22.484000000000002</v>
      </c>
      <c r="D7" s="353">
        <f>'Protein intake'!$C$42/1000*365</f>
        <v>22.484000000000002</v>
      </c>
      <c r="E7" s="353">
        <f>'Protein intake'!$C$42/1000*365</f>
        <v>22.484000000000002</v>
      </c>
      <c r="F7" s="353">
        <f>'Protein intake'!$C$42/1000*365</f>
        <v>22.484000000000002</v>
      </c>
      <c r="G7" s="353">
        <f>'Protein intake'!$I$42/1000*365</f>
        <v>21.91825</v>
      </c>
      <c r="H7" s="353">
        <f>'Protein intake'!$I$42/1000*365</f>
        <v>21.91825</v>
      </c>
      <c r="I7" s="353">
        <f>'Protein intake'!$O$42/1000*365</f>
        <v>25.404</v>
      </c>
      <c r="J7" s="353">
        <f>'Protein intake'!$O$42/1000*365</f>
        <v>25.404</v>
      </c>
      <c r="K7" s="353">
        <f>'Protein intake'!$O$42/1000*365</f>
        <v>25.404</v>
      </c>
      <c r="L7" s="353">
        <f>'Protein intake'!$O$42/1000*365</f>
        <v>25.404</v>
      </c>
      <c r="M7" s="353">
        <f>'Protein intake'!$O$42/1000*365</f>
        <v>25.404</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187</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187</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41556391.339232013</v>
      </c>
      <c r="D27" s="335">
        <f t="shared" ref="D27:K27" si="0">(D3*D7*D11*D15*D19)-$A$23</f>
        <v>42013873.557040013</v>
      </c>
      <c r="E27" s="335">
        <f t="shared" si="0"/>
        <v>42471355.774848014</v>
      </c>
      <c r="F27" s="335">
        <f t="shared" si="0"/>
        <v>42928837.992656015</v>
      </c>
      <c r="G27" s="335">
        <f t="shared" si="0"/>
        <v>42294618.971402019</v>
      </c>
      <c r="H27" s="335">
        <f t="shared" si="0"/>
        <v>42740589.867171019</v>
      </c>
      <c r="I27" s="335">
        <f t="shared" si="0"/>
        <v>50054698.236479998</v>
      </c>
      <c r="J27" s="335">
        <f t="shared" si="0"/>
        <v>50631118.409290016</v>
      </c>
      <c r="K27" s="335">
        <f t="shared" si="0"/>
        <v>51207538.582100034</v>
      </c>
      <c r="L27" s="335">
        <f>(L3*L7*L11*L15*L19)-$A$23</f>
        <v>51783958.754910044</v>
      </c>
      <c r="M27" s="363">
        <f>(M3*M7*M11*M15*M19)-$A$23</f>
        <v>52360378.927720055</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132</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326.51450337968009</v>
      </c>
      <c r="D39" s="374">
        <f t="shared" ref="D39:K39" si="1">D27*D31*$A$35/10^3</f>
        <v>330.10900651960009</v>
      </c>
      <c r="E39" s="374">
        <f t="shared" si="1"/>
        <v>333.70350965952014</v>
      </c>
      <c r="F39" s="374">
        <f t="shared" si="1"/>
        <v>337.29801279944013</v>
      </c>
      <c r="G39" s="374">
        <f t="shared" si="1"/>
        <v>332.31486334673014</v>
      </c>
      <c r="H39" s="374">
        <f t="shared" si="1"/>
        <v>335.8189203849152</v>
      </c>
      <c r="I39" s="374">
        <f t="shared" si="1"/>
        <v>393.2869147152</v>
      </c>
      <c r="J39" s="374">
        <f t="shared" si="1"/>
        <v>397.81593035870725</v>
      </c>
      <c r="K39" s="374">
        <f t="shared" si="1"/>
        <v>402.3449460022145</v>
      </c>
      <c r="L39" s="374">
        <f>L27*L31*$A$35/10^3</f>
        <v>406.87396164572181</v>
      </c>
      <c r="M39" s="375">
        <f>M27*M31*$A$35/10^3</f>
        <v>411.40297728922906</v>
      </c>
    </row>
    <row r="40" spans="1:13" x14ac:dyDescent="0.25">
      <c r="A40" s="348"/>
      <c r="B40" s="69"/>
      <c r="C40" s="69"/>
      <c r="D40" s="69"/>
      <c r="E40" s="123"/>
      <c r="F40" s="123"/>
      <c r="G40" s="123"/>
      <c r="H40" s="123"/>
      <c r="I40" s="123"/>
      <c r="J40" s="123"/>
    </row>
    <row r="42" spans="1:13" ht="47.25" customHeight="1" x14ac:dyDescent="0.25">
      <c r="A42" s="545" t="s">
        <v>133</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101219.49604770083</v>
      </c>
      <c r="D43" s="119">
        <f>D39*310</f>
        <v>102333.79202107602</v>
      </c>
      <c r="E43" s="119">
        <f>E39*310</f>
        <v>103448.08799445124</v>
      </c>
      <c r="F43" s="119">
        <f t="shared" ref="F43:K43" si="2">F39*310</f>
        <v>104562.38396782643</v>
      </c>
      <c r="G43" s="119">
        <f t="shared" si="2"/>
        <v>103017.60763748635</v>
      </c>
      <c r="H43" s="119">
        <f t="shared" si="2"/>
        <v>104103.86531932371</v>
      </c>
      <c r="I43" s="119">
        <f t="shared" si="2"/>
        <v>121918.943561712</v>
      </c>
      <c r="J43" s="119">
        <f t="shared" si="2"/>
        <v>123322.93841119924</v>
      </c>
      <c r="K43" s="119">
        <f t="shared" si="2"/>
        <v>124726.93326068649</v>
      </c>
      <c r="L43" s="119">
        <f>L39*310</f>
        <v>126130.92811017376</v>
      </c>
      <c r="M43" s="120">
        <f>M39*310</f>
        <v>127534.92295966101</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C000"/>
    <pageSetUpPr fitToPage="1"/>
  </sheetPr>
  <dimension ref="A1:U76"/>
  <sheetViews>
    <sheetView zoomScale="85" zoomScaleNormal="85" zoomScalePageLayoutView="70" workbookViewId="0">
      <selection activeCell="A8" sqref="A8"/>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187</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population'!G38</f>
        <v>9128126.200000003</v>
      </c>
      <c r="D3" s="332">
        <f>'State population'!H38</f>
        <v>9287820.5000000037</v>
      </c>
      <c r="E3" s="332">
        <f>'State population'!I38</f>
        <v>9447514.8000000045</v>
      </c>
      <c r="F3" s="332">
        <f>'State population'!J38</f>
        <v>9607209.1000000052</v>
      </c>
      <c r="G3" s="332">
        <f>'State population'!K38</f>
        <v>9766903.400000006</v>
      </c>
      <c r="H3" s="332">
        <f>'State population'!L38</f>
        <v>9926597.7000000067</v>
      </c>
      <c r="I3" s="332">
        <f>'State population'!M38</f>
        <v>10086292</v>
      </c>
      <c r="J3" s="332">
        <f>'State population'!N38</f>
        <v>10276026.612222398</v>
      </c>
      <c r="K3" s="332">
        <f>'State population'!O38</f>
        <v>10465761.224444795</v>
      </c>
      <c r="L3" s="332">
        <f>'State population'!P38</f>
        <v>10655495.836667193</v>
      </c>
      <c r="M3" s="332">
        <f>'State population'!Q38</f>
        <v>10845230.448889591</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BOD!$B$40</f>
        <v>39</v>
      </c>
      <c r="D7" s="334">
        <f>BOD!$B$40</f>
        <v>39</v>
      </c>
      <c r="E7" s="334">
        <f>BOD!$B$40</f>
        <v>39</v>
      </c>
      <c r="F7" s="334">
        <f>BOD!$B$40</f>
        <v>39</v>
      </c>
      <c r="G7" s="334">
        <f>BOD!$B$40</f>
        <v>39</v>
      </c>
      <c r="H7" s="334">
        <f>BOD!$B$40</f>
        <v>39</v>
      </c>
      <c r="I7" s="334">
        <f>BOD!$B$40</f>
        <v>39</v>
      </c>
      <c r="J7" s="334">
        <f>BOD!$B$40</f>
        <v>39</v>
      </c>
      <c r="K7" s="334">
        <f>BOD!$B$40</f>
        <v>39</v>
      </c>
      <c r="L7" s="334">
        <f>BOD!$B$40</f>
        <v>39</v>
      </c>
      <c r="M7" s="334">
        <f>BOD!$B$40</f>
        <v>39</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129938876.45700005</v>
      </c>
      <c r="D11" s="45">
        <f t="shared" si="0"/>
        <v>132212124.81750005</v>
      </c>
      <c r="E11" s="45">
        <f t="shared" si="0"/>
        <v>134485373.17800006</v>
      </c>
      <c r="F11" s="45">
        <f t="shared" si="0"/>
        <v>136758621.53850007</v>
      </c>
      <c r="G11" s="45">
        <f t="shared" si="0"/>
        <v>139031869.89900011</v>
      </c>
      <c r="H11" s="45">
        <f t="shared" si="0"/>
        <v>141305118.25950009</v>
      </c>
      <c r="I11" s="45">
        <f t="shared" si="0"/>
        <v>143578366.62</v>
      </c>
      <c r="J11" s="45">
        <f t="shared" si="0"/>
        <v>146279238.82498583</v>
      </c>
      <c r="K11" s="45">
        <f t="shared" si="0"/>
        <v>148980111.02997166</v>
      </c>
      <c r="L11" s="45">
        <f t="shared" si="0"/>
        <v>151680983.23495752</v>
      </c>
      <c r="M11" s="82">
        <f t="shared" si="0"/>
        <v>154381855.43994331</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187</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187</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Utilization'!$AD$44</f>
        <v>1009169.9542091881</v>
      </c>
      <c r="D22" s="335">
        <f>D11*D15*'Rural_Degree of Utilization'!$AD$44</f>
        <v>1026825.1318313457</v>
      </c>
      <c r="E22" s="335">
        <f>E11*E15*'Rural_Degree of Utilization'!$AD$44</f>
        <v>1044480.3094535031</v>
      </c>
      <c r="F22" s="335">
        <f>F11*F15*'Rural_Degree of Utilization'!$AD$44</f>
        <v>1062135.4870756604</v>
      </c>
      <c r="G22" s="335">
        <f>G11*G15*'Rural_Degree of Utilization'!$AD$44</f>
        <v>1079790.6646978182</v>
      </c>
      <c r="H22" s="335">
        <f>H11*H15*'Rural_Degree of Utilization'!$AD$44</f>
        <v>1097445.8423199751</v>
      </c>
      <c r="I22" s="335">
        <f>I11*I15*'Rural_Degree of Utilization'!$P$44</f>
        <v>6102080.5813500006</v>
      </c>
      <c r="J22" s="335">
        <f>J11*J15*'Rural_Degree of Utilization'!$P$44</f>
        <v>6216867.6500618989</v>
      </c>
      <c r="K22" s="335">
        <f>K11*K15*'Rural_Degree of Utilization'!$P$44</f>
        <v>6331654.7187737953</v>
      </c>
      <c r="L22" s="335">
        <f>L11*L15*'Rural_Degree of Utilization'!$P$44</f>
        <v>6446441.7874856945</v>
      </c>
      <c r="M22" s="335">
        <f>M11*M15*'Rural_Degree of Utilization'!$P$44</f>
        <v>6561228.8561975909</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Utilization'!$AD$44)</f>
        <v>129131540.4936327</v>
      </c>
      <c r="D25" s="335">
        <f>D11*D19*(1-'Rural_Degree of Utilization'!$AD$44)</f>
        <v>131390664.71203499</v>
      </c>
      <c r="E25" s="335">
        <f>E11*E19*(1-'Rural_Degree of Utilization'!$AD$44)</f>
        <v>133649788.93043727</v>
      </c>
      <c r="F25" s="335">
        <f>F11*F19*(1-'Rural_Degree of Utilization'!$AD$44)</f>
        <v>135908913.14883953</v>
      </c>
      <c r="G25" s="335">
        <f>G11*G19*(1-'Rural_Degree of Utilization'!$AD$44)</f>
        <v>138168037.36724186</v>
      </c>
      <c r="H25" s="335">
        <f>H11*H19*(1-'Rural_Degree of Utilization'!$AD$44)</f>
        <v>140427161.5856441</v>
      </c>
      <c r="I25" s="335">
        <f>I11*I19*(1-'Rural_Degree of Utilization'!$P$44)</f>
        <v>138696702.15492001</v>
      </c>
      <c r="J25" s="335">
        <f>J11*J19*(1-'Rural_Degree of Utilization'!$P$44)</f>
        <v>141305744.7049363</v>
      </c>
      <c r="K25" s="335">
        <f>K11*K19*(1-'Rural_Degree of Utilization'!$P$44)</f>
        <v>143914787.25495261</v>
      </c>
      <c r="L25" s="335">
        <f>L11*L19*(1-'Rural_Degree of Utilization'!$P$44)</f>
        <v>146523829.80496895</v>
      </c>
      <c r="M25" s="335">
        <f>M11*M19*(1-'Rural_Degree of Utilization'!$P$44)</f>
        <v>149132872.35498524</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230</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Utilization'!AE44</f>
        <v>6.3045685279187802E-2</v>
      </c>
      <c r="D49" s="338">
        <f>'Rural_Degree of Utilization'!Q44</f>
        <v>0.34499999999999997</v>
      </c>
      <c r="E49" s="138"/>
      <c r="F49" s="138"/>
      <c r="G49" s="101"/>
      <c r="H49" s="101"/>
      <c r="J49" s="52"/>
      <c r="K49" s="52"/>
      <c r="L49" s="52"/>
    </row>
    <row r="50" spans="1:18" s="50" customFormat="1" x14ac:dyDescent="0.25">
      <c r="A50" s="561"/>
      <c r="B50" s="108" t="s">
        <v>56</v>
      </c>
      <c r="C50" s="339">
        <f>'Rural_Degree of Utilization'!AI44</f>
        <v>0.161</v>
      </c>
      <c r="D50" s="338">
        <f>'Rural_Degree of Utilization'!R44</f>
        <v>0.14200000000000002</v>
      </c>
      <c r="E50" s="138"/>
      <c r="F50" s="138"/>
      <c r="G50" s="101"/>
      <c r="H50" s="101"/>
      <c r="J50" s="52"/>
      <c r="K50" s="52"/>
      <c r="L50" s="52"/>
    </row>
    <row r="51" spans="1:18" s="50" customFormat="1" x14ac:dyDescent="0.25">
      <c r="A51" s="561"/>
      <c r="B51" s="108" t="s">
        <v>110</v>
      </c>
      <c r="C51" s="340">
        <f>'Rural_Degree of Utilization'!AN44</f>
        <v>1.3411764705882352E-2</v>
      </c>
      <c r="D51" s="338">
        <f>'Rural_Degree of Utilization'!S44</f>
        <v>8.9999999999999993E-3</v>
      </c>
      <c r="E51" s="138"/>
      <c r="F51" s="138"/>
      <c r="G51" s="101"/>
      <c r="H51" s="101"/>
      <c r="J51" s="52"/>
      <c r="K51" s="52"/>
      <c r="L51" s="52"/>
    </row>
    <row r="52" spans="1:18" s="50" customFormat="1" x14ac:dyDescent="0.25">
      <c r="A52" s="561"/>
      <c r="B52" s="108" t="s">
        <v>57</v>
      </c>
      <c r="C52" s="563">
        <f>'Rural_Degree of Utilization'!AP44</f>
        <v>0.75632935204538676</v>
      </c>
      <c r="D52" s="565">
        <f>'Rural_Degree of Utilization'!T44</f>
        <v>0.47</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Utilization'!AD44</f>
        <v>6.2131979695431473E-3</v>
      </c>
      <c r="D54" s="343">
        <f>'Rural_Degree of Utilization'!P44</f>
        <v>3.4000000000000002E-2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Population!C39</f>
        <v>0.74331671368440622</v>
      </c>
      <c r="C60" s="549">
        <f>Population!E39</f>
        <v>0.69767502269416748</v>
      </c>
      <c r="D60" s="358" t="s">
        <v>14</v>
      </c>
      <c r="E60" s="148">
        <f t="shared" ref="E60:F62" si="1">C49</f>
        <v>6.3045685279187802E-2</v>
      </c>
      <c r="F60" s="148">
        <f t="shared" si="1"/>
        <v>0.34499999999999997</v>
      </c>
      <c r="G60" s="135">
        <f>B42*A29</f>
        <v>0.3</v>
      </c>
      <c r="H60" s="399">
        <f t="shared" ref="H60:M60" si="2">($B$60*$E60*$G60)*(C25-$A$32)</f>
        <v>1815443.9898337</v>
      </c>
      <c r="I60" s="399">
        <f t="shared" si="2"/>
        <v>1847204.7313915568</v>
      </c>
      <c r="J60" s="399">
        <f t="shared" si="2"/>
        <v>1878965.4729494133</v>
      </c>
      <c r="K60" s="399">
        <f t="shared" si="2"/>
        <v>1910726.2145072699</v>
      </c>
      <c r="L60" s="399">
        <f t="shared" si="2"/>
        <v>1942486.9560651272</v>
      </c>
      <c r="M60" s="399">
        <f t="shared" si="2"/>
        <v>1974247.6976229833</v>
      </c>
      <c r="N60" s="399">
        <f>($C$60*$F60*$G60)*(I25-$A$32)</f>
        <v>10015200.76923639</v>
      </c>
      <c r="O60" s="399">
        <f>($C$60*$F60*$G60)*(J25-$A$32)</f>
        <v>10203598.074636679</v>
      </c>
      <c r="P60" s="399">
        <f>($C$60*$F60*$G60)*(K25-$A$32)</f>
        <v>10391995.380036972</v>
      </c>
      <c r="Q60" s="399">
        <f>($C$60*$F60*$G60)*(L25-$A$32)</f>
        <v>10580392.685437266</v>
      </c>
      <c r="R60" s="405">
        <f>($C$60*$F60*$G60)*(M25-$A$32)</f>
        <v>10768789.990837557</v>
      </c>
    </row>
    <row r="61" spans="1:18" s="48" customFormat="1" x14ac:dyDescent="0.25">
      <c r="A61" s="547"/>
      <c r="B61" s="549"/>
      <c r="C61" s="549"/>
      <c r="D61" s="358" t="s">
        <v>15</v>
      </c>
      <c r="E61" s="148">
        <f t="shared" si="1"/>
        <v>0.161</v>
      </c>
      <c r="F61" s="148">
        <f t="shared" si="1"/>
        <v>0.14200000000000002</v>
      </c>
      <c r="G61" s="135">
        <f>B44*A29</f>
        <v>0.06</v>
      </c>
      <c r="H61" s="399">
        <f t="shared" ref="H61:M61" si="3">($B$60*$E$61*$G$61)*(C25-$A$32)</f>
        <v>927221.20814099011</v>
      </c>
      <c r="I61" s="399">
        <f t="shared" si="3"/>
        <v>943442.71281072509</v>
      </c>
      <c r="J61" s="399">
        <f t="shared" si="3"/>
        <v>959664.21748046007</v>
      </c>
      <c r="K61" s="399">
        <f t="shared" si="3"/>
        <v>975885.72215019492</v>
      </c>
      <c r="L61" s="399">
        <f t="shared" si="3"/>
        <v>992107.22681993013</v>
      </c>
      <c r="M61" s="399">
        <f t="shared" si="3"/>
        <v>1008328.7314896649</v>
      </c>
      <c r="N61" s="399">
        <f>($C$60*$F$61*$G$61)*(I25-$A$32)</f>
        <v>824439.71549656091</v>
      </c>
      <c r="O61" s="399">
        <f>($C$60*$F$61*$G$61)*(J25-$A$32)</f>
        <v>839948.36324545438</v>
      </c>
      <c r="P61" s="399">
        <f>($C$60*$F$61*$G$61)*(K25-$A$32)</f>
        <v>855457.01099434798</v>
      </c>
      <c r="Q61" s="399">
        <f>($C$60*$F$61*$G$61)*(L25-$A$32)</f>
        <v>870965.6587432418</v>
      </c>
      <c r="R61" s="405">
        <f>($C$60*$F$61*$G$61)*(M25-$A$32)</f>
        <v>886474.30649213528</v>
      </c>
    </row>
    <row r="62" spans="1:18" s="48" customFormat="1" x14ac:dyDescent="0.25">
      <c r="A62" s="547"/>
      <c r="B62" s="549"/>
      <c r="C62" s="549"/>
      <c r="D62" s="358" t="s">
        <v>113</v>
      </c>
      <c r="E62" s="148">
        <f t="shared" si="1"/>
        <v>1.3411764705882352E-2</v>
      </c>
      <c r="F62" s="148">
        <f t="shared" si="1"/>
        <v>8.9999999999999993E-3</v>
      </c>
      <c r="G62" s="135">
        <f>B43*A29</f>
        <v>0.3</v>
      </c>
      <c r="H62" s="399">
        <f t="shared" ref="H62:M62" si="4">($B$60*$E$62*$G$62)*(C25-$A$32)</f>
        <v>386201.01471710944</v>
      </c>
      <c r="I62" s="399">
        <f t="shared" si="4"/>
        <v>392957.50551853358</v>
      </c>
      <c r="J62" s="399">
        <f t="shared" si="4"/>
        <v>399713.99631995772</v>
      </c>
      <c r="K62" s="399">
        <f t="shared" si="4"/>
        <v>406470.4871213818</v>
      </c>
      <c r="L62" s="399">
        <f t="shared" si="4"/>
        <v>413226.97792280605</v>
      </c>
      <c r="M62" s="399">
        <f t="shared" si="4"/>
        <v>419983.46872423007</v>
      </c>
      <c r="N62" s="399">
        <f>($C$60*$F$62*$G$62)*(I25-$A$32)</f>
        <v>261266.107023558</v>
      </c>
      <c r="O62" s="399">
        <f>($C$60*$F$62*$G$62)*(J25-$A$32)</f>
        <v>266180.81933834817</v>
      </c>
      <c r="P62" s="399">
        <f>($C$60*$F$62*$G$62)*(K25-$A$32)</f>
        <v>271095.5316531384</v>
      </c>
      <c r="Q62" s="399">
        <f>($C$60*$F$62*$G$62)*(L25-$A$32)</f>
        <v>276010.24396792869</v>
      </c>
      <c r="R62" s="405">
        <f>($C$60*$F$62*$G$62)*(M25-$A$32)</f>
        <v>280924.95628271892</v>
      </c>
    </row>
    <row r="63" spans="1:18" s="48" customFormat="1" x14ac:dyDescent="0.25">
      <c r="A63" s="547"/>
      <c r="B63" s="549"/>
      <c r="C63" s="549"/>
      <c r="D63" s="358" t="s">
        <v>111</v>
      </c>
      <c r="E63" s="148">
        <f>C54</f>
        <v>6.2131979695431473E-3</v>
      </c>
      <c r="F63" s="148">
        <f>D54</f>
        <v>3.4000000000000002E-2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0.75632935204538676</v>
      </c>
      <c r="F64" s="407">
        <f>D52</f>
        <v>0.47</v>
      </c>
      <c r="G64" s="408">
        <f>B40*$A$29</f>
        <v>0.06</v>
      </c>
      <c r="H64" s="408">
        <f t="shared" ref="H64:M64" si="6">($B$60*$E$64*$G$64)*(C25-$A$32)</f>
        <v>4355805.0655653151</v>
      </c>
      <c r="I64" s="408">
        <f t="shared" si="6"/>
        <v>4432008.792994271</v>
      </c>
      <c r="J64" s="408">
        <f t="shared" si="6"/>
        <v>4508212.5204232261</v>
      </c>
      <c r="K64" s="408">
        <f t="shared" si="6"/>
        <v>4584416.247852182</v>
      </c>
      <c r="L64" s="408">
        <f t="shared" si="6"/>
        <v>4660619.9752811389</v>
      </c>
      <c r="M64" s="408">
        <f t="shared" si="6"/>
        <v>4736823.702710093</v>
      </c>
      <c r="N64" s="408">
        <f>($C$60*$F$64*$G$64)*(I11-$A$32)</f>
        <v>2824823.3333579996</v>
      </c>
      <c r="O64" s="408">
        <f>($C$60*$F$64*$G$64)*(J11-$A$32)</f>
        <v>2877961.4697267921</v>
      </c>
      <c r="P64" s="408">
        <f>($C$60*$F$64*$G$64)*(K11-$A$32)</f>
        <v>2931099.6060955846</v>
      </c>
      <c r="Q64" s="408">
        <f>($C$60*$F$64*$G$64)*(L11-$A$32)</f>
        <v>2984237.7424643775</v>
      </c>
      <c r="R64" s="409">
        <f>($C$60*$F$64*$G$64)*(M11-$A$32)</f>
        <v>3037375.8788331696</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187</v>
      </c>
      <c r="B67" s="64"/>
      <c r="C67" s="119">
        <f>SUM(H60:H64)/10^3</f>
        <v>7484.6712782571149</v>
      </c>
      <c r="D67" s="119">
        <f t="shared" ref="D67:M67" si="7">SUM(I60:I64)/10^3</f>
        <v>7615.613742715087</v>
      </c>
      <c r="E67" s="119">
        <f t="shared" si="7"/>
        <v>7746.5562071730565</v>
      </c>
      <c r="F67" s="119">
        <f t="shared" si="7"/>
        <v>7877.4986716310286</v>
      </c>
      <c r="G67" s="119">
        <f t="shared" si="7"/>
        <v>8008.4411360890026</v>
      </c>
      <c r="H67" s="119">
        <f t="shared" si="7"/>
        <v>8139.3836005469711</v>
      </c>
      <c r="I67" s="119">
        <f t="shared" si="7"/>
        <v>13925.729925114507</v>
      </c>
      <c r="J67" s="119">
        <f t="shared" si="7"/>
        <v>14187.688726947272</v>
      </c>
      <c r="K67" s="119">
        <f t="shared" si="7"/>
        <v>14449.647528780044</v>
      </c>
      <c r="L67" s="119">
        <f t="shared" si="7"/>
        <v>14711.606330612813</v>
      </c>
      <c r="M67" s="120">
        <f t="shared" si="7"/>
        <v>14973.565132445579</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134</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157178.0968433994</v>
      </c>
      <c r="D71" s="119">
        <f t="shared" si="8"/>
        <v>159927.88859701683</v>
      </c>
      <c r="E71" s="119">
        <f t="shared" si="8"/>
        <v>162677.68035063418</v>
      </c>
      <c r="F71" s="119">
        <f t="shared" si="8"/>
        <v>165427.47210425159</v>
      </c>
      <c r="G71" s="119">
        <f t="shared" si="8"/>
        <v>168177.26385786905</v>
      </c>
      <c r="H71" s="119">
        <f t="shared" si="8"/>
        <v>170927.0556114864</v>
      </c>
      <c r="I71" s="119">
        <f t="shared" si="8"/>
        <v>292440.32842740463</v>
      </c>
      <c r="J71" s="119">
        <f t="shared" si="8"/>
        <v>297941.4632658927</v>
      </c>
      <c r="K71" s="119">
        <f t="shared" si="8"/>
        <v>303442.59810438094</v>
      </c>
      <c r="L71" s="119">
        <f t="shared" si="8"/>
        <v>308943.73294286907</v>
      </c>
      <c r="M71" s="120">
        <f>M67*21</f>
        <v>314444.86778135714</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E46"/>
  <sheetViews>
    <sheetView zoomScale="85" zoomScaleNormal="85" workbookViewId="0">
      <selection activeCell="A44" sqref="A44:E44"/>
    </sheetView>
  </sheetViews>
  <sheetFormatPr defaultRowHeight="13.5" x14ac:dyDescent="0.2"/>
  <cols>
    <col min="1" max="1" width="31.42578125" style="161" bestFit="1" customWidth="1"/>
    <col min="2" max="2" width="20.5703125" style="161" customWidth="1"/>
    <col min="3" max="205" width="9.140625" style="161"/>
    <col min="206" max="206" width="31.42578125" style="161" bestFit="1" customWidth="1"/>
    <col min="207" max="207" width="9.140625" style="161"/>
    <col min="208" max="208" width="10.28515625" style="161" customWidth="1"/>
    <col min="209" max="461" width="9.140625" style="161"/>
    <col min="462" max="462" width="31.42578125" style="161" bestFit="1" customWidth="1"/>
    <col min="463" max="463" width="9.140625" style="161"/>
    <col min="464" max="464" width="10.28515625" style="161" customWidth="1"/>
    <col min="465" max="717" width="9.140625" style="161"/>
    <col min="718" max="718" width="31.42578125" style="161" bestFit="1" customWidth="1"/>
    <col min="719" max="719" width="9.140625" style="161"/>
    <col min="720" max="720" width="10.28515625" style="161" customWidth="1"/>
    <col min="721" max="973" width="9.140625" style="161"/>
    <col min="974" max="974" width="31.42578125" style="161" bestFit="1" customWidth="1"/>
    <col min="975" max="975" width="9.140625" style="161"/>
    <col min="976" max="976" width="10.28515625" style="161" customWidth="1"/>
    <col min="977" max="1229" width="9.140625" style="161"/>
    <col min="1230" max="1230" width="31.42578125" style="161" bestFit="1" customWidth="1"/>
    <col min="1231" max="1231" width="9.140625" style="161"/>
    <col min="1232" max="1232" width="10.28515625" style="161" customWidth="1"/>
    <col min="1233" max="1485" width="9.140625" style="161"/>
    <col min="1486" max="1486" width="31.42578125" style="161" bestFit="1" customWidth="1"/>
    <col min="1487" max="1487" width="9.140625" style="161"/>
    <col min="1488" max="1488" width="10.28515625" style="161" customWidth="1"/>
    <col min="1489" max="1741" width="9.140625" style="161"/>
    <col min="1742" max="1742" width="31.42578125" style="161" bestFit="1" customWidth="1"/>
    <col min="1743" max="1743" width="9.140625" style="161"/>
    <col min="1744" max="1744" width="10.28515625" style="161" customWidth="1"/>
    <col min="1745" max="1997" width="9.140625" style="161"/>
    <col min="1998" max="1998" width="31.42578125" style="161" bestFit="1" customWidth="1"/>
    <col min="1999" max="1999" width="9.140625" style="161"/>
    <col min="2000" max="2000" width="10.28515625" style="161" customWidth="1"/>
    <col min="2001" max="2253" width="9.140625" style="161"/>
    <col min="2254" max="2254" width="31.42578125" style="161" bestFit="1" customWidth="1"/>
    <col min="2255" max="2255" width="9.140625" style="161"/>
    <col min="2256" max="2256" width="10.28515625" style="161" customWidth="1"/>
    <col min="2257" max="2509" width="9.140625" style="161"/>
    <col min="2510" max="2510" width="31.42578125" style="161" bestFit="1" customWidth="1"/>
    <col min="2511" max="2511" width="9.140625" style="161"/>
    <col min="2512" max="2512" width="10.28515625" style="161" customWidth="1"/>
    <col min="2513" max="2765" width="9.140625" style="161"/>
    <col min="2766" max="2766" width="31.42578125" style="161" bestFit="1" customWidth="1"/>
    <col min="2767" max="2767" width="9.140625" style="161"/>
    <col min="2768" max="2768" width="10.28515625" style="161" customWidth="1"/>
    <col min="2769" max="3021" width="9.140625" style="161"/>
    <col min="3022" max="3022" width="31.42578125" style="161" bestFit="1" customWidth="1"/>
    <col min="3023" max="3023" width="9.140625" style="161"/>
    <col min="3024" max="3024" width="10.28515625" style="161" customWidth="1"/>
    <col min="3025" max="3277" width="9.140625" style="161"/>
    <col min="3278" max="3278" width="31.42578125" style="161" bestFit="1" customWidth="1"/>
    <col min="3279" max="3279" width="9.140625" style="161"/>
    <col min="3280" max="3280" width="10.28515625" style="161" customWidth="1"/>
    <col min="3281" max="3533" width="9.140625" style="161"/>
    <col min="3534" max="3534" width="31.42578125" style="161" bestFit="1" customWidth="1"/>
    <col min="3535" max="3535" width="9.140625" style="161"/>
    <col min="3536" max="3536" width="10.28515625" style="161" customWidth="1"/>
    <col min="3537" max="3789" width="9.140625" style="161"/>
    <col min="3790" max="3790" width="31.42578125" style="161" bestFit="1" customWidth="1"/>
    <col min="3791" max="3791" width="9.140625" style="161"/>
    <col min="3792" max="3792" width="10.28515625" style="161" customWidth="1"/>
    <col min="3793" max="4045" width="9.140625" style="161"/>
    <col min="4046" max="4046" width="31.42578125" style="161" bestFit="1" customWidth="1"/>
    <col min="4047" max="4047" width="9.140625" style="161"/>
    <col min="4048" max="4048" width="10.28515625" style="161" customWidth="1"/>
    <col min="4049" max="4301" width="9.140625" style="161"/>
    <col min="4302" max="4302" width="31.42578125" style="161" bestFit="1" customWidth="1"/>
    <col min="4303" max="4303" width="9.140625" style="161"/>
    <col min="4304" max="4304" width="10.28515625" style="161" customWidth="1"/>
    <col min="4305" max="4557" width="9.140625" style="161"/>
    <col min="4558" max="4558" width="31.42578125" style="161" bestFit="1" customWidth="1"/>
    <col min="4559" max="4559" width="9.140625" style="161"/>
    <col min="4560" max="4560" width="10.28515625" style="161" customWidth="1"/>
    <col min="4561" max="4813" width="9.140625" style="161"/>
    <col min="4814" max="4814" width="31.42578125" style="161" bestFit="1" customWidth="1"/>
    <col min="4815" max="4815" width="9.140625" style="161"/>
    <col min="4816" max="4816" width="10.28515625" style="161" customWidth="1"/>
    <col min="4817" max="5069" width="9.140625" style="161"/>
    <col min="5070" max="5070" width="31.42578125" style="161" bestFit="1" customWidth="1"/>
    <col min="5071" max="5071" width="9.140625" style="161"/>
    <col min="5072" max="5072" width="10.28515625" style="161" customWidth="1"/>
    <col min="5073" max="5325" width="9.140625" style="161"/>
    <col min="5326" max="5326" width="31.42578125" style="161" bestFit="1" customWidth="1"/>
    <col min="5327" max="5327" width="9.140625" style="161"/>
    <col min="5328" max="5328" width="10.28515625" style="161" customWidth="1"/>
    <col min="5329" max="5581" width="9.140625" style="161"/>
    <col min="5582" max="5582" width="31.42578125" style="161" bestFit="1" customWidth="1"/>
    <col min="5583" max="5583" width="9.140625" style="161"/>
    <col min="5584" max="5584" width="10.28515625" style="161" customWidth="1"/>
    <col min="5585" max="5837" width="9.140625" style="161"/>
    <col min="5838" max="5838" width="31.42578125" style="161" bestFit="1" customWidth="1"/>
    <col min="5839" max="5839" width="9.140625" style="161"/>
    <col min="5840" max="5840" width="10.28515625" style="161" customWidth="1"/>
    <col min="5841" max="6093" width="9.140625" style="161"/>
    <col min="6094" max="6094" width="31.42578125" style="161" bestFit="1" customWidth="1"/>
    <col min="6095" max="6095" width="9.140625" style="161"/>
    <col min="6096" max="6096" width="10.28515625" style="161" customWidth="1"/>
    <col min="6097" max="6349" width="9.140625" style="161"/>
    <col min="6350" max="6350" width="31.42578125" style="161" bestFit="1" customWidth="1"/>
    <col min="6351" max="6351" width="9.140625" style="161"/>
    <col min="6352" max="6352" width="10.28515625" style="161" customWidth="1"/>
    <col min="6353" max="6605" width="9.140625" style="161"/>
    <col min="6606" max="6606" width="31.42578125" style="161" bestFit="1" customWidth="1"/>
    <col min="6607" max="6607" width="9.140625" style="161"/>
    <col min="6608" max="6608" width="10.28515625" style="161" customWidth="1"/>
    <col min="6609" max="6861" width="9.140625" style="161"/>
    <col min="6862" max="6862" width="31.42578125" style="161" bestFit="1" customWidth="1"/>
    <col min="6863" max="6863" width="9.140625" style="161"/>
    <col min="6864" max="6864" width="10.28515625" style="161" customWidth="1"/>
    <col min="6865" max="7117" width="9.140625" style="161"/>
    <col min="7118" max="7118" width="31.42578125" style="161" bestFit="1" customWidth="1"/>
    <col min="7119" max="7119" width="9.140625" style="161"/>
    <col min="7120" max="7120" width="10.28515625" style="161" customWidth="1"/>
    <col min="7121" max="7373" width="9.140625" style="161"/>
    <col min="7374" max="7374" width="31.42578125" style="161" bestFit="1" customWidth="1"/>
    <col min="7375" max="7375" width="9.140625" style="161"/>
    <col min="7376" max="7376" width="10.28515625" style="161" customWidth="1"/>
    <col min="7377" max="7629" width="9.140625" style="161"/>
    <col min="7630" max="7630" width="31.42578125" style="161" bestFit="1" customWidth="1"/>
    <col min="7631" max="7631" width="9.140625" style="161"/>
    <col min="7632" max="7632" width="10.28515625" style="161" customWidth="1"/>
    <col min="7633" max="7885" width="9.140625" style="161"/>
    <col min="7886" max="7886" width="31.42578125" style="161" bestFit="1" customWidth="1"/>
    <col min="7887" max="7887" width="9.140625" style="161"/>
    <col min="7888" max="7888" width="10.28515625" style="161" customWidth="1"/>
    <col min="7889" max="8141" width="9.140625" style="161"/>
    <col min="8142" max="8142" width="31.42578125" style="161" bestFit="1" customWidth="1"/>
    <col min="8143" max="8143" width="9.140625" style="161"/>
    <col min="8144" max="8144" width="10.28515625" style="161" customWidth="1"/>
    <col min="8145" max="8397" width="9.140625" style="161"/>
    <col min="8398" max="8398" width="31.42578125" style="161" bestFit="1" customWidth="1"/>
    <col min="8399" max="8399" width="9.140625" style="161"/>
    <col min="8400" max="8400" width="10.28515625" style="161" customWidth="1"/>
    <col min="8401" max="8653" width="9.140625" style="161"/>
    <col min="8654" max="8654" width="31.42578125" style="161" bestFit="1" customWidth="1"/>
    <col min="8655" max="8655" width="9.140625" style="161"/>
    <col min="8656" max="8656" width="10.28515625" style="161" customWidth="1"/>
    <col min="8657" max="8909" width="9.140625" style="161"/>
    <col min="8910" max="8910" width="31.42578125" style="161" bestFit="1" customWidth="1"/>
    <col min="8911" max="8911" width="9.140625" style="161"/>
    <col min="8912" max="8912" width="10.28515625" style="161" customWidth="1"/>
    <col min="8913" max="9165" width="9.140625" style="161"/>
    <col min="9166" max="9166" width="31.42578125" style="161" bestFit="1" customWidth="1"/>
    <col min="9167" max="9167" width="9.140625" style="161"/>
    <col min="9168" max="9168" width="10.28515625" style="161" customWidth="1"/>
    <col min="9169" max="9421" width="9.140625" style="161"/>
    <col min="9422" max="9422" width="31.42578125" style="161" bestFit="1" customWidth="1"/>
    <col min="9423" max="9423" width="9.140625" style="161"/>
    <col min="9424" max="9424" width="10.28515625" style="161" customWidth="1"/>
    <col min="9425" max="9677" width="9.140625" style="161"/>
    <col min="9678" max="9678" width="31.42578125" style="161" bestFit="1" customWidth="1"/>
    <col min="9679" max="9679" width="9.140625" style="161"/>
    <col min="9680" max="9680" width="10.28515625" style="161" customWidth="1"/>
    <col min="9681" max="9933" width="9.140625" style="161"/>
    <col min="9934" max="9934" width="31.42578125" style="161" bestFit="1" customWidth="1"/>
    <col min="9935" max="9935" width="9.140625" style="161"/>
    <col min="9936" max="9936" width="10.28515625" style="161" customWidth="1"/>
    <col min="9937" max="10189" width="9.140625" style="161"/>
    <col min="10190" max="10190" width="31.42578125" style="161" bestFit="1" customWidth="1"/>
    <col min="10191" max="10191" width="9.140625" style="161"/>
    <col min="10192" max="10192" width="10.28515625" style="161" customWidth="1"/>
    <col min="10193" max="10445" width="9.140625" style="161"/>
    <col min="10446" max="10446" width="31.42578125" style="161" bestFit="1" customWidth="1"/>
    <col min="10447" max="10447" width="9.140625" style="161"/>
    <col min="10448" max="10448" width="10.28515625" style="161" customWidth="1"/>
    <col min="10449" max="10701" width="9.140625" style="161"/>
    <col min="10702" max="10702" width="31.42578125" style="161" bestFit="1" customWidth="1"/>
    <col min="10703" max="10703" width="9.140625" style="161"/>
    <col min="10704" max="10704" width="10.28515625" style="161" customWidth="1"/>
    <col min="10705" max="10957" width="9.140625" style="161"/>
    <col min="10958" max="10958" width="31.42578125" style="161" bestFit="1" customWidth="1"/>
    <col min="10959" max="10959" width="9.140625" style="161"/>
    <col min="10960" max="10960" width="10.28515625" style="161" customWidth="1"/>
    <col min="10961" max="11213" width="9.140625" style="161"/>
    <col min="11214" max="11214" width="31.42578125" style="161" bestFit="1" customWidth="1"/>
    <col min="11215" max="11215" width="9.140625" style="161"/>
    <col min="11216" max="11216" width="10.28515625" style="161" customWidth="1"/>
    <col min="11217" max="11469" width="9.140625" style="161"/>
    <col min="11470" max="11470" width="31.42578125" style="161" bestFit="1" customWidth="1"/>
    <col min="11471" max="11471" width="9.140625" style="161"/>
    <col min="11472" max="11472" width="10.28515625" style="161" customWidth="1"/>
    <col min="11473" max="11725" width="9.140625" style="161"/>
    <col min="11726" max="11726" width="31.42578125" style="161" bestFit="1" customWidth="1"/>
    <col min="11727" max="11727" width="9.140625" style="161"/>
    <col min="11728" max="11728" width="10.28515625" style="161" customWidth="1"/>
    <col min="11729" max="11981" width="9.140625" style="161"/>
    <col min="11982" max="11982" width="31.42578125" style="161" bestFit="1" customWidth="1"/>
    <col min="11983" max="11983" width="9.140625" style="161"/>
    <col min="11984" max="11984" width="10.28515625" style="161" customWidth="1"/>
    <col min="11985" max="12237" width="9.140625" style="161"/>
    <col min="12238" max="12238" width="31.42578125" style="161" bestFit="1" customWidth="1"/>
    <col min="12239" max="12239" width="9.140625" style="161"/>
    <col min="12240" max="12240" width="10.28515625" style="161" customWidth="1"/>
    <col min="12241" max="12493" width="9.140625" style="161"/>
    <col min="12494" max="12494" width="31.42578125" style="161" bestFit="1" customWidth="1"/>
    <col min="12495" max="12495" width="9.140625" style="161"/>
    <col min="12496" max="12496" width="10.28515625" style="161" customWidth="1"/>
    <col min="12497" max="12749" width="9.140625" style="161"/>
    <col min="12750" max="12750" width="31.42578125" style="161" bestFit="1" customWidth="1"/>
    <col min="12751" max="12751" width="9.140625" style="161"/>
    <col min="12752" max="12752" width="10.28515625" style="161" customWidth="1"/>
    <col min="12753" max="13005" width="9.140625" style="161"/>
    <col min="13006" max="13006" width="31.42578125" style="161" bestFit="1" customWidth="1"/>
    <col min="13007" max="13007" width="9.140625" style="161"/>
    <col min="13008" max="13008" width="10.28515625" style="161" customWidth="1"/>
    <col min="13009" max="13261" width="9.140625" style="161"/>
    <col min="13262" max="13262" width="31.42578125" style="161" bestFit="1" customWidth="1"/>
    <col min="13263" max="13263" width="9.140625" style="161"/>
    <col min="13264" max="13264" width="10.28515625" style="161" customWidth="1"/>
    <col min="13265" max="13517" width="9.140625" style="161"/>
    <col min="13518" max="13518" width="31.42578125" style="161" bestFit="1" customWidth="1"/>
    <col min="13519" max="13519" width="9.140625" style="161"/>
    <col min="13520" max="13520" width="10.28515625" style="161" customWidth="1"/>
    <col min="13521" max="13773" width="9.140625" style="161"/>
    <col min="13774" max="13774" width="31.42578125" style="161" bestFit="1" customWidth="1"/>
    <col min="13775" max="13775" width="9.140625" style="161"/>
    <col min="13776" max="13776" width="10.28515625" style="161" customWidth="1"/>
    <col min="13777" max="14029" width="9.140625" style="161"/>
    <col min="14030" max="14030" width="31.42578125" style="161" bestFit="1" customWidth="1"/>
    <col min="14031" max="14031" width="9.140625" style="161"/>
    <col min="14032" max="14032" width="10.28515625" style="161" customWidth="1"/>
    <col min="14033" max="14285" width="9.140625" style="161"/>
    <col min="14286" max="14286" width="31.42578125" style="161" bestFit="1" customWidth="1"/>
    <col min="14287" max="14287" width="9.140625" style="161"/>
    <col min="14288" max="14288" width="10.28515625" style="161" customWidth="1"/>
    <col min="14289" max="14541" width="9.140625" style="161"/>
    <col min="14542" max="14542" width="31.42578125" style="161" bestFit="1" customWidth="1"/>
    <col min="14543" max="14543" width="9.140625" style="161"/>
    <col min="14544" max="14544" width="10.28515625" style="161" customWidth="1"/>
    <col min="14545" max="14797" width="9.140625" style="161"/>
    <col min="14798" max="14798" width="31.42578125" style="161" bestFit="1" customWidth="1"/>
    <col min="14799" max="14799" width="9.140625" style="161"/>
    <col min="14800" max="14800" width="10.28515625" style="161" customWidth="1"/>
    <col min="14801" max="15053" width="9.140625" style="161"/>
    <col min="15054" max="15054" width="31.42578125" style="161" bestFit="1" customWidth="1"/>
    <col min="15055" max="15055" width="9.140625" style="161"/>
    <col min="15056" max="15056" width="10.28515625" style="161" customWidth="1"/>
    <col min="15057" max="15309" width="9.140625" style="161"/>
    <col min="15310" max="15310" width="31.42578125" style="161" bestFit="1" customWidth="1"/>
    <col min="15311" max="15311" width="9.140625" style="161"/>
    <col min="15312" max="15312" width="10.28515625" style="161" customWidth="1"/>
    <col min="15313" max="15565" width="9.140625" style="161"/>
    <col min="15566" max="15566" width="31.42578125" style="161" bestFit="1" customWidth="1"/>
    <col min="15567" max="15567" width="9.140625" style="161"/>
    <col min="15568" max="15568" width="10.28515625" style="161" customWidth="1"/>
    <col min="15569" max="15821" width="9.140625" style="161"/>
    <col min="15822" max="15822" width="31.42578125" style="161" bestFit="1" customWidth="1"/>
    <col min="15823" max="15823" width="9.140625" style="161"/>
    <col min="15824" max="15824" width="10.28515625" style="161" customWidth="1"/>
    <col min="15825" max="16077" width="9.140625" style="161"/>
    <col min="16078" max="16078" width="31.42578125" style="161" bestFit="1" customWidth="1"/>
    <col min="16079" max="16079" width="9.140625" style="161"/>
    <col min="16080" max="16080" width="10.28515625" style="161" customWidth="1"/>
    <col min="16081" max="16384" width="9.140625" style="161"/>
  </cols>
  <sheetData>
    <row r="1" spans="1:4" x14ac:dyDescent="0.2">
      <c r="A1" s="160" t="s">
        <v>301</v>
      </c>
      <c r="B1" s="160"/>
    </row>
    <row r="2" spans="1:4" x14ac:dyDescent="0.2">
      <c r="A2" s="304" t="s">
        <v>323</v>
      </c>
      <c r="B2" s="160"/>
    </row>
    <row r="3" spans="1:4" x14ac:dyDescent="0.2">
      <c r="B3" s="229"/>
    </row>
    <row r="4" spans="1:4" ht="25.5" customHeight="1" x14ac:dyDescent="0.2">
      <c r="A4" s="305" t="s">
        <v>135</v>
      </c>
      <c r="B4" s="316" t="s">
        <v>269</v>
      </c>
    </row>
    <row r="5" spans="1:4" x14ac:dyDescent="0.2">
      <c r="A5" s="307" t="s">
        <v>324</v>
      </c>
      <c r="B5" s="306">
        <v>40.5</v>
      </c>
      <c r="D5" s="230"/>
    </row>
    <row r="6" spans="1:4" x14ac:dyDescent="0.2">
      <c r="A6" s="212" t="s">
        <v>153</v>
      </c>
      <c r="B6" s="231">
        <v>40.5</v>
      </c>
    </row>
    <row r="7" spans="1:4" x14ac:dyDescent="0.2">
      <c r="A7" s="212" t="s">
        <v>154</v>
      </c>
      <c r="B7" s="231">
        <v>40.5</v>
      </c>
    </row>
    <row r="8" spans="1:4" x14ac:dyDescent="0.2">
      <c r="A8" s="212" t="s">
        <v>155</v>
      </c>
      <c r="B8" s="231">
        <v>40.5</v>
      </c>
    </row>
    <row r="9" spans="1:4" x14ac:dyDescent="0.2">
      <c r="A9" s="212" t="s">
        <v>156</v>
      </c>
      <c r="B9" s="231">
        <v>40.5</v>
      </c>
    </row>
    <row r="10" spans="1:4" x14ac:dyDescent="0.2">
      <c r="A10" s="212" t="s">
        <v>157</v>
      </c>
      <c r="B10" s="232">
        <v>27</v>
      </c>
      <c r="D10" s="208"/>
    </row>
    <row r="11" spans="1:4" x14ac:dyDescent="0.2">
      <c r="A11" s="212" t="s">
        <v>158</v>
      </c>
      <c r="B11" s="232">
        <v>61.86</v>
      </c>
      <c r="D11" s="208"/>
    </row>
    <row r="12" spans="1:4" x14ac:dyDescent="0.2">
      <c r="A12" s="212" t="s">
        <v>159</v>
      </c>
      <c r="B12" s="231">
        <v>40.5</v>
      </c>
    </row>
    <row r="13" spans="1:4" x14ac:dyDescent="0.2">
      <c r="A13" s="212" t="s">
        <v>160</v>
      </c>
      <c r="B13" s="231">
        <v>40.5</v>
      </c>
    </row>
    <row r="14" spans="1:4" x14ac:dyDescent="0.2">
      <c r="A14" s="212" t="s">
        <v>161</v>
      </c>
      <c r="B14" s="231">
        <v>40.5</v>
      </c>
    </row>
    <row r="15" spans="1:4" x14ac:dyDescent="0.2">
      <c r="A15" s="212" t="s">
        <v>162</v>
      </c>
      <c r="B15" s="232">
        <v>46.8</v>
      </c>
      <c r="D15" s="208"/>
    </row>
    <row r="16" spans="1:4" x14ac:dyDescent="0.2">
      <c r="A16" s="212" t="s">
        <v>163</v>
      </c>
      <c r="B16" s="231">
        <v>40.5</v>
      </c>
    </row>
    <row r="17" spans="1:4" x14ac:dyDescent="0.2">
      <c r="A17" s="212" t="s">
        <v>164</v>
      </c>
      <c r="B17" s="232">
        <v>38.9</v>
      </c>
      <c r="D17" s="208"/>
    </row>
    <row r="18" spans="1:4" x14ac:dyDescent="0.2">
      <c r="A18" s="212" t="s">
        <v>165</v>
      </c>
      <c r="B18" s="232">
        <v>38</v>
      </c>
      <c r="D18" s="208"/>
    </row>
    <row r="19" spans="1:4" x14ac:dyDescent="0.2">
      <c r="A19" s="212" t="s">
        <v>166</v>
      </c>
      <c r="B19" s="232">
        <v>19.600000000000001</v>
      </c>
      <c r="D19" s="208"/>
    </row>
    <row r="20" spans="1:4" x14ac:dyDescent="0.2">
      <c r="A20" s="212" t="s">
        <v>167</v>
      </c>
      <c r="B20" s="231">
        <v>40.5</v>
      </c>
    </row>
    <row r="21" spans="1:4" x14ac:dyDescent="0.2">
      <c r="A21" s="212" t="s">
        <v>168</v>
      </c>
      <c r="B21" s="232">
        <v>27</v>
      </c>
    </row>
    <row r="22" spans="1:4" x14ac:dyDescent="0.2">
      <c r="A22" s="212" t="s">
        <v>169</v>
      </c>
      <c r="B22" s="232">
        <v>38</v>
      </c>
      <c r="D22" s="208"/>
    </row>
    <row r="23" spans="1:4" x14ac:dyDescent="0.2">
      <c r="A23" s="212" t="s">
        <v>170</v>
      </c>
      <c r="B23" s="231">
        <v>40.5</v>
      </c>
    </row>
    <row r="24" spans="1:4" x14ac:dyDescent="0.2">
      <c r="A24" s="212" t="s">
        <v>171</v>
      </c>
      <c r="B24" s="231">
        <v>40.5</v>
      </c>
    </row>
    <row r="25" spans="1:4" x14ac:dyDescent="0.2">
      <c r="A25" s="212" t="s">
        <v>172</v>
      </c>
      <c r="B25" s="232">
        <v>34</v>
      </c>
      <c r="D25" s="208"/>
    </row>
    <row r="26" spans="1:4" x14ac:dyDescent="0.2">
      <c r="A26" s="212" t="s">
        <v>173</v>
      </c>
      <c r="B26" s="232">
        <v>38</v>
      </c>
      <c r="D26" s="208"/>
    </row>
    <row r="27" spans="1:4" x14ac:dyDescent="0.2">
      <c r="A27" s="212" t="s">
        <v>174</v>
      </c>
      <c r="B27" s="231">
        <v>40.5</v>
      </c>
    </row>
    <row r="28" spans="1:4" x14ac:dyDescent="0.2">
      <c r="A28" s="212" t="s">
        <v>175</v>
      </c>
      <c r="B28" s="231">
        <v>40.5</v>
      </c>
    </row>
    <row r="29" spans="1:4" x14ac:dyDescent="0.2">
      <c r="A29" s="212" t="s">
        <v>176</v>
      </c>
      <c r="B29" s="231">
        <v>40.5</v>
      </c>
    </row>
    <row r="30" spans="1:4" x14ac:dyDescent="0.2">
      <c r="A30" s="212" t="s">
        <v>177</v>
      </c>
      <c r="B30" s="231">
        <v>40.5</v>
      </c>
    </row>
    <row r="31" spans="1:4" x14ac:dyDescent="0.2">
      <c r="A31" s="212" t="s">
        <v>178</v>
      </c>
      <c r="B31" s="231">
        <v>40.5</v>
      </c>
    </row>
    <row r="32" spans="1:4" x14ac:dyDescent="0.2">
      <c r="A32" s="212" t="s">
        <v>179</v>
      </c>
      <c r="B32" s="231">
        <v>40.5</v>
      </c>
    </row>
    <row r="33" spans="1:5" x14ac:dyDescent="0.2">
      <c r="A33" s="212" t="s">
        <v>180</v>
      </c>
      <c r="B33" s="232">
        <v>46.9</v>
      </c>
      <c r="D33" s="208"/>
    </row>
    <row r="34" spans="1:5" x14ac:dyDescent="0.2">
      <c r="A34" s="212" t="s">
        <v>181</v>
      </c>
      <c r="B34" s="231">
        <v>40.5</v>
      </c>
    </row>
    <row r="35" spans="1:5" x14ac:dyDescent="0.2">
      <c r="A35" s="212" t="s">
        <v>182</v>
      </c>
      <c r="B35" s="231">
        <v>40.5</v>
      </c>
    </row>
    <row r="36" spans="1:5" x14ac:dyDescent="0.2">
      <c r="A36" s="212" t="s">
        <v>183</v>
      </c>
      <c r="B36" s="231">
        <v>40.5</v>
      </c>
    </row>
    <row r="37" spans="1:5" x14ac:dyDescent="0.2">
      <c r="A37" s="212" t="s">
        <v>184</v>
      </c>
      <c r="B37" s="231">
        <v>40.5</v>
      </c>
    </row>
    <row r="38" spans="1:5" x14ac:dyDescent="0.2">
      <c r="A38" s="212" t="s">
        <v>185</v>
      </c>
      <c r="B38" s="231">
        <v>40.5</v>
      </c>
    </row>
    <row r="39" spans="1:5" x14ac:dyDescent="0.2">
      <c r="A39" s="212" t="s">
        <v>186</v>
      </c>
      <c r="B39" s="233">
        <v>39</v>
      </c>
      <c r="D39" s="208"/>
    </row>
    <row r="40" spans="1:5" x14ac:dyDescent="0.2">
      <c r="A40" s="212" t="s">
        <v>187</v>
      </c>
      <c r="B40" s="233">
        <v>39</v>
      </c>
      <c r="D40" s="208"/>
    </row>
    <row r="41" spans="1:5" x14ac:dyDescent="0.2">
      <c r="A41" s="212" t="s">
        <v>188</v>
      </c>
      <c r="B41" s="234">
        <v>38.9</v>
      </c>
      <c r="D41" s="208"/>
    </row>
    <row r="44" spans="1:5" ht="71.25" customHeight="1" x14ac:dyDescent="0.2">
      <c r="A44" s="501" t="s">
        <v>318</v>
      </c>
      <c r="B44" s="502"/>
      <c r="C44" s="502"/>
      <c r="D44" s="502"/>
      <c r="E44" s="502"/>
    </row>
    <row r="45" spans="1:5" ht="31.5" customHeight="1" x14ac:dyDescent="0.2">
      <c r="A45" s="503"/>
      <c r="B45" s="517"/>
      <c r="C45" s="517"/>
      <c r="D45" s="517"/>
      <c r="E45" s="517"/>
    </row>
    <row r="46" spans="1:5" ht="42.75" customHeight="1" x14ac:dyDescent="0.2">
      <c r="A46" s="504" t="s">
        <v>317</v>
      </c>
      <c r="B46" s="499"/>
      <c r="C46" s="499"/>
      <c r="D46" s="499"/>
      <c r="E46" s="499"/>
    </row>
  </sheetData>
  <mergeCells count="3">
    <mergeCell ref="A44:E44"/>
    <mergeCell ref="A45:E45"/>
    <mergeCell ref="A46:E46"/>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pageSetUpPr fitToPage="1"/>
  </sheetPr>
  <dimension ref="A1:AB48"/>
  <sheetViews>
    <sheetView zoomScale="85" zoomScaleNormal="85" workbookViewId="0">
      <selection activeCell="M3" sqref="M3"/>
    </sheetView>
  </sheetViews>
  <sheetFormatPr defaultColWidth="8.85546875" defaultRowHeight="15.75" x14ac:dyDescent="0.25"/>
  <cols>
    <col min="1" max="1" width="45.42578125" style="378" customWidth="1"/>
    <col min="2" max="2" width="19.7109375" style="124" customWidth="1"/>
    <col min="3" max="3" width="22.140625" style="124" customWidth="1"/>
    <col min="4" max="4" width="19.7109375" style="124" customWidth="1"/>
    <col min="5" max="5" width="25.85546875" style="56" customWidth="1"/>
    <col min="6" max="6" width="24.140625" style="56" customWidth="1"/>
    <col min="7" max="7" width="23" style="56" customWidth="1"/>
    <col min="8" max="8" width="22.28515625" style="56" customWidth="1"/>
    <col min="9" max="9" width="21.85546875" style="56" customWidth="1"/>
    <col min="10" max="10" width="21.140625" style="56" customWidth="1"/>
    <col min="11" max="11" width="21.42578125" style="56" customWidth="1"/>
    <col min="12" max="12" width="20.7109375" style="56" customWidth="1"/>
    <col min="13" max="13" width="21.7109375" style="56" customWidth="1"/>
    <col min="14" max="20" width="8.85546875" style="56"/>
    <col min="21" max="21" width="9.5703125" style="56" bestFit="1" customWidth="1"/>
    <col min="22" max="191" width="8.85546875" style="56"/>
    <col min="192" max="192" width="43.42578125" style="56" customWidth="1"/>
    <col min="193" max="199" width="18.85546875" style="56" customWidth="1"/>
    <col min="200" max="200" width="15.42578125" style="56" customWidth="1"/>
    <col min="201" max="201" width="12.140625" style="56" customWidth="1"/>
    <col min="202" max="202" width="14.28515625" style="56" customWidth="1"/>
    <col min="203" max="203" width="12.28515625" style="56" customWidth="1"/>
    <col min="204" max="204" width="12.85546875" style="56" customWidth="1"/>
    <col min="205" max="206" width="12.42578125" style="56" customWidth="1"/>
    <col min="207" max="207" width="12.28515625" style="56" customWidth="1"/>
    <col min="208" max="213" width="11.42578125" style="56" bestFit="1" customWidth="1"/>
    <col min="214" max="214" width="13.85546875" style="56" bestFit="1" customWidth="1"/>
    <col min="215" max="219" width="11.42578125" style="56" bestFit="1" customWidth="1"/>
    <col min="220" max="220" width="11.7109375" style="56" customWidth="1"/>
    <col min="221" max="221" width="13.42578125" style="56" bestFit="1" customWidth="1"/>
    <col min="222" max="223" width="11.42578125" style="56" bestFit="1" customWidth="1"/>
    <col min="224" max="224" width="13.85546875" style="56" bestFit="1" customWidth="1"/>
    <col min="225" max="230" width="11.42578125" style="56" bestFit="1" customWidth="1"/>
    <col min="231" max="233" width="11.28515625" style="56" bestFit="1" customWidth="1"/>
    <col min="234" max="234" width="13.85546875" style="56" bestFit="1" customWidth="1"/>
    <col min="235" max="239" width="11.28515625" style="56" bestFit="1" customWidth="1"/>
    <col min="240" max="240" width="13.42578125" style="56" customWidth="1"/>
    <col min="241" max="241" width="11.28515625" style="56" bestFit="1" customWidth="1"/>
    <col min="242" max="242" width="15.140625" style="56" customWidth="1"/>
    <col min="243" max="243" width="13.140625" style="56" customWidth="1"/>
    <col min="244" max="244" width="15.85546875" style="56" customWidth="1"/>
    <col min="245" max="245" width="14.85546875" style="56" customWidth="1"/>
    <col min="246" max="246" width="19.140625" style="56" customWidth="1"/>
    <col min="247" max="247" width="14" style="56" customWidth="1"/>
    <col min="248" max="248" width="15.85546875" style="56" customWidth="1"/>
    <col min="249" max="249" width="17" style="56" customWidth="1"/>
    <col min="250" max="250" width="16.140625" style="56" customWidth="1"/>
    <col min="251" max="251" width="17.28515625" style="56" customWidth="1"/>
    <col min="252" max="253" width="8.85546875" style="56"/>
    <col min="254" max="254" width="13.85546875" style="56" bestFit="1" customWidth="1"/>
    <col min="255" max="447" width="8.85546875" style="56"/>
    <col min="448" max="448" width="43.42578125" style="56" customWidth="1"/>
    <col min="449" max="455" width="18.85546875" style="56" customWidth="1"/>
    <col min="456" max="456" width="15.42578125" style="56" customWidth="1"/>
    <col min="457" max="457" width="12.140625" style="56" customWidth="1"/>
    <col min="458" max="458" width="14.28515625" style="56" customWidth="1"/>
    <col min="459" max="459" width="12.28515625" style="56" customWidth="1"/>
    <col min="460" max="460" width="12.85546875" style="56" customWidth="1"/>
    <col min="461" max="462" width="12.42578125" style="56" customWidth="1"/>
    <col min="463" max="463" width="12.28515625" style="56" customWidth="1"/>
    <col min="464" max="469" width="11.42578125" style="56" bestFit="1" customWidth="1"/>
    <col min="470" max="470" width="13.85546875" style="56" bestFit="1" customWidth="1"/>
    <col min="471" max="475" width="11.42578125" style="56" bestFit="1" customWidth="1"/>
    <col min="476" max="476" width="11.7109375" style="56" customWidth="1"/>
    <col min="477" max="477" width="13.42578125" style="56" bestFit="1" customWidth="1"/>
    <col min="478" max="479" width="11.42578125" style="56" bestFit="1" customWidth="1"/>
    <col min="480" max="480" width="13.85546875" style="56" bestFit="1" customWidth="1"/>
    <col min="481" max="486" width="11.42578125" style="56" bestFit="1" customWidth="1"/>
    <col min="487" max="489" width="11.28515625" style="56" bestFit="1" customWidth="1"/>
    <col min="490" max="490" width="13.85546875" style="56" bestFit="1" customWidth="1"/>
    <col min="491" max="495" width="11.28515625" style="56" bestFit="1" customWidth="1"/>
    <col min="496" max="496" width="13.42578125" style="56" customWidth="1"/>
    <col min="497" max="497" width="11.28515625" style="56" bestFit="1" customWidth="1"/>
    <col min="498" max="498" width="15.140625" style="56" customWidth="1"/>
    <col min="499" max="499" width="13.140625" style="56" customWidth="1"/>
    <col min="500" max="500" width="15.85546875" style="56" customWidth="1"/>
    <col min="501" max="501" width="14.85546875" style="56" customWidth="1"/>
    <col min="502" max="502" width="19.140625" style="56" customWidth="1"/>
    <col min="503" max="503" width="14" style="56" customWidth="1"/>
    <col min="504" max="504" width="15.85546875" style="56" customWidth="1"/>
    <col min="505" max="505" width="17" style="56" customWidth="1"/>
    <col min="506" max="506" width="16.140625" style="56" customWidth="1"/>
    <col min="507" max="507" width="17.28515625" style="56" customWidth="1"/>
    <col min="508" max="509" width="8.85546875" style="56"/>
    <col min="510" max="510" width="13.85546875" style="56" bestFit="1" customWidth="1"/>
    <col min="511" max="703" width="8.85546875" style="56"/>
    <col min="704" max="704" width="43.42578125" style="56" customWidth="1"/>
    <col min="705" max="711" width="18.85546875" style="56" customWidth="1"/>
    <col min="712" max="712" width="15.42578125" style="56" customWidth="1"/>
    <col min="713" max="713" width="12.140625" style="56" customWidth="1"/>
    <col min="714" max="714" width="14.28515625" style="56" customWidth="1"/>
    <col min="715" max="715" width="12.28515625" style="56" customWidth="1"/>
    <col min="716" max="716" width="12.85546875" style="56" customWidth="1"/>
    <col min="717" max="718" width="12.42578125" style="56" customWidth="1"/>
    <col min="719" max="719" width="12.28515625" style="56" customWidth="1"/>
    <col min="720" max="725" width="11.42578125" style="56" bestFit="1" customWidth="1"/>
    <col min="726" max="726" width="13.85546875" style="56" bestFit="1" customWidth="1"/>
    <col min="727" max="731" width="11.42578125" style="56" bestFit="1" customWidth="1"/>
    <col min="732" max="732" width="11.7109375" style="56" customWidth="1"/>
    <col min="733" max="733" width="13.42578125" style="56" bestFit="1" customWidth="1"/>
    <col min="734" max="735" width="11.42578125" style="56" bestFit="1" customWidth="1"/>
    <col min="736" max="736" width="13.85546875" style="56" bestFit="1" customWidth="1"/>
    <col min="737" max="742" width="11.42578125" style="56" bestFit="1" customWidth="1"/>
    <col min="743" max="745" width="11.28515625" style="56" bestFit="1" customWidth="1"/>
    <col min="746" max="746" width="13.85546875" style="56" bestFit="1" customWidth="1"/>
    <col min="747" max="751" width="11.28515625" style="56" bestFit="1" customWidth="1"/>
    <col min="752" max="752" width="13.42578125" style="56" customWidth="1"/>
    <col min="753" max="753" width="11.28515625" style="56" bestFit="1" customWidth="1"/>
    <col min="754" max="754" width="15.140625" style="56" customWidth="1"/>
    <col min="755" max="755" width="13.140625" style="56" customWidth="1"/>
    <col min="756" max="756" width="15.85546875" style="56" customWidth="1"/>
    <col min="757" max="757" width="14.85546875" style="56" customWidth="1"/>
    <col min="758" max="758" width="19.140625" style="56" customWidth="1"/>
    <col min="759" max="759" width="14" style="56" customWidth="1"/>
    <col min="760" max="760" width="15.85546875" style="56" customWidth="1"/>
    <col min="761" max="761" width="17" style="56" customWidth="1"/>
    <col min="762" max="762" width="16.140625" style="56" customWidth="1"/>
    <col min="763" max="763" width="17.28515625" style="56" customWidth="1"/>
    <col min="764" max="765" width="8.85546875" style="56"/>
    <col min="766" max="766" width="13.85546875" style="56" bestFit="1" customWidth="1"/>
    <col min="767" max="959" width="8.85546875" style="56"/>
    <col min="960" max="960" width="43.42578125" style="56" customWidth="1"/>
    <col min="961" max="967" width="18.85546875" style="56" customWidth="1"/>
    <col min="968" max="968" width="15.42578125" style="56" customWidth="1"/>
    <col min="969" max="969" width="12.140625" style="56" customWidth="1"/>
    <col min="970" max="970" width="14.28515625" style="56" customWidth="1"/>
    <col min="971" max="971" width="12.28515625" style="56" customWidth="1"/>
    <col min="972" max="972" width="12.85546875" style="56" customWidth="1"/>
    <col min="973" max="974" width="12.42578125" style="56" customWidth="1"/>
    <col min="975" max="975" width="12.28515625" style="56" customWidth="1"/>
    <col min="976" max="981" width="11.42578125" style="56" bestFit="1" customWidth="1"/>
    <col min="982" max="982" width="13.85546875" style="56" bestFit="1" customWidth="1"/>
    <col min="983" max="987" width="11.42578125" style="56" bestFit="1" customWidth="1"/>
    <col min="988" max="988" width="11.7109375" style="56" customWidth="1"/>
    <col min="989" max="989" width="13.42578125" style="56" bestFit="1" customWidth="1"/>
    <col min="990" max="991" width="11.42578125" style="56" bestFit="1" customWidth="1"/>
    <col min="992" max="992" width="13.85546875" style="56" bestFit="1" customWidth="1"/>
    <col min="993" max="998" width="11.42578125" style="56" bestFit="1" customWidth="1"/>
    <col min="999" max="1001" width="11.28515625" style="56" bestFit="1" customWidth="1"/>
    <col min="1002" max="1002" width="13.85546875" style="56" bestFit="1" customWidth="1"/>
    <col min="1003" max="1007" width="11.28515625" style="56" bestFit="1" customWidth="1"/>
    <col min="1008" max="1008" width="13.42578125" style="56" customWidth="1"/>
    <col min="1009" max="1009" width="11.28515625" style="56" bestFit="1" customWidth="1"/>
    <col min="1010" max="1010" width="15.140625" style="56" customWidth="1"/>
    <col min="1011" max="1011" width="13.140625" style="56" customWidth="1"/>
    <col min="1012" max="1012" width="15.85546875" style="56" customWidth="1"/>
    <col min="1013" max="1013" width="14.85546875" style="56" customWidth="1"/>
    <col min="1014" max="1014" width="19.140625" style="56" customWidth="1"/>
    <col min="1015" max="1015" width="14" style="56" customWidth="1"/>
    <col min="1016" max="1016" width="15.85546875" style="56" customWidth="1"/>
    <col min="1017" max="1017" width="17" style="56" customWidth="1"/>
    <col min="1018" max="1018" width="16.140625" style="56" customWidth="1"/>
    <col min="1019" max="1019" width="17.28515625" style="56" customWidth="1"/>
    <col min="1020" max="1021" width="8.85546875" style="56"/>
    <col min="1022" max="1022" width="13.85546875" style="56" bestFit="1" customWidth="1"/>
    <col min="1023" max="1215" width="8.85546875" style="56"/>
    <col min="1216" max="1216" width="43.42578125" style="56" customWidth="1"/>
    <col min="1217" max="1223" width="18.85546875" style="56" customWidth="1"/>
    <col min="1224" max="1224" width="15.42578125" style="56" customWidth="1"/>
    <col min="1225" max="1225" width="12.140625" style="56" customWidth="1"/>
    <col min="1226" max="1226" width="14.28515625" style="56" customWidth="1"/>
    <col min="1227" max="1227" width="12.28515625" style="56" customWidth="1"/>
    <col min="1228" max="1228" width="12.85546875" style="56" customWidth="1"/>
    <col min="1229" max="1230" width="12.42578125" style="56" customWidth="1"/>
    <col min="1231" max="1231" width="12.28515625" style="56" customWidth="1"/>
    <col min="1232" max="1237" width="11.42578125" style="56" bestFit="1" customWidth="1"/>
    <col min="1238" max="1238" width="13.85546875" style="56" bestFit="1" customWidth="1"/>
    <col min="1239" max="1243" width="11.42578125" style="56" bestFit="1" customWidth="1"/>
    <col min="1244" max="1244" width="11.7109375" style="56" customWidth="1"/>
    <col min="1245" max="1245" width="13.42578125" style="56" bestFit="1" customWidth="1"/>
    <col min="1246" max="1247" width="11.42578125" style="56" bestFit="1" customWidth="1"/>
    <col min="1248" max="1248" width="13.85546875" style="56" bestFit="1" customWidth="1"/>
    <col min="1249" max="1254" width="11.42578125" style="56" bestFit="1" customWidth="1"/>
    <col min="1255" max="1257" width="11.28515625" style="56" bestFit="1" customWidth="1"/>
    <col min="1258" max="1258" width="13.85546875" style="56" bestFit="1" customWidth="1"/>
    <col min="1259" max="1263" width="11.28515625" style="56" bestFit="1" customWidth="1"/>
    <col min="1264" max="1264" width="13.42578125" style="56" customWidth="1"/>
    <col min="1265" max="1265" width="11.28515625" style="56" bestFit="1" customWidth="1"/>
    <col min="1266" max="1266" width="15.140625" style="56" customWidth="1"/>
    <col min="1267" max="1267" width="13.140625" style="56" customWidth="1"/>
    <col min="1268" max="1268" width="15.85546875" style="56" customWidth="1"/>
    <col min="1269" max="1269" width="14.85546875" style="56" customWidth="1"/>
    <col min="1270" max="1270" width="19.140625" style="56" customWidth="1"/>
    <col min="1271" max="1271" width="14" style="56" customWidth="1"/>
    <col min="1272" max="1272" width="15.85546875" style="56" customWidth="1"/>
    <col min="1273" max="1273" width="17" style="56" customWidth="1"/>
    <col min="1274" max="1274" width="16.140625" style="56" customWidth="1"/>
    <col min="1275" max="1275" width="17.28515625" style="56" customWidth="1"/>
    <col min="1276" max="1277" width="8.85546875" style="56"/>
    <col min="1278" max="1278" width="13.85546875" style="56" bestFit="1" customWidth="1"/>
    <col min="1279" max="1471" width="8.85546875" style="56"/>
    <col min="1472" max="1472" width="43.42578125" style="56" customWidth="1"/>
    <col min="1473" max="1479" width="18.85546875" style="56" customWidth="1"/>
    <col min="1480" max="1480" width="15.42578125" style="56" customWidth="1"/>
    <col min="1481" max="1481" width="12.140625" style="56" customWidth="1"/>
    <col min="1482" max="1482" width="14.28515625" style="56" customWidth="1"/>
    <col min="1483" max="1483" width="12.28515625" style="56" customWidth="1"/>
    <col min="1484" max="1484" width="12.85546875" style="56" customWidth="1"/>
    <col min="1485" max="1486" width="12.42578125" style="56" customWidth="1"/>
    <col min="1487" max="1487" width="12.28515625" style="56" customWidth="1"/>
    <col min="1488" max="1493" width="11.42578125" style="56" bestFit="1" customWidth="1"/>
    <col min="1494" max="1494" width="13.85546875" style="56" bestFit="1" customWidth="1"/>
    <col min="1495" max="1499" width="11.42578125" style="56" bestFit="1" customWidth="1"/>
    <col min="1500" max="1500" width="11.7109375" style="56" customWidth="1"/>
    <col min="1501" max="1501" width="13.42578125" style="56" bestFit="1" customWidth="1"/>
    <col min="1502" max="1503" width="11.42578125" style="56" bestFit="1" customWidth="1"/>
    <col min="1504" max="1504" width="13.85546875" style="56" bestFit="1" customWidth="1"/>
    <col min="1505" max="1510" width="11.42578125" style="56" bestFit="1" customWidth="1"/>
    <col min="1511" max="1513" width="11.28515625" style="56" bestFit="1" customWidth="1"/>
    <col min="1514" max="1514" width="13.85546875" style="56" bestFit="1" customWidth="1"/>
    <col min="1515" max="1519" width="11.28515625" style="56" bestFit="1" customWidth="1"/>
    <col min="1520" max="1520" width="13.42578125" style="56" customWidth="1"/>
    <col min="1521" max="1521" width="11.28515625" style="56" bestFit="1" customWidth="1"/>
    <col min="1522" max="1522" width="15.140625" style="56" customWidth="1"/>
    <col min="1523" max="1523" width="13.140625" style="56" customWidth="1"/>
    <col min="1524" max="1524" width="15.85546875" style="56" customWidth="1"/>
    <col min="1525" max="1525" width="14.85546875" style="56" customWidth="1"/>
    <col min="1526" max="1526" width="19.140625" style="56" customWidth="1"/>
    <col min="1527" max="1527" width="14" style="56" customWidth="1"/>
    <col min="1528" max="1528" width="15.85546875" style="56" customWidth="1"/>
    <col min="1529" max="1529" width="17" style="56" customWidth="1"/>
    <col min="1530" max="1530" width="16.140625" style="56" customWidth="1"/>
    <col min="1531" max="1531" width="17.28515625" style="56" customWidth="1"/>
    <col min="1532" max="1533" width="8.85546875" style="56"/>
    <col min="1534" max="1534" width="13.85546875" style="56" bestFit="1" customWidth="1"/>
    <col min="1535" max="1727" width="8.85546875" style="56"/>
    <col min="1728" max="1728" width="43.42578125" style="56" customWidth="1"/>
    <col min="1729" max="1735" width="18.85546875" style="56" customWidth="1"/>
    <col min="1736" max="1736" width="15.42578125" style="56" customWidth="1"/>
    <col min="1737" max="1737" width="12.140625" style="56" customWidth="1"/>
    <col min="1738" max="1738" width="14.28515625" style="56" customWidth="1"/>
    <col min="1739" max="1739" width="12.28515625" style="56" customWidth="1"/>
    <col min="1740" max="1740" width="12.85546875" style="56" customWidth="1"/>
    <col min="1741" max="1742" width="12.42578125" style="56" customWidth="1"/>
    <col min="1743" max="1743" width="12.28515625" style="56" customWidth="1"/>
    <col min="1744" max="1749" width="11.42578125" style="56" bestFit="1" customWidth="1"/>
    <col min="1750" max="1750" width="13.85546875" style="56" bestFit="1" customWidth="1"/>
    <col min="1751" max="1755" width="11.42578125" style="56" bestFit="1" customWidth="1"/>
    <col min="1756" max="1756" width="11.7109375" style="56" customWidth="1"/>
    <col min="1757" max="1757" width="13.42578125" style="56" bestFit="1" customWidth="1"/>
    <col min="1758" max="1759" width="11.42578125" style="56" bestFit="1" customWidth="1"/>
    <col min="1760" max="1760" width="13.85546875" style="56" bestFit="1" customWidth="1"/>
    <col min="1761" max="1766" width="11.42578125" style="56" bestFit="1" customWidth="1"/>
    <col min="1767" max="1769" width="11.28515625" style="56" bestFit="1" customWidth="1"/>
    <col min="1770" max="1770" width="13.85546875" style="56" bestFit="1" customWidth="1"/>
    <col min="1771" max="1775" width="11.28515625" style="56" bestFit="1" customWidth="1"/>
    <col min="1776" max="1776" width="13.42578125" style="56" customWidth="1"/>
    <col min="1777" max="1777" width="11.28515625" style="56" bestFit="1" customWidth="1"/>
    <col min="1778" max="1778" width="15.140625" style="56" customWidth="1"/>
    <col min="1779" max="1779" width="13.140625" style="56" customWidth="1"/>
    <col min="1780" max="1780" width="15.85546875" style="56" customWidth="1"/>
    <col min="1781" max="1781" width="14.85546875" style="56" customWidth="1"/>
    <col min="1782" max="1782" width="19.140625" style="56" customWidth="1"/>
    <col min="1783" max="1783" width="14" style="56" customWidth="1"/>
    <col min="1784" max="1784" width="15.85546875" style="56" customWidth="1"/>
    <col min="1785" max="1785" width="17" style="56" customWidth="1"/>
    <col min="1786" max="1786" width="16.140625" style="56" customWidth="1"/>
    <col min="1787" max="1787" width="17.28515625" style="56" customWidth="1"/>
    <col min="1788" max="1789" width="8.85546875" style="56"/>
    <col min="1790" max="1790" width="13.85546875" style="56" bestFit="1" customWidth="1"/>
    <col min="1791" max="1983" width="8.85546875" style="56"/>
    <col min="1984" max="1984" width="43.42578125" style="56" customWidth="1"/>
    <col min="1985" max="1991" width="18.85546875" style="56" customWidth="1"/>
    <col min="1992" max="1992" width="15.42578125" style="56" customWidth="1"/>
    <col min="1993" max="1993" width="12.140625" style="56" customWidth="1"/>
    <col min="1994" max="1994" width="14.28515625" style="56" customWidth="1"/>
    <col min="1995" max="1995" width="12.28515625" style="56" customWidth="1"/>
    <col min="1996" max="1996" width="12.85546875" style="56" customWidth="1"/>
    <col min="1997" max="1998" width="12.42578125" style="56" customWidth="1"/>
    <col min="1999" max="1999" width="12.28515625" style="56" customWidth="1"/>
    <col min="2000" max="2005" width="11.42578125" style="56" bestFit="1" customWidth="1"/>
    <col min="2006" max="2006" width="13.85546875" style="56" bestFit="1" customWidth="1"/>
    <col min="2007" max="2011" width="11.42578125" style="56" bestFit="1" customWidth="1"/>
    <col min="2012" max="2012" width="11.7109375" style="56" customWidth="1"/>
    <col min="2013" max="2013" width="13.42578125" style="56" bestFit="1" customWidth="1"/>
    <col min="2014" max="2015" width="11.42578125" style="56" bestFit="1" customWidth="1"/>
    <col min="2016" max="2016" width="13.85546875" style="56" bestFit="1" customWidth="1"/>
    <col min="2017" max="2022" width="11.42578125" style="56" bestFit="1" customWidth="1"/>
    <col min="2023" max="2025" width="11.28515625" style="56" bestFit="1" customWidth="1"/>
    <col min="2026" max="2026" width="13.85546875" style="56" bestFit="1" customWidth="1"/>
    <col min="2027" max="2031" width="11.28515625" style="56" bestFit="1" customWidth="1"/>
    <col min="2032" max="2032" width="13.42578125" style="56" customWidth="1"/>
    <col min="2033" max="2033" width="11.28515625" style="56" bestFit="1" customWidth="1"/>
    <col min="2034" max="2034" width="15.140625" style="56" customWidth="1"/>
    <col min="2035" max="2035" width="13.140625" style="56" customWidth="1"/>
    <col min="2036" max="2036" width="15.85546875" style="56" customWidth="1"/>
    <col min="2037" max="2037" width="14.85546875" style="56" customWidth="1"/>
    <col min="2038" max="2038" width="19.140625" style="56" customWidth="1"/>
    <col min="2039" max="2039" width="14" style="56" customWidth="1"/>
    <col min="2040" max="2040" width="15.85546875" style="56" customWidth="1"/>
    <col min="2041" max="2041" width="17" style="56" customWidth="1"/>
    <col min="2042" max="2042" width="16.140625" style="56" customWidth="1"/>
    <col min="2043" max="2043" width="17.28515625" style="56" customWidth="1"/>
    <col min="2044" max="2045" width="8.85546875" style="56"/>
    <col min="2046" max="2046" width="13.85546875" style="56" bestFit="1" customWidth="1"/>
    <col min="2047" max="2239" width="8.85546875" style="56"/>
    <col min="2240" max="2240" width="43.42578125" style="56" customWidth="1"/>
    <col min="2241" max="2247" width="18.85546875" style="56" customWidth="1"/>
    <col min="2248" max="2248" width="15.42578125" style="56" customWidth="1"/>
    <col min="2249" max="2249" width="12.140625" style="56" customWidth="1"/>
    <col min="2250" max="2250" width="14.28515625" style="56" customWidth="1"/>
    <col min="2251" max="2251" width="12.28515625" style="56" customWidth="1"/>
    <col min="2252" max="2252" width="12.85546875" style="56" customWidth="1"/>
    <col min="2253" max="2254" width="12.42578125" style="56" customWidth="1"/>
    <col min="2255" max="2255" width="12.28515625" style="56" customWidth="1"/>
    <col min="2256" max="2261" width="11.42578125" style="56" bestFit="1" customWidth="1"/>
    <col min="2262" max="2262" width="13.85546875" style="56" bestFit="1" customWidth="1"/>
    <col min="2263" max="2267" width="11.42578125" style="56" bestFit="1" customWidth="1"/>
    <col min="2268" max="2268" width="11.7109375" style="56" customWidth="1"/>
    <col min="2269" max="2269" width="13.42578125" style="56" bestFit="1" customWidth="1"/>
    <col min="2270" max="2271" width="11.42578125" style="56" bestFit="1" customWidth="1"/>
    <col min="2272" max="2272" width="13.85546875" style="56" bestFit="1" customWidth="1"/>
    <col min="2273" max="2278" width="11.42578125" style="56" bestFit="1" customWidth="1"/>
    <col min="2279" max="2281" width="11.28515625" style="56" bestFit="1" customWidth="1"/>
    <col min="2282" max="2282" width="13.85546875" style="56" bestFit="1" customWidth="1"/>
    <col min="2283" max="2287" width="11.28515625" style="56" bestFit="1" customWidth="1"/>
    <col min="2288" max="2288" width="13.42578125" style="56" customWidth="1"/>
    <col min="2289" max="2289" width="11.28515625" style="56" bestFit="1" customWidth="1"/>
    <col min="2290" max="2290" width="15.140625" style="56" customWidth="1"/>
    <col min="2291" max="2291" width="13.140625" style="56" customWidth="1"/>
    <col min="2292" max="2292" width="15.85546875" style="56" customWidth="1"/>
    <col min="2293" max="2293" width="14.85546875" style="56" customWidth="1"/>
    <col min="2294" max="2294" width="19.140625" style="56" customWidth="1"/>
    <col min="2295" max="2295" width="14" style="56" customWidth="1"/>
    <col min="2296" max="2296" width="15.85546875" style="56" customWidth="1"/>
    <col min="2297" max="2297" width="17" style="56" customWidth="1"/>
    <col min="2298" max="2298" width="16.140625" style="56" customWidth="1"/>
    <col min="2299" max="2299" width="17.28515625" style="56" customWidth="1"/>
    <col min="2300" max="2301" width="8.85546875" style="56"/>
    <col min="2302" max="2302" width="13.85546875" style="56" bestFit="1" customWidth="1"/>
    <col min="2303" max="2495" width="8.85546875" style="56"/>
    <col min="2496" max="2496" width="43.42578125" style="56" customWidth="1"/>
    <col min="2497" max="2503" width="18.85546875" style="56" customWidth="1"/>
    <col min="2504" max="2504" width="15.42578125" style="56" customWidth="1"/>
    <col min="2505" max="2505" width="12.140625" style="56" customWidth="1"/>
    <col min="2506" max="2506" width="14.28515625" style="56" customWidth="1"/>
    <col min="2507" max="2507" width="12.28515625" style="56" customWidth="1"/>
    <col min="2508" max="2508" width="12.85546875" style="56" customWidth="1"/>
    <col min="2509" max="2510" width="12.42578125" style="56" customWidth="1"/>
    <col min="2511" max="2511" width="12.28515625" style="56" customWidth="1"/>
    <col min="2512" max="2517" width="11.42578125" style="56" bestFit="1" customWidth="1"/>
    <col min="2518" max="2518" width="13.85546875" style="56" bestFit="1" customWidth="1"/>
    <col min="2519" max="2523" width="11.42578125" style="56" bestFit="1" customWidth="1"/>
    <col min="2524" max="2524" width="11.7109375" style="56" customWidth="1"/>
    <col min="2525" max="2525" width="13.42578125" style="56" bestFit="1" customWidth="1"/>
    <col min="2526" max="2527" width="11.42578125" style="56" bestFit="1" customWidth="1"/>
    <col min="2528" max="2528" width="13.85546875" style="56" bestFit="1" customWidth="1"/>
    <col min="2529" max="2534" width="11.42578125" style="56" bestFit="1" customWidth="1"/>
    <col min="2535" max="2537" width="11.28515625" style="56" bestFit="1" customWidth="1"/>
    <col min="2538" max="2538" width="13.85546875" style="56" bestFit="1" customWidth="1"/>
    <col min="2539" max="2543" width="11.28515625" style="56" bestFit="1" customWidth="1"/>
    <col min="2544" max="2544" width="13.42578125" style="56" customWidth="1"/>
    <col min="2545" max="2545" width="11.28515625" style="56" bestFit="1" customWidth="1"/>
    <col min="2546" max="2546" width="15.140625" style="56" customWidth="1"/>
    <col min="2547" max="2547" width="13.140625" style="56" customWidth="1"/>
    <col min="2548" max="2548" width="15.85546875" style="56" customWidth="1"/>
    <col min="2549" max="2549" width="14.85546875" style="56" customWidth="1"/>
    <col min="2550" max="2550" width="19.140625" style="56" customWidth="1"/>
    <col min="2551" max="2551" width="14" style="56" customWidth="1"/>
    <col min="2552" max="2552" width="15.85546875" style="56" customWidth="1"/>
    <col min="2553" max="2553" width="17" style="56" customWidth="1"/>
    <col min="2554" max="2554" width="16.140625" style="56" customWidth="1"/>
    <col min="2555" max="2555" width="17.28515625" style="56" customWidth="1"/>
    <col min="2556" max="2557" width="8.85546875" style="56"/>
    <col min="2558" max="2558" width="13.85546875" style="56" bestFit="1" customWidth="1"/>
    <col min="2559" max="2751" width="8.85546875" style="56"/>
    <col min="2752" max="2752" width="43.42578125" style="56" customWidth="1"/>
    <col min="2753" max="2759" width="18.85546875" style="56" customWidth="1"/>
    <col min="2760" max="2760" width="15.42578125" style="56" customWidth="1"/>
    <col min="2761" max="2761" width="12.140625" style="56" customWidth="1"/>
    <col min="2762" max="2762" width="14.28515625" style="56" customWidth="1"/>
    <col min="2763" max="2763" width="12.28515625" style="56" customWidth="1"/>
    <col min="2764" max="2764" width="12.85546875" style="56" customWidth="1"/>
    <col min="2765" max="2766" width="12.42578125" style="56" customWidth="1"/>
    <col min="2767" max="2767" width="12.28515625" style="56" customWidth="1"/>
    <col min="2768" max="2773" width="11.42578125" style="56" bestFit="1" customWidth="1"/>
    <col min="2774" max="2774" width="13.85546875" style="56" bestFit="1" customWidth="1"/>
    <col min="2775" max="2779" width="11.42578125" style="56" bestFit="1" customWidth="1"/>
    <col min="2780" max="2780" width="11.7109375" style="56" customWidth="1"/>
    <col min="2781" max="2781" width="13.42578125" style="56" bestFit="1" customWidth="1"/>
    <col min="2782" max="2783" width="11.42578125" style="56" bestFit="1" customWidth="1"/>
    <col min="2784" max="2784" width="13.85546875" style="56" bestFit="1" customWidth="1"/>
    <col min="2785" max="2790" width="11.42578125" style="56" bestFit="1" customWidth="1"/>
    <col min="2791" max="2793" width="11.28515625" style="56" bestFit="1" customWidth="1"/>
    <col min="2794" max="2794" width="13.85546875" style="56" bestFit="1" customWidth="1"/>
    <col min="2795" max="2799" width="11.28515625" style="56" bestFit="1" customWidth="1"/>
    <col min="2800" max="2800" width="13.42578125" style="56" customWidth="1"/>
    <col min="2801" max="2801" width="11.28515625" style="56" bestFit="1" customWidth="1"/>
    <col min="2802" max="2802" width="15.140625" style="56" customWidth="1"/>
    <col min="2803" max="2803" width="13.140625" style="56" customWidth="1"/>
    <col min="2804" max="2804" width="15.85546875" style="56" customWidth="1"/>
    <col min="2805" max="2805" width="14.85546875" style="56" customWidth="1"/>
    <col min="2806" max="2806" width="19.140625" style="56" customWidth="1"/>
    <col min="2807" max="2807" width="14" style="56" customWidth="1"/>
    <col min="2808" max="2808" width="15.85546875" style="56" customWidth="1"/>
    <col min="2809" max="2809" width="17" style="56" customWidth="1"/>
    <col min="2810" max="2810" width="16.140625" style="56" customWidth="1"/>
    <col min="2811" max="2811" width="17.28515625" style="56" customWidth="1"/>
    <col min="2812" max="2813" width="8.85546875" style="56"/>
    <col min="2814" max="2814" width="13.85546875" style="56" bestFit="1" customWidth="1"/>
    <col min="2815" max="3007" width="8.85546875" style="56"/>
    <col min="3008" max="3008" width="43.42578125" style="56" customWidth="1"/>
    <col min="3009" max="3015" width="18.85546875" style="56" customWidth="1"/>
    <col min="3016" max="3016" width="15.42578125" style="56" customWidth="1"/>
    <col min="3017" max="3017" width="12.140625" style="56" customWidth="1"/>
    <col min="3018" max="3018" width="14.28515625" style="56" customWidth="1"/>
    <col min="3019" max="3019" width="12.28515625" style="56" customWidth="1"/>
    <col min="3020" max="3020" width="12.85546875" style="56" customWidth="1"/>
    <col min="3021" max="3022" width="12.42578125" style="56" customWidth="1"/>
    <col min="3023" max="3023" width="12.28515625" style="56" customWidth="1"/>
    <col min="3024" max="3029" width="11.42578125" style="56" bestFit="1" customWidth="1"/>
    <col min="3030" max="3030" width="13.85546875" style="56" bestFit="1" customWidth="1"/>
    <col min="3031" max="3035" width="11.42578125" style="56" bestFit="1" customWidth="1"/>
    <col min="3036" max="3036" width="11.7109375" style="56" customWidth="1"/>
    <col min="3037" max="3037" width="13.42578125" style="56" bestFit="1" customWidth="1"/>
    <col min="3038" max="3039" width="11.42578125" style="56" bestFit="1" customWidth="1"/>
    <col min="3040" max="3040" width="13.85546875" style="56" bestFit="1" customWidth="1"/>
    <col min="3041" max="3046" width="11.42578125" style="56" bestFit="1" customWidth="1"/>
    <col min="3047" max="3049" width="11.28515625" style="56" bestFit="1" customWidth="1"/>
    <col min="3050" max="3050" width="13.85546875" style="56" bestFit="1" customWidth="1"/>
    <col min="3051" max="3055" width="11.28515625" style="56" bestFit="1" customWidth="1"/>
    <col min="3056" max="3056" width="13.42578125" style="56" customWidth="1"/>
    <col min="3057" max="3057" width="11.28515625" style="56" bestFit="1" customWidth="1"/>
    <col min="3058" max="3058" width="15.140625" style="56" customWidth="1"/>
    <col min="3059" max="3059" width="13.140625" style="56" customWidth="1"/>
    <col min="3060" max="3060" width="15.85546875" style="56" customWidth="1"/>
    <col min="3061" max="3061" width="14.85546875" style="56" customWidth="1"/>
    <col min="3062" max="3062" width="19.140625" style="56" customWidth="1"/>
    <col min="3063" max="3063" width="14" style="56" customWidth="1"/>
    <col min="3064" max="3064" width="15.85546875" style="56" customWidth="1"/>
    <col min="3065" max="3065" width="17" style="56" customWidth="1"/>
    <col min="3066" max="3066" width="16.140625" style="56" customWidth="1"/>
    <col min="3067" max="3067" width="17.28515625" style="56" customWidth="1"/>
    <col min="3068" max="3069" width="8.85546875" style="56"/>
    <col min="3070" max="3070" width="13.85546875" style="56" bestFit="1" customWidth="1"/>
    <col min="3071" max="3263" width="8.85546875" style="56"/>
    <col min="3264" max="3264" width="43.42578125" style="56" customWidth="1"/>
    <col min="3265" max="3271" width="18.85546875" style="56" customWidth="1"/>
    <col min="3272" max="3272" width="15.42578125" style="56" customWidth="1"/>
    <col min="3273" max="3273" width="12.140625" style="56" customWidth="1"/>
    <col min="3274" max="3274" width="14.28515625" style="56" customWidth="1"/>
    <col min="3275" max="3275" width="12.28515625" style="56" customWidth="1"/>
    <col min="3276" max="3276" width="12.85546875" style="56" customWidth="1"/>
    <col min="3277" max="3278" width="12.42578125" style="56" customWidth="1"/>
    <col min="3279" max="3279" width="12.28515625" style="56" customWidth="1"/>
    <col min="3280" max="3285" width="11.42578125" style="56" bestFit="1" customWidth="1"/>
    <col min="3286" max="3286" width="13.85546875" style="56" bestFit="1" customWidth="1"/>
    <col min="3287" max="3291" width="11.42578125" style="56" bestFit="1" customWidth="1"/>
    <col min="3292" max="3292" width="11.7109375" style="56" customWidth="1"/>
    <col min="3293" max="3293" width="13.42578125" style="56" bestFit="1" customWidth="1"/>
    <col min="3294" max="3295" width="11.42578125" style="56" bestFit="1" customWidth="1"/>
    <col min="3296" max="3296" width="13.85546875" style="56" bestFit="1" customWidth="1"/>
    <col min="3297" max="3302" width="11.42578125" style="56" bestFit="1" customWidth="1"/>
    <col min="3303" max="3305" width="11.28515625" style="56" bestFit="1" customWidth="1"/>
    <col min="3306" max="3306" width="13.85546875" style="56" bestFit="1" customWidth="1"/>
    <col min="3307" max="3311" width="11.28515625" style="56" bestFit="1" customWidth="1"/>
    <col min="3312" max="3312" width="13.42578125" style="56" customWidth="1"/>
    <col min="3313" max="3313" width="11.28515625" style="56" bestFit="1" customWidth="1"/>
    <col min="3314" max="3314" width="15.140625" style="56" customWidth="1"/>
    <col min="3315" max="3315" width="13.140625" style="56" customWidth="1"/>
    <col min="3316" max="3316" width="15.85546875" style="56" customWidth="1"/>
    <col min="3317" max="3317" width="14.85546875" style="56" customWidth="1"/>
    <col min="3318" max="3318" width="19.140625" style="56" customWidth="1"/>
    <col min="3319" max="3319" width="14" style="56" customWidth="1"/>
    <col min="3320" max="3320" width="15.85546875" style="56" customWidth="1"/>
    <col min="3321" max="3321" width="17" style="56" customWidth="1"/>
    <col min="3322" max="3322" width="16.140625" style="56" customWidth="1"/>
    <col min="3323" max="3323" width="17.28515625" style="56" customWidth="1"/>
    <col min="3324" max="3325" width="8.85546875" style="56"/>
    <col min="3326" max="3326" width="13.85546875" style="56" bestFit="1" customWidth="1"/>
    <col min="3327" max="3519" width="8.85546875" style="56"/>
    <col min="3520" max="3520" width="43.42578125" style="56" customWidth="1"/>
    <col min="3521" max="3527" width="18.85546875" style="56" customWidth="1"/>
    <col min="3528" max="3528" width="15.42578125" style="56" customWidth="1"/>
    <col min="3529" max="3529" width="12.140625" style="56" customWidth="1"/>
    <col min="3530" max="3530" width="14.28515625" style="56" customWidth="1"/>
    <col min="3531" max="3531" width="12.28515625" style="56" customWidth="1"/>
    <col min="3532" max="3532" width="12.85546875" style="56" customWidth="1"/>
    <col min="3533" max="3534" width="12.42578125" style="56" customWidth="1"/>
    <col min="3535" max="3535" width="12.28515625" style="56" customWidth="1"/>
    <col min="3536" max="3541" width="11.42578125" style="56" bestFit="1" customWidth="1"/>
    <col min="3542" max="3542" width="13.85546875" style="56" bestFit="1" customWidth="1"/>
    <col min="3543" max="3547" width="11.42578125" style="56" bestFit="1" customWidth="1"/>
    <col min="3548" max="3548" width="11.7109375" style="56" customWidth="1"/>
    <col min="3549" max="3549" width="13.42578125" style="56" bestFit="1" customWidth="1"/>
    <col min="3550" max="3551" width="11.42578125" style="56" bestFit="1" customWidth="1"/>
    <col min="3552" max="3552" width="13.85546875" style="56" bestFit="1" customWidth="1"/>
    <col min="3553" max="3558" width="11.42578125" style="56" bestFit="1" customWidth="1"/>
    <col min="3559" max="3561" width="11.28515625" style="56" bestFit="1" customWidth="1"/>
    <col min="3562" max="3562" width="13.85546875" style="56" bestFit="1" customWidth="1"/>
    <col min="3563" max="3567" width="11.28515625" style="56" bestFit="1" customWidth="1"/>
    <col min="3568" max="3568" width="13.42578125" style="56" customWidth="1"/>
    <col min="3569" max="3569" width="11.28515625" style="56" bestFit="1" customWidth="1"/>
    <col min="3570" max="3570" width="15.140625" style="56" customWidth="1"/>
    <col min="3571" max="3571" width="13.140625" style="56" customWidth="1"/>
    <col min="3572" max="3572" width="15.85546875" style="56" customWidth="1"/>
    <col min="3573" max="3573" width="14.85546875" style="56" customWidth="1"/>
    <col min="3574" max="3574" width="19.140625" style="56" customWidth="1"/>
    <col min="3575" max="3575" width="14" style="56" customWidth="1"/>
    <col min="3576" max="3576" width="15.85546875" style="56" customWidth="1"/>
    <col min="3577" max="3577" width="17" style="56" customWidth="1"/>
    <col min="3578" max="3578" width="16.140625" style="56" customWidth="1"/>
    <col min="3579" max="3579" width="17.28515625" style="56" customWidth="1"/>
    <col min="3580" max="3581" width="8.85546875" style="56"/>
    <col min="3582" max="3582" width="13.85546875" style="56" bestFit="1" customWidth="1"/>
    <col min="3583" max="3775" width="8.85546875" style="56"/>
    <col min="3776" max="3776" width="43.42578125" style="56" customWidth="1"/>
    <col min="3777" max="3783" width="18.85546875" style="56" customWidth="1"/>
    <col min="3784" max="3784" width="15.42578125" style="56" customWidth="1"/>
    <col min="3785" max="3785" width="12.140625" style="56" customWidth="1"/>
    <col min="3786" max="3786" width="14.28515625" style="56" customWidth="1"/>
    <col min="3787" max="3787" width="12.28515625" style="56" customWidth="1"/>
    <col min="3788" max="3788" width="12.85546875" style="56" customWidth="1"/>
    <col min="3789" max="3790" width="12.42578125" style="56" customWidth="1"/>
    <col min="3791" max="3791" width="12.28515625" style="56" customWidth="1"/>
    <col min="3792" max="3797" width="11.42578125" style="56" bestFit="1" customWidth="1"/>
    <col min="3798" max="3798" width="13.85546875" style="56" bestFit="1" customWidth="1"/>
    <col min="3799" max="3803" width="11.42578125" style="56" bestFit="1" customWidth="1"/>
    <col min="3804" max="3804" width="11.7109375" style="56" customWidth="1"/>
    <col min="3805" max="3805" width="13.42578125" style="56" bestFit="1" customWidth="1"/>
    <col min="3806" max="3807" width="11.42578125" style="56" bestFit="1" customWidth="1"/>
    <col min="3808" max="3808" width="13.85546875" style="56" bestFit="1" customWidth="1"/>
    <col min="3809" max="3814" width="11.42578125" style="56" bestFit="1" customWidth="1"/>
    <col min="3815" max="3817" width="11.28515625" style="56" bestFit="1" customWidth="1"/>
    <col min="3818" max="3818" width="13.85546875" style="56" bestFit="1" customWidth="1"/>
    <col min="3819" max="3823" width="11.28515625" style="56" bestFit="1" customWidth="1"/>
    <col min="3824" max="3824" width="13.42578125" style="56" customWidth="1"/>
    <col min="3825" max="3825" width="11.28515625" style="56" bestFit="1" customWidth="1"/>
    <col min="3826" max="3826" width="15.140625" style="56" customWidth="1"/>
    <col min="3827" max="3827" width="13.140625" style="56" customWidth="1"/>
    <col min="3828" max="3828" width="15.85546875" style="56" customWidth="1"/>
    <col min="3829" max="3829" width="14.85546875" style="56" customWidth="1"/>
    <col min="3830" max="3830" width="19.140625" style="56" customWidth="1"/>
    <col min="3831" max="3831" width="14" style="56" customWidth="1"/>
    <col min="3832" max="3832" width="15.85546875" style="56" customWidth="1"/>
    <col min="3833" max="3833" width="17" style="56" customWidth="1"/>
    <col min="3834" max="3834" width="16.140625" style="56" customWidth="1"/>
    <col min="3835" max="3835" width="17.28515625" style="56" customWidth="1"/>
    <col min="3836" max="3837" width="8.85546875" style="56"/>
    <col min="3838" max="3838" width="13.85546875" style="56" bestFit="1" customWidth="1"/>
    <col min="3839" max="4031" width="8.85546875" style="56"/>
    <col min="4032" max="4032" width="43.42578125" style="56" customWidth="1"/>
    <col min="4033" max="4039" width="18.85546875" style="56" customWidth="1"/>
    <col min="4040" max="4040" width="15.42578125" style="56" customWidth="1"/>
    <col min="4041" max="4041" width="12.140625" style="56" customWidth="1"/>
    <col min="4042" max="4042" width="14.28515625" style="56" customWidth="1"/>
    <col min="4043" max="4043" width="12.28515625" style="56" customWidth="1"/>
    <col min="4044" max="4044" width="12.85546875" style="56" customWidth="1"/>
    <col min="4045" max="4046" width="12.42578125" style="56" customWidth="1"/>
    <col min="4047" max="4047" width="12.28515625" style="56" customWidth="1"/>
    <col min="4048" max="4053" width="11.42578125" style="56" bestFit="1" customWidth="1"/>
    <col min="4054" max="4054" width="13.85546875" style="56" bestFit="1" customWidth="1"/>
    <col min="4055" max="4059" width="11.42578125" style="56" bestFit="1" customWidth="1"/>
    <col min="4060" max="4060" width="11.7109375" style="56" customWidth="1"/>
    <col min="4061" max="4061" width="13.42578125" style="56" bestFit="1" customWidth="1"/>
    <col min="4062" max="4063" width="11.42578125" style="56" bestFit="1" customWidth="1"/>
    <col min="4064" max="4064" width="13.85546875" style="56" bestFit="1" customWidth="1"/>
    <col min="4065" max="4070" width="11.42578125" style="56" bestFit="1" customWidth="1"/>
    <col min="4071" max="4073" width="11.28515625" style="56" bestFit="1" customWidth="1"/>
    <col min="4074" max="4074" width="13.85546875" style="56" bestFit="1" customWidth="1"/>
    <col min="4075" max="4079" width="11.28515625" style="56" bestFit="1" customWidth="1"/>
    <col min="4080" max="4080" width="13.42578125" style="56" customWidth="1"/>
    <col min="4081" max="4081" width="11.28515625" style="56" bestFit="1" customWidth="1"/>
    <col min="4082" max="4082" width="15.140625" style="56" customWidth="1"/>
    <col min="4083" max="4083" width="13.140625" style="56" customWidth="1"/>
    <col min="4084" max="4084" width="15.85546875" style="56" customWidth="1"/>
    <col min="4085" max="4085" width="14.85546875" style="56" customWidth="1"/>
    <col min="4086" max="4086" width="19.140625" style="56" customWidth="1"/>
    <col min="4087" max="4087" width="14" style="56" customWidth="1"/>
    <col min="4088" max="4088" width="15.85546875" style="56" customWidth="1"/>
    <col min="4089" max="4089" width="17" style="56" customWidth="1"/>
    <col min="4090" max="4090" width="16.140625" style="56" customWidth="1"/>
    <col min="4091" max="4091" width="17.28515625" style="56" customWidth="1"/>
    <col min="4092" max="4093" width="8.85546875" style="56"/>
    <col min="4094" max="4094" width="13.85546875" style="56" bestFit="1" customWidth="1"/>
    <col min="4095" max="4287" width="8.85546875" style="56"/>
    <col min="4288" max="4288" width="43.42578125" style="56" customWidth="1"/>
    <col min="4289" max="4295" width="18.85546875" style="56" customWidth="1"/>
    <col min="4296" max="4296" width="15.42578125" style="56" customWidth="1"/>
    <col min="4297" max="4297" width="12.140625" style="56" customWidth="1"/>
    <col min="4298" max="4298" width="14.28515625" style="56" customWidth="1"/>
    <col min="4299" max="4299" width="12.28515625" style="56" customWidth="1"/>
    <col min="4300" max="4300" width="12.85546875" style="56" customWidth="1"/>
    <col min="4301" max="4302" width="12.42578125" style="56" customWidth="1"/>
    <col min="4303" max="4303" width="12.28515625" style="56" customWidth="1"/>
    <col min="4304" max="4309" width="11.42578125" style="56" bestFit="1" customWidth="1"/>
    <col min="4310" max="4310" width="13.85546875" style="56" bestFit="1" customWidth="1"/>
    <col min="4311" max="4315" width="11.42578125" style="56" bestFit="1" customWidth="1"/>
    <col min="4316" max="4316" width="11.7109375" style="56" customWidth="1"/>
    <col min="4317" max="4317" width="13.42578125" style="56" bestFit="1" customWidth="1"/>
    <col min="4318" max="4319" width="11.42578125" style="56" bestFit="1" customWidth="1"/>
    <col min="4320" max="4320" width="13.85546875" style="56" bestFit="1" customWidth="1"/>
    <col min="4321" max="4326" width="11.42578125" style="56" bestFit="1" customWidth="1"/>
    <col min="4327" max="4329" width="11.28515625" style="56" bestFit="1" customWidth="1"/>
    <col min="4330" max="4330" width="13.85546875" style="56" bestFit="1" customWidth="1"/>
    <col min="4331" max="4335" width="11.28515625" style="56" bestFit="1" customWidth="1"/>
    <col min="4336" max="4336" width="13.42578125" style="56" customWidth="1"/>
    <col min="4337" max="4337" width="11.28515625" style="56" bestFit="1" customWidth="1"/>
    <col min="4338" max="4338" width="15.140625" style="56" customWidth="1"/>
    <col min="4339" max="4339" width="13.140625" style="56" customWidth="1"/>
    <col min="4340" max="4340" width="15.85546875" style="56" customWidth="1"/>
    <col min="4341" max="4341" width="14.85546875" style="56" customWidth="1"/>
    <col min="4342" max="4342" width="19.140625" style="56" customWidth="1"/>
    <col min="4343" max="4343" width="14" style="56" customWidth="1"/>
    <col min="4344" max="4344" width="15.85546875" style="56" customWidth="1"/>
    <col min="4345" max="4345" width="17" style="56" customWidth="1"/>
    <col min="4346" max="4346" width="16.140625" style="56" customWidth="1"/>
    <col min="4347" max="4347" width="17.28515625" style="56" customWidth="1"/>
    <col min="4348" max="4349" width="8.85546875" style="56"/>
    <col min="4350" max="4350" width="13.85546875" style="56" bestFit="1" customWidth="1"/>
    <col min="4351" max="4543" width="8.85546875" style="56"/>
    <col min="4544" max="4544" width="43.42578125" style="56" customWidth="1"/>
    <col min="4545" max="4551" width="18.85546875" style="56" customWidth="1"/>
    <col min="4552" max="4552" width="15.42578125" style="56" customWidth="1"/>
    <col min="4553" max="4553" width="12.140625" style="56" customWidth="1"/>
    <col min="4554" max="4554" width="14.28515625" style="56" customWidth="1"/>
    <col min="4555" max="4555" width="12.28515625" style="56" customWidth="1"/>
    <col min="4556" max="4556" width="12.85546875" style="56" customWidth="1"/>
    <col min="4557" max="4558" width="12.42578125" style="56" customWidth="1"/>
    <col min="4559" max="4559" width="12.28515625" style="56" customWidth="1"/>
    <col min="4560" max="4565" width="11.42578125" style="56" bestFit="1" customWidth="1"/>
    <col min="4566" max="4566" width="13.85546875" style="56" bestFit="1" customWidth="1"/>
    <col min="4567" max="4571" width="11.42578125" style="56" bestFit="1" customWidth="1"/>
    <col min="4572" max="4572" width="11.7109375" style="56" customWidth="1"/>
    <col min="4573" max="4573" width="13.42578125" style="56" bestFit="1" customWidth="1"/>
    <col min="4574" max="4575" width="11.42578125" style="56" bestFit="1" customWidth="1"/>
    <col min="4576" max="4576" width="13.85546875" style="56" bestFit="1" customWidth="1"/>
    <col min="4577" max="4582" width="11.42578125" style="56" bestFit="1" customWidth="1"/>
    <col min="4583" max="4585" width="11.28515625" style="56" bestFit="1" customWidth="1"/>
    <col min="4586" max="4586" width="13.85546875" style="56" bestFit="1" customWidth="1"/>
    <col min="4587" max="4591" width="11.28515625" style="56" bestFit="1" customWidth="1"/>
    <col min="4592" max="4592" width="13.42578125" style="56" customWidth="1"/>
    <col min="4593" max="4593" width="11.28515625" style="56" bestFit="1" customWidth="1"/>
    <col min="4594" max="4594" width="15.140625" style="56" customWidth="1"/>
    <col min="4595" max="4595" width="13.140625" style="56" customWidth="1"/>
    <col min="4596" max="4596" width="15.85546875" style="56" customWidth="1"/>
    <col min="4597" max="4597" width="14.85546875" style="56" customWidth="1"/>
    <col min="4598" max="4598" width="19.140625" style="56" customWidth="1"/>
    <col min="4599" max="4599" width="14" style="56" customWidth="1"/>
    <col min="4600" max="4600" width="15.85546875" style="56" customWidth="1"/>
    <col min="4601" max="4601" width="17" style="56" customWidth="1"/>
    <col min="4602" max="4602" width="16.140625" style="56" customWidth="1"/>
    <col min="4603" max="4603" width="17.28515625" style="56" customWidth="1"/>
    <col min="4604" max="4605" width="8.85546875" style="56"/>
    <col min="4606" max="4606" width="13.85546875" style="56" bestFit="1" customWidth="1"/>
    <col min="4607" max="4799" width="8.85546875" style="56"/>
    <col min="4800" max="4800" width="43.42578125" style="56" customWidth="1"/>
    <col min="4801" max="4807" width="18.85546875" style="56" customWidth="1"/>
    <col min="4808" max="4808" width="15.42578125" style="56" customWidth="1"/>
    <col min="4809" max="4809" width="12.140625" style="56" customWidth="1"/>
    <col min="4810" max="4810" width="14.28515625" style="56" customWidth="1"/>
    <col min="4811" max="4811" width="12.28515625" style="56" customWidth="1"/>
    <col min="4812" max="4812" width="12.85546875" style="56" customWidth="1"/>
    <col min="4813" max="4814" width="12.42578125" style="56" customWidth="1"/>
    <col min="4815" max="4815" width="12.28515625" style="56" customWidth="1"/>
    <col min="4816" max="4821" width="11.42578125" style="56" bestFit="1" customWidth="1"/>
    <col min="4822" max="4822" width="13.85546875" style="56" bestFit="1" customWidth="1"/>
    <col min="4823" max="4827" width="11.42578125" style="56" bestFit="1" customWidth="1"/>
    <col min="4828" max="4828" width="11.7109375" style="56" customWidth="1"/>
    <col min="4829" max="4829" width="13.42578125" style="56" bestFit="1" customWidth="1"/>
    <col min="4830" max="4831" width="11.42578125" style="56" bestFit="1" customWidth="1"/>
    <col min="4832" max="4832" width="13.85546875" style="56" bestFit="1" customWidth="1"/>
    <col min="4833" max="4838" width="11.42578125" style="56" bestFit="1" customWidth="1"/>
    <col min="4839" max="4841" width="11.28515625" style="56" bestFit="1" customWidth="1"/>
    <col min="4842" max="4842" width="13.85546875" style="56" bestFit="1" customWidth="1"/>
    <col min="4843" max="4847" width="11.28515625" style="56" bestFit="1" customWidth="1"/>
    <col min="4848" max="4848" width="13.42578125" style="56" customWidth="1"/>
    <col min="4849" max="4849" width="11.28515625" style="56" bestFit="1" customWidth="1"/>
    <col min="4850" max="4850" width="15.140625" style="56" customWidth="1"/>
    <col min="4851" max="4851" width="13.140625" style="56" customWidth="1"/>
    <col min="4852" max="4852" width="15.85546875" style="56" customWidth="1"/>
    <col min="4853" max="4853" width="14.85546875" style="56" customWidth="1"/>
    <col min="4854" max="4854" width="19.140625" style="56" customWidth="1"/>
    <col min="4855" max="4855" width="14" style="56" customWidth="1"/>
    <col min="4856" max="4856" width="15.85546875" style="56" customWidth="1"/>
    <col min="4857" max="4857" width="17" style="56" customWidth="1"/>
    <col min="4858" max="4858" width="16.140625" style="56" customWidth="1"/>
    <col min="4859" max="4859" width="17.28515625" style="56" customWidth="1"/>
    <col min="4860" max="4861" width="8.85546875" style="56"/>
    <col min="4862" max="4862" width="13.85546875" style="56" bestFit="1" customWidth="1"/>
    <col min="4863" max="5055" width="8.85546875" style="56"/>
    <col min="5056" max="5056" width="43.42578125" style="56" customWidth="1"/>
    <col min="5057" max="5063" width="18.85546875" style="56" customWidth="1"/>
    <col min="5064" max="5064" width="15.42578125" style="56" customWidth="1"/>
    <col min="5065" max="5065" width="12.140625" style="56" customWidth="1"/>
    <col min="5066" max="5066" width="14.28515625" style="56" customWidth="1"/>
    <col min="5067" max="5067" width="12.28515625" style="56" customWidth="1"/>
    <col min="5068" max="5068" width="12.85546875" style="56" customWidth="1"/>
    <col min="5069" max="5070" width="12.42578125" style="56" customWidth="1"/>
    <col min="5071" max="5071" width="12.28515625" style="56" customWidth="1"/>
    <col min="5072" max="5077" width="11.42578125" style="56" bestFit="1" customWidth="1"/>
    <col min="5078" max="5078" width="13.85546875" style="56" bestFit="1" customWidth="1"/>
    <col min="5079" max="5083" width="11.42578125" style="56" bestFit="1" customWidth="1"/>
    <col min="5084" max="5084" width="11.7109375" style="56" customWidth="1"/>
    <col min="5085" max="5085" width="13.42578125" style="56" bestFit="1" customWidth="1"/>
    <col min="5086" max="5087" width="11.42578125" style="56" bestFit="1" customWidth="1"/>
    <col min="5088" max="5088" width="13.85546875" style="56" bestFit="1" customWidth="1"/>
    <col min="5089" max="5094" width="11.42578125" style="56" bestFit="1" customWidth="1"/>
    <col min="5095" max="5097" width="11.28515625" style="56" bestFit="1" customWidth="1"/>
    <col min="5098" max="5098" width="13.85546875" style="56" bestFit="1" customWidth="1"/>
    <col min="5099" max="5103" width="11.28515625" style="56" bestFit="1" customWidth="1"/>
    <col min="5104" max="5104" width="13.42578125" style="56" customWidth="1"/>
    <col min="5105" max="5105" width="11.28515625" style="56" bestFit="1" customWidth="1"/>
    <col min="5106" max="5106" width="15.140625" style="56" customWidth="1"/>
    <col min="5107" max="5107" width="13.140625" style="56" customWidth="1"/>
    <col min="5108" max="5108" width="15.85546875" style="56" customWidth="1"/>
    <col min="5109" max="5109" width="14.85546875" style="56" customWidth="1"/>
    <col min="5110" max="5110" width="19.140625" style="56" customWidth="1"/>
    <col min="5111" max="5111" width="14" style="56" customWidth="1"/>
    <col min="5112" max="5112" width="15.85546875" style="56" customWidth="1"/>
    <col min="5113" max="5113" width="17" style="56" customWidth="1"/>
    <col min="5114" max="5114" width="16.140625" style="56" customWidth="1"/>
    <col min="5115" max="5115" width="17.28515625" style="56" customWidth="1"/>
    <col min="5116" max="5117" width="8.85546875" style="56"/>
    <col min="5118" max="5118" width="13.85546875" style="56" bestFit="1" customWidth="1"/>
    <col min="5119" max="5311" width="8.85546875" style="56"/>
    <col min="5312" max="5312" width="43.42578125" style="56" customWidth="1"/>
    <col min="5313" max="5319" width="18.85546875" style="56" customWidth="1"/>
    <col min="5320" max="5320" width="15.42578125" style="56" customWidth="1"/>
    <col min="5321" max="5321" width="12.140625" style="56" customWidth="1"/>
    <col min="5322" max="5322" width="14.28515625" style="56" customWidth="1"/>
    <col min="5323" max="5323" width="12.28515625" style="56" customWidth="1"/>
    <col min="5324" max="5324" width="12.85546875" style="56" customWidth="1"/>
    <col min="5325" max="5326" width="12.42578125" style="56" customWidth="1"/>
    <col min="5327" max="5327" width="12.28515625" style="56" customWidth="1"/>
    <col min="5328" max="5333" width="11.42578125" style="56" bestFit="1" customWidth="1"/>
    <col min="5334" max="5334" width="13.85546875" style="56" bestFit="1" customWidth="1"/>
    <col min="5335" max="5339" width="11.42578125" style="56" bestFit="1" customWidth="1"/>
    <col min="5340" max="5340" width="11.7109375" style="56" customWidth="1"/>
    <col min="5341" max="5341" width="13.42578125" style="56" bestFit="1" customWidth="1"/>
    <col min="5342" max="5343" width="11.42578125" style="56" bestFit="1" customWidth="1"/>
    <col min="5344" max="5344" width="13.85546875" style="56" bestFit="1" customWidth="1"/>
    <col min="5345" max="5350" width="11.42578125" style="56" bestFit="1" customWidth="1"/>
    <col min="5351" max="5353" width="11.28515625" style="56" bestFit="1" customWidth="1"/>
    <col min="5354" max="5354" width="13.85546875" style="56" bestFit="1" customWidth="1"/>
    <col min="5355" max="5359" width="11.28515625" style="56" bestFit="1" customWidth="1"/>
    <col min="5360" max="5360" width="13.42578125" style="56" customWidth="1"/>
    <col min="5361" max="5361" width="11.28515625" style="56" bestFit="1" customWidth="1"/>
    <col min="5362" max="5362" width="15.140625" style="56" customWidth="1"/>
    <col min="5363" max="5363" width="13.140625" style="56" customWidth="1"/>
    <col min="5364" max="5364" width="15.85546875" style="56" customWidth="1"/>
    <col min="5365" max="5365" width="14.85546875" style="56" customWidth="1"/>
    <col min="5366" max="5366" width="19.140625" style="56" customWidth="1"/>
    <col min="5367" max="5367" width="14" style="56" customWidth="1"/>
    <col min="5368" max="5368" width="15.85546875" style="56" customWidth="1"/>
    <col min="5369" max="5369" width="17" style="56" customWidth="1"/>
    <col min="5370" max="5370" width="16.140625" style="56" customWidth="1"/>
    <col min="5371" max="5371" width="17.28515625" style="56" customWidth="1"/>
    <col min="5372" max="5373" width="8.85546875" style="56"/>
    <col min="5374" max="5374" width="13.85546875" style="56" bestFit="1" customWidth="1"/>
    <col min="5375" max="5567" width="8.85546875" style="56"/>
    <col min="5568" max="5568" width="43.42578125" style="56" customWidth="1"/>
    <col min="5569" max="5575" width="18.85546875" style="56" customWidth="1"/>
    <col min="5576" max="5576" width="15.42578125" style="56" customWidth="1"/>
    <col min="5577" max="5577" width="12.140625" style="56" customWidth="1"/>
    <col min="5578" max="5578" width="14.28515625" style="56" customWidth="1"/>
    <col min="5579" max="5579" width="12.28515625" style="56" customWidth="1"/>
    <col min="5580" max="5580" width="12.85546875" style="56" customWidth="1"/>
    <col min="5581" max="5582" width="12.42578125" style="56" customWidth="1"/>
    <col min="5583" max="5583" width="12.28515625" style="56" customWidth="1"/>
    <col min="5584" max="5589" width="11.42578125" style="56" bestFit="1" customWidth="1"/>
    <col min="5590" max="5590" width="13.85546875" style="56" bestFit="1" customWidth="1"/>
    <col min="5591" max="5595" width="11.42578125" style="56" bestFit="1" customWidth="1"/>
    <col min="5596" max="5596" width="11.7109375" style="56" customWidth="1"/>
    <col min="5597" max="5597" width="13.42578125" style="56" bestFit="1" customWidth="1"/>
    <col min="5598" max="5599" width="11.42578125" style="56" bestFit="1" customWidth="1"/>
    <col min="5600" max="5600" width="13.85546875" style="56" bestFit="1" customWidth="1"/>
    <col min="5601" max="5606" width="11.42578125" style="56" bestFit="1" customWidth="1"/>
    <col min="5607" max="5609" width="11.28515625" style="56" bestFit="1" customWidth="1"/>
    <col min="5610" max="5610" width="13.85546875" style="56" bestFit="1" customWidth="1"/>
    <col min="5611" max="5615" width="11.28515625" style="56" bestFit="1" customWidth="1"/>
    <col min="5616" max="5616" width="13.42578125" style="56" customWidth="1"/>
    <col min="5617" max="5617" width="11.28515625" style="56" bestFit="1" customWidth="1"/>
    <col min="5618" max="5618" width="15.140625" style="56" customWidth="1"/>
    <col min="5619" max="5619" width="13.140625" style="56" customWidth="1"/>
    <col min="5620" max="5620" width="15.85546875" style="56" customWidth="1"/>
    <col min="5621" max="5621" width="14.85546875" style="56" customWidth="1"/>
    <col min="5622" max="5622" width="19.140625" style="56" customWidth="1"/>
    <col min="5623" max="5623" width="14" style="56" customWidth="1"/>
    <col min="5624" max="5624" width="15.85546875" style="56" customWidth="1"/>
    <col min="5625" max="5625" width="17" style="56" customWidth="1"/>
    <col min="5626" max="5626" width="16.140625" style="56" customWidth="1"/>
    <col min="5627" max="5627" width="17.28515625" style="56" customWidth="1"/>
    <col min="5628" max="5629" width="8.85546875" style="56"/>
    <col min="5630" max="5630" width="13.85546875" style="56" bestFit="1" customWidth="1"/>
    <col min="5631" max="5823" width="8.85546875" style="56"/>
    <col min="5824" max="5824" width="43.42578125" style="56" customWidth="1"/>
    <col min="5825" max="5831" width="18.85546875" style="56" customWidth="1"/>
    <col min="5832" max="5832" width="15.42578125" style="56" customWidth="1"/>
    <col min="5833" max="5833" width="12.140625" style="56" customWidth="1"/>
    <col min="5834" max="5834" width="14.28515625" style="56" customWidth="1"/>
    <col min="5835" max="5835" width="12.28515625" style="56" customWidth="1"/>
    <col min="5836" max="5836" width="12.85546875" style="56" customWidth="1"/>
    <col min="5837" max="5838" width="12.42578125" style="56" customWidth="1"/>
    <col min="5839" max="5839" width="12.28515625" style="56" customWidth="1"/>
    <col min="5840" max="5845" width="11.42578125" style="56" bestFit="1" customWidth="1"/>
    <col min="5846" max="5846" width="13.85546875" style="56" bestFit="1" customWidth="1"/>
    <col min="5847" max="5851" width="11.42578125" style="56" bestFit="1" customWidth="1"/>
    <col min="5852" max="5852" width="11.7109375" style="56" customWidth="1"/>
    <col min="5853" max="5853" width="13.42578125" style="56" bestFit="1" customWidth="1"/>
    <col min="5854" max="5855" width="11.42578125" style="56" bestFit="1" customWidth="1"/>
    <col min="5856" max="5856" width="13.85546875" style="56" bestFit="1" customWidth="1"/>
    <col min="5857" max="5862" width="11.42578125" style="56" bestFit="1" customWidth="1"/>
    <col min="5863" max="5865" width="11.28515625" style="56" bestFit="1" customWidth="1"/>
    <col min="5866" max="5866" width="13.85546875" style="56" bestFit="1" customWidth="1"/>
    <col min="5867" max="5871" width="11.28515625" style="56" bestFit="1" customWidth="1"/>
    <col min="5872" max="5872" width="13.42578125" style="56" customWidth="1"/>
    <col min="5873" max="5873" width="11.28515625" style="56" bestFit="1" customWidth="1"/>
    <col min="5874" max="5874" width="15.140625" style="56" customWidth="1"/>
    <col min="5875" max="5875" width="13.140625" style="56" customWidth="1"/>
    <col min="5876" max="5876" width="15.85546875" style="56" customWidth="1"/>
    <col min="5877" max="5877" width="14.85546875" style="56" customWidth="1"/>
    <col min="5878" max="5878" width="19.140625" style="56" customWidth="1"/>
    <col min="5879" max="5879" width="14" style="56" customWidth="1"/>
    <col min="5880" max="5880" width="15.85546875" style="56" customWidth="1"/>
    <col min="5881" max="5881" width="17" style="56" customWidth="1"/>
    <col min="5882" max="5882" width="16.140625" style="56" customWidth="1"/>
    <col min="5883" max="5883" width="17.28515625" style="56" customWidth="1"/>
    <col min="5884" max="5885" width="8.85546875" style="56"/>
    <col min="5886" max="5886" width="13.85546875" style="56" bestFit="1" customWidth="1"/>
    <col min="5887" max="6079" width="8.85546875" style="56"/>
    <col min="6080" max="6080" width="43.42578125" style="56" customWidth="1"/>
    <col min="6081" max="6087" width="18.85546875" style="56" customWidth="1"/>
    <col min="6088" max="6088" width="15.42578125" style="56" customWidth="1"/>
    <col min="6089" max="6089" width="12.140625" style="56" customWidth="1"/>
    <col min="6090" max="6090" width="14.28515625" style="56" customWidth="1"/>
    <col min="6091" max="6091" width="12.28515625" style="56" customWidth="1"/>
    <col min="6092" max="6092" width="12.85546875" style="56" customWidth="1"/>
    <col min="6093" max="6094" width="12.42578125" style="56" customWidth="1"/>
    <col min="6095" max="6095" width="12.28515625" style="56" customWidth="1"/>
    <col min="6096" max="6101" width="11.42578125" style="56" bestFit="1" customWidth="1"/>
    <col min="6102" max="6102" width="13.85546875" style="56" bestFit="1" customWidth="1"/>
    <col min="6103" max="6107" width="11.42578125" style="56" bestFit="1" customWidth="1"/>
    <col min="6108" max="6108" width="11.7109375" style="56" customWidth="1"/>
    <col min="6109" max="6109" width="13.42578125" style="56" bestFit="1" customWidth="1"/>
    <col min="6110" max="6111" width="11.42578125" style="56" bestFit="1" customWidth="1"/>
    <col min="6112" max="6112" width="13.85546875" style="56" bestFit="1" customWidth="1"/>
    <col min="6113" max="6118" width="11.42578125" style="56" bestFit="1" customWidth="1"/>
    <col min="6119" max="6121" width="11.28515625" style="56" bestFit="1" customWidth="1"/>
    <col min="6122" max="6122" width="13.85546875" style="56" bestFit="1" customWidth="1"/>
    <col min="6123" max="6127" width="11.28515625" style="56" bestFit="1" customWidth="1"/>
    <col min="6128" max="6128" width="13.42578125" style="56" customWidth="1"/>
    <col min="6129" max="6129" width="11.28515625" style="56" bestFit="1" customWidth="1"/>
    <col min="6130" max="6130" width="15.140625" style="56" customWidth="1"/>
    <col min="6131" max="6131" width="13.140625" style="56" customWidth="1"/>
    <col min="6132" max="6132" width="15.85546875" style="56" customWidth="1"/>
    <col min="6133" max="6133" width="14.85546875" style="56" customWidth="1"/>
    <col min="6134" max="6134" width="19.140625" style="56" customWidth="1"/>
    <col min="6135" max="6135" width="14" style="56" customWidth="1"/>
    <col min="6136" max="6136" width="15.85546875" style="56" customWidth="1"/>
    <col min="6137" max="6137" width="17" style="56" customWidth="1"/>
    <col min="6138" max="6138" width="16.140625" style="56" customWidth="1"/>
    <col min="6139" max="6139" width="17.28515625" style="56" customWidth="1"/>
    <col min="6140" max="6141" width="8.85546875" style="56"/>
    <col min="6142" max="6142" width="13.85546875" style="56" bestFit="1" customWidth="1"/>
    <col min="6143" max="6335" width="8.85546875" style="56"/>
    <col min="6336" max="6336" width="43.42578125" style="56" customWidth="1"/>
    <col min="6337" max="6343" width="18.85546875" style="56" customWidth="1"/>
    <col min="6344" max="6344" width="15.42578125" style="56" customWidth="1"/>
    <col min="6345" max="6345" width="12.140625" style="56" customWidth="1"/>
    <col min="6346" max="6346" width="14.28515625" style="56" customWidth="1"/>
    <col min="6347" max="6347" width="12.28515625" style="56" customWidth="1"/>
    <col min="6348" max="6348" width="12.85546875" style="56" customWidth="1"/>
    <col min="6349" max="6350" width="12.42578125" style="56" customWidth="1"/>
    <col min="6351" max="6351" width="12.28515625" style="56" customWidth="1"/>
    <col min="6352" max="6357" width="11.42578125" style="56" bestFit="1" customWidth="1"/>
    <col min="6358" max="6358" width="13.85546875" style="56" bestFit="1" customWidth="1"/>
    <col min="6359" max="6363" width="11.42578125" style="56" bestFit="1" customWidth="1"/>
    <col min="6364" max="6364" width="11.7109375" style="56" customWidth="1"/>
    <col min="6365" max="6365" width="13.42578125" style="56" bestFit="1" customWidth="1"/>
    <col min="6366" max="6367" width="11.42578125" style="56" bestFit="1" customWidth="1"/>
    <col min="6368" max="6368" width="13.85546875" style="56" bestFit="1" customWidth="1"/>
    <col min="6369" max="6374" width="11.42578125" style="56" bestFit="1" customWidth="1"/>
    <col min="6375" max="6377" width="11.28515625" style="56" bestFit="1" customWidth="1"/>
    <col min="6378" max="6378" width="13.85546875" style="56" bestFit="1" customWidth="1"/>
    <col min="6379" max="6383" width="11.28515625" style="56" bestFit="1" customWidth="1"/>
    <col min="6384" max="6384" width="13.42578125" style="56" customWidth="1"/>
    <col min="6385" max="6385" width="11.28515625" style="56" bestFit="1" customWidth="1"/>
    <col min="6386" max="6386" width="15.140625" style="56" customWidth="1"/>
    <col min="6387" max="6387" width="13.140625" style="56" customWidth="1"/>
    <col min="6388" max="6388" width="15.85546875" style="56" customWidth="1"/>
    <col min="6389" max="6389" width="14.85546875" style="56" customWidth="1"/>
    <col min="6390" max="6390" width="19.140625" style="56" customWidth="1"/>
    <col min="6391" max="6391" width="14" style="56" customWidth="1"/>
    <col min="6392" max="6392" width="15.85546875" style="56" customWidth="1"/>
    <col min="6393" max="6393" width="17" style="56" customWidth="1"/>
    <col min="6394" max="6394" width="16.140625" style="56" customWidth="1"/>
    <col min="6395" max="6395" width="17.28515625" style="56" customWidth="1"/>
    <col min="6396" max="6397" width="8.85546875" style="56"/>
    <col min="6398" max="6398" width="13.85546875" style="56" bestFit="1" customWidth="1"/>
    <col min="6399" max="6591" width="8.85546875" style="56"/>
    <col min="6592" max="6592" width="43.42578125" style="56" customWidth="1"/>
    <col min="6593" max="6599" width="18.85546875" style="56" customWidth="1"/>
    <col min="6600" max="6600" width="15.42578125" style="56" customWidth="1"/>
    <col min="6601" max="6601" width="12.140625" style="56" customWidth="1"/>
    <col min="6602" max="6602" width="14.28515625" style="56" customWidth="1"/>
    <col min="6603" max="6603" width="12.28515625" style="56" customWidth="1"/>
    <col min="6604" max="6604" width="12.85546875" style="56" customWidth="1"/>
    <col min="6605" max="6606" width="12.42578125" style="56" customWidth="1"/>
    <col min="6607" max="6607" width="12.28515625" style="56" customWidth="1"/>
    <col min="6608" max="6613" width="11.42578125" style="56" bestFit="1" customWidth="1"/>
    <col min="6614" max="6614" width="13.85546875" style="56" bestFit="1" customWidth="1"/>
    <col min="6615" max="6619" width="11.42578125" style="56" bestFit="1" customWidth="1"/>
    <col min="6620" max="6620" width="11.7109375" style="56" customWidth="1"/>
    <col min="6621" max="6621" width="13.42578125" style="56" bestFit="1" customWidth="1"/>
    <col min="6622" max="6623" width="11.42578125" style="56" bestFit="1" customWidth="1"/>
    <col min="6624" max="6624" width="13.85546875" style="56" bestFit="1" customWidth="1"/>
    <col min="6625" max="6630" width="11.42578125" style="56" bestFit="1" customWidth="1"/>
    <col min="6631" max="6633" width="11.28515625" style="56" bestFit="1" customWidth="1"/>
    <col min="6634" max="6634" width="13.85546875" style="56" bestFit="1" customWidth="1"/>
    <col min="6635" max="6639" width="11.28515625" style="56" bestFit="1" customWidth="1"/>
    <col min="6640" max="6640" width="13.42578125" style="56" customWidth="1"/>
    <col min="6641" max="6641" width="11.28515625" style="56" bestFit="1" customWidth="1"/>
    <col min="6642" max="6642" width="15.140625" style="56" customWidth="1"/>
    <col min="6643" max="6643" width="13.140625" style="56" customWidth="1"/>
    <col min="6644" max="6644" width="15.85546875" style="56" customWidth="1"/>
    <col min="6645" max="6645" width="14.85546875" style="56" customWidth="1"/>
    <col min="6646" max="6646" width="19.140625" style="56" customWidth="1"/>
    <col min="6647" max="6647" width="14" style="56" customWidth="1"/>
    <col min="6648" max="6648" width="15.85546875" style="56" customWidth="1"/>
    <col min="6649" max="6649" width="17" style="56" customWidth="1"/>
    <col min="6650" max="6650" width="16.140625" style="56" customWidth="1"/>
    <col min="6651" max="6651" width="17.28515625" style="56" customWidth="1"/>
    <col min="6652" max="6653" width="8.85546875" style="56"/>
    <col min="6654" max="6654" width="13.85546875" style="56" bestFit="1" customWidth="1"/>
    <col min="6655" max="6847" width="8.85546875" style="56"/>
    <col min="6848" max="6848" width="43.42578125" style="56" customWidth="1"/>
    <col min="6849" max="6855" width="18.85546875" style="56" customWidth="1"/>
    <col min="6856" max="6856" width="15.42578125" style="56" customWidth="1"/>
    <col min="6857" max="6857" width="12.140625" style="56" customWidth="1"/>
    <col min="6858" max="6858" width="14.28515625" style="56" customWidth="1"/>
    <col min="6859" max="6859" width="12.28515625" style="56" customWidth="1"/>
    <col min="6860" max="6860" width="12.85546875" style="56" customWidth="1"/>
    <col min="6861" max="6862" width="12.42578125" style="56" customWidth="1"/>
    <col min="6863" max="6863" width="12.28515625" style="56" customWidth="1"/>
    <col min="6864" max="6869" width="11.42578125" style="56" bestFit="1" customWidth="1"/>
    <col min="6870" max="6870" width="13.85546875" style="56" bestFit="1" customWidth="1"/>
    <col min="6871" max="6875" width="11.42578125" style="56" bestFit="1" customWidth="1"/>
    <col min="6876" max="6876" width="11.7109375" style="56" customWidth="1"/>
    <col min="6877" max="6877" width="13.42578125" style="56" bestFit="1" customWidth="1"/>
    <col min="6878" max="6879" width="11.42578125" style="56" bestFit="1" customWidth="1"/>
    <col min="6880" max="6880" width="13.85546875" style="56" bestFit="1" customWidth="1"/>
    <col min="6881" max="6886" width="11.42578125" style="56" bestFit="1" customWidth="1"/>
    <col min="6887" max="6889" width="11.28515625" style="56" bestFit="1" customWidth="1"/>
    <col min="6890" max="6890" width="13.85546875" style="56" bestFit="1" customWidth="1"/>
    <col min="6891" max="6895" width="11.28515625" style="56" bestFit="1" customWidth="1"/>
    <col min="6896" max="6896" width="13.42578125" style="56" customWidth="1"/>
    <col min="6897" max="6897" width="11.28515625" style="56" bestFit="1" customWidth="1"/>
    <col min="6898" max="6898" width="15.140625" style="56" customWidth="1"/>
    <col min="6899" max="6899" width="13.140625" style="56" customWidth="1"/>
    <col min="6900" max="6900" width="15.85546875" style="56" customWidth="1"/>
    <col min="6901" max="6901" width="14.85546875" style="56" customWidth="1"/>
    <col min="6902" max="6902" width="19.140625" style="56" customWidth="1"/>
    <col min="6903" max="6903" width="14" style="56" customWidth="1"/>
    <col min="6904" max="6904" width="15.85546875" style="56" customWidth="1"/>
    <col min="6905" max="6905" width="17" style="56" customWidth="1"/>
    <col min="6906" max="6906" width="16.140625" style="56" customWidth="1"/>
    <col min="6907" max="6907" width="17.28515625" style="56" customWidth="1"/>
    <col min="6908" max="6909" width="8.85546875" style="56"/>
    <col min="6910" max="6910" width="13.85546875" style="56" bestFit="1" customWidth="1"/>
    <col min="6911" max="7103" width="8.85546875" style="56"/>
    <col min="7104" max="7104" width="43.42578125" style="56" customWidth="1"/>
    <col min="7105" max="7111" width="18.85546875" style="56" customWidth="1"/>
    <col min="7112" max="7112" width="15.42578125" style="56" customWidth="1"/>
    <col min="7113" max="7113" width="12.140625" style="56" customWidth="1"/>
    <col min="7114" max="7114" width="14.28515625" style="56" customWidth="1"/>
    <col min="7115" max="7115" width="12.28515625" style="56" customWidth="1"/>
    <col min="7116" max="7116" width="12.85546875" style="56" customWidth="1"/>
    <col min="7117" max="7118" width="12.42578125" style="56" customWidth="1"/>
    <col min="7119" max="7119" width="12.28515625" style="56" customWidth="1"/>
    <col min="7120" max="7125" width="11.42578125" style="56" bestFit="1" customWidth="1"/>
    <col min="7126" max="7126" width="13.85546875" style="56" bestFit="1" customWidth="1"/>
    <col min="7127" max="7131" width="11.42578125" style="56" bestFit="1" customWidth="1"/>
    <col min="7132" max="7132" width="11.7109375" style="56" customWidth="1"/>
    <col min="7133" max="7133" width="13.42578125" style="56" bestFit="1" customWidth="1"/>
    <col min="7134" max="7135" width="11.42578125" style="56" bestFit="1" customWidth="1"/>
    <col min="7136" max="7136" width="13.85546875" style="56" bestFit="1" customWidth="1"/>
    <col min="7137" max="7142" width="11.42578125" style="56" bestFit="1" customWidth="1"/>
    <col min="7143" max="7145" width="11.28515625" style="56" bestFit="1" customWidth="1"/>
    <col min="7146" max="7146" width="13.85546875" style="56" bestFit="1" customWidth="1"/>
    <col min="7147" max="7151" width="11.28515625" style="56" bestFit="1" customWidth="1"/>
    <col min="7152" max="7152" width="13.42578125" style="56" customWidth="1"/>
    <col min="7153" max="7153" width="11.28515625" style="56" bestFit="1" customWidth="1"/>
    <col min="7154" max="7154" width="15.140625" style="56" customWidth="1"/>
    <col min="7155" max="7155" width="13.140625" style="56" customWidth="1"/>
    <col min="7156" max="7156" width="15.85546875" style="56" customWidth="1"/>
    <col min="7157" max="7157" width="14.85546875" style="56" customWidth="1"/>
    <col min="7158" max="7158" width="19.140625" style="56" customWidth="1"/>
    <col min="7159" max="7159" width="14" style="56" customWidth="1"/>
    <col min="7160" max="7160" width="15.85546875" style="56" customWidth="1"/>
    <col min="7161" max="7161" width="17" style="56" customWidth="1"/>
    <col min="7162" max="7162" width="16.140625" style="56" customWidth="1"/>
    <col min="7163" max="7163" width="17.28515625" style="56" customWidth="1"/>
    <col min="7164" max="7165" width="8.85546875" style="56"/>
    <col min="7166" max="7166" width="13.85546875" style="56" bestFit="1" customWidth="1"/>
    <col min="7167" max="7359" width="8.85546875" style="56"/>
    <col min="7360" max="7360" width="43.42578125" style="56" customWidth="1"/>
    <col min="7361" max="7367" width="18.85546875" style="56" customWidth="1"/>
    <col min="7368" max="7368" width="15.42578125" style="56" customWidth="1"/>
    <col min="7369" max="7369" width="12.140625" style="56" customWidth="1"/>
    <col min="7370" max="7370" width="14.28515625" style="56" customWidth="1"/>
    <col min="7371" max="7371" width="12.28515625" style="56" customWidth="1"/>
    <col min="7372" max="7372" width="12.85546875" style="56" customWidth="1"/>
    <col min="7373" max="7374" width="12.42578125" style="56" customWidth="1"/>
    <col min="7375" max="7375" width="12.28515625" style="56" customWidth="1"/>
    <col min="7376" max="7381" width="11.42578125" style="56" bestFit="1" customWidth="1"/>
    <col min="7382" max="7382" width="13.85546875" style="56" bestFit="1" customWidth="1"/>
    <col min="7383" max="7387" width="11.42578125" style="56" bestFit="1" customWidth="1"/>
    <col min="7388" max="7388" width="11.7109375" style="56" customWidth="1"/>
    <col min="7389" max="7389" width="13.42578125" style="56" bestFit="1" customWidth="1"/>
    <col min="7390" max="7391" width="11.42578125" style="56" bestFit="1" customWidth="1"/>
    <col min="7392" max="7392" width="13.85546875" style="56" bestFit="1" customWidth="1"/>
    <col min="7393" max="7398" width="11.42578125" style="56" bestFit="1" customWidth="1"/>
    <col min="7399" max="7401" width="11.28515625" style="56" bestFit="1" customWidth="1"/>
    <col min="7402" max="7402" width="13.85546875" style="56" bestFit="1" customWidth="1"/>
    <col min="7403" max="7407" width="11.28515625" style="56" bestFit="1" customWidth="1"/>
    <col min="7408" max="7408" width="13.42578125" style="56" customWidth="1"/>
    <col min="7409" max="7409" width="11.28515625" style="56" bestFit="1" customWidth="1"/>
    <col min="7410" max="7410" width="15.140625" style="56" customWidth="1"/>
    <col min="7411" max="7411" width="13.140625" style="56" customWidth="1"/>
    <col min="7412" max="7412" width="15.85546875" style="56" customWidth="1"/>
    <col min="7413" max="7413" width="14.85546875" style="56" customWidth="1"/>
    <col min="7414" max="7414" width="19.140625" style="56" customWidth="1"/>
    <col min="7415" max="7415" width="14" style="56" customWidth="1"/>
    <col min="7416" max="7416" width="15.85546875" style="56" customWidth="1"/>
    <col min="7417" max="7417" width="17" style="56" customWidth="1"/>
    <col min="7418" max="7418" width="16.140625" style="56" customWidth="1"/>
    <col min="7419" max="7419" width="17.28515625" style="56" customWidth="1"/>
    <col min="7420" max="7421" width="8.85546875" style="56"/>
    <col min="7422" max="7422" width="13.85546875" style="56" bestFit="1" customWidth="1"/>
    <col min="7423" max="7615" width="8.85546875" style="56"/>
    <col min="7616" max="7616" width="43.42578125" style="56" customWidth="1"/>
    <col min="7617" max="7623" width="18.85546875" style="56" customWidth="1"/>
    <col min="7624" max="7624" width="15.42578125" style="56" customWidth="1"/>
    <col min="7625" max="7625" width="12.140625" style="56" customWidth="1"/>
    <col min="7626" max="7626" width="14.28515625" style="56" customWidth="1"/>
    <col min="7627" max="7627" width="12.28515625" style="56" customWidth="1"/>
    <col min="7628" max="7628" width="12.85546875" style="56" customWidth="1"/>
    <col min="7629" max="7630" width="12.42578125" style="56" customWidth="1"/>
    <col min="7631" max="7631" width="12.28515625" style="56" customWidth="1"/>
    <col min="7632" max="7637" width="11.42578125" style="56" bestFit="1" customWidth="1"/>
    <col min="7638" max="7638" width="13.85546875" style="56" bestFit="1" customWidth="1"/>
    <col min="7639" max="7643" width="11.42578125" style="56" bestFit="1" customWidth="1"/>
    <col min="7644" max="7644" width="11.7109375" style="56" customWidth="1"/>
    <col min="7645" max="7645" width="13.42578125" style="56" bestFit="1" customWidth="1"/>
    <col min="7646" max="7647" width="11.42578125" style="56" bestFit="1" customWidth="1"/>
    <col min="7648" max="7648" width="13.85546875" style="56" bestFit="1" customWidth="1"/>
    <col min="7649" max="7654" width="11.42578125" style="56" bestFit="1" customWidth="1"/>
    <col min="7655" max="7657" width="11.28515625" style="56" bestFit="1" customWidth="1"/>
    <col min="7658" max="7658" width="13.85546875" style="56" bestFit="1" customWidth="1"/>
    <col min="7659" max="7663" width="11.28515625" style="56" bestFit="1" customWidth="1"/>
    <col min="7664" max="7664" width="13.42578125" style="56" customWidth="1"/>
    <col min="7665" max="7665" width="11.28515625" style="56" bestFit="1" customWidth="1"/>
    <col min="7666" max="7666" width="15.140625" style="56" customWidth="1"/>
    <col min="7667" max="7667" width="13.140625" style="56" customWidth="1"/>
    <col min="7668" max="7668" width="15.85546875" style="56" customWidth="1"/>
    <col min="7669" max="7669" width="14.85546875" style="56" customWidth="1"/>
    <col min="7670" max="7670" width="19.140625" style="56" customWidth="1"/>
    <col min="7671" max="7671" width="14" style="56" customWidth="1"/>
    <col min="7672" max="7672" width="15.85546875" style="56" customWidth="1"/>
    <col min="7673" max="7673" width="17" style="56" customWidth="1"/>
    <col min="7674" max="7674" width="16.140625" style="56" customWidth="1"/>
    <col min="7675" max="7675" width="17.28515625" style="56" customWidth="1"/>
    <col min="7676" max="7677" width="8.85546875" style="56"/>
    <col min="7678" max="7678" width="13.85546875" style="56" bestFit="1" customWidth="1"/>
    <col min="7679" max="7871" width="8.85546875" style="56"/>
    <col min="7872" max="7872" width="43.42578125" style="56" customWidth="1"/>
    <col min="7873" max="7879" width="18.85546875" style="56" customWidth="1"/>
    <col min="7880" max="7880" width="15.42578125" style="56" customWidth="1"/>
    <col min="7881" max="7881" width="12.140625" style="56" customWidth="1"/>
    <col min="7882" max="7882" width="14.28515625" style="56" customWidth="1"/>
    <col min="7883" max="7883" width="12.28515625" style="56" customWidth="1"/>
    <col min="7884" max="7884" width="12.85546875" style="56" customWidth="1"/>
    <col min="7885" max="7886" width="12.42578125" style="56" customWidth="1"/>
    <col min="7887" max="7887" width="12.28515625" style="56" customWidth="1"/>
    <col min="7888" max="7893" width="11.42578125" style="56" bestFit="1" customWidth="1"/>
    <col min="7894" max="7894" width="13.85546875" style="56" bestFit="1" customWidth="1"/>
    <col min="7895" max="7899" width="11.42578125" style="56" bestFit="1" customWidth="1"/>
    <col min="7900" max="7900" width="11.7109375" style="56" customWidth="1"/>
    <col min="7901" max="7901" width="13.42578125" style="56" bestFit="1" customWidth="1"/>
    <col min="7902" max="7903" width="11.42578125" style="56" bestFit="1" customWidth="1"/>
    <col min="7904" max="7904" width="13.85546875" style="56" bestFit="1" customWidth="1"/>
    <col min="7905" max="7910" width="11.42578125" style="56" bestFit="1" customWidth="1"/>
    <col min="7911" max="7913" width="11.28515625" style="56" bestFit="1" customWidth="1"/>
    <col min="7914" max="7914" width="13.85546875" style="56" bestFit="1" customWidth="1"/>
    <col min="7915" max="7919" width="11.28515625" style="56" bestFit="1" customWidth="1"/>
    <col min="7920" max="7920" width="13.42578125" style="56" customWidth="1"/>
    <col min="7921" max="7921" width="11.28515625" style="56" bestFit="1" customWidth="1"/>
    <col min="7922" max="7922" width="15.140625" style="56" customWidth="1"/>
    <col min="7923" max="7923" width="13.140625" style="56" customWidth="1"/>
    <col min="7924" max="7924" width="15.85546875" style="56" customWidth="1"/>
    <col min="7925" max="7925" width="14.85546875" style="56" customWidth="1"/>
    <col min="7926" max="7926" width="19.140625" style="56" customWidth="1"/>
    <col min="7927" max="7927" width="14" style="56" customWidth="1"/>
    <col min="7928" max="7928" width="15.85546875" style="56" customWidth="1"/>
    <col min="7929" max="7929" width="17" style="56" customWidth="1"/>
    <col min="7930" max="7930" width="16.140625" style="56" customWidth="1"/>
    <col min="7931" max="7931" width="17.28515625" style="56" customWidth="1"/>
    <col min="7932" max="7933" width="8.85546875" style="56"/>
    <col min="7934" max="7934" width="13.85546875" style="56" bestFit="1" customWidth="1"/>
    <col min="7935" max="8127" width="8.85546875" style="56"/>
    <col min="8128" max="8128" width="43.42578125" style="56" customWidth="1"/>
    <col min="8129" max="8135" width="18.85546875" style="56" customWidth="1"/>
    <col min="8136" max="8136" width="15.42578125" style="56" customWidth="1"/>
    <col min="8137" max="8137" width="12.140625" style="56" customWidth="1"/>
    <col min="8138" max="8138" width="14.28515625" style="56" customWidth="1"/>
    <col min="8139" max="8139" width="12.28515625" style="56" customWidth="1"/>
    <col min="8140" max="8140" width="12.85546875" style="56" customWidth="1"/>
    <col min="8141" max="8142" width="12.42578125" style="56" customWidth="1"/>
    <col min="8143" max="8143" width="12.28515625" style="56" customWidth="1"/>
    <col min="8144" max="8149" width="11.42578125" style="56" bestFit="1" customWidth="1"/>
    <col min="8150" max="8150" width="13.85546875" style="56" bestFit="1" customWidth="1"/>
    <col min="8151" max="8155" width="11.42578125" style="56" bestFit="1" customWidth="1"/>
    <col min="8156" max="8156" width="11.7109375" style="56" customWidth="1"/>
    <col min="8157" max="8157" width="13.42578125" style="56" bestFit="1" customWidth="1"/>
    <col min="8158" max="8159" width="11.42578125" style="56" bestFit="1" customWidth="1"/>
    <col min="8160" max="8160" width="13.85546875" style="56" bestFit="1" customWidth="1"/>
    <col min="8161" max="8166" width="11.42578125" style="56" bestFit="1" customWidth="1"/>
    <col min="8167" max="8169" width="11.28515625" style="56" bestFit="1" customWidth="1"/>
    <col min="8170" max="8170" width="13.85546875" style="56" bestFit="1" customWidth="1"/>
    <col min="8171" max="8175" width="11.28515625" style="56" bestFit="1" customWidth="1"/>
    <col min="8176" max="8176" width="13.42578125" style="56" customWidth="1"/>
    <col min="8177" max="8177" width="11.28515625" style="56" bestFit="1" customWidth="1"/>
    <col min="8178" max="8178" width="15.140625" style="56" customWidth="1"/>
    <col min="8179" max="8179" width="13.140625" style="56" customWidth="1"/>
    <col min="8180" max="8180" width="15.85546875" style="56" customWidth="1"/>
    <col min="8181" max="8181" width="14.85546875" style="56" customWidth="1"/>
    <col min="8182" max="8182" width="19.140625" style="56" customWidth="1"/>
    <col min="8183" max="8183" width="14" style="56" customWidth="1"/>
    <col min="8184" max="8184" width="15.85546875" style="56" customWidth="1"/>
    <col min="8185" max="8185" width="17" style="56" customWidth="1"/>
    <col min="8186" max="8186" width="16.140625" style="56" customWidth="1"/>
    <col min="8187" max="8187" width="17.28515625" style="56" customWidth="1"/>
    <col min="8188" max="8189" width="8.85546875" style="56"/>
    <col min="8190" max="8190" width="13.85546875" style="56" bestFit="1" customWidth="1"/>
    <col min="8191" max="8383" width="8.85546875" style="56"/>
    <col min="8384" max="8384" width="43.42578125" style="56" customWidth="1"/>
    <col min="8385" max="8391" width="18.85546875" style="56" customWidth="1"/>
    <col min="8392" max="8392" width="15.42578125" style="56" customWidth="1"/>
    <col min="8393" max="8393" width="12.140625" style="56" customWidth="1"/>
    <col min="8394" max="8394" width="14.28515625" style="56" customWidth="1"/>
    <col min="8395" max="8395" width="12.28515625" style="56" customWidth="1"/>
    <col min="8396" max="8396" width="12.85546875" style="56" customWidth="1"/>
    <col min="8397" max="8398" width="12.42578125" style="56" customWidth="1"/>
    <col min="8399" max="8399" width="12.28515625" style="56" customWidth="1"/>
    <col min="8400" max="8405" width="11.42578125" style="56" bestFit="1" customWidth="1"/>
    <col min="8406" max="8406" width="13.85546875" style="56" bestFit="1" customWidth="1"/>
    <col min="8407" max="8411" width="11.42578125" style="56" bestFit="1" customWidth="1"/>
    <col min="8412" max="8412" width="11.7109375" style="56" customWidth="1"/>
    <col min="8413" max="8413" width="13.42578125" style="56" bestFit="1" customWidth="1"/>
    <col min="8414" max="8415" width="11.42578125" style="56" bestFit="1" customWidth="1"/>
    <col min="8416" max="8416" width="13.85546875" style="56" bestFit="1" customWidth="1"/>
    <col min="8417" max="8422" width="11.42578125" style="56" bestFit="1" customWidth="1"/>
    <col min="8423" max="8425" width="11.28515625" style="56" bestFit="1" customWidth="1"/>
    <col min="8426" max="8426" width="13.85546875" style="56" bestFit="1" customWidth="1"/>
    <col min="8427" max="8431" width="11.28515625" style="56" bestFit="1" customWidth="1"/>
    <col min="8432" max="8432" width="13.42578125" style="56" customWidth="1"/>
    <col min="8433" max="8433" width="11.28515625" style="56" bestFit="1" customWidth="1"/>
    <col min="8434" max="8434" width="15.140625" style="56" customWidth="1"/>
    <col min="8435" max="8435" width="13.140625" style="56" customWidth="1"/>
    <col min="8436" max="8436" width="15.85546875" style="56" customWidth="1"/>
    <col min="8437" max="8437" width="14.85546875" style="56" customWidth="1"/>
    <col min="8438" max="8438" width="19.140625" style="56" customWidth="1"/>
    <col min="8439" max="8439" width="14" style="56" customWidth="1"/>
    <col min="8440" max="8440" width="15.85546875" style="56" customWidth="1"/>
    <col min="8441" max="8441" width="17" style="56" customWidth="1"/>
    <col min="8442" max="8442" width="16.140625" style="56" customWidth="1"/>
    <col min="8443" max="8443" width="17.28515625" style="56" customWidth="1"/>
    <col min="8444" max="8445" width="8.85546875" style="56"/>
    <col min="8446" max="8446" width="13.85546875" style="56" bestFit="1" customWidth="1"/>
    <col min="8447" max="8639" width="8.85546875" style="56"/>
    <col min="8640" max="8640" width="43.42578125" style="56" customWidth="1"/>
    <col min="8641" max="8647" width="18.85546875" style="56" customWidth="1"/>
    <col min="8648" max="8648" width="15.42578125" style="56" customWidth="1"/>
    <col min="8649" max="8649" width="12.140625" style="56" customWidth="1"/>
    <col min="8650" max="8650" width="14.28515625" style="56" customWidth="1"/>
    <col min="8651" max="8651" width="12.28515625" style="56" customWidth="1"/>
    <col min="8652" max="8652" width="12.85546875" style="56" customWidth="1"/>
    <col min="8653" max="8654" width="12.42578125" style="56" customWidth="1"/>
    <col min="8655" max="8655" width="12.28515625" style="56" customWidth="1"/>
    <col min="8656" max="8661" width="11.42578125" style="56" bestFit="1" customWidth="1"/>
    <col min="8662" max="8662" width="13.85546875" style="56" bestFit="1" customWidth="1"/>
    <col min="8663" max="8667" width="11.42578125" style="56" bestFit="1" customWidth="1"/>
    <col min="8668" max="8668" width="11.7109375" style="56" customWidth="1"/>
    <col min="8669" max="8669" width="13.42578125" style="56" bestFit="1" customWidth="1"/>
    <col min="8670" max="8671" width="11.42578125" style="56" bestFit="1" customWidth="1"/>
    <col min="8672" max="8672" width="13.85546875" style="56" bestFit="1" customWidth="1"/>
    <col min="8673" max="8678" width="11.42578125" style="56" bestFit="1" customWidth="1"/>
    <col min="8679" max="8681" width="11.28515625" style="56" bestFit="1" customWidth="1"/>
    <col min="8682" max="8682" width="13.85546875" style="56" bestFit="1" customWidth="1"/>
    <col min="8683" max="8687" width="11.28515625" style="56" bestFit="1" customWidth="1"/>
    <col min="8688" max="8688" width="13.42578125" style="56" customWidth="1"/>
    <col min="8689" max="8689" width="11.28515625" style="56" bestFit="1" customWidth="1"/>
    <col min="8690" max="8690" width="15.140625" style="56" customWidth="1"/>
    <col min="8691" max="8691" width="13.140625" style="56" customWidth="1"/>
    <col min="8692" max="8692" width="15.85546875" style="56" customWidth="1"/>
    <col min="8693" max="8693" width="14.85546875" style="56" customWidth="1"/>
    <col min="8694" max="8694" width="19.140625" style="56" customWidth="1"/>
    <col min="8695" max="8695" width="14" style="56" customWidth="1"/>
    <col min="8696" max="8696" width="15.85546875" style="56" customWidth="1"/>
    <col min="8697" max="8697" width="17" style="56" customWidth="1"/>
    <col min="8698" max="8698" width="16.140625" style="56" customWidth="1"/>
    <col min="8699" max="8699" width="17.28515625" style="56" customWidth="1"/>
    <col min="8700" max="8701" width="8.85546875" style="56"/>
    <col min="8702" max="8702" width="13.85546875" style="56" bestFit="1" customWidth="1"/>
    <col min="8703" max="8895" width="8.85546875" style="56"/>
    <col min="8896" max="8896" width="43.42578125" style="56" customWidth="1"/>
    <col min="8897" max="8903" width="18.85546875" style="56" customWidth="1"/>
    <col min="8904" max="8904" width="15.42578125" style="56" customWidth="1"/>
    <col min="8905" max="8905" width="12.140625" style="56" customWidth="1"/>
    <col min="8906" max="8906" width="14.28515625" style="56" customWidth="1"/>
    <col min="8907" max="8907" width="12.28515625" style="56" customWidth="1"/>
    <col min="8908" max="8908" width="12.85546875" style="56" customWidth="1"/>
    <col min="8909" max="8910" width="12.42578125" style="56" customWidth="1"/>
    <col min="8911" max="8911" width="12.28515625" style="56" customWidth="1"/>
    <col min="8912" max="8917" width="11.42578125" style="56" bestFit="1" customWidth="1"/>
    <col min="8918" max="8918" width="13.85546875" style="56" bestFit="1" customWidth="1"/>
    <col min="8919" max="8923" width="11.42578125" style="56" bestFit="1" customWidth="1"/>
    <col min="8924" max="8924" width="11.7109375" style="56" customWidth="1"/>
    <col min="8925" max="8925" width="13.42578125" style="56" bestFit="1" customWidth="1"/>
    <col min="8926" max="8927" width="11.42578125" style="56" bestFit="1" customWidth="1"/>
    <col min="8928" max="8928" width="13.85546875" style="56" bestFit="1" customWidth="1"/>
    <col min="8929" max="8934" width="11.42578125" style="56" bestFit="1" customWidth="1"/>
    <col min="8935" max="8937" width="11.28515625" style="56" bestFit="1" customWidth="1"/>
    <col min="8938" max="8938" width="13.85546875" style="56" bestFit="1" customWidth="1"/>
    <col min="8939" max="8943" width="11.28515625" style="56" bestFit="1" customWidth="1"/>
    <col min="8944" max="8944" width="13.42578125" style="56" customWidth="1"/>
    <col min="8945" max="8945" width="11.28515625" style="56" bestFit="1" customWidth="1"/>
    <col min="8946" max="8946" width="15.140625" style="56" customWidth="1"/>
    <col min="8947" max="8947" width="13.140625" style="56" customWidth="1"/>
    <col min="8948" max="8948" width="15.85546875" style="56" customWidth="1"/>
    <col min="8949" max="8949" width="14.85546875" style="56" customWidth="1"/>
    <col min="8950" max="8950" width="19.140625" style="56" customWidth="1"/>
    <col min="8951" max="8951" width="14" style="56" customWidth="1"/>
    <col min="8952" max="8952" width="15.85546875" style="56" customWidth="1"/>
    <col min="8953" max="8953" width="17" style="56" customWidth="1"/>
    <col min="8954" max="8954" width="16.140625" style="56" customWidth="1"/>
    <col min="8955" max="8955" width="17.28515625" style="56" customWidth="1"/>
    <col min="8956" max="8957" width="8.85546875" style="56"/>
    <col min="8958" max="8958" width="13.85546875" style="56" bestFit="1" customWidth="1"/>
    <col min="8959" max="9151" width="8.85546875" style="56"/>
    <col min="9152" max="9152" width="43.42578125" style="56" customWidth="1"/>
    <col min="9153" max="9159" width="18.85546875" style="56" customWidth="1"/>
    <col min="9160" max="9160" width="15.42578125" style="56" customWidth="1"/>
    <col min="9161" max="9161" width="12.140625" style="56" customWidth="1"/>
    <col min="9162" max="9162" width="14.28515625" style="56" customWidth="1"/>
    <col min="9163" max="9163" width="12.28515625" style="56" customWidth="1"/>
    <col min="9164" max="9164" width="12.85546875" style="56" customWidth="1"/>
    <col min="9165" max="9166" width="12.42578125" style="56" customWidth="1"/>
    <col min="9167" max="9167" width="12.28515625" style="56" customWidth="1"/>
    <col min="9168" max="9173" width="11.42578125" style="56" bestFit="1" customWidth="1"/>
    <col min="9174" max="9174" width="13.85546875" style="56" bestFit="1" customWidth="1"/>
    <col min="9175" max="9179" width="11.42578125" style="56" bestFit="1" customWidth="1"/>
    <col min="9180" max="9180" width="11.7109375" style="56" customWidth="1"/>
    <col min="9181" max="9181" width="13.42578125" style="56" bestFit="1" customWidth="1"/>
    <col min="9182" max="9183" width="11.42578125" style="56" bestFit="1" customWidth="1"/>
    <col min="9184" max="9184" width="13.85546875" style="56" bestFit="1" customWidth="1"/>
    <col min="9185" max="9190" width="11.42578125" style="56" bestFit="1" customWidth="1"/>
    <col min="9191" max="9193" width="11.28515625" style="56" bestFit="1" customWidth="1"/>
    <col min="9194" max="9194" width="13.85546875" style="56" bestFit="1" customWidth="1"/>
    <col min="9195" max="9199" width="11.28515625" style="56" bestFit="1" customWidth="1"/>
    <col min="9200" max="9200" width="13.42578125" style="56" customWidth="1"/>
    <col min="9201" max="9201" width="11.28515625" style="56" bestFit="1" customWidth="1"/>
    <col min="9202" max="9202" width="15.140625" style="56" customWidth="1"/>
    <col min="9203" max="9203" width="13.140625" style="56" customWidth="1"/>
    <col min="9204" max="9204" width="15.85546875" style="56" customWidth="1"/>
    <col min="9205" max="9205" width="14.85546875" style="56" customWidth="1"/>
    <col min="9206" max="9206" width="19.140625" style="56" customWidth="1"/>
    <col min="9207" max="9207" width="14" style="56" customWidth="1"/>
    <col min="9208" max="9208" width="15.85546875" style="56" customWidth="1"/>
    <col min="9209" max="9209" width="17" style="56" customWidth="1"/>
    <col min="9210" max="9210" width="16.140625" style="56" customWidth="1"/>
    <col min="9211" max="9211" width="17.28515625" style="56" customWidth="1"/>
    <col min="9212" max="9213" width="8.85546875" style="56"/>
    <col min="9214" max="9214" width="13.85546875" style="56" bestFit="1" customWidth="1"/>
    <col min="9215" max="9407" width="8.85546875" style="56"/>
    <col min="9408" max="9408" width="43.42578125" style="56" customWidth="1"/>
    <col min="9409" max="9415" width="18.85546875" style="56" customWidth="1"/>
    <col min="9416" max="9416" width="15.42578125" style="56" customWidth="1"/>
    <col min="9417" max="9417" width="12.140625" style="56" customWidth="1"/>
    <col min="9418" max="9418" width="14.28515625" style="56" customWidth="1"/>
    <col min="9419" max="9419" width="12.28515625" style="56" customWidth="1"/>
    <col min="9420" max="9420" width="12.85546875" style="56" customWidth="1"/>
    <col min="9421" max="9422" width="12.42578125" style="56" customWidth="1"/>
    <col min="9423" max="9423" width="12.28515625" style="56" customWidth="1"/>
    <col min="9424" max="9429" width="11.42578125" style="56" bestFit="1" customWidth="1"/>
    <col min="9430" max="9430" width="13.85546875" style="56" bestFit="1" customWidth="1"/>
    <col min="9431" max="9435" width="11.42578125" style="56" bestFit="1" customWidth="1"/>
    <col min="9436" max="9436" width="11.7109375" style="56" customWidth="1"/>
    <col min="9437" max="9437" width="13.42578125" style="56" bestFit="1" customWidth="1"/>
    <col min="9438" max="9439" width="11.42578125" style="56" bestFit="1" customWidth="1"/>
    <col min="9440" max="9440" width="13.85546875" style="56" bestFit="1" customWidth="1"/>
    <col min="9441" max="9446" width="11.42578125" style="56" bestFit="1" customWidth="1"/>
    <col min="9447" max="9449" width="11.28515625" style="56" bestFit="1" customWidth="1"/>
    <col min="9450" max="9450" width="13.85546875" style="56" bestFit="1" customWidth="1"/>
    <col min="9451" max="9455" width="11.28515625" style="56" bestFit="1" customWidth="1"/>
    <col min="9456" max="9456" width="13.42578125" style="56" customWidth="1"/>
    <col min="9457" max="9457" width="11.28515625" style="56" bestFit="1" customWidth="1"/>
    <col min="9458" max="9458" width="15.140625" style="56" customWidth="1"/>
    <col min="9459" max="9459" width="13.140625" style="56" customWidth="1"/>
    <col min="9460" max="9460" width="15.85546875" style="56" customWidth="1"/>
    <col min="9461" max="9461" width="14.85546875" style="56" customWidth="1"/>
    <col min="9462" max="9462" width="19.140625" style="56" customWidth="1"/>
    <col min="9463" max="9463" width="14" style="56" customWidth="1"/>
    <col min="9464" max="9464" width="15.85546875" style="56" customWidth="1"/>
    <col min="9465" max="9465" width="17" style="56" customWidth="1"/>
    <col min="9466" max="9466" width="16.140625" style="56" customWidth="1"/>
    <col min="9467" max="9467" width="17.28515625" style="56" customWidth="1"/>
    <col min="9468" max="9469" width="8.85546875" style="56"/>
    <col min="9470" max="9470" width="13.85546875" style="56" bestFit="1" customWidth="1"/>
    <col min="9471" max="9663" width="8.85546875" style="56"/>
    <col min="9664" max="9664" width="43.42578125" style="56" customWidth="1"/>
    <col min="9665" max="9671" width="18.85546875" style="56" customWidth="1"/>
    <col min="9672" max="9672" width="15.42578125" style="56" customWidth="1"/>
    <col min="9673" max="9673" width="12.140625" style="56" customWidth="1"/>
    <col min="9674" max="9674" width="14.28515625" style="56" customWidth="1"/>
    <col min="9675" max="9675" width="12.28515625" style="56" customWidth="1"/>
    <col min="9676" max="9676" width="12.85546875" style="56" customWidth="1"/>
    <col min="9677" max="9678" width="12.42578125" style="56" customWidth="1"/>
    <col min="9679" max="9679" width="12.28515625" style="56" customWidth="1"/>
    <col min="9680" max="9685" width="11.42578125" style="56" bestFit="1" customWidth="1"/>
    <col min="9686" max="9686" width="13.85546875" style="56" bestFit="1" customWidth="1"/>
    <col min="9687" max="9691" width="11.42578125" style="56" bestFit="1" customWidth="1"/>
    <col min="9692" max="9692" width="11.7109375" style="56" customWidth="1"/>
    <col min="9693" max="9693" width="13.42578125" style="56" bestFit="1" customWidth="1"/>
    <col min="9694" max="9695" width="11.42578125" style="56" bestFit="1" customWidth="1"/>
    <col min="9696" max="9696" width="13.85546875" style="56" bestFit="1" customWidth="1"/>
    <col min="9697" max="9702" width="11.42578125" style="56" bestFit="1" customWidth="1"/>
    <col min="9703" max="9705" width="11.28515625" style="56" bestFit="1" customWidth="1"/>
    <col min="9706" max="9706" width="13.85546875" style="56" bestFit="1" customWidth="1"/>
    <col min="9707" max="9711" width="11.28515625" style="56" bestFit="1" customWidth="1"/>
    <col min="9712" max="9712" width="13.42578125" style="56" customWidth="1"/>
    <col min="9713" max="9713" width="11.28515625" style="56" bestFit="1" customWidth="1"/>
    <col min="9714" max="9714" width="15.140625" style="56" customWidth="1"/>
    <col min="9715" max="9715" width="13.140625" style="56" customWidth="1"/>
    <col min="9716" max="9716" width="15.85546875" style="56" customWidth="1"/>
    <col min="9717" max="9717" width="14.85546875" style="56" customWidth="1"/>
    <col min="9718" max="9718" width="19.140625" style="56" customWidth="1"/>
    <col min="9719" max="9719" width="14" style="56" customWidth="1"/>
    <col min="9720" max="9720" width="15.85546875" style="56" customWidth="1"/>
    <col min="9721" max="9721" width="17" style="56" customWidth="1"/>
    <col min="9722" max="9722" width="16.140625" style="56" customWidth="1"/>
    <col min="9723" max="9723" width="17.28515625" style="56" customWidth="1"/>
    <col min="9724" max="9725" width="8.85546875" style="56"/>
    <col min="9726" max="9726" width="13.85546875" style="56" bestFit="1" customWidth="1"/>
    <col min="9727" max="9919" width="8.85546875" style="56"/>
    <col min="9920" max="9920" width="43.42578125" style="56" customWidth="1"/>
    <col min="9921" max="9927" width="18.85546875" style="56" customWidth="1"/>
    <col min="9928" max="9928" width="15.42578125" style="56" customWidth="1"/>
    <col min="9929" max="9929" width="12.140625" style="56" customWidth="1"/>
    <col min="9930" max="9930" width="14.28515625" style="56" customWidth="1"/>
    <col min="9931" max="9931" width="12.28515625" style="56" customWidth="1"/>
    <col min="9932" max="9932" width="12.85546875" style="56" customWidth="1"/>
    <col min="9933" max="9934" width="12.42578125" style="56" customWidth="1"/>
    <col min="9935" max="9935" width="12.28515625" style="56" customWidth="1"/>
    <col min="9936" max="9941" width="11.42578125" style="56" bestFit="1" customWidth="1"/>
    <col min="9942" max="9942" width="13.85546875" style="56" bestFit="1" customWidth="1"/>
    <col min="9943" max="9947" width="11.42578125" style="56" bestFit="1" customWidth="1"/>
    <col min="9948" max="9948" width="11.7109375" style="56" customWidth="1"/>
    <col min="9949" max="9949" width="13.42578125" style="56" bestFit="1" customWidth="1"/>
    <col min="9950" max="9951" width="11.42578125" style="56" bestFit="1" customWidth="1"/>
    <col min="9952" max="9952" width="13.85546875" style="56" bestFit="1" customWidth="1"/>
    <col min="9953" max="9958" width="11.42578125" style="56" bestFit="1" customWidth="1"/>
    <col min="9959" max="9961" width="11.28515625" style="56" bestFit="1" customWidth="1"/>
    <col min="9962" max="9962" width="13.85546875" style="56" bestFit="1" customWidth="1"/>
    <col min="9963" max="9967" width="11.28515625" style="56" bestFit="1" customWidth="1"/>
    <col min="9968" max="9968" width="13.42578125" style="56" customWidth="1"/>
    <col min="9969" max="9969" width="11.28515625" style="56" bestFit="1" customWidth="1"/>
    <col min="9970" max="9970" width="15.140625" style="56" customWidth="1"/>
    <col min="9971" max="9971" width="13.140625" style="56" customWidth="1"/>
    <col min="9972" max="9972" width="15.85546875" style="56" customWidth="1"/>
    <col min="9973" max="9973" width="14.85546875" style="56" customWidth="1"/>
    <col min="9974" max="9974" width="19.140625" style="56" customWidth="1"/>
    <col min="9975" max="9975" width="14" style="56" customWidth="1"/>
    <col min="9976" max="9976" width="15.85546875" style="56" customWidth="1"/>
    <col min="9977" max="9977" width="17" style="56" customWidth="1"/>
    <col min="9978" max="9978" width="16.140625" style="56" customWidth="1"/>
    <col min="9979" max="9979" width="17.28515625" style="56" customWidth="1"/>
    <col min="9980" max="9981" width="8.85546875" style="56"/>
    <col min="9982" max="9982" width="13.85546875" style="56" bestFit="1" customWidth="1"/>
    <col min="9983" max="10175" width="8.85546875" style="56"/>
    <col min="10176" max="10176" width="43.42578125" style="56" customWidth="1"/>
    <col min="10177" max="10183" width="18.85546875" style="56" customWidth="1"/>
    <col min="10184" max="10184" width="15.42578125" style="56" customWidth="1"/>
    <col min="10185" max="10185" width="12.140625" style="56" customWidth="1"/>
    <col min="10186" max="10186" width="14.28515625" style="56" customWidth="1"/>
    <col min="10187" max="10187" width="12.28515625" style="56" customWidth="1"/>
    <col min="10188" max="10188" width="12.85546875" style="56" customWidth="1"/>
    <col min="10189" max="10190" width="12.42578125" style="56" customWidth="1"/>
    <col min="10191" max="10191" width="12.28515625" style="56" customWidth="1"/>
    <col min="10192" max="10197" width="11.42578125" style="56" bestFit="1" customWidth="1"/>
    <col min="10198" max="10198" width="13.85546875" style="56" bestFit="1" customWidth="1"/>
    <col min="10199" max="10203" width="11.42578125" style="56" bestFit="1" customWidth="1"/>
    <col min="10204" max="10204" width="11.7109375" style="56" customWidth="1"/>
    <col min="10205" max="10205" width="13.42578125" style="56" bestFit="1" customWidth="1"/>
    <col min="10206" max="10207" width="11.42578125" style="56" bestFit="1" customWidth="1"/>
    <col min="10208" max="10208" width="13.85546875" style="56" bestFit="1" customWidth="1"/>
    <col min="10209" max="10214" width="11.42578125" style="56" bestFit="1" customWidth="1"/>
    <col min="10215" max="10217" width="11.28515625" style="56" bestFit="1" customWidth="1"/>
    <col min="10218" max="10218" width="13.85546875" style="56" bestFit="1" customWidth="1"/>
    <col min="10219" max="10223" width="11.28515625" style="56" bestFit="1" customWidth="1"/>
    <col min="10224" max="10224" width="13.42578125" style="56" customWidth="1"/>
    <col min="10225" max="10225" width="11.28515625" style="56" bestFit="1" customWidth="1"/>
    <col min="10226" max="10226" width="15.140625" style="56" customWidth="1"/>
    <col min="10227" max="10227" width="13.140625" style="56" customWidth="1"/>
    <col min="10228" max="10228" width="15.85546875" style="56" customWidth="1"/>
    <col min="10229" max="10229" width="14.85546875" style="56" customWidth="1"/>
    <col min="10230" max="10230" width="19.140625" style="56" customWidth="1"/>
    <col min="10231" max="10231" width="14" style="56" customWidth="1"/>
    <col min="10232" max="10232" width="15.85546875" style="56" customWidth="1"/>
    <col min="10233" max="10233" width="17" style="56" customWidth="1"/>
    <col min="10234" max="10234" width="16.140625" style="56" customWidth="1"/>
    <col min="10235" max="10235" width="17.28515625" style="56" customWidth="1"/>
    <col min="10236" max="10237" width="8.85546875" style="56"/>
    <col min="10238" max="10238" width="13.85546875" style="56" bestFit="1" customWidth="1"/>
    <col min="10239" max="10431" width="8.85546875" style="56"/>
    <col min="10432" max="10432" width="43.42578125" style="56" customWidth="1"/>
    <col min="10433" max="10439" width="18.85546875" style="56" customWidth="1"/>
    <col min="10440" max="10440" width="15.42578125" style="56" customWidth="1"/>
    <col min="10441" max="10441" width="12.140625" style="56" customWidth="1"/>
    <col min="10442" max="10442" width="14.28515625" style="56" customWidth="1"/>
    <col min="10443" max="10443" width="12.28515625" style="56" customWidth="1"/>
    <col min="10444" max="10444" width="12.85546875" style="56" customWidth="1"/>
    <col min="10445" max="10446" width="12.42578125" style="56" customWidth="1"/>
    <col min="10447" max="10447" width="12.28515625" style="56" customWidth="1"/>
    <col min="10448" max="10453" width="11.42578125" style="56" bestFit="1" customWidth="1"/>
    <col min="10454" max="10454" width="13.85546875" style="56" bestFit="1" customWidth="1"/>
    <col min="10455" max="10459" width="11.42578125" style="56" bestFit="1" customWidth="1"/>
    <col min="10460" max="10460" width="11.7109375" style="56" customWidth="1"/>
    <col min="10461" max="10461" width="13.42578125" style="56" bestFit="1" customWidth="1"/>
    <col min="10462" max="10463" width="11.42578125" style="56" bestFit="1" customWidth="1"/>
    <col min="10464" max="10464" width="13.85546875" style="56" bestFit="1" customWidth="1"/>
    <col min="10465" max="10470" width="11.42578125" style="56" bestFit="1" customWidth="1"/>
    <col min="10471" max="10473" width="11.28515625" style="56" bestFit="1" customWidth="1"/>
    <col min="10474" max="10474" width="13.85546875" style="56" bestFit="1" customWidth="1"/>
    <col min="10475" max="10479" width="11.28515625" style="56" bestFit="1" customWidth="1"/>
    <col min="10480" max="10480" width="13.42578125" style="56" customWidth="1"/>
    <col min="10481" max="10481" width="11.28515625" style="56" bestFit="1" customWidth="1"/>
    <col min="10482" max="10482" width="15.140625" style="56" customWidth="1"/>
    <col min="10483" max="10483" width="13.140625" style="56" customWidth="1"/>
    <col min="10484" max="10484" width="15.85546875" style="56" customWidth="1"/>
    <col min="10485" max="10485" width="14.85546875" style="56" customWidth="1"/>
    <col min="10486" max="10486" width="19.140625" style="56" customWidth="1"/>
    <col min="10487" max="10487" width="14" style="56" customWidth="1"/>
    <col min="10488" max="10488" width="15.85546875" style="56" customWidth="1"/>
    <col min="10489" max="10489" width="17" style="56" customWidth="1"/>
    <col min="10490" max="10490" width="16.140625" style="56" customWidth="1"/>
    <col min="10491" max="10491" width="17.28515625" style="56" customWidth="1"/>
    <col min="10492" max="10493" width="8.85546875" style="56"/>
    <col min="10494" max="10494" width="13.85546875" style="56" bestFit="1" customWidth="1"/>
    <col min="10495" max="10687" width="8.85546875" style="56"/>
    <col min="10688" max="10688" width="43.42578125" style="56" customWidth="1"/>
    <col min="10689" max="10695" width="18.85546875" style="56" customWidth="1"/>
    <col min="10696" max="10696" width="15.42578125" style="56" customWidth="1"/>
    <col min="10697" max="10697" width="12.140625" style="56" customWidth="1"/>
    <col min="10698" max="10698" width="14.28515625" style="56" customWidth="1"/>
    <col min="10699" max="10699" width="12.28515625" style="56" customWidth="1"/>
    <col min="10700" max="10700" width="12.85546875" style="56" customWidth="1"/>
    <col min="10701" max="10702" width="12.42578125" style="56" customWidth="1"/>
    <col min="10703" max="10703" width="12.28515625" style="56" customWidth="1"/>
    <col min="10704" max="10709" width="11.42578125" style="56" bestFit="1" customWidth="1"/>
    <col min="10710" max="10710" width="13.85546875" style="56" bestFit="1" customWidth="1"/>
    <col min="10711" max="10715" width="11.42578125" style="56" bestFit="1" customWidth="1"/>
    <col min="10716" max="10716" width="11.7109375" style="56" customWidth="1"/>
    <col min="10717" max="10717" width="13.42578125" style="56" bestFit="1" customWidth="1"/>
    <col min="10718" max="10719" width="11.42578125" style="56" bestFit="1" customWidth="1"/>
    <col min="10720" max="10720" width="13.85546875" style="56" bestFit="1" customWidth="1"/>
    <col min="10721" max="10726" width="11.42578125" style="56" bestFit="1" customWidth="1"/>
    <col min="10727" max="10729" width="11.28515625" style="56" bestFit="1" customWidth="1"/>
    <col min="10730" max="10730" width="13.85546875" style="56" bestFit="1" customWidth="1"/>
    <col min="10731" max="10735" width="11.28515625" style="56" bestFit="1" customWidth="1"/>
    <col min="10736" max="10736" width="13.42578125" style="56" customWidth="1"/>
    <col min="10737" max="10737" width="11.28515625" style="56" bestFit="1" customWidth="1"/>
    <col min="10738" max="10738" width="15.140625" style="56" customWidth="1"/>
    <col min="10739" max="10739" width="13.140625" style="56" customWidth="1"/>
    <col min="10740" max="10740" width="15.85546875" style="56" customWidth="1"/>
    <col min="10741" max="10741" width="14.85546875" style="56" customWidth="1"/>
    <col min="10742" max="10742" width="19.140625" style="56" customWidth="1"/>
    <col min="10743" max="10743" width="14" style="56" customWidth="1"/>
    <col min="10744" max="10744" width="15.85546875" style="56" customWidth="1"/>
    <col min="10745" max="10745" width="17" style="56" customWidth="1"/>
    <col min="10746" max="10746" width="16.140625" style="56" customWidth="1"/>
    <col min="10747" max="10747" width="17.28515625" style="56" customWidth="1"/>
    <col min="10748" max="10749" width="8.85546875" style="56"/>
    <col min="10750" max="10750" width="13.85546875" style="56" bestFit="1" customWidth="1"/>
    <col min="10751" max="10943" width="8.85546875" style="56"/>
    <col min="10944" max="10944" width="43.42578125" style="56" customWidth="1"/>
    <col min="10945" max="10951" width="18.85546875" style="56" customWidth="1"/>
    <col min="10952" max="10952" width="15.42578125" style="56" customWidth="1"/>
    <col min="10953" max="10953" width="12.140625" style="56" customWidth="1"/>
    <col min="10954" max="10954" width="14.28515625" style="56" customWidth="1"/>
    <col min="10955" max="10955" width="12.28515625" style="56" customWidth="1"/>
    <col min="10956" max="10956" width="12.85546875" style="56" customWidth="1"/>
    <col min="10957" max="10958" width="12.42578125" style="56" customWidth="1"/>
    <col min="10959" max="10959" width="12.28515625" style="56" customWidth="1"/>
    <col min="10960" max="10965" width="11.42578125" style="56" bestFit="1" customWidth="1"/>
    <col min="10966" max="10966" width="13.85546875" style="56" bestFit="1" customWidth="1"/>
    <col min="10967" max="10971" width="11.42578125" style="56" bestFit="1" customWidth="1"/>
    <col min="10972" max="10972" width="11.7109375" style="56" customWidth="1"/>
    <col min="10973" max="10973" width="13.42578125" style="56" bestFit="1" customWidth="1"/>
    <col min="10974" max="10975" width="11.42578125" style="56" bestFit="1" customWidth="1"/>
    <col min="10976" max="10976" width="13.85546875" style="56" bestFit="1" customWidth="1"/>
    <col min="10977" max="10982" width="11.42578125" style="56" bestFit="1" customWidth="1"/>
    <col min="10983" max="10985" width="11.28515625" style="56" bestFit="1" customWidth="1"/>
    <col min="10986" max="10986" width="13.85546875" style="56" bestFit="1" customWidth="1"/>
    <col min="10987" max="10991" width="11.28515625" style="56" bestFit="1" customWidth="1"/>
    <col min="10992" max="10992" width="13.42578125" style="56" customWidth="1"/>
    <col min="10993" max="10993" width="11.28515625" style="56" bestFit="1" customWidth="1"/>
    <col min="10994" max="10994" width="15.140625" style="56" customWidth="1"/>
    <col min="10995" max="10995" width="13.140625" style="56" customWidth="1"/>
    <col min="10996" max="10996" width="15.85546875" style="56" customWidth="1"/>
    <col min="10997" max="10997" width="14.85546875" style="56" customWidth="1"/>
    <col min="10998" max="10998" width="19.140625" style="56" customWidth="1"/>
    <col min="10999" max="10999" width="14" style="56" customWidth="1"/>
    <col min="11000" max="11000" width="15.85546875" style="56" customWidth="1"/>
    <col min="11001" max="11001" width="17" style="56" customWidth="1"/>
    <col min="11002" max="11002" width="16.140625" style="56" customWidth="1"/>
    <col min="11003" max="11003" width="17.28515625" style="56" customWidth="1"/>
    <col min="11004" max="11005" width="8.85546875" style="56"/>
    <col min="11006" max="11006" width="13.85546875" style="56" bestFit="1" customWidth="1"/>
    <col min="11007" max="11199" width="8.85546875" style="56"/>
    <col min="11200" max="11200" width="43.42578125" style="56" customWidth="1"/>
    <col min="11201" max="11207" width="18.85546875" style="56" customWidth="1"/>
    <col min="11208" max="11208" width="15.42578125" style="56" customWidth="1"/>
    <col min="11209" max="11209" width="12.140625" style="56" customWidth="1"/>
    <col min="11210" max="11210" width="14.28515625" style="56" customWidth="1"/>
    <col min="11211" max="11211" width="12.28515625" style="56" customWidth="1"/>
    <col min="11212" max="11212" width="12.85546875" style="56" customWidth="1"/>
    <col min="11213" max="11214" width="12.42578125" style="56" customWidth="1"/>
    <col min="11215" max="11215" width="12.28515625" style="56" customWidth="1"/>
    <col min="11216" max="11221" width="11.42578125" style="56" bestFit="1" customWidth="1"/>
    <col min="11222" max="11222" width="13.85546875" style="56" bestFit="1" customWidth="1"/>
    <col min="11223" max="11227" width="11.42578125" style="56" bestFit="1" customWidth="1"/>
    <col min="11228" max="11228" width="11.7109375" style="56" customWidth="1"/>
    <col min="11229" max="11229" width="13.42578125" style="56" bestFit="1" customWidth="1"/>
    <col min="11230" max="11231" width="11.42578125" style="56" bestFit="1" customWidth="1"/>
    <col min="11232" max="11232" width="13.85546875" style="56" bestFit="1" customWidth="1"/>
    <col min="11233" max="11238" width="11.42578125" style="56" bestFit="1" customWidth="1"/>
    <col min="11239" max="11241" width="11.28515625" style="56" bestFit="1" customWidth="1"/>
    <col min="11242" max="11242" width="13.85546875" style="56" bestFit="1" customWidth="1"/>
    <col min="11243" max="11247" width="11.28515625" style="56" bestFit="1" customWidth="1"/>
    <col min="11248" max="11248" width="13.42578125" style="56" customWidth="1"/>
    <col min="11249" max="11249" width="11.28515625" style="56" bestFit="1" customWidth="1"/>
    <col min="11250" max="11250" width="15.140625" style="56" customWidth="1"/>
    <col min="11251" max="11251" width="13.140625" style="56" customWidth="1"/>
    <col min="11252" max="11252" width="15.85546875" style="56" customWidth="1"/>
    <col min="11253" max="11253" width="14.85546875" style="56" customWidth="1"/>
    <col min="11254" max="11254" width="19.140625" style="56" customWidth="1"/>
    <col min="11255" max="11255" width="14" style="56" customWidth="1"/>
    <col min="11256" max="11256" width="15.85546875" style="56" customWidth="1"/>
    <col min="11257" max="11257" width="17" style="56" customWidth="1"/>
    <col min="11258" max="11258" width="16.140625" style="56" customWidth="1"/>
    <col min="11259" max="11259" width="17.28515625" style="56" customWidth="1"/>
    <col min="11260" max="11261" width="8.85546875" style="56"/>
    <col min="11262" max="11262" width="13.85546875" style="56" bestFit="1" customWidth="1"/>
    <col min="11263" max="11455" width="8.85546875" style="56"/>
    <col min="11456" max="11456" width="43.42578125" style="56" customWidth="1"/>
    <col min="11457" max="11463" width="18.85546875" style="56" customWidth="1"/>
    <col min="11464" max="11464" width="15.42578125" style="56" customWidth="1"/>
    <col min="11465" max="11465" width="12.140625" style="56" customWidth="1"/>
    <col min="11466" max="11466" width="14.28515625" style="56" customWidth="1"/>
    <col min="11467" max="11467" width="12.28515625" style="56" customWidth="1"/>
    <col min="11468" max="11468" width="12.85546875" style="56" customWidth="1"/>
    <col min="11469" max="11470" width="12.42578125" style="56" customWidth="1"/>
    <col min="11471" max="11471" width="12.28515625" style="56" customWidth="1"/>
    <col min="11472" max="11477" width="11.42578125" style="56" bestFit="1" customWidth="1"/>
    <col min="11478" max="11478" width="13.85546875" style="56" bestFit="1" customWidth="1"/>
    <col min="11479" max="11483" width="11.42578125" style="56" bestFit="1" customWidth="1"/>
    <col min="11484" max="11484" width="11.7109375" style="56" customWidth="1"/>
    <col min="11485" max="11485" width="13.42578125" style="56" bestFit="1" customWidth="1"/>
    <col min="11486" max="11487" width="11.42578125" style="56" bestFit="1" customWidth="1"/>
    <col min="11488" max="11488" width="13.85546875" style="56" bestFit="1" customWidth="1"/>
    <col min="11489" max="11494" width="11.42578125" style="56" bestFit="1" customWidth="1"/>
    <col min="11495" max="11497" width="11.28515625" style="56" bestFit="1" customWidth="1"/>
    <col min="11498" max="11498" width="13.85546875" style="56" bestFit="1" customWidth="1"/>
    <col min="11499" max="11503" width="11.28515625" style="56" bestFit="1" customWidth="1"/>
    <col min="11504" max="11504" width="13.42578125" style="56" customWidth="1"/>
    <col min="11505" max="11505" width="11.28515625" style="56" bestFit="1" customWidth="1"/>
    <col min="11506" max="11506" width="15.140625" style="56" customWidth="1"/>
    <col min="11507" max="11507" width="13.140625" style="56" customWidth="1"/>
    <col min="11508" max="11508" width="15.85546875" style="56" customWidth="1"/>
    <col min="11509" max="11509" width="14.85546875" style="56" customWidth="1"/>
    <col min="11510" max="11510" width="19.140625" style="56" customWidth="1"/>
    <col min="11511" max="11511" width="14" style="56" customWidth="1"/>
    <col min="11512" max="11512" width="15.85546875" style="56" customWidth="1"/>
    <col min="11513" max="11513" width="17" style="56" customWidth="1"/>
    <col min="11514" max="11514" width="16.140625" style="56" customWidth="1"/>
    <col min="11515" max="11515" width="17.28515625" style="56" customWidth="1"/>
    <col min="11516" max="11517" width="8.85546875" style="56"/>
    <col min="11518" max="11518" width="13.85546875" style="56" bestFit="1" customWidth="1"/>
    <col min="11519" max="11711" width="8.85546875" style="56"/>
    <col min="11712" max="11712" width="43.42578125" style="56" customWidth="1"/>
    <col min="11713" max="11719" width="18.85546875" style="56" customWidth="1"/>
    <col min="11720" max="11720" width="15.42578125" style="56" customWidth="1"/>
    <col min="11721" max="11721" width="12.140625" style="56" customWidth="1"/>
    <col min="11722" max="11722" width="14.28515625" style="56" customWidth="1"/>
    <col min="11723" max="11723" width="12.28515625" style="56" customWidth="1"/>
    <col min="11724" max="11724" width="12.85546875" style="56" customWidth="1"/>
    <col min="11725" max="11726" width="12.42578125" style="56" customWidth="1"/>
    <col min="11727" max="11727" width="12.28515625" style="56" customWidth="1"/>
    <col min="11728" max="11733" width="11.42578125" style="56" bestFit="1" customWidth="1"/>
    <col min="11734" max="11734" width="13.85546875" style="56" bestFit="1" customWidth="1"/>
    <col min="11735" max="11739" width="11.42578125" style="56" bestFit="1" customWidth="1"/>
    <col min="11740" max="11740" width="11.7109375" style="56" customWidth="1"/>
    <col min="11741" max="11741" width="13.42578125" style="56" bestFit="1" customWidth="1"/>
    <col min="11742" max="11743" width="11.42578125" style="56" bestFit="1" customWidth="1"/>
    <col min="11744" max="11744" width="13.85546875" style="56" bestFit="1" customWidth="1"/>
    <col min="11745" max="11750" width="11.42578125" style="56" bestFit="1" customWidth="1"/>
    <col min="11751" max="11753" width="11.28515625" style="56" bestFit="1" customWidth="1"/>
    <col min="11754" max="11754" width="13.85546875" style="56" bestFit="1" customWidth="1"/>
    <col min="11755" max="11759" width="11.28515625" style="56" bestFit="1" customWidth="1"/>
    <col min="11760" max="11760" width="13.42578125" style="56" customWidth="1"/>
    <col min="11761" max="11761" width="11.28515625" style="56" bestFit="1" customWidth="1"/>
    <col min="11762" max="11762" width="15.140625" style="56" customWidth="1"/>
    <col min="11763" max="11763" width="13.140625" style="56" customWidth="1"/>
    <col min="11764" max="11764" width="15.85546875" style="56" customWidth="1"/>
    <col min="11765" max="11765" width="14.85546875" style="56" customWidth="1"/>
    <col min="11766" max="11766" width="19.140625" style="56" customWidth="1"/>
    <col min="11767" max="11767" width="14" style="56" customWidth="1"/>
    <col min="11768" max="11768" width="15.85546875" style="56" customWidth="1"/>
    <col min="11769" max="11769" width="17" style="56" customWidth="1"/>
    <col min="11770" max="11770" width="16.140625" style="56" customWidth="1"/>
    <col min="11771" max="11771" width="17.28515625" style="56" customWidth="1"/>
    <col min="11772" max="11773" width="8.85546875" style="56"/>
    <col min="11774" max="11774" width="13.85546875" style="56" bestFit="1" customWidth="1"/>
    <col min="11775" max="11967" width="8.85546875" style="56"/>
    <col min="11968" max="11968" width="43.42578125" style="56" customWidth="1"/>
    <col min="11969" max="11975" width="18.85546875" style="56" customWidth="1"/>
    <col min="11976" max="11976" width="15.42578125" style="56" customWidth="1"/>
    <col min="11977" max="11977" width="12.140625" style="56" customWidth="1"/>
    <col min="11978" max="11978" width="14.28515625" style="56" customWidth="1"/>
    <col min="11979" max="11979" width="12.28515625" style="56" customWidth="1"/>
    <col min="11980" max="11980" width="12.85546875" style="56" customWidth="1"/>
    <col min="11981" max="11982" width="12.42578125" style="56" customWidth="1"/>
    <col min="11983" max="11983" width="12.28515625" style="56" customWidth="1"/>
    <col min="11984" max="11989" width="11.42578125" style="56" bestFit="1" customWidth="1"/>
    <col min="11990" max="11990" width="13.85546875" style="56" bestFit="1" customWidth="1"/>
    <col min="11991" max="11995" width="11.42578125" style="56" bestFit="1" customWidth="1"/>
    <col min="11996" max="11996" width="11.7109375" style="56" customWidth="1"/>
    <col min="11997" max="11997" width="13.42578125" style="56" bestFit="1" customWidth="1"/>
    <col min="11998" max="11999" width="11.42578125" style="56" bestFit="1" customWidth="1"/>
    <col min="12000" max="12000" width="13.85546875" style="56" bestFit="1" customWidth="1"/>
    <col min="12001" max="12006" width="11.42578125" style="56" bestFit="1" customWidth="1"/>
    <col min="12007" max="12009" width="11.28515625" style="56" bestFit="1" customWidth="1"/>
    <col min="12010" max="12010" width="13.85546875" style="56" bestFit="1" customWidth="1"/>
    <col min="12011" max="12015" width="11.28515625" style="56" bestFit="1" customWidth="1"/>
    <col min="12016" max="12016" width="13.42578125" style="56" customWidth="1"/>
    <col min="12017" max="12017" width="11.28515625" style="56" bestFit="1" customWidth="1"/>
    <col min="12018" max="12018" width="15.140625" style="56" customWidth="1"/>
    <col min="12019" max="12019" width="13.140625" style="56" customWidth="1"/>
    <col min="12020" max="12020" width="15.85546875" style="56" customWidth="1"/>
    <col min="12021" max="12021" width="14.85546875" style="56" customWidth="1"/>
    <col min="12022" max="12022" width="19.140625" style="56" customWidth="1"/>
    <col min="12023" max="12023" width="14" style="56" customWidth="1"/>
    <col min="12024" max="12024" width="15.85546875" style="56" customWidth="1"/>
    <col min="12025" max="12025" width="17" style="56" customWidth="1"/>
    <col min="12026" max="12026" width="16.140625" style="56" customWidth="1"/>
    <col min="12027" max="12027" width="17.28515625" style="56" customWidth="1"/>
    <col min="12028" max="12029" width="8.85546875" style="56"/>
    <col min="12030" max="12030" width="13.85546875" style="56" bestFit="1" customWidth="1"/>
    <col min="12031" max="12223" width="8.85546875" style="56"/>
    <col min="12224" max="12224" width="43.42578125" style="56" customWidth="1"/>
    <col min="12225" max="12231" width="18.85546875" style="56" customWidth="1"/>
    <col min="12232" max="12232" width="15.42578125" style="56" customWidth="1"/>
    <col min="12233" max="12233" width="12.140625" style="56" customWidth="1"/>
    <col min="12234" max="12234" width="14.28515625" style="56" customWidth="1"/>
    <col min="12235" max="12235" width="12.28515625" style="56" customWidth="1"/>
    <col min="12236" max="12236" width="12.85546875" style="56" customWidth="1"/>
    <col min="12237" max="12238" width="12.42578125" style="56" customWidth="1"/>
    <col min="12239" max="12239" width="12.28515625" style="56" customWidth="1"/>
    <col min="12240" max="12245" width="11.42578125" style="56" bestFit="1" customWidth="1"/>
    <col min="12246" max="12246" width="13.85546875" style="56" bestFit="1" customWidth="1"/>
    <col min="12247" max="12251" width="11.42578125" style="56" bestFit="1" customWidth="1"/>
    <col min="12252" max="12252" width="11.7109375" style="56" customWidth="1"/>
    <col min="12253" max="12253" width="13.42578125" style="56" bestFit="1" customWidth="1"/>
    <col min="12254" max="12255" width="11.42578125" style="56" bestFit="1" customWidth="1"/>
    <col min="12256" max="12256" width="13.85546875" style="56" bestFit="1" customWidth="1"/>
    <col min="12257" max="12262" width="11.42578125" style="56" bestFit="1" customWidth="1"/>
    <col min="12263" max="12265" width="11.28515625" style="56" bestFit="1" customWidth="1"/>
    <col min="12266" max="12266" width="13.85546875" style="56" bestFit="1" customWidth="1"/>
    <col min="12267" max="12271" width="11.28515625" style="56" bestFit="1" customWidth="1"/>
    <col min="12272" max="12272" width="13.42578125" style="56" customWidth="1"/>
    <col min="12273" max="12273" width="11.28515625" style="56" bestFit="1" customWidth="1"/>
    <col min="12274" max="12274" width="15.140625" style="56" customWidth="1"/>
    <col min="12275" max="12275" width="13.140625" style="56" customWidth="1"/>
    <col min="12276" max="12276" width="15.85546875" style="56" customWidth="1"/>
    <col min="12277" max="12277" width="14.85546875" style="56" customWidth="1"/>
    <col min="12278" max="12278" width="19.140625" style="56" customWidth="1"/>
    <col min="12279" max="12279" width="14" style="56" customWidth="1"/>
    <col min="12280" max="12280" width="15.85546875" style="56" customWidth="1"/>
    <col min="12281" max="12281" width="17" style="56" customWidth="1"/>
    <col min="12282" max="12282" width="16.140625" style="56" customWidth="1"/>
    <col min="12283" max="12283" width="17.28515625" style="56" customWidth="1"/>
    <col min="12284" max="12285" width="8.85546875" style="56"/>
    <col min="12286" max="12286" width="13.85546875" style="56" bestFit="1" customWidth="1"/>
    <col min="12287" max="12479" width="8.85546875" style="56"/>
    <col min="12480" max="12480" width="43.42578125" style="56" customWidth="1"/>
    <col min="12481" max="12487" width="18.85546875" style="56" customWidth="1"/>
    <col min="12488" max="12488" width="15.42578125" style="56" customWidth="1"/>
    <col min="12489" max="12489" width="12.140625" style="56" customWidth="1"/>
    <col min="12490" max="12490" width="14.28515625" style="56" customWidth="1"/>
    <col min="12491" max="12491" width="12.28515625" style="56" customWidth="1"/>
    <col min="12492" max="12492" width="12.85546875" style="56" customWidth="1"/>
    <col min="12493" max="12494" width="12.42578125" style="56" customWidth="1"/>
    <col min="12495" max="12495" width="12.28515625" style="56" customWidth="1"/>
    <col min="12496" max="12501" width="11.42578125" style="56" bestFit="1" customWidth="1"/>
    <col min="12502" max="12502" width="13.85546875" style="56" bestFit="1" customWidth="1"/>
    <col min="12503" max="12507" width="11.42578125" style="56" bestFit="1" customWidth="1"/>
    <col min="12508" max="12508" width="11.7109375" style="56" customWidth="1"/>
    <col min="12509" max="12509" width="13.42578125" style="56" bestFit="1" customWidth="1"/>
    <col min="12510" max="12511" width="11.42578125" style="56" bestFit="1" customWidth="1"/>
    <col min="12512" max="12512" width="13.85546875" style="56" bestFit="1" customWidth="1"/>
    <col min="12513" max="12518" width="11.42578125" style="56" bestFit="1" customWidth="1"/>
    <col min="12519" max="12521" width="11.28515625" style="56" bestFit="1" customWidth="1"/>
    <col min="12522" max="12522" width="13.85546875" style="56" bestFit="1" customWidth="1"/>
    <col min="12523" max="12527" width="11.28515625" style="56" bestFit="1" customWidth="1"/>
    <col min="12528" max="12528" width="13.42578125" style="56" customWidth="1"/>
    <col min="12529" max="12529" width="11.28515625" style="56" bestFit="1" customWidth="1"/>
    <col min="12530" max="12530" width="15.140625" style="56" customWidth="1"/>
    <col min="12531" max="12531" width="13.140625" style="56" customWidth="1"/>
    <col min="12532" max="12532" width="15.85546875" style="56" customWidth="1"/>
    <col min="12533" max="12533" width="14.85546875" style="56" customWidth="1"/>
    <col min="12534" max="12534" width="19.140625" style="56" customWidth="1"/>
    <col min="12535" max="12535" width="14" style="56" customWidth="1"/>
    <col min="12536" max="12536" width="15.85546875" style="56" customWidth="1"/>
    <col min="12537" max="12537" width="17" style="56" customWidth="1"/>
    <col min="12538" max="12538" width="16.140625" style="56" customWidth="1"/>
    <col min="12539" max="12539" width="17.28515625" style="56" customWidth="1"/>
    <col min="12540" max="12541" width="8.85546875" style="56"/>
    <col min="12542" max="12542" width="13.85546875" style="56" bestFit="1" customWidth="1"/>
    <col min="12543" max="12735" width="8.85546875" style="56"/>
    <col min="12736" max="12736" width="43.42578125" style="56" customWidth="1"/>
    <col min="12737" max="12743" width="18.85546875" style="56" customWidth="1"/>
    <col min="12744" max="12744" width="15.42578125" style="56" customWidth="1"/>
    <col min="12745" max="12745" width="12.140625" style="56" customWidth="1"/>
    <col min="12746" max="12746" width="14.28515625" style="56" customWidth="1"/>
    <col min="12747" max="12747" width="12.28515625" style="56" customWidth="1"/>
    <col min="12748" max="12748" width="12.85546875" style="56" customWidth="1"/>
    <col min="12749" max="12750" width="12.42578125" style="56" customWidth="1"/>
    <col min="12751" max="12751" width="12.28515625" style="56" customWidth="1"/>
    <col min="12752" max="12757" width="11.42578125" style="56" bestFit="1" customWidth="1"/>
    <col min="12758" max="12758" width="13.85546875" style="56" bestFit="1" customWidth="1"/>
    <col min="12759" max="12763" width="11.42578125" style="56" bestFit="1" customWidth="1"/>
    <col min="12764" max="12764" width="11.7109375" style="56" customWidth="1"/>
    <col min="12765" max="12765" width="13.42578125" style="56" bestFit="1" customWidth="1"/>
    <col min="12766" max="12767" width="11.42578125" style="56" bestFit="1" customWidth="1"/>
    <col min="12768" max="12768" width="13.85546875" style="56" bestFit="1" customWidth="1"/>
    <col min="12769" max="12774" width="11.42578125" style="56" bestFit="1" customWidth="1"/>
    <col min="12775" max="12777" width="11.28515625" style="56" bestFit="1" customWidth="1"/>
    <col min="12778" max="12778" width="13.85546875" style="56" bestFit="1" customWidth="1"/>
    <col min="12779" max="12783" width="11.28515625" style="56" bestFit="1" customWidth="1"/>
    <col min="12784" max="12784" width="13.42578125" style="56" customWidth="1"/>
    <col min="12785" max="12785" width="11.28515625" style="56" bestFit="1" customWidth="1"/>
    <col min="12786" max="12786" width="15.140625" style="56" customWidth="1"/>
    <col min="12787" max="12787" width="13.140625" style="56" customWidth="1"/>
    <col min="12788" max="12788" width="15.85546875" style="56" customWidth="1"/>
    <col min="12789" max="12789" width="14.85546875" style="56" customWidth="1"/>
    <col min="12790" max="12790" width="19.140625" style="56" customWidth="1"/>
    <col min="12791" max="12791" width="14" style="56" customWidth="1"/>
    <col min="12792" max="12792" width="15.85546875" style="56" customWidth="1"/>
    <col min="12793" max="12793" width="17" style="56" customWidth="1"/>
    <col min="12794" max="12794" width="16.140625" style="56" customWidth="1"/>
    <col min="12795" max="12795" width="17.28515625" style="56" customWidth="1"/>
    <col min="12796" max="12797" width="8.85546875" style="56"/>
    <col min="12798" max="12798" width="13.85546875" style="56" bestFit="1" customWidth="1"/>
    <col min="12799" max="12991" width="8.85546875" style="56"/>
    <col min="12992" max="12992" width="43.42578125" style="56" customWidth="1"/>
    <col min="12993" max="12999" width="18.85546875" style="56" customWidth="1"/>
    <col min="13000" max="13000" width="15.42578125" style="56" customWidth="1"/>
    <col min="13001" max="13001" width="12.140625" style="56" customWidth="1"/>
    <col min="13002" max="13002" width="14.28515625" style="56" customWidth="1"/>
    <col min="13003" max="13003" width="12.28515625" style="56" customWidth="1"/>
    <col min="13004" max="13004" width="12.85546875" style="56" customWidth="1"/>
    <col min="13005" max="13006" width="12.42578125" style="56" customWidth="1"/>
    <col min="13007" max="13007" width="12.28515625" style="56" customWidth="1"/>
    <col min="13008" max="13013" width="11.42578125" style="56" bestFit="1" customWidth="1"/>
    <col min="13014" max="13014" width="13.85546875" style="56" bestFit="1" customWidth="1"/>
    <col min="13015" max="13019" width="11.42578125" style="56" bestFit="1" customWidth="1"/>
    <col min="13020" max="13020" width="11.7109375" style="56" customWidth="1"/>
    <col min="13021" max="13021" width="13.42578125" style="56" bestFit="1" customWidth="1"/>
    <col min="13022" max="13023" width="11.42578125" style="56" bestFit="1" customWidth="1"/>
    <col min="13024" max="13024" width="13.85546875" style="56" bestFit="1" customWidth="1"/>
    <col min="13025" max="13030" width="11.42578125" style="56" bestFit="1" customWidth="1"/>
    <col min="13031" max="13033" width="11.28515625" style="56" bestFit="1" customWidth="1"/>
    <col min="13034" max="13034" width="13.85546875" style="56" bestFit="1" customWidth="1"/>
    <col min="13035" max="13039" width="11.28515625" style="56" bestFit="1" customWidth="1"/>
    <col min="13040" max="13040" width="13.42578125" style="56" customWidth="1"/>
    <col min="13041" max="13041" width="11.28515625" style="56" bestFit="1" customWidth="1"/>
    <col min="13042" max="13042" width="15.140625" style="56" customWidth="1"/>
    <col min="13043" max="13043" width="13.140625" style="56" customWidth="1"/>
    <col min="13044" max="13044" width="15.85546875" style="56" customWidth="1"/>
    <col min="13045" max="13045" width="14.85546875" style="56" customWidth="1"/>
    <col min="13046" max="13046" width="19.140625" style="56" customWidth="1"/>
    <col min="13047" max="13047" width="14" style="56" customWidth="1"/>
    <col min="13048" max="13048" width="15.85546875" style="56" customWidth="1"/>
    <col min="13049" max="13049" width="17" style="56" customWidth="1"/>
    <col min="13050" max="13050" width="16.140625" style="56" customWidth="1"/>
    <col min="13051" max="13051" width="17.28515625" style="56" customWidth="1"/>
    <col min="13052" max="13053" width="8.85546875" style="56"/>
    <col min="13054" max="13054" width="13.85546875" style="56" bestFit="1" customWidth="1"/>
    <col min="13055" max="13247" width="8.85546875" style="56"/>
    <col min="13248" max="13248" width="43.42578125" style="56" customWidth="1"/>
    <col min="13249" max="13255" width="18.85546875" style="56" customWidth="1"/>
    <col min="13256" max="13256" width="15.42578125" style="56" customWidth="1"/>
    <col min="13257" max="13257" width="12.140625" style="56" customWidth="1"/>
    <col min="13258" max="13258" width="14.28515625" style="56" customWidth="1"/>
    <col min="13259" max="13259" width="12.28515625" style="56" customWidth="1"/>
    <col min="13260" max="13260" width="12.85546875" style="56" customWidth="1"/>
    <col min="13261" max="13262" width="12.42578125" style="56" customWidth="1"/>
    <col min="13263" max="13263" width="12.28515625" style="56" customWidth="1"/>
    <col min="13264" max="13269" width="11.42578125" style="56" bestFit="1" customWidth="1"/>
    <col min="13270" max="13270" width="13.85546875" style="56" bestFit="1" customWidth="1"/>
    <col min="13271" max="13275" width="11.42578125" style="56" bestFit="1" customWidth="1"/>
    <col min="13276" max="13276" width="11.7109375" style="56" customWidth="1"/>
    <col min="13277" max="13277" width="13.42578125" style="56" bestFit="1" customWidth="1"/>
    <col min="13278" max="13279" width="11.42578125" style="56" bestFit="1" customWidth="1"/>
    <col min="13280" max="13280" width="13.85546875" style="56" bestFit="1" customWidth="1"/>
    <col min="13281" max="13286" width="11.42578125" style="56" bestFit="1" customWidth="1"/>
    <col min="13287" max="13289" width="11.28515625" style="56" bestFit="1" customWidth="1"/>
    <col min="13290" max="13290" width="13.85546875" style="56" bestFit="1" customWidth="1"/>
    <col min="13291" max="13295" width="11.28515625" style="56" bestFit="1" customWidth="1"/>
    <col min="13296" max="13296" width="13.42578125" style="56" customWidth="1"/>
    <col min="13297" max="13297" width="11.28515625" style="56" bestFit="1" customWidth="1"/>
    <col min="13298" max="13298" width="15.140625" style="56" customWidth="1"/>
    <col min="13299" max="13299" width="13.140625" style="56" customWidth="1"/>
    <col min="13300" max="13300" width="15.85546875" style="56" customWidth="1"/>
    <col min="13301" max="13301" width="14.85546875" style="56" customWidth="1"/>
    <col min="13302" max="13302" width="19.140625" style="56" customWidth="1"/>
    <col min="13303" max="13303" width="14" style="56" customWidth="1"/>
    <col min="13304" max="13304" width="15.85546875" style="56" customWidth="1"/>
    <col min="13305" max="13305" width="17" style="56" customWidth="1"/>
    <col min="13306" max="13306" width="16.140625" style="56" customWidth="1"/>
    <col min="13307" max="13307" width="17.28515625" style="56" customWidth="1"/>
    <col min="13308" max="13309" width="8.85546875" style="56"/>
    <col min="13310" max="13310" width="13.85546875" style="56" bestFit="1" customWidth="1"/>
    <col min="13311" max="13503" width="8.85546875" style="56"/>
    <col min="13504" max="13504" width="43.42578125" style="56" customWidth="1"/>
    <col min="13505" max="13511" width="18.85546875" style="56" customWidth="1"/>
    <col min="13512" max="13512" width="15.42578125" style="56" customWidth="1"/>
    <col min="13513" max="13513" width="12.140625" style="56" customWidth="1"/>
    <col min="13514" max="13514" width="14.28515625" style="56" customWidth="1"/>
    <col min="13515" max="13515" width="12.28515625" style="56" customWidth="1"/>
    <col min="13516" max="13516" width="12.85546875" style="56" customWidth="1"/>
    <col min="13517" max="13518" width="12.42578125" style="56" customWidth="1"/>
    <col min="13519" max="13519" width="12.28515625" style="56" customWidth="1"/>
    <col min="13520" max="13525" width="11.42578125" style="56" bestFit="1" customWidth="1"/>
    <col min="13526" max="13526" width="13.85546875" style="56" bestFit="1" customWidth="1"/>
    <col min="13527" max="13531" width="11.42578125" style="56" bestFit="1" customWidth="1"/>
    <col min="13532" max="13532" width="11.7109375" style="56" customWidth="1"/>
    <col min="13533" max="13533" width="13.42578125" style="56" bestFit="1" customWidth="1"/>
    <col min="13534" max="13535" width="11.42578125" style="56" bestFit="1" customWidth="1"/>
    <col min="13536" max="13536" width="13.85546875" style="56" bestFit="1" customWidth="1"/>
    <col min="13537" max="13542" width="11.42578125" style="56" bestFit="1" customWidth="1"/>
    <col min="13543" max="13545" width="11.28515625" style="56" bestFit="1" customWidth="1"/>
    <col min="13546" max="13546" width="13.85546875" style="56" bestFit="1" customWidth="1"/>
    <col min="13547" max="13551" width="11.28515625" style="56" bestFit="1" customWidth="1"/>
    <col min="13552" max="13552" width="13.42578125" style="56" customWidth="1"/>
    <col min="13553" max="13553" width="11.28515625" style="56" bestFit="1" customWidth="1"/>
    <col min="13554" max="13554" width="15.140625" style="56" customWidth="1"/>
    <col min="13555" max="13555" width="13.140625" style="56" customWidth="1"/>
    <col min="13556" max="13556" width="15.85546875" style="56" customWidth="1"/>
    <col min="13557" max="13557" width="14.85546875" style="56" customWidth="1"/>
    <col min="13558" max="13558" width="19.140625" style="56" customWidth="1"/>
    <col min="13559" max="13559" width="14" style="56" customWidth="1"/>
    <col min="13560" max="13560" width="15.85546875" style="56" customWidth="1"/>
    <col min="13561" max="13561" width="17" style="56" customWidth="1"/>
    <col min="13562" max="13562" width="16.140625" style="56" customWidth="1"/>
    <col min="13563" max="13563" width="17.28515625" style="56" customWidth="1"/>
    <col min="13564" max="13565" width="8.85546875" style="56"/>
    <col min="13566" max="13566" width="13.85546875" style="56" bestFit="1" customWidth="1"/>
    <col min="13567" max="13759" width="8.85546875" style="56"/>
    <col min="13760" max="13760" width="43.42578125" style="56" customWidth="1"/>
    <col min="13761" max="13767" width="18.85546875" style="56" customWidth="1"/>
    <col min="13768" max="13768" width="15.42578125" style="56" customWidth="1"/>
    <col min="13769" max="13769" width="12.140625" style="56" customWidth="1"/>
    <col min="13770" max="13770" width="14.28515625" style="56" customWidth="1"/>
    <col min="13771" max="13771" width="12.28515625" style="56" customWidth="1"/>
    <col min="13772" max="13772" width="12.85546875" style="56" customWidth="1"/>
    <col min="13773" max="13774" width="12.42578125" style="56" customWidth="1"/>
    <col min="13775" max="13775" width="12.28515625" style="56" customWidth="1"/>
    <col min="13776" max="13781" width="11.42578125" style="56" bestFit="1" customWidth="1"/>
    <col min="13782" max="13782" width="13.85546875" style="56" bestFit="1" customWidth="1"/>
    <col min="13783" max="13787" width="11.42578125" style="56" bestFit="1" customWidth="1"/>
    <col min="13788" max="13788" width="11.7109375" style="56" customWidth="1"/>
    <col min="13789" max="13789" width="13.42578125" style="56" bestFit="1" customWidth="1"/>
    <col min="13790" max="13791" width="11.42578125" style="56" bestFit="1" customWidth="1"/>
    <col min="13792" max="13792" width="13.85546875" style="56" bestFit="1" customWidth="1"/>
    <col min="13793" max="13798" width="11.42578125" style="56" bestFit="1" customWidth="1"/>
    <col min="13799" max="13801" width="11.28515625" style="56" bestFit="1" customWidth="1"/>
    <col min="13802" max="13802" width="13.85546875" style="56" bestFit="1" customWidth="1"/>
    <col min="13803" max="13807" width="11.28515625" style="56" bestFit="1" customWidth="1"/>
    <col min="13808" max="13808" width="13.42578125" style="56" customWidth="1"/>
    <col min="13809" max="13809" width="11.28515625" style="56" bestFit="1" customWidth="1"/>
    <col min="13810" max="13810" width="15.140625" style="56" customWidth="1"/>
    <col min="13811" max="13811" width="13.140625" style="56" customWidth="1"/>
    <col min="13812" max="13812" width="15.85546875" style="56" customWidth="1"/>
    <col min="13813" max="13813" width="14.85546875" style="56" customWidth="1"/>
    <col min="13814" max="13814" width="19.140625" style="56" customWidth="1"/>
    <col min="13815" max="13815" width="14" style="56" customWidth="1"/>
    <col min="13816" max="13816" width="15.85546875" style="56" customWidth="1"/>
    <col min="13817" max="13817" width="17" style="56" customWidth="1"/>
    <col min="13818" max="13818" width="16.140625" style="56" customWidth="1"/>
    <col min="13819" max="13819" width="17.28515625" style="56" customWidth="1"/>
    <col min="13820" max="13821" width="8.85546875" style="56"/>
    <col min="13822" max="13822" width="13.85546875" style="56" bestFit="1" customWidth="1"/>
    <col min="13823" max="14015" width="8.85546875" style="56"/>
    <col min="14016" max="14016" width="43.42578125" style="56" customWidth="1"/>
    <col min="14017" max="14023" width="18.85546875" style="56" customWidth="1"/>
    <col min="14024" max="14024" width="15.42578125" style="56" customWidth="1"/>
    <col min="14025" max="14025" width="12.140625" style="56" customWidth="1"/>
    <col min="14026" max="14026" width="14.28515625" style="56" customWidth="1"/>
    <col min="14027" max="14027" width="12.28515625" style="56" customWidth="1"/>
    <col min="14028" max="14028" width="12.85546875" style="56" customWidth="1"/>
    <col min="14029" max="14030" width="12.42578125" style="56" customWidth="1"/>
    <col min="14031" max="14031" width="12.28515625" style="56" customWidth="1"/>
    <col min="14032" max="14037" width="11.42578125" style="56" bestFit="1" customWidth="1"/>
    <col min="14038" max="14038" width="13.85546875" style="56" bestFit="1" customWidth="1"/>
    <col min="14039" max="14043" width="11.42578125" style="56" bestFit="1" customWidth="1"/>
    <col min="14044" max="14044" width="11.7109375" style="56" customWidth="1"/>
    <col min="14045" max="14045" width="13.42578125" style="56" bestFit="1" customWidth="1"/>
    <col min="14046" max="14047" width="11.42578125" style="56" bestFit="1" customWidth="1"/>
    <col min="14048" max="14048" width="13.85546875" style="56" bestFit="1" customWidth="1"/>
    <col min="14049" max="14054" width="11.42578125" style="56" bestFit="1" customWidth="1"/>
    <col min="14055" max="14057" width="11.28515625" style="56" bestFit="1" customWidth="1"/>
    <col min="14058" max="14058" width="13.85546875" style="56" bestFit="1" customWidth="1"/>
    <col min="14059" max="14063" width="11.28515625" style="56" bestFit="1" customWidth="1"/>
    <col min="14064" max="14064" width="13.42578125" style="56" customWidth="1"/>
    <col min="14065" max="14065" width="11.28515625" style="56" bestFit="1" customWidth="1"/>
    <col min="14066" max="14066" width="15.140625" style="56" customWidth="1"/>
    <col min="14067" max="14067" width="13.140625" style="56" customWidth="1"/>
    <col min="14068" max="14068" width="15.85546875" style="56" customWidth="1"/>
    <col min="14069" max="14069" width="14.85546875" style="56" customWidth="1"/>
    <col min="14070" max="14070" width="19.140625" style="56" customWidth="1"/>
    <col min="14071" max="14071" width="14" style="56" customWidth="1"/>
    <col min="14072" max="14072" width="15.85546875" style="56" customWidth="1"/>
    <col min="14073" max="14073" width="17" style="56" customWidth="1"/>
    <col min="14074" max="14074" width="16.140625" style="56" customWidth="1"/>
    <col min="14075" max="14075" width="17.28515625" style="56" customWidth="1"/>
    <col min="14076" max="14077" width="8.85546875" style="56"/>
    <col min="14078" max="14078" width="13.85546875" style="56" bestFit="1" customWidth="1"/>
    <col min="14079" max="14271" width="8.85546875" style="56"/>
    <col min="14272" max="14272" width="43.42578125" style="56" customWidth="1"/>
    <col min="14273" max="14279" width="18.85546875" style="56" customWidth="1"/>
    <col min="14280" max="14280" width="15.42578125" style="56" customWidth="1"/>
    <col min="14281" max="14281" width="12.140625" style="56" customWidth="1"/>
    <col min="14282" max="14282" width="14.28515625" style="56" customWidth="1"/>
    <col min="14283" max="14283" width="12.28515625" style="56" customWidth="1"/>
    <col min="14284" max="14284" width="12.85546875" style="56" customWidth="1"/>
    <col min="14285" max="14286" width="12.42578125" style="56" customWidth="1"/>
    <col min="14287" max="14287" width="12.28515625" style="56" customWidth="1"/>
    <col min="14288" max="14293" width="11.42578125" style="56" bestFit="1" customWidth="1"/>
    <col min="14294" max="14294" width="13.85546875" style="56" bestFit="1" customWidth="1"/>
    <col min="14295" max="14299" width="11.42578125" style="56" bestFit="1" customWidth="1"/>
    <col min="14300" max="14300" width="11.7109375" style="56" customWidth="1"/>
    <col min="14301" max="14301" width="13.42578125" style="56" bestFit="1" customWidth="1"/>
    <col min="14302" max="14303" width="11.42578125" style="56" bestFit="1" customWidth="1"/>
    <col min="14304" max="14304" width="13.85546875" style="56" bestFit="1" customWidth="1"/>
    <col min="14305" max="14310" width="11.42578125" style="56" bestFit="1" customWidth="1"/>
    <col min="14311" max="14313" width="11.28515625" style="56" bestFit="1" customWidth="1"/>
    <col min="14314" max="14314" width="13.85546875" style="56" bestFit="1" customWidth="1"/>
    <col min="14315" max="14319" width="11.28515625" style="56" bestFit="1" customWidth="1"/>
    <col min="14320" max="14320" width="13.42578125" style="56" customWidth="1"/>
    <col min="14321" max="14321" width="11.28515625" style="56" bestFit="1" customWidth="1"/>
    <col min="14322" max="14322" width="15.140625" style="56" customWidth="1"/>
    <col min="14323" max="14323" width="13.140625" style="56" customWidth="1"/>
    <col min="14324" max="14324" width="15.85546875" style="56" customWidth="1"/>
    <col min="14325" max="14325" width="14.85546875" style="56" customWidth="1"/>
    <col min="14326" max="14326" width="19.140625" style="56" customWidth="1"/>
    <col min="14327" max="14327" width="14" style="56" customWidth="1"/>
    <col min="14328" max="14328" width="15.85546875" style="56" customWidth="1"/>
    <col min="14329" max="14329" width="17" style="56" customWidth="1"/>
    <col min="14330" max="14330" width="16.140625" style="56" customWidth="1"/>
    <col min="14331" max="14331" width="17.28515625" style="56" customWidth="1"/>
    <col min="14332" max="14333" width="8.85546875" style="56"/>
    <col min="14334" max="14334" width="13.85546875" style="56" bestFit="1" customWidth="1"/>
    <col min="14335" max="14527" width="8.85546875" style="56"/>
    <col min="14528" max="14528" width="43.42578125" style="56" customWidth="1"/>
    <col min="14529" max="14535" width="18.85546875" style="56" customWidth="1"/>
    <col min="14536" max="14536" width="15.42578125" style="56" customWidth="1"/>
    <col min="14537" max="14537" width="12.140625" style="56" customWidth="1"/>
    <col min="14538" max="14538" width="14.28515625" style="56" customWidth="1"/>
    <col min="14539" max="14539" width="12.28515625" style="56" customWidth="1"/>
    <col min="14540" max="14540" width="12.85546875" style="56" customWidth="1"/>
    <col min="14541" max="14542" width="12.42578125" style="56" customWidth="1"/>
    <col min="14543" max="14543" width="12.28515625" style="56" customWidth="1"/>
    <col min="14544" max="14549" width="11.42578125" style="56" bestFit="1" customWidth="1"/>
    <col min="14550" max="14550" width="13.85546875" style="56" bestFit="1" customWidth="1"/>
    <col min="14551" max="14555" width="11.42578125" style="56" bestFit="1" customWidth="1"/>
    <col min="14556" max="14556" width="11.7109375" style="56" customWidth="1"/>
    <col min="14557" max="14557" width="13.42578125" style="56" bestFit="1" customWidth="1"/>
    <col min="14558" max="14559" width="11.42578125" style="56" bestFit="1" customWidth="1"/>
    <col min="14560" max="14560" width="13.85546875" style="56" bestFit="1" customWidth="1"/>
    <col min="14561" max="14566" width="11.42578125" style="56" bestFit="1" customWidth="1"/>
    <col min="14567" max="14569" width="11.28515625" style="56" bestFit="1" customWidth="1"/>
    <col min="14570" max="14570" width="13.85546875" style="56" bestFit="1" customWidth="1"/>
    <col min="14571" max="14575" width="11.28515625" style="56" bestFit="1" customWidth="1"/>
    <col min="14576" max="14576" width="13.42578125" style="56" customWidth="1"/>
    <col min="14577" max="14577" width="11.28515625" style="56" bestFit="1" customWidth="1"/>
    <col min="14578" max="14578" width="15.140625" style="56" customWidth="1"/>
    <col min="14579" max="14579" width="13.140625" style="56" customWidth="1"/>
    <col min="14580" max="14580" width="15.85546875" style="56" customWidth="1"/>
    <col min="14581" max="14581" width="14.85546875" style="56" customWidth="1"/>
    <col min="14582" max="14582" width="19.140625" style="56" customWidth="1"/>
    <col min="14583" max="14583" width="14" style="56" customWidth="1"/>
    <col min="14584" max="14584" width="15.85546875" style="56" customWidth="1"/>
    <col min="14585" max="14585" width="17" style="56" customWidth="1"/>
    <col min="14586" max="14586" width="16.140625" style="56" customWidth="1"/>
    <col min="14587" max="14587" width="17.28515625" style="56" customWidth="1"/>
    <col min="14588" max="14589" width="8.85546875" style="56"/>
    <col min="14590" max="14590" width="13.85546875" style="56" bestFit="1" customWidth="1"/>
    <col min="14591" max="14783" width="8.85546875" style="56"/>
    <col min="14784" max="14784" width="43.42578125" style="56" customWidth="1"/>
    <col min="14785" max="14791" width="18.85546875" style="56" customWidth="1"/>
    <col min="14792" max="14792" width="15.42578125" style="56" customWidth="1"/>
    <col min="14793" max="14793" width="12.140625" style="56" customWidth="1"/>
    <col min="14794" max="14794" width="14.28515625" style="56" customWidth="1"/>
    <col min="14795" max="14795" width="12.28515625" style="56" customWidth="1"/>
    <col min="14796" max="14796" width="12.85546875" style="56" customWidth="1"/>
    <col min="14797" max="14798" width="12.42578125" style="56" customWidth="1"/>
    <col min="14799" max="14799" width="12.28515625" style="56" customWidth="1"/>
    <col min="14800" max="14805" width="11.42578125" style="56" bestFit="1" customWidth="1"/>
    <col min="14806" max="14806" width="13.85546875" style="56" bestFit="1" customWidth="1"/>
    <col min="14807" max="14811" width="11.42578125" style="56" bestFit="1" customWidth="1"/>
    <col min="14812" max="14812" width="11.7109375" style="56" customWidth="1"/>
    <col min="14813" max="14813" width="13.42578125" style="56" bestFit="1" customWidth="1"/>
    <col min="14814" max="14815" width="11.42578125" style="56" bestFit="1" customWidth="1"/>
    <col min="14816" max="14816" width="13.85546875" style="56" bestFit="1" customWidth="1"/>
    <col min="14817" max="14822" width="11.42578125" style="56" bestFit="1" customWidth="1"/>
    <col min="14823" max="14825" width="11.28515625" style="56" bestFit="1" customWidth="1"/>
    <col min="14826" max="14826" width="13.85546875" style="56" bestFit="1" customWidth="1"/>
    <col min="14827" max="14831" width="11.28515625" style="56" bestFit="1" customWidth="1"/>
    <col min="14832" max="14832" width="13.42578125" style="56" customWidth="1"/>
    <col min="14833" max="14833" width="11.28515625" style="56" bestFit="1" customWidth="1"/>
    <col min="14834" max="14834" width="15.140625" style="56" customWidth="1"/>
    <col min="14835" max="14835" width="13.140625" style="56" customWidth="1"/>
    <col min="14836" max="14836" width="15.85546875" style="56" customWidth="1"/>
    <col min="14837" max="14837" width="14.85546875" style="56" customWidth="1"/>
    <col min="14838" max="14838" width="19.140625" style="56" customWidth="1"/>
    <col min="14839" max="14839" width="14" style="56" customWidth="1"/>
    <col min="14840" max="14840" width="15.85546875" style="56" customWidth="1"/>
    <col min="14841" max="14841" width="17" style="56" customWidth="1"/>
    <col min="14842" max="14842" width="16.140625" style="56" customWidth="1"/>
    <col min="14843" max="14843" width="17.28515625" style="56" customWidth="1"/>
    <col min="14844" max="14845" width="8.85546875" style="56"/>
    <col min="14846" max="14846" width="13.85546875" style="56" bestFit="1" customWidth="1"/>
    <col min="14847" max="15039" width="8.85546875" style="56"/>
    <col min="15040" max="15040" width="43.42578125" style="56" customWidth="1"/>
    <col min="15041" max="15047" width="18.85546875" style="56" customWidth="1"/>
    <col min="15048" max="15048" width="15.42578125" style="56" customWidth="1"/>
    <col min="15049" max="15049" width="12.140625" style="56" customWidth="1"/>
    <col min="15050" max="15050" width="14.28515625" style="56" customWidth="1"/>
    <col min="15051" max="15051" width="12.28515625" style="56" customWidth="1"/>
    <col min="15052" max="15052" width="12.85546875" style="56" customWidth="1"/>
    <col min="15053" max="15054" width="12.42578125" style="56" customWidth="1"/>
    <col min="15055" max="15055" width="12.28515625" style="56" customWidth="1"/>
    <col min="15056" max="15061" width="11.42578125" style="56" bestFit="1" customWidth="1"/>
    <col min="15062" max="15062" width="13.85546875" style="56" bestFit="1" customWidth="1"/>
    <col min="15063" max="15067" width="11.42578125" style="56" bestFit="1" customWidth="1"/>
    <col min="15068" max="15068" width="11.7109375" style="56" customWidth="1"/>
    <col min="15069" max="15069" width="13.42578125" style="56" bestFit="1" customWidth="1"/>
    <col min="15070" max="15071" width="11.42578125" style="56" bestFit="1" customWidth="1"/>
    <col min="15072" max="15072" width="13.85546875" style="56" bestFit="1" customWidth="1"/>
    <col min="15073" max="15078" width="11.42578125" style="56" bestFit="1" customWidth="1"/>
    <col min="15079" max="15081" width="11.28515625" style="56" bestFit="1" customWidth="1"/>
    <col min="15082" max="15082" width="13.85546875" style="56" bestFit="1" customWidth="1"/>
    <col min="15083" max="15087" width="11.28515625" style="56" bestFit="1" customWidth="1"/>
    <col min="15088" max="15088" width="13.42578125" style="56" customWidth="1"/>
    <col min="15089" max="15089" width="11.28515625" style="56" bestFit="1" customWidth="1"/>
    <col min="15090" max="15090" width="15.140625" style="56" customWidth="1"/>
    <col min="15091" max="15091" width="13.140625" style="56" customWidth="1"/>
    <col min="15092" max="15092" width="15.85546875" style="56" customWidth="1"/>
    <col min="15093" max="15093" width="14.85546875" style="56" customWidth="1"/>
    <col min="15094" max="15094" width="19.140625" style="56" customWidth="1"/>
    <col min="15095" max="15095" width="14" style="56" customWidth="1"/>
    <col min="15096" max="15096" width="15.85546875" style="56" customWidth="1"/>
    <col min="15097" max="15097" width="17" style="56" customWidth="1"/>
    <col min="15098" max="15098" width="16.140625" style="56" customWidth="1"/>
    <col min="15099" max="15099" width="17.28515625" style="56" customWidth="1"/>
    <col min="15100" max="15101" width="8.85546875" style="56"/>
    <col min="15102" max="15102" width="13.85546875" style="56" bestFit="1" customWidth="1"/>
    <col min="15103" max="15295" width="8.85546875" style="56"/>
    <col min="15296" max="15296" width="43.42578125" style="56" customWidth="1"/>
    <col min="15297" max="15303" width="18.85546875" style="56" customWidth="1"/>
    <col min="15304" max="15304" width="15.42578125" style="56" customWidth="1"/>
    <col min="15305" max="15305" width="12.140625" style="56" customWidth="1"/>
    <col min="15306" max="15306" width="14.28515625" style="56" customWidth="1"/>
    <col min="15307" max="15307" width="12.28515625" style="56" customWidth="1"/>
    <col min="15308" max="15308" width="12.85546875" style="56" customWidth="1"/>
    <col min="15309" max="15310" width="12.42578125" style="56" customWidth="1"/>
    <col min="15311" max="15311" width="12.28515625" style="56" customWidth="1"/>
    <col min="15312" max="15317" width="11.42578125" style="56" bestFit="1" customWidth="1"/>
    <col min="15318" max="15318" width="13.85546875" style="56" bestFit="1" customWidth="1"/>
    <col min="15319" max="15323" width="11.42578125" style="56" bestFit="1" customWidth="1"/>
    <col min="15324" max="15324" width="11.7109375" style="56" customWidth="1"/>
    <col min="15325" max="15325" width="13.42578125" style="56" bestFit="1" customWidth="1"/>
    <col min="15326" max="15327" width="11.42578125" style="56" bestFit="1" customWidth="1"/>
    <col min="15328" max="15328" width="13.85546875" style="56" bestFit="1" customWidth="1"/>
    <col min="15329" max="15334" width="11.42578125" style="56" bestFit="1" customWidth="1"/>
    <col min="15335" max="15337" width="11.28515625" style="56" bestFit="1" customWidth="1"/>
    <col min="15338" max="15338" width="13.85546875" style="56" bestFit="1" customWidth="1"/>
    <col min="15339" max="15343" width="11.28515625" style="56" bestFit="1" customWidth="1"/>
    <col min="15344" max="15344" width="13.42578125" style="56" customWidth="1"/>
    <col min="15345" max="15345" width="11.28515625" style="56" bestFit="1" customWidth="1"/>
    <col min="15346" max="15346" width="15.140625" style="56" customWidth="1"/>
    <col min="15347" max="15347" width="13.140625" style="56" customWidth="1"/>
    <col min="15348" max="15348" width="15.85546875" style="56" customWidth="1"/>
    <col min="15349" max="15349" width="14.85546875" style="56" customWidth="1"/>
    <col min="15350" max="15350" width="19.140625" style="56" customWidth="1"/>
    <col min="15351" max="15351" width="14" style="56" customWidth="1"/>
    <col min="15352" max="15352" width="15.85546875" style="56" customWidth="1"/>
    <col min="15353" max="15353" width="17" style="56" customWidth="1"/>
    <col min="15354" max="15354" width="16.140625" style="56" customWidth="1"/>
    <col min="15355" max="15355" width="17.28515625" style="56" customWidth="1"/>
    <col min="15356" max="15357" width="8.85546875" style="56"/>
    <col min="15358" max="15358" width="13.85546875" style="56" bestFit="1" customWidth="1"/>
    <col min="15359" max="15551" width="8.85546875" style="56"/>
    <col min="15552" max="15552" width="43.42578125" style="56" customWidth="1"/>
    <col min="15553" max="15559" width="18.85546875" style="56" customWidth="1"/>
    <col min="15560" max="15560" width="15.42578125" style="56" customWidth="1"/>
    <col min="15561" max="15561" width="12.140625" style="56" customWidth="1"/>
    <col min="15562" max="15562" width="14.28515625" style="56" customWidth="1"/>
    <col min="15563" max="15563" width="12.28515625" style="56" customWidth="1"/>
    <col min="15564" max="15564" width="12.85546875" style="56" customWidth="1"/>
    <col min="15565" max="15566" width="12.42578125" style="56" customWidth="1"/>
    <col min="15567" max="15567" width="12.28515625" style="56" customWidth="1"/>
    <col min="15568" max="15573" width="11.42578125" style="56" bestFit="1" customWidth="1"/>
    <col min="15574" max="15574" width="13.85546875" style="56" bestFit="1" customWidth="1"/>
    <col min="15575" max="15579" width="11.42578125" style="56" bestFit="1" customWidth="1"/>
    <col min="15580" max="15580" width="11.7109375" style="56" customWidth="1"/>
    <col min="15581" max="15581" width="13.42578125" style="56" bestFit="1" customWidth="1"/>
    <col min="15582" max="15583" width="11.42578125" style="56" bestFit="1" customWidth="1"/>
    <col min="15584" max="15584" width="13.85546875" style="56" bestFit="1" customWidth="1"/>
    <col min="15585" max="15590" width="11.42578125" style="56" bestFit="1" customWidth="1"/>
    <col min="15591" max="15593" width="11.28515625" style="56" bestFit="1" customWidth="1"/>
    <col min="15594" max="15594" width="13.85546875" style="56" bestFit="1" customWidth="1"/>
    <col min="15595" max="15599" width="11.28515625" style="56" bestFit="1" customWidth="1"/>
    <col min="15600" max="15600" width="13.42578125" style="56" customWidth="1"/>
    <col min="15601" max="15601" width="11.28515625" style="56" bestFit="1" customWidth="1"/>
    <col min="15602" max="15602" width="15.140625" style="56" customWidth="1"/>
    <col min="15603" max="15603" width="13.140625" style="56" customWidth="1"/>
    <col min="15604" max="15604" width="15.85546875" style="56" customWidth="1"/>
    <col min="15605" max="15605" width="14.85546875" style="56" customWidth="1"/>
    <col min="15606" max="15606" width="19.140625" style="56" customWidth="1"/>
    <col min="15607" max="15607" width="14" style="56" customWidth="1"/>
    <col min="15608" max="15608" width="15.85546875" style="56" customWidth="1"/>
    <col min="15609" max="15609" width="17" style="56" customWidth="1"/>
    <col min="15610" max="15610" width="16.140625" style="56" customWidth="1"/>
    <col min="15611" max="15611" width="17.28515625" style="56" customWidth="1"/>
    <col min="15612" max="15613" width="8.85546875" style="56"/>
    <col min="15614" max="15614" width="13.85546875" style="56" bestFit="1" customWidth="1"/>
    <col min="15615" max="15807" width="8.85546875" style="56"/>
    <col min="15808" max="15808" width="43.42578125" style="56" customWidth="1"/>
    <col min="15809" max="15815" width="18.85546875" style="56" customWidth="1"/>
    <col min="15816" max="15816" width="15.42578125" style="56" customWidth="1"/>
    <col min="15817" max="15817" width="12.140625" style="56" customWidth="1"/>
    <col min="15818" max="15818" width="14.28515625" style="56" customWidth="1"/>
    <col min="15819" max="15819" width="12.28515625" style="56" customWidth="1"/>
    <col min="15820" max="15820" width="12.85546875" style="56" customWidth="1"/>
    <col min="15821" max="15822" width="12.42578125" style="56" customWidth="1"/>
    <col min="15823" max="15823" width="12.28515625" style="56" customWidth="1"/>
    <col min="15824" max="15829" width="11.42578125" style="56" bestFit="1" customWidth="1"/>
    <col min="15830" max="15830" width="13.85546875" style="56" bestFit="1" customWidth="1"/>
    <col min="15831" max="15835" width="11.42578125" style="56" bestFit="1" customWidth="1"/>
    <col min="15836" max="15836" width="11.7109375" style="56" customWidth="1"/>
    <col min="15837" max="15837" width="13.42578125" style="56" bestFit="1" customWidth="1"/>
    <col min="15838" max="15839" width="11.42578125" style="56" bestFit="1" customWidth="1"/>
    <col min="15840" max="15840" width="13.85546875" style="56" bestFit="1" customWidth="1"/>
    <col min="15841" max="15846" width="11.42578125" style="56" bestFit="1" customWidth="1"/>
    <col min="15847" max="15849" width="11.28515625" style="56" bestFit="1" customWidth="1"/>
    <col min="15850" max="15850" width="13.85546875" style="56" bestFit="1" customWidth="1"/>
    <col min="15851" max="15855" width="11.28515625" style="56" bestFit="1" customWidth="1"/>
    <col min="15856" max="15856" width="13.42578125" style="56" customWidth="1"/>
    <col min="15857" max="15857" width="11.28515625" style="56" bestFit="1" customWidth="1"/>
    <col min="15858" max="15858" width="15.140625" style="56" customWidth="1"/>
    <col min="15859" max="15859" width="13.140625" style="56" customWidth="1"/>
    <col min="15860" max="15860" width="15.85546875" style="56" customWidth="1"/>
    <col min="15861" max="15861" width="14.85546875" style="56" customWidth="1"/>
    <col min="15862" max="15862" width="19.140625" style="56" customWidth="1"/>
    <col min="15863" max="15863" width="14" style="56" customWidth="1"/>
    <col min="15864" max="15864" width="15.85546875" style="56" customWidth="1"/>
    <col min="15865" max="15865" width="17" style="56" customWidth="1"/>
    <col min="15866" max="15866" width="16.140625" style="56" customWidth="1"/>
    <col min="15867" max="15867" width="17.28515625" style="56" customWidth="1"/>
    <col min="15868" max="15869" width="8.85546875" style="56"/>
    <col min="15870" max="15870" width="13.85546875" style="56" bestFit="1" customWidth="1"/>
    <col min="15871" max="16063" width="8.85546875" style="56"/>
    <col min="16064" max="16064" width="43.42578125" style="56" customWidth="1"/>
    <col min="16065" max="16071" width="18.85546875" style="56" customWidth="1"/>
    <col min="16072" max="16072" width="15.42578125" style="56" customWidth="1"/>
    <col min="16073" max="16073" width="12.140625" style="56" customWidth="1"/>
    <col min="16074" max="16074" width="14.28515625" style="56" customWidth="1"/>
    <col min="16075" max="16075" width="12.28515625" style="56" customWidth="1"/>
    <col min="16076" max="16076" width="12.85546875" style="56" customWidth="1"/>
    <col min="16077" max="16078" width="12.42578125" style="56" customWidth="1"/>
    <col min="16079" max="16079" width="12.28515625" style="56" customWidth="1"/>
    <col min="16080" max="16085" width="11.42578125" style="56" bestFit="1" customWidth="1"/>
    <col min="16086" max="16086" width="13.85546875" style="56" bestFit="1" customWidth="1"/>
    <col min="16087" max="16091" width="11.42578125" style="56" bestFit="1" customWidth="1"/>
    <col min="16092" max="16092" width="11.7109375" style="56" customWidth="1"/>
    <col min="16093" max="16093" width="13.42578125" style="56" bestFit="1" customWidth="1"/>
    <col min="16094" max="16095" width="11.42578125" style="56" bestFit="1" customWidth="1"/>
    <col min="16096" max="16096" width="13.85546875" style="56" bestFit="1" customWidth="1"/>
    <col min="16097" max="16102" width="11.42578125" style="56" bestFit="1" customWidth="1"/>
    <col min="16103" max="16105" width="11.28515625" style="56" bestFit="1" customWidth="1"/>
    <col min="16106" max="16106" width="13.85546875" style="56" bestFit="1" customWidth="1"/>
    <col min="16107" max="16111" width="11.28515625" style="56" bestFit="1" customWidth="1"/>
    <col min="16112" max="16112" width="13.42578125" style="56" customWidth="1"/>
    <col min="16113" max="16113" width="11.28515625" style="56" bestFit="1" customWidth="1"/>
    <col min="16114" max="16114" width="15.140625" style="56" customWidth="1"/>
    <col min="16115" max="16115" width="13.140625" style="56" customWidth="1"/>
    <col min="16116" max="16116" width="15.85546875" style="56" customWidth="1"/>
    <col min="16117" max="16117" width="14.85546875" style="56" customWidth="1"/>
    <col min="16118" max="16118" width="19.140625" style="56" customWidth="1"/>
    <col min="16119" max="16119" width="14" style="56" customWidth="1"/>
    <col min="16120" max="16120" width="15.85546875" style="56" customWidth="1"/>
    <col min="16121" max="16121" width="17" style="56" customWidth="1"/>
    <col min="16122" max="16122" width="16.140625" style="56" customWidth="1"/>
    <col min="16123" max="16123" width="17.28515625" style="56" customWidth="1"/>
    <col min="16124" max="16125" width="8.85546875" style="56"/>
    <col min="16126" max="16126" width="13.85546875" style="56" bestFit="1" customWidth="1"/>
    <col min="16127" max="16384" width="8.85546875" style="56"/>
  </cols>
  <sheetData>
    <row r="1" spans="1:28" x14ac:dyDescent="0.25">
      <c r="A1" s="344"/>
      <c r="B1" s="55"/>
      <c r="C1" s="55"/>
      <c r="D1" s="55"/>
      <c r="E1" s="54"/>
      <c r="F1" s="54"/>
      <c r="G1" s="54"/>
      <c r="J1" s="54"/>
    </row>
    <row r="2" spans="1:28" s="62" customFormat="1" x14ac:dyDescent="0.25">
      <c r="A2" s="330" t="s">
        <v>123</v>
      </c>
      <c r="B2" s="58" t="s">
        <v>188</v>
      </c>
      <c r="C2" s="59">
        <v>2005</v>
      </c>
      <c r="D2" s="59">
        <v>2006</v>
      </c>
      <c r="E2" s="59">
        <v>2007</v>
      </c>
      <c r="F2" s="59">
        <v>2008</v>
      </c>
      <c r="G2" s="59">
        <v>2009</v>
      </c>
      <c r="H2" s="59">
        <v>2010</v>
      </c>
      <c r="I2" s="59">
        <v>2011</v>
      </c>
      <c r="J2" s="59">
        <v>2012</v>
      </c>
      <c r="K2" s="59">
        <v>2013</v>
      </c>
      <c r="L2" s="59">
        <v>2014</v>
      </c>
      <c r="M2" s="60">
        <v>2015</v>
      </c>
    </row>
    <row r="3" spans="1:28" s="65" customFormat="1" x14ac:dyDescent="0.25">
      <c r="A3" s="345"/>
      <c r="B3" s="46"/>
      <c r="C3" s="346">
        <f>'Rural population'!G39</f>
        <v>34649367.599999994</v>
      </c>
      <c r="D3" s="346">
        <f>'Rural population'!H39</f>
        <v>28874472.999999993</v>
      </c>
      <c r="E3" s="346">
        <f>'Rural population'!I39</f>
        <v>23099578.399999991</v>
      </c>
      <c r="F3" s="346">
        <f>'Rural population'!J39</f>
        <v>17324683.79999999</v>
      </c>
      <c r="G3" s="346">
        <f>'Rural population'!K39</f>
        <v>11549789.199999988</v>
      </c>
      <c r="H3" s="346">
        <f>'Rural population'!L39</f>
        <v>5774894.5999999875</v>
      </c>
      <c r="I3" s="346">
        <f>'Rural population'!L40</f>
        <v>0</v>
      </c>
      <c r="J3" s="346">
        <f>'Rural population'!N39</f>
        <v>0</v>
      </c>
      <c r="K3" s="346">
        <f>'Rural population'!O39</f>
        <v>-6218311.3000000007</v>
      </c>
      <c r="L3" s="346">
        <f>'Rural population'!P39</f>
        <v>-12436622.600000001</v>
      </c>
      <c r="M3" s="346">
        <f>'Rural population'!Q39</f>
        <v>-12436622.600000001</v>
      </c>
      <c r="N3" s="67"/>
    </row>
    <row r="4" spans="1:28" s="65" customFormat="1" x14ac:dyDescent="0.25">
      <c r="C4" s="333"/>
      <c r="I4" s="347"/>
      <c r="J4" s="347"/>
    </row>
    <row r="5" spans="1:28" s="65" customFormat="1" x14ac:dyDescent="0.25">
      <c r="A5" s="348"/>
      <c r="B5" s="69"/>
      <c r="C5" s="69"/>
      <c r="D5" s="69"/>
      <c r="E5" s="71"/>
      <c r="F5" s="71"/>
      <c r="G5" s="71"/>
      <c r="H5" s="349"/>
      <c r="I5" s="350"/>
      <c r="J5" s="351"/>
    </row>
    <row r="6" spans="1:28" s="65" customFormat="1" x14ac:dyDescent="0.25">
      <c r="A6" s="330" t="s">
        <v>43</v>
      </c>
      <c r="B6" s="58" t="s">
        <v>44</v>
      </c>
      <c r="C6" s="59">
        <v>2005</v>
      </c>
      <c r="D6" s="59">
        <v>2006</v>
      </c>
      <c r="E6" s="59">
        <v>2007</v>
      </c>
      <c r="F6" s="59">
        <v>2008</v>
      </c>
      <c r="G6" s="59">
        <v>2009</v>
      </c>
      <c r="H6" s="59">
        <v>2010</v>
      </c>
      <c r="I6" s="59">
        <v>2011</v>
      </c>
      <c r="J6" s="59">
        <v>2012</v>
      </c>
      <c r="K6" s="59">
        <v>2013</v>
      </c>
      <c r="L6" s="59">
        <v>2014</v>
      </c>
      <c r="M6" s="60">
        <v>2015</v>
      </c>
    </row>
    <row r="7" spans="1:28" s="65" customFormat="1" x14ac:dyDescent="0.25">
      <c r="A7" s="352"/>
      <c r="B7" s="64"/>
      <c r="C7" s="353">
        <f>'Protein intake'!$C$43/1000*365</f>
        <v>18.98</v>
      </c>
      <c r="D7" s="353">
        <f>'Protein intake'!$C$43/1000*365</f>
        <v>18.98</v>
      </c>
      <c r="E7" s="353">
        <f>'Protein intake'!$C$43/1000*365</f>
        <v>18.98</v>
      </c>
      <c r="F7" s="353">
        <f>'Protein intake'!$C$43/1000*365</f>
        <v>18.98</v>
      </c>
      <c r="G7" s="353">
        <f>'Protein intake'!$I$43/1000*365</f>
        <v>18.468999999999998</v>
      </c>
      <c r="H7" s="353">
        <f>'Protein intake'!$I$43/1000*365</f>
        <v>18.468999999999998</v>
      </c>
      <c r="I7" s="353">
        <f>'Protein intake'!$O$43/1000*365</f>
        <v>19.582250000000002</v>
      </c>
      <c r="J7" s="353">
        <f>'Protein intake'!$O$43/1000*365</f>
        <v>19.582250000000002</v>
      </c>
      <c r="K7" s="353">
        <f>'Protein intake'!$O$43/1000*365</f>
        <v>19.582250000000002</v>
      </c>
      <c r="L7" s="353">
        <f>'Protein intake'!$O$43/1000*365</f>
        <v>19.582250000000002</v>
      </c>
      <c r="M7" s="353">
        <f>'Protein intake'!$O$43/1000*365</f>
        <v>19.582250000000002</v>
      </c>
    </row>
    <row r="8" spans="1:28" s="65" customFormat="1" x14ac:dyDescent="0.25">
      <c r="A8" s="348"/>
      <c r="B8" s="69"/>
      <c r="C8" s="354"/>
      <c r="D8" s="355"/>
      <c r="E8" s="356"/>
      <c r="F8" s="78"/>
      <c r="G8" s="78"/>
      <c r="H8" s="356"/>
      <c r="I8" s="78"/>
      <c r="J8" s="78"/>
    </row>
    <row r="9" spans="1:28" s="65" customFormat="1" x14ac:dyDescent="0.25">
      <c r="A9" s="348"/>
      <c r="B9" s="79"/>
      <c r="C9" s="79"/>
      <c r="D9" s="79"/>
      <c r="E9" s="71"/>
      <c r="F9" s="71"/>
      <c r="G9" s="71"/>
      <c r="H9" s="71"/>
      <c r="I9" s="71"/>
      <c r="J9" s="71"/>
    </row>
    <row r="10" spans="1:28" s="62" customFormat="1" ht="17.25" x14ac:dyDescent="0.25">
      <c r="A10" s="330" t="s">
        <v>308</v>
      </c>
      <c r="B10" s="58"/>
      <c r="C10" s="59">
        <v>2005</v>
      </c>
      <c r="D10" s="59">
        <v>2006</v>
      </c>
      <c r="E10" s="59">
        <v>2007</v>
      </c>
      <c r="F10" s="59">
        <v>2008</v>
      </c>
      <c r="G10" s="59">
        <v>2009</v>
      </c>
      <c r="H10" s="59">
        <v>2010</v>
      </c>
      <c r="I10" s="59">
        <v>2011</v>
      </c>
      <c r="J10" s="59">
        <v>2012</v>
      </c>
      <c r="K10" s="59">
        <v>2013</v>
      </c>
      <c r="L10" s="59">
        <v>2014</v>
      </c>
      <c r="M10" s="60">
        <v>2015</v>
      </c>
      <c r="N10" s="65"/>
      <c r="O10" s="65"/>
      <c r="P10" s="65"/>
      <c r="Q10" s="65"/>
      <c r="R10" s="65"/>
      <c r="S10" s="65"/>
      <c r="T10" s="65"/>
      <c r="U10" s="65"/>
      <c r="V10" s="65"/>
      <c r="W10" s="65"/>
      <c r="X10" s="65"/>
      <c r="Y10" s="65"/>
      <c r="Z10" s="65"/>
      <c r="AA10" s="65"/>
      <c r="AB10" s="65"/>
    </row>
    <row r="11" spans="1:28" x14ac:dyDescent="0.25">
      <c r="A11" s="357"/>
      <c r="B11" s="81"/>
      <c r="C11" s="44">
        <v>0.16</v>
      </c>
      <c r="D11" s="44">
        <v>0.16</v>
      </c>
      <c r="E11" s="45">
        <v>0.16</v>
      </c>
      <c r="F11" s="45">
        <v>0.16</v>
      </c>
      <c r="G11" s="45">
        <v>0.16</v>
      </c>
      <c r="H11" s="45">
        <v>0.16</v>
      </c>
      <c r="I11" s="45">
        <v>0.16</v>
      </c>
      <c r="J11" s="45">
        <v>0.16</v>
      </c>
      <c r="K11" s="46">
        <v>0.16</v>
      </c>
      <c r="L11" s="46">
        <v>0.16</v>
      </c>
      <c r="M11" s="47">
        <v>0.16</v>
      </c>
      <c r="N11" s="65"/>
      <c r="O11" s="65"/>
      <c r="P11" s="65"/>
      <c r="Q11" s="65"/>
      <c r="R11" s="65"/>
      <c r="S11" s="65"/>
      <c r="T11" s="65"/>
      <c r="U11" s="65"/>
      <c r="V11" s="65"/>
      <c r="W11" s="65"/>
      <c r="X11" s="65"/>
      <c r="Y11" s="65"/>
      <c r="Z11" s="65"/>
      <c r="AA11" s="65"/>
      <c r="AB11" s="65"/>
    </row>
    <row r="12" spans="1:28" x14ac:dyDescent="0.25">
      <c r="A12" s="358"/>
      <c r="B12" s="79"/>
      <c r="C12" s="79"/>
      <c r="D12" s="79"/>
      <c r="E12" s="78"/>
      <c r="F12" s="78"/>
      <c r="G12" s="78"/>
      <c r="H12" s="78"/>
      <c r="I12" s="78"/>
      <c r="J12" s="78"/>
      <c r="N12" s="65"/>
      <c r="O12" s="65"/>
      <c r="P12" s="65"/>
      <c r="Q12" s="65"/>
      <c r="R12" s="65"/>
      <c r="S12" s="65"/>
      <c r="T12" s="65"/>
      <c r="U12" s="65"/>
      <c r="V12" s="65"/>
      <c r="W12" s="65"/>
      <c r="X12" s="65"/>
      <c r="Y12" s="65"/>
      <c r="Z12" s="65"/>
      <c r="AA12" s="65"/>
      <c r="AB12" s="65"/>
    </row>
    <row r="13" spans="1:28" x14ac:dyDescent="0.25">
      <c r="A13" s="358"/>
      <c r="B13" s="79"/>
      <c r="C13" s="79"/>
      <c r="D13" s="79"/>
      <c r="E13" s="78"/>
      <c r="F13" s="359"/>
      <c r="G13" s="359"/>
      <c r="H13" s="359"/>
      <c r="I13" s="359"/>
      <c r="J13" s="359"/>
      <c r="N13" s="65"/>
      <c r="O13" s="65"/>
      <c r="P13" s="65"/>
      <c r="Q13" s="65"/>
      <c r="R13" s="65"/>
      <c r="S13" s="65"/>
      <c r="T13" s="65"/>
      <c r="U13" s="65"/>
      <c r="V13" s="65"/>
      <c r="W13" s="65"/>
      <c r="X13" s="65"/>
      <c r="Y13" s="65"/>
      <c r="Z13" s="65"/>
      <c r="AA13" s="65"/>
      <c r="AB13" s="65"/>
    </row>
    <row r="14" spans="1:28" ht="33" x14ac:dyDescent="0.25">
      <c r="A14" s="330" t="s">
        <v>309</v>
      </c>
      <c r="B14" s="58" t="s">
        <v>188</v>
      </c>
      <c r="C14" s="59">
        <v>2005</v>
      </c>
      <c r="D14" s="59">
        <v>2006</v>
      </c>
      <c r="E14" s="59">
        <v>2007</v>
      </c>
      <c r="F14" s="59">
        <v>2008</v>
      </c>
      <c r="G14" s="59">
        <v>2009</v>
      </c>
      <c r="H14" s="59">
        <v>2010</v>
      </c>
      <c r="I14" s="59">
        <v>2011</v>
      </c>
      <c r="J14" s="59">
        <v>2012</v>
      </c>
      <c r="K14" s="59">
        <v>2013</v>
      </c>
      <c r="L14" s="59">
        <v>2014</v>
      </c>
      <c r="M14" s="60">
        <v>2015</v>
      </c>
      <c r="N14" s="65"/>
      <c r="O14" s="65"/>
      <c r="P14" s="65"/>
      <c r="Q14" s="65"/>
      <c r="R14" s="65"/>
      <c r="S14" s="65"/>
      <c r="T14" s="65"/>
      <c r="U14" s="65"/>
      <c r="V14" s="65"/>
      <c r="W14" s="65"/>
      <c r="X14" s="65"/>
      <c r="Y14" s="65"/>
      <c r="Z14" s="65"/>
      <c r="AA14" s="65"/>
      <c r="AB14" s="65"/>
    </row>
    <row r="15" spans="1:28" x14ac:dyDescent="0.25">
      <c r="A15" s="357"/>
      <c r="B15" s="81"/>
      <c r="C15" s="77">
        <v>1.4</v>
      </c>
      <c r="D15" s="77">
        <v>1.4</v>
      </c>
      <c r="E15" s="77">
        <v>1.4</v>
      </c>
      <c r="F15" s="77">
        <v>1.4</v>
      </c>
      <c r="G15" s="77">
        <v>1.4</v>
      </c>
      <c r="H15" s="77">
        <v>1.4</v>
      </c>
      <c r="I15" s="77">
        <v>1.4</v>
      </c>
      <c r="J15" s="77">
        <v>1.4</v>
      </c>
      <c r="K15" s="142">
        <v>1.4</v>
      </c>
      <c r="L15" s="142">
        <v>1.4</v>
      </c>
      <c r="M15" s="143">
        <v>1.4</v>
      </c>
      <c r="N15" s="65"/>
      <c r="O15" s="65"/>
      <c r="P15" s="65"/>
      <c r="Q15" s="65"/>
      <c r="R15" s="65"/>
      <c r="S15" s="65"/>
      <c r="T15" s="65"/>
      <c r="U15" s="65"/>
      <c r="V15" s="65"/>
      <c r="W15" s="65"/>
      <c r="X15" s="65"/>
      <c r="Y15" s="65"/>
      <c r="Z15" s="65"/>
      <c r="AA15" s="65"/>
      <c r="AB15" s="65"/>
    </row>
    <row r="16" spans="1:28" x14ac:dyDescent="0.25">
      <c r="A16" s="358"/>
      <c r="B16" s="79"/>
      <c r="C16" s="79"/>
      <c r="D16" s="79"/>
      <c r="E16" s="78"/>
      <c r="F16" s="78"/>
      <c r="G16" s="78"/>
      <c r="H16" s="78"/>
      <c r="I16" s="78"/>
      <c r="J16" s="78"/>
      <c r="N16" s="65"/>
      <c r="O16" s="65"/>
      <c r="P16" s="65"/>
      <c r="Q16" s="65"/>
      <c r="R16" s="65"/>
      <c r="S16" s="65"/>
      <c r="T16" s="65"/>
      <c r="U16" s="65"/>
      <c r="V16" s="65"/>
      <c r="W16" s="65"/>
      <c r="X16" s="65"/>
      <c r="Y16" s="65"/>
      <c r="Z16" s="65"/>
      <c r="AA16" s="65"/>
      <c r="AB16" s="65"/>
    </row>
    <row r="17" spans="1:28" x14ac:dyDescent="0.25">
      <c r="A17" s="358"/>
      <c r="B17" s="79"/>
      <c r="C17" s="79"/>
      <c r="D17" s="79"/>
      <c r="E17" s="360"/>
      <c r="F17" s="360"/>
      <c r="G17" s="360"/>
      <c r="H17" s="360"/>
      <c r="I17" s="360"/>
      <c r="J17" s="360"/>
      <c r="N17" s="65"/>
      <c r="O17" s="65"/>
      <c r="P17" s="65"/>
      <c r="Q17" s="65"/>
      <c r="R17" s="65"/>
      <c r="S17" s="65"/>
      <c r="T17" s="65"/>
      <c r="U17" s="65"/>
      <c r="V17" s="65"/>
      <c r="W17" s="65"/>
      <c r="X17" s="65"/>
      <c r="Y17" s="65"/>
      <c r="Z17" s="65"/>
      <c r="AA17" s="65"/>
      <c r="AB17" s="65"/>
    </row>
    <row r="18" spans="1:28" s="62" customFormat="1" ht="48.75" x14ac:dyDescent="0.25">
      <c r="A18" s="330" t="s">
        <v>310</v>
      </c>
      <c r="B18" s="58" t="s">
        <v>188</v>
      </c>
      <c r="C18" s="59">
        <v>2005</v>
      </c>
      <c r="D18" s="59">
        <v>2006</v>
      </c>
      <c r="E18" s="59">
        <v>2007</v>
      </c>
      <c r="F18" s="59">
        <v>2008</v>
      </c>
      <c r="G18" s="59">
        <v>2009</v>
      </c>
      <c r="H18" s="59">
        <v>2010</v>
      </c>
      <c r="I18" s="59">
        <v>2011</v>
      </c>
      <c r="J18" s="59">
        <v>2012</v>
      </c>
      <c r="K18" s="59">
        <v>2013</v>
      </c>
      <c r="L18" s="59">
        <v>2014</v>
      </c>
      <c r="M18" s="60">
        <v>2015</v>
      </c>
      <c r="N18" s="65"/>
      <c r="O18" s="65"/>
      <c r="P18" s="65"/>
      <c r="Q18" s="65"/>
      <c r="R18" s="65"/>
      <c r="S18" s="65"/>
      <c r="T18" s="65"/>
      <c r="U18" s="65"/>
      <c r="V18" s="65"/>
      <c r="W18" s="65"/>
      <c r="X18" s="65"/>
      <c r="Y18" s="65"/>
      <c r="Z18" s="65"/>
      <c r="AA18" s="65"/>
      <c r="AB18" s="65"/>
    </row>
    <row r="19" spans="1:28" x14ac:dyDescent="0.25">
      <c r="A19" s="357"/>
      <c r="B19" s="81"/>
      <c r="C19" s="44">
        <v>1.25</v>
      </c>
      <c r="D19" s="44">
        <v>1.25</v>
      </c>
      <c r="E19" s="45">
        <v>1.25</v>
      </c>
      <c r="F19" s="45">
        <v>1.25</v>
      </c>
      <c r="G19" s="45">
        <v>1.25</v>
      </c>
      <c r="H19" s="45">
        <v>1.25</v>
      </c>
      <c r="I19" s="45">
        <v>1.25</v>
      </c>
      <c r="J19" s="45">
        <v>1.25</v>
      </c>
      <c r="K19" s="46">
        <v>1.25</v>
      </c>
      <c r="L19" s="46">
        <v>1.25</v>
      </c>
      <c r="M19" s="47">
        <v>1.25</v>
      </c>
      <c r="N19" s="65"/>
      <c r="O19" s="65"/>
      <c r="P19" s="65"/>
      <c r="Q19" s="65"/>
      <c r="R19" s="65"/>
      <c r="S19" s="65"/>
      <c r="T19" s="65"/>
      <c r="U19" s="65"/>
      <c r="V19" s="65"/>
      <c r="W19" s="65"/>
      <c r="X19" s="65"/>
      <c r="Y19" s="65"/>
      <c r="Z19" s="65"/>
      <c r="AA19" s="65"/>
      <c r="AB19" s="65"/>
    </row>
    <row r="20" spans="1:28" x14ac:dyDescent="0.25">
      <c r="A20" s="358"/>
      <c r="B20" s="79"/>
      <c r="C20" s="79"/>
      <c r="D20" s="79"/>
      <c r="E20" s="78"/>
      <c r="F20" s="78"/>
      <c r="G20" s="78"/>
      <c r="H20" s="78"/>
      <c r="I20" s="78"/>
      <c r="J20" s="78"/>
      <c r="N20" s="65"/>
      <c r="O20" s="65"/>
      <c r="P20" s="65"/>
      <c r="Q20" s="65"/>
      <c r="R20" s="65"/>
      <c r="S20" s="65"/>
      <c r="T20" s="65"/>
      <c r="U20" s="65"/>
      <c r="V20" s="65"/>
      <c r="W20" s="65"/>
      <c r="X20" s="65"/>
      <c r="Y20" s="65"/>
      <c r="Z20" s="65"/>
      <c r="AA20" s="65"/>
      <c r="AB20" s="65"/>
    </row>
    <row r="21" spans="1:28" x14ac:dyDescent="0.25">
      <c r="A21" s="358"/>
      <c r="B21" s="79"/>
      <c r="C21" s="79"/>
      <c r="D21" s="79"/>
      <c r="E21" s="360"/>
      <c r="F21" s="360"/>
      <c r="G21" s="360"/>
      <c r="H21" s="360"/>
      <c r="I21" s="360"/>
      <c r="J21" s="360"/>
      <c r="N21" s="65"/>
      <c r="O21" s="65"/>
      <c r="P21" s="65"/>
      <c r="Q21" s="65"/>
      <c r="R21" s="65"/>
      <c r="S21" s="65"/>
      <c r="T21" s="65"/>
      <c r="U21" s="65"/>
      <c r="V21" s="65"/>
      <c r="W21" s="65"/>
      <c r="X21" s="65"/>
      <c r="Y21" s="65"/>
      <c r="Z21" s="65"/>
      <c r="AA21" s="65"/>
      <c r="AB21" s="65"/>
    </row>
    <row r="22" spans="1:28" s="50" customFormat="1" ht="17.25" x14ac:dyDescent="0.25">
      <c r="A22" s="330" t="s">
        <v>311</v>
      </c>
      <c r="B22" s="331"/>
      <c r="C22" s="51"/>
      <c r="D22" s="51"/>
      <c r="E22" s="90"/>
      <c r="F22" s="90"/>
      <c r="G22" s="90"/>
      <c r="H22" s="90"/>
      <c r="I22" s="90"/>
      <c r="J22" s="90"/>
      <c r="N22" s="65"/>
      <c r="O22" s="65"/>
      <c r="P22" s="65"/>
      <c r="Q22" s="65"/>
      <c r="R22" s="65"/>
      <c r="S22" s="65"/>
      <c r="T22" s="65"/>
      <c r="U22" s="65"/>
      <c r="V22" s="65"/>
      <c r="W22" s="65"/>
      <c r="X22" s="65"/>
      <c r="Y22" s="65"/>
      <c r="Z22" s="65"/>
      <c r="AA22" s="65"/>
      <c r="AB22" s="65"/>
    </row>
    <row r="23" spans="1:28" s="50" customFormat="1" x14ac:dyDescent="0.25">
      <c r="A23" s="93">
        <v>0</v>
      </c>
      <c r="B23" s="92" t="s">
        <v>45</v>
      </c>
      <c r="C23" s="51"/>
      <c r="D23" s="51"/>
      <c r="E23" s="52"/>
      <c r="F23" s="49"/>
      <c r="G23" s="49"/>
      <c r="H23" s="49"/>
      <c r="I23" s="49"/>
      <c r="J23" s="49"/>
      <c r="N23" s="65"/>
      <c r="O23" s="65"/>
      <c r="P23" s="65"/>
      <c r="Q23" s="65"/>
      <c r="R23" s="65"/>
      <c r="S23" s="65"/>
      <c r="T23" s="65"/>
      <c r="U23" s="65"/>
      <c r="V23" s="65"/>
      <c r="W23" s="65"/>
      <c r="X23" s="65"/>
      <c r="Y23" s="65"/>
      <c r="Z23" s="65"/>
      <c r="AA23" s="65"/>
      <c r="AB23" s="65"/>
    </row>
    <row r="24" spans="1:28" s="50" customFormat="1" x14ac:dyDescent="0.25">
      <c r="A24" s="361"/>
      <c r="B24" s="51"/>
      <c r="C24" s="51"/>
      <c r="D24" s="51"/>
      <c r="E24" s="52"/>
      <c r="F24" s="49"/>
      <c r="G24" s="49"/>
      <c r="H24" s="49"/>
      <c r="I24" s="49"/>
      <c r="J24" s="49"/>
    </row>
    <row r="25" spans="1:28" s="50" customFormat="1" x14ac:dyDescent="0.25">
      <c r="A25" s="361"/>
      <c r="B25" s="51"/>
      <c r="C25" s="51"/>
      <c r="D25" s="51"/>
      <c r="E25" s="52"/>
      <c r="F25" s="49"/>
      <c r="G25" s="49"/>
      <c r="H25" s="49"/>
      <c r="I25" s="49"/>
      <c r="J25" s="49"/>
    </row>
    <row r="26" spans="1:28" ht="33" x14ac:dyDescent="0.25">
      <c r="A26" s="330" t="s">
        <v>312</v>
      </c>
      <c r="B26" s="117" t="s">
        <v>45</v>
      </c>
      <c r="C26" s="59">
        <v>2005</v>
      </c>
      <c r="D26" s="59">
        <v>2006</v>
      </c>
      <c r="E26" s="59">
        <v>2007</v>
      </c>
      <c r="F26" s="59">
        <v>2008</v>
      </c>
      <c r="G26" s="59">
        <v>2009</v>
      </c>
      <c r="H26" s="59">
        <v>2010</v>
      </c>
      <c r="I26" s="59">
        <v>2011</v>
      </c>
      <c r="J26" s="59">
        <v>2012</v>
      </c>
      <c r="K26" s="59">
        <v>2013</v>
      </c>
      <c r="L26" s="59">
        <v>2014</v>
      </c>
      <c r="M26" s="60">
        <v>2015</v>
      </c>
    </row>
    <row r="27" spans="1:28" s="50" customFormat="1" x14ac:dyDescent="0.25">
      <c r="A27" s="362"/>
      <c r="B27" s="84"/>
      <c r="C27" s="335">
        <f>(C3*C7*C11*C15*C19)-$A$23</f>
        <v>184140599.17343998</v>
      </c>
      <c r="D27" s="335">
        <f t="shared" ref="D27:K27" si="0">(D3*D7*D11*D15*D19)-$A$23</f>
        <v>153450499.31119996</v>
      </c>
      <c r="E27" s="335">
        <f t="shared" si="0"/>
        <v>122760399.44895995</v>
      </c>
      <c r="F27" s="335">
        <f t="shared" si="0"/>
        <v>92070299.586719945</v>
      </c>
      <c r="G27" s="335">
        <f t="shared" si="0"/>
        <v>59727655.885743916</v>
      </c>
      <c r="H27" s="335">
        <f t="shared" si="0"/>
        <v>29863827.942871928</v>
      </c>
      <c r="I27" s="335">
        <f t="shared" si="0"/>
        <v>0</v>
      </c>
      <c r="J27" s="335">
        <f t="shared" si="0"/>
        <v>0</v>
      </c>
      <c r="K27" s="335">
        <f t="shared" si="0"/>
        <v>-34095187.407239005</v>
      </c>
      <c r="L27" s="335">
        <f>(L3*L7*L11*L15*L19)-$A$23</f>
        <v>-68190374.81447801</v>
      </c>
      <c r="M27" s="363">
        <f>(M3*M7*M11*M15*M19)-$A$23</f>
        <v>-68190374.81447801</v>
      </c>
    </row>
    <row r="28" spans="1:28" s="50" customFormat="1" x14ac:dyDescent="0.25">
      <c r="A28" s="364"/>
      <c r="B28" s="365"/>
      <c r="C28" s="365"/>
      <c r="D28" s="365"/>
      <c r="E28" s="85"/>
      <c r="F28" s="85"/>
      <c r="G28" s="85"/>
      <c r="H28" s="85"/>
      <c r="I28" s="85"/>
      <c r="J28" s="85"/>
    </row>
    <row r="29" spans="1:28" s="50" customFormat="1" x14ac:dyDescent="0.25">
      <c r="A29" s="364"/>
      <c r="B29" s="365"/>
      <c r="C29" s="365"/>
      <c r="D29" s="365"/>
      <c r="E29" s="366"/>
      <c r="F29" s="366"/>
      <c r="G29" s="366"/>
      <c r="H29" s="366"/>
      <c r="I29" s="366"/>
      <c r="J29" s="366"/>
    </row>
    <row r="30" spans="1:28" ht="33" x14ac:dyDescent="0.25">
      <c r="A30" s="330" t="s">
        <v>313</v>
      </c>
      <c r="B30" s="58" t="s">
        <v>46</v>
      </c>
      <c r="C30" s="59">
        <v>2005</v>
      </c>
      <c r="D30" s="59">
        <v>2006</v>
      </c>
      <c r="E30" s="59">
        <v>2007</v>
      </c>
      <c r="F30" s="59">
        <v>2008</v>
      </c>
      <c r="G30" s="59">
        <v>2009</v>
      </c>
      <c r="H30" s="59">
        <v>2010</v>
      </c>
      <c r="I30" s="59">
        <v>2011</v>
      </c>
      <c r="J30" s="59">
        <v>2012</v>
      </c>
      <c r="K30" s="59">
        <v>2013</v>
      </c>
      <c r="L30" s="59">
        <v>2014</v>
      </c>
      <c r="M30" s="60">
        <v>2015</v>
      </c>
    </row>
    <row r="31" spans="1:28" s="50" customFormat="1" x14ac:dyDescent="0.25">
      <c r="A31" s="367"/>
      <c r="B31" s="368"/>
      <c r="C31" s="335">
        <v>5.0000000000000001E-3</v>
      </c>
      <c r="D31" s="335">
        <v>5.0000000000000001E-3</v>
      </c>
      <c r="E31" s="335">
        <v>5.0000000000000001E-3</v>
      </c>
      <c r="F31" s="335">
        <v>5.0000000000000001E-3</v>
      </c>
      <c r="G31" s="335">
        <v>5.0000000000000001E-3</v>
      </c>
      <c r="H31" s="335">
        <v>5.0000000000000001E-3</v>
      </c>
      <c r="I31" s="335">
        <v>5.0000000000000001E-3</v>
      </c>
      <c r="J31" s="335">
        <v>5.0000000000000001E-3</v>
      </c>
      <c r="K31" s="335">
        <v>5.0000000000000001E-3</v>
      </c>
      <c r="L31" s="335">
        <v>5.0000000000000001E-3</v>
      </c>
      <c r="M31" s="363">
        <v>5.0000000000000001E-3</v>
      </c>
    </row>
    <row r="32" spans="1:28" s="50" customFormat="1" x14ac:dyDescent="0.25">
      <c r="A32" s="369"/>
      <c r="B32" s="88"/>
      <c r="C32" s="88"/>
      <c r="D32" s="88"/>
      <c r="E32" s="85"/>
      <c r="F32" s="85"/>
      <c r="G32" s="85"/>
      <c r="H32" s="85"/>
      <c r="I32" s="85"/>
      <c r="J32" s="85"/>
    </row>
    <row r="33" spans="1:13" s="50" customFormat="1" x14ac:dyDescent="0.25">
      <c r="A33" s="369"/>
      <c r="B33" s="87"/>
      <c r="C33" s="87"/>
      <c r="D33" s="87"/>
      <c r="E33" s="52"/>
      <c r="F33" s="52"/>
      <c r="G33" s="52"/>
      <c r="H33" s="52"/>
      <c r="I33" s="52"/>
      <c r="J33" s="52"/>
    </row>
    <row r="34" spans="1:13" s="50" customFormat="1" ht="31.5" x14ac:dyDescent="0.25">
      <c r="A34" s="370" t="s">
        <v>47</v>
      </c>
      <c r="B34" s="371"/>
      <c r="C34" s="371"/>
      <c r="D34" s="371"/>
      <c r="E34" s="52"/>
      <c r="F34" s="52"/>
      <c r="G34" s="52"/>
      <c r="H34" s="52"/>
      <c r="I34" s="52"/>
      <c r="J34" s="52"/>
    </row>
    <row r="35" spans="1:13" s="50" customFormat="1" x14ac:dyDescent="0.25">
      <c r="A35" s="372">
        <f>44/28</f>
        <v>1.5714285714285714</v>
      </c>
      <c r="B35" s="365"/>
      <c r="C35" s="365"/>
      <c r="D35" s="365"/>
      <c r="E35" s="52"/>
      <c r="F35" s="52"/>
      <c r="G35" s="52"/>
      <c r="H35" s="52"/>
      <c r="I35" s="52"/>
      <c r="J35" s="52"/>
    </row>
    <row r="36" spans="1:13" s="50" customFormat="1" x14ac:dyDescent="0.25">
      <c r="A36" s="96"/>
      <c r="B36" s="87"/>
      <c r="C36" s="87"/>
      <c r="D36" s="87"/>
      <c r="E36" s="52"/>
      <c r="F36" s="52"/>
      <c r="G36" s="52"/>
      <c r="H36" s="52"/>
      <c r="I36" s="52"/>
      <c r="J36" s="52"/>
    </row>
    <row r="37" spans="1:13" s="50" customFormat="1" x14ac:dyDescent="0.25">
      <c r="A37" s="369"/>
      <c r="B37" s="88"/>
      <c r="C37" s="88"/>
      <c r="D37" s="88"/>
      <c r="E37" s="52"/>
      <c r="F37" s="52"/>
      <c r="G37" s="52"/>
      <c r="H37" s="52"/>
      <c r="I37" s="52"/>
      <c r="J37" s="52"/>
    </row>
    <row r="38" spans="1:13" ht="47.25" customHeight="1" x14ac:dyDescent="0.25">
      <c r="A38" s="545" t="s">
        <v>331</v>
      </c>
      <c r="B38" s="546"/>
      <c r="C38" s="59">
        <v>2005</v>
      </c>
      <c r="D38" s="59">
        <v>2006</v>
      </c>
      <c r="E38" s="373">
        <v>2007</v>
      </c>
      <c r="F38" s="373">
        <v>2008</v>
      </c>
      <c r="G38" s="373">
        <v>2009</v>
      </c>
      <c r="H38" s="373">
        <v>2010</v>
      </c>
      <c r="I38" s="373">
        <v>2011</v>
      </c>
      <c r="J38" s="373">
        <v>2012</v>
      </c>
      <c r="K38" s="59">
        <v>2013</v>
      </c>
      <c r="L38" s="59">
        <v>2014</v>
      </c>
      <c r="M38" s="60">
        <v>2015</v>
      </c>
    </row>
    <row r="39" spans="1:13" x14ac:dyDescent="0.25">
      <c r="A39" s="352"/>
      <c r="B39" s="64"/>
      <c r="C39" s="374">
        <f>C27*C31*$A$35/10^3</f>
        <v>1446.8189935056</v>
      </c>
      <c r="D39" s="374">
        <f t="shared" ref="D39:K39" si="1">D27*D31*$A$35/10^3</f>
        <v>1205.6824945879998</v>
      </c>
      <c r="E39" s="374">
        <f t="shared" si="1"/>
        <v>964.54599567039963</v>
      </c>
      <c r="F39" s="374">
        <f t="shared" si="1"/>
        <v>723.40949675279955</v>
      </c>
      <c r="G39" s="374">
        <f t="shared" si="1"/>
        <v>469.28872481655935</v>
      </c>
      <c r="H39" s="374">
        <f t="shared" si="1"/>
        <v>234.64436240827945</v>
      </c>
      <c r="I39" s="374">
        <f t="shared" si="1"/>
        <v>0</v>
      </c>
      <c r="J39" s="374">
        <f t="shared" si="1"/>
        <v>0</v>
      </c>
      <c r="K39" s="374">
        <f t="shared" si="1"/>
        <v>-267.8907581997351</v>
      </c>
      <c r="L39" s="374">
        <f>L27*L31*$A$35/10^3</f>
        <v>-535.78151639947021</v>
      </c>
      <c r="M39" s="375">
        <f>M27*M31*$A$35/10^3</f>
        <v>-535.78151639947021</v>
      </c>
    </row>
    <row r="40" spans="1:13" x14ac:dyDescent="0.25">
      <c r="A40" s="348"/>
      <c r="B40" s="69"/>
      <c r="C40" s="69"/>
      <c r="D40" s="69"/>
      <c r="E40" s="123"/>
      <c r="F40" s="123"/>
      <c r="G40" s="123"/>
      <c r="H40" s="123"/>
      <c r="I40" s="123"/>
      <c r="J40" s="123"/>
    </row>
    <row r="42" spans="1:13" ht="47.25" customHeight="1" x14ac:dyDescent="0.25">
      <c r="A42" s="545" t="s">
        <v>332</v>
      </c>
      <c r="B42" s="546"/>
      <c r="C42" s="376">
        <v>2005</v>
      </c>
      <c r="D42" s="377">
        <v>2006</v>
      </c>
      <c r="E42" s="373">
        <v>2007</v>
      </c>
      <c r="F42" s="373">
        <v>2008</v>
      </c>
      <c r="G42" s="373">
        <v>2009</v>
      </c>
      <c r="H42" s="373">
        <v>2010</v>
      </c>
      <c r="I42" s="373">
        <v>2011</v>
      </c>
      <c r="J42" s="373">
        <v>2012</v>
      </c>
      <c r="K42" s="59">
        <v>2013</v>
      </c>
      <c r="L42" s="59">
        <v>2014</v>
      </c>
      <c r="M42" s="60">
        <v>2015</v>
      </c>
    </row>
    <row r="43" spans="1:13" x14ac:dyDescent="0.25">
      <c r="A43" s="352"/>
      <c r="B43" s="64"/>
      <c r="C43" s="119">
        <f>C39*310</f>
        <v>448513.88798673602</v>
      </c>
      <c r="D43" s="119">
        <f>D39*310</f>
        <v>373761.57332227996</v>
      </c>
      <c r="E43" s="119">
        <f>E39*310</f>
        <v>299009.2586578239</v>
      </c>
      <c r="F43" s="119">
        <f t="shared" ref="F43:K43" si="2">F39*310</f>
        <v>224256.94399336787</v>
      </c>
      <c r="G43" s="119">
        <f t="shared" si="2"/>
        <v>145479.50469313341</v>
      </c>
      <c r="H43" s="119">
        <f t="shared" si="2"/>
        <v>72739.752346566631</v>
      </c>
      <c r="I43" s="119">
        <f t="shared" si="2"/>
        <v>0</v>
      </c>
      <c r="J43" s="119">
        <f t="shared" si="2"/>
        <v>0</v>
      </c>
      <c r="K43" s="119">
        <f t="shared" si="2"/>
        <v>-83046.135041917878</v>
      </c>
      <c r="L43" s="119">
        <f>L39*310</f>
        <v>-166092.27008383576</v>
      </c>
      <c r="M43" s="120">
        <f>M39*310</f>
        <v>-166092.27008383576</v>
      </c>
    </row>
    <row r="44" spans="1:13" x14ac:dyDescent="0.25">
      <c r="E44" s="379"/>
      <c r="G44" s="379"/>
    </row>
    <row r="46" spans="1:13" x14ac:dyDescent="0.25">
      <c r="A46" s="51"/>
      <c r="B46" s="51"/>
      <c r="C46" s="51"/>
      <c r="D46" s="51"/>
    </row>
    <row r="47" spans="1:13" x14ac:dyDescent="0.25">
      <c r="A47" s="51"/>
      <c r="B47" s="51"/>
      <c r="C47" s="380"/>
      <c r="D47" s="380"/>
    </row>
    <row r="48" spans="1:13" x14ac:dyDescent="0.25">
      <c r="A48" s="51"/>
      <c r="B48" s="51"/>
      <c r="C48" s="145"/>
      <c r="D48" s="145"/>
    </row>
  </sheetData>
  <mergeCells count="2">
    <mergeCell ref="A38:B38"/>
    <mergeCell ref="A42:B42"/>
  </mergeCells>
  <hyperlinks>
    <hyperlink ref="P19" r:id="rId1" display="http://www.indiaenvironmentportal.org.in/files/file/nutritional%20intake%20in%20India%202011-12.pdf"/>
  </hyperlinks>
  <pageMargins left="0.25" right="0.25" top="0.75" bottom="0.75" header="0.3" footer="0.3"/>
  <pageSetup paperSize="9" scale="51" fitToHeight="0" orientation="landscape" horizontalDpi="300" verticalDpi="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C000"/>
    <pageSetUpPr fitToPage="1"/>
  </sheetPr>
  <dimension ref="A1:U76"/>
  <sheetViews>
    <sheetView topLeftCell="D1" zoomScale="60" zoomScaleNormal="60" zoomScalePageLayoutView="70" workbookViewId="0">
      <selection activeCell="L71" sqref="L71"/>
    </sheetView>
  </sheetViews>
  <sheetFormatPr defaultColWidth="8.85546875" defaultRowHeight="15.75" x14ac:dyDescent="0.25"/>
  <cols>
    <col min="1" max="1" width="41" style="56" customWidth="1"/>
    <col min="2" max="2" width="19.7109375" style="124" customWidth="1"/>
    <col min="3" max="3" width="29.28515625" style="124" customWidth="1"/>
    <col min="4" max="4" width="33.7109375" style="124" customWidth="1"/>
    <col min="5" max="6" width="30.85546875" style="124" customWidth="1"/>
    <col min="7" max="8" width="30" style="56" customWidth="1"/>
    <col min="9" max="9" width="23" style="56" customWidth="1"/>
    <col min="10" max="10" width="22.28515625" style="56" customWidth="1"/>
    <col min="11" max="11" width="24" style="56" customWidth="1"/>
    <col min="12" max="12" width="21.140625" style="56" customWidth="1"/>
    <col min="13" max="13" width="21.42578125" style="56" customWidth="1"/>
    <col min="14" max="14" width="20.7109375" style="56" customWidth="1"/>
    <col min="15" max="15" width="21.7109375" style="56" customWidth="1"/>
    <col min="16" max="17" width="20.42578125" style="56" bestFit="1" customWidth="1"/>
    <col min="18" max="18" width="20.42578125" style="56" customWidth="1"/>
    <col min="19" max="19" width="8.85546875" style="56"/>
    <col min="20" max="20" width="18" style="56" customWidth="1"/>
    <col min="21" max="21" width="15.42578125" style="56" bestFit="1" customWidth="1"/>
    <col min="22" max="194" width="8.85546875" style="56"/>
    <col min="195" max="195" width="43.42578125" style="56" customWidth="1"/>
    <col min="196" max="202" width="18.85546875" style="56" customWidth="1"/>
    <col min="203" max="203" width="15.42578125" style="56" customWidth="1"/>
    <col min="204" max="204" width="12.140625" style="56" customWidth="1"/>
    <col min="205" max="205" width="14.28515625" style="56" customWidth="1"/>
    <col min="206" max="206" width="12.28515625" style="56" customWidth="1"/>
    <col min="207" max="207" width="12.85546875" style="56" customWidth="1"/>
    <col min="208" max="209" width="12.42578125" style="56" customWidth="1"/>
    <col min="210" max="210" width="12.28515625" style="56" customWidth="1"/>
    <col min="211" max="216" width="11.42578125" style="56" bestFit="1" customWidth="1"/>
    <col min="217" max="217" width="13.85546875" style="56" bestFit="1" customWidth="1"/>
    <col min="218" max="222" width="11.42578125" style="56" bestFit="1" customWidth="1"/>
    <col min="223" max="223" width="11.7109375" style="56" customWidth="1"/>
    <col min="224" max="224" width="13.42578125" style="56" bestFit="1" customWidth="1"/>
    <col min="225" max="226" width="11.42578125" style="56" bestFit="1" customWidth="1"/>
    <col min="227" max="227" width="13.85546875" style="56" bestFit="1" customWidth="1"/>
    <col min="228" max="233" width="11.42578125" style="56" bestFit="1" customWidth="1"/>
    <col min="234" max="236" width="11.28515625" style="56" bestFit="1" customWidth="1"/>
    <col min="237" max="237" width="13.85546875" style="56" bestFit="1" customWidth="1"/>
    <col min="238" max="242" width="11.28515625" style="56" bestFit="1" customWidth="1"/>
    <col min="243" max="243" width="13.42578125" style="56" customWidth="1"/>
    <col min="244" max="244" width="11.28515625" style="56" bestFit="1" customWidth="1"/>
    <col min="245" max="245" width="15.140625" style="56" customWidth="1"/>
    <col min="246" max="246" width="13.140625" style="56" customWidth="1"/>
    <col min="247" max="247" width="15.85546875" style="56" customWidth="1"/>
    <col min="248" max="248" width="14.85546875" style="56" customWidth="1"/>
    <col min="249" max="249" width="19.140625" style="56" customWidth="1"/>
    <col min="250" max="250" width="14" style="56" customWidth="1"/>
    <col min="251" max="251" width="15.85546875" style="56" customWidth="1"/>
    <col min="252" max="252" width="17" style="56" customWidth="1"/>
    <col min="253" max="253" width="16.140625" style="56" customWidth="1"/>
    <col min="254" max="254" width="17.28515625" style="56" customWidth="1"/>
    <col min="255" max="256" width="8.85546875" style="56"/>
    <col min="257" max="257" width="13.85546875" style="56" bestFit="1" customWidth="1"/>
    <col min="258" max="450" width="8.85546875" style="56"/>
    <col min="451" max="451" width="43.42578125" style="56" customWidth="1"/>
    <col min="452" max="458" width="18.85546875" style="56" customWidth="1"/>
    <col min="459" max="459" width="15.42578125" style="56" customWidth="1"/>
    <col min="460" max="460" width="12.140625" style="56" customWidth="1"/>
    <col min="461" max="461" width="14.28515625" style="56" customWidth="1"/>
    <col min="462" max="462" width="12.28515625" style="56" customWidth="1"/>
    <col min="463" max="463" width="12.85546875" style="56" customWidth="1"/>
    <col min="464" max="465" width="12.42578125" style="56" customWidth="1"/>
    <col min="466" max="466" width="12.28515625" style="56" customWidth="1"/>
    <col min="467" max="472" width="11.42578125" style="56" bestFit="1" customWidth="1"/>
    <col min="473" max="473" width="13.85546875" style="56" bestFit="1" customWidth="1"/>
    <col min="474" max="478" width="11.42578125" style="56" bestFit="1" customWidth="1"/>
    <col min="479" max="479" width="11.7109375" style="56" customWidth="1"/>
    <col min="480" max="480" width="13.42578125" style="56" bestFit="1" customWidth="1"/>
    <col min="481" max="482" width="11.42578125" style="56" bestFit="1" customWidth="1"/>
    <col min="483" max="483" width="13.85546875" style="56" bestFit="1" customWidth="1"/>
    <col min="484" max="489" width="11.42578125" style="56" bestFit="1" customWidth="1"/>
    <col min="490" max="492" width="11.28515625" style="56" bestFit="1" customWidth="1"/>
    <col min="493" max="493" width="13.85546875" style="56" bestFit="1" customWidth="1"/>
    <col min="494" max="498" width="11.28515625" style="56" bestFit="1" customWidth="1"/>
    <col min="499" max="499" width="13.42578125" style="56" customWidth="1"/>
    <col min="500" max="500" width="11.28515625" style="56" bestFit="1" customWidth="1"/>
    <col min="501" max="501" width="15.140625" style="56" customWidth="1"/>
    <col min="502" max="502" width="13.140625" style="56" customWidth="1"/>
    <col min="503" max="503" width="15.85546875" style="56" customWidth="1"/>
    <col min="504" max="504" width="14.85546875" style="56" customWidth="1"/>
    <col min="505" max="505" width="19.140625" style="56" customWidth="1"/>
    <col min="506" max="506" width="14" style="56" customWidth="1"/>
    <col min="507" max="507" width="15.85546875" style="56" customWidth="1"/>
    <col min="508" max="508" width="17" style="56" customWidth="1"/>
    <col min="509" max="509" width="16.140625" style="56" customWidth="1"/>
    <col min="510" max="510" width="17.28515625" style="56" customWidth="1"/>
    <col min="511" max="512" width="8.85546875" style="56"/>
    <col min="513" max="513" width="13.85546875" style="56" bestFit="1" customWidth="1"/>
    <col min="514" max="706" width="8.85546875" style="56"/>
    <col min="707" max="707" width="43.42578125" style="56" customWidth="1"/>
    <col min="708" max="714" width="18.85546875" style="56" customWidth="1"/>
    <col min="715" max="715" width="15.42578125" style="56" customWidth="1"/>
    <col min="716" max="716" width="12.140625" style="56" customWidth="1"/>
    <col min="717" max="717" width="14.28515625" style="56" customWidth="1"/>
    <col min="718" max="718" width="12.28515625" style="56" customWidth="1"/>
    <col min="719" max="719" width="12.85546875" style="56" customWidth="1"/>
    <col min="720" max="721" width="12.42578125" style="56" customWidth="1"/>
    <col min="722" max="722" width="12.28515625" style="56" customWidth="1"/>
    <col min="723" max="728" width="11.42578125" style="56" bestFit="1" customWidth="1"/>
    <col min="729" max="729" width="13.85546875" style="56" bestFit="1" customWidth="1"/>
    <col min="730" max="734" width="11.42578125" style="56" bestFit="1" customWidth="1"/>
    <col min="735" max="735" width="11.7109375" style="56" customWidth="1"/>
    <col min="736" max="736" width="13.42578125" style="56" bestFit="1" customWidth="1"/>
    <col min="737" max="738" width="11.42578125" style="56" bestFit="1" customWidth="1"/>
    <col min="739" max="739" width="13.85546875" style="56" bestFit="1" customWidth="1"/>
    <col min="740" max="745" width="11.42578125" style="56" bestFit="1" customWidth="1"/>
    <col min="746" max="748" width="11.28515625" style="56" bestFit="1" customWidth="1"/>
    <col min="749" max="749" width="13.85546875" style="56" bestFit="1" customWidth="1"/>
    <col min="750" max="754" width="11.28515625" style="56" bestFit="1" customWidth="1"/>
    <col min="755" max="755" width="13.42578125" style="56" customWidth="1"/>
    <col min="756" max="756" width="11.28515625" style="56" bestFit="1" customWidth="1"/>
    <col min="757" max="757" width="15.140625" style="56" customWidth="1"/>
    <col min="758" max="758" width="13.140625" style="56" customWidth="1"/>
    <col min="759" max="759" width="15.85546875" style="56" customWidth="1"/>
    <col min="760" max="760" width="14.85546875" style="56" customWidth="1"/>
    <col min="761" max="761" width="19.140625" style="56" customWidth="1"/>
    <col min="762" max="762" width="14" style="56" customWidth="1"/>
    <col min="763" max="763" width="15.85546875" style="56" customWidth="1"/>
    <col min="764" max="764" width="17" style="56" customWidth="1"/>
    <col min="765" max="765" width="16.140625" style="56" customWidth="1"/>
    <col min="766" max="766" width="17.28515625" style="56" customWidth="1"/>
    <col min="767" max="768" width="8.85546875" style="56"/>
    <col min="769" max="769" width="13.85546875" style="56" bestFit="1" customWidth="1"/>
    <col min="770" max="962" width="8.85546875" style="56"/>
    <col min="963" max="963" width="43.42578125" style="56" customWidth="1"/>
    <col min="964" max="970" width="18.85546875" style="56" customWidth="1"/>
    <col min="971" max="971" width="15.42578125" style="56" customWidth="1"/>
    <col min="972" max="972" width="12.140625" style="56" customWidth="1"/>
    <col min="973" max="973" width="14.28515625" style="56" customWidth="1"/>
    <col min="974" max="974" width="12.28515625" style="56" customWidth="1"/>
    <col min="975" max="975" width="12.85546875" style="56" customWidth="1"/>
    <col min="976" max="977" width="12.42578125" style="56" customWidth="1"/>
    <col min="978" max="978" width="12.28515625" style="56" customWidth="1"/>
    <col min="979" max="984" width="11.42578125" style="56" bestFit="1" customWidth="1"/>
    <col min="985" max="985" width="13.85546875" style="56" bestFit="1" customWidth="1"/>
    <col min="986" max="990" width="11.42578125" style="56" bestFit="1" customWidth="1"/>
    <col min="991" max="991" width="11.7109375" style="56" customWidth="1"/>
    <col min="992" max="992" width="13.42578125" style="56" bestFit="1" customWidth="1"/>
    <col min="993" max="994" width="11.42578125" style="56" bestFit="1" customWidth="1"/>
    <col min="995" max="995" width="13.85546875" style="56" bestFit="1" customWidth="1"/>
    <col min="996" max="1001" width="11.42578125" style="56" bestFit="1" customWidth="1"/>
    <col min="1002" max="1004" width="11.28515625" style="56" bestFit="1" customWidth="1"/>
    <col min="1005" max="1005" width="13.85546875" style="56" bestFit="1" customWidth="1"/>
    <col min="1006" max="1010" width="11.28515625" style="56" bestFit="1" customWidth="1"/>
    <col min="1011" max="1011" width="13.42578125" style="56" customWidth="1"/>
    <col min="1012" max="1012" width="11.28515625" style="56" bestFit="1" customWidth="1"/>
    <col min="1013" max="1013" width="15.140625" style="56" customWidth="1"/>
    <col min="1014" max="1014" width="13.140625" style="56" customWidth="1"/>
    <col min="1015" max="1015" width="15.85546875" style="56" customWidth="1"/>
    <col min="1016" max="1016" width="14.85546875" style="56" customWidth="1"/>
    <col min="1017" max="1017" width="19.140625" style="56" customWidth="1"/>
    <col min="1018" max="1018" width="14" style="56" customWidth="1"/>
    <col min="1019" max="1019" width="15.85546875" style="56" customWidth="1"/>
    <col min="1020" max="1020" width="17" style="56" customWidth="1"/>
    <col min="1021" max="1021" width="16.140625" style="56" customWidth="1"/>
    <col min="1022" max="1022" width="17.28515625" style="56" customWidth="1"/>
    <col min="1023" max="1024" width="8.85546875" style="56"/>
    <col min="1025" max="1025" width="13.85546875" style="56" bestFit="1" customWidth="1"/>
    <col min="1026" max="1218" width="8.85546875" style="56"/>
    <col min="1219" max="1219" width="43.42578125" style="56" customWidth="1"/>
    <col min="1220" max="1226" width="18.85546875" style="56" customWidth="1"/>
    <col min="1227" max="1227" width="15.42578125" style="56" customWidth="1"/>
    <col min="1228" max="1228" width="12.140625" style="56" customWidth="1"/>
    <col min="1229" max="1229" width="14.28515625" style="56" customWidth="1"/>
    <col min="1230" max="1230" width="12.28515625" style="56" customWidth="1"/>
    <col min="1231" max="1231" width="12.85546875" style="56" customWidth="1"/>
    <col min="1232" max="1233" width="12.42578125" style="56" customWidth="1"/>
    <col min="1234" max="1234" width="12.28515625" style="56" customWidth="1"/>
    <col min="1235" max="1240" width="11.42578125" style="56" bestFit="1" customWidth="1"/>
    <col min="1241" max="1241" width="13.85546875" style="56" bestFit="1" customWidth="1"/>
    <col min="1242" max="1246" width="11.42578125" style="56" bestFit="1" customWidth="1"/>
    <col min="1247" max="1247" width="11.7109375" style="56" customWidth="1"/>
    <col min="1248" max="1248" width="13.42578125" style="56" bestFit="1" customWidth="1"/>
    <col min="1249" max="1250" width="11.42578125" style="56" bestFit="1" customWidth="1"/>
    <col min="1251" max="1251" width="13.85546875" style="56" bestFit="1" customWidth="1"/>
    <col min="1252" max="1257" width="11.42578125" style="56" bestFit="1" customWidth="1"/>
    <col min="1258" max="1260" width="11.28515625" style="56" bestFit="1" customWidth="1"/>
    <col min="1261" max="1261" width="13.85546875" style="56" bestFit="1" customWidth="1"/>
    <col min="1262" max="1266" width="11.28515625" style="56" bestFit="1" customWidth="1"/>
    <col min="1267" max="1267" width="13.42578125" style="56" customWidth="1"/>
    <col min="1268" max="1268" width="11.28515625" style="56" bestFit="1" customWidth="1"/>
    <col min="1269" max="1269" width="15.140625" style="56" customWidth="1"/>
    <col min="1270" max="1270" width="13.140625" style="56" customWidth="1"/>
    <col min="1271" max="1271" width="15.85546875" style="56" customWidth="1"/>
    <col min="1272" max="1272" width="14.85546875" style="56" customWidth="1"/>
    <col min="1273" max="1273" width="19.140625" style="56" customWidth="1"/>
    <col min="1274" max="1274" width="14" style="56" customWidth="1"/>
    <col min="1275" max="1275" width="15.85546875" style="56" customWidth="1"/>
    <col min="1276" max="1276" width="17" style="56" customWidth="1"/>
    <col min="1277" max="1277" width="16.140625" style="56" customWidth="1"/>
    <col min="1278" max="1278" width="17.28515625" style="56" customWidth="1"/>
    <col min="1279" max="1280" width="8.85546875" style="56"/>
    <col min="1281" max="1281" width="13.85546875" style="56" bestFit="1" customWidth="1"/>
    <col min="1282" max="1474" width="8.85546875" style="56"/>
    <col min="1475" max="1475" width="43.42578125" style="56" customWidth="1"/>
    <col min="1476" max="1482" width="18.85546875" style="56" customWidth="1"/>
    <col min="1483" max="1483" width="15.42578125" style="56" customWidth="1"/>
    <col min="1484" max="1484" width="12.140625" style="56" customWidth="1"/>
    <col min="1485" max="1485" width="14.28515625" style="56" customWidth="1"/>
    <col min="1486" max="1486" width="12.28515625" style="56" customWidth="1"/>
    <col min="1487" max="1487" width="12.85546875" style="56" customWidth="1"/>
    <col min="1488" max="1489" width="12.42578125" style="56" customWidth="1"/>
    <col min="1490" max="1490" width="12.28515625" style="56" customWidth="1"/>
    <col min="1491" max="1496" width="11.42578125" style="56" bestFit="1" customWidth="1"/>
    <col min="1497" max="1497" width="13.85546875" style="56" bestFit="1" customWidth="1"/>
    <col min="1498" max="1502" width="11.42578125" style="56" bestFit="1" customWidth="1"/>
    <col min="1503" max="1503" width="11.7109375" style="56" customWidth="1"/>
    <col min="1504" max="1504" width="13.42578125" style="56" bestFit="1" customWidth="1"/>
    <col min="1505" max="1506" width="11.42578125" style="56" bestFit="1" customWidth="1"/>
    <col min="1507" max="1507" width="13.85546875" style="56" bestFit="1" customWidth="1"/>
    <col min="1508" max="1513" width="11.42578125" style="56" bestFit="1" customWidth="1"/>
    <col min="1514" max="1516" width="11.28515625" style="56" bestFit="1" customWidth="1"/>
    <col min="1517" max="1517" width="13.85546875" style="56" bestFit="1" customWidth="1"/>
    <col min="1518" max="1522" width="11.28515625" style="56" bestFit="1" customWidth="1"/>
    <col min="1523" max="1523" width="13.42578125" style="56" customWidth="1"/>
    <col min="1524" max="1524" width="11.28515625" style="56" bestFit="1" customWidth="1"/>
    <col min="1525" max="1525" width="15.140625" style="56" customWidth="1"/>
    <col min="1526" max="1526" width="13.140625" style="56" customWidth="1"/>
    <col min="1527" max="1527" width="15.85546875" style="56" customWidth="1"/>
    <col min="1528" max="1528" width="14.85546875" style="56" customWidth="1"/>
    <col min="1529" max="1529" width="19.140625" style="56" customWidth="1"/>
    <col min="1530" max="1530" width="14" style="56" customWidth="1"/>
    <col min="1531" max="1531" width="15.85546875" style="56" customWidth="1"/>
    <col min="1532" max="1532" width="17" style="56" customWidth="1"/>
    <col min="1533" max="1533" width="16.140625" style="56" customWidth="1"/>
    <col min="1534" max="1534" width="17.28515625" style="56" customWidth="1"/>
    <col min="1535" max="1536" width="8.85546875" style="56"/>
    <col min="1537" max="1537" width="13.85546875" style="56" bestFit="1" customWidth="1"/>
    <col min="1538" max="1730" width="8.85546875" style="56"/>
    <col min="1731" max="1731" width="43.42578125" style="56" customWidth="1"/>
    <col min="1732" max="1738" width="18.85546875" style="56" customWidth="1"/>
    <col min="1739" max="1739" width="15.42578125" style="56" customWidth="1"/>
    <col min="1740" max="1740" width="12.140625" style="56" customWidth="1"/>
    <col min="1741" max="1741" width="14.28515625" style="56" customWidth="1"/>
    <col min="1742" max="1742" width="12.28515625" style="56" customWidth="1"/>
    <col min="1743" max="1743" width="12.85546875" style="56" customWidth="1"/>
    <col min="1744" max="1745" width="12.42578125" style="56" customWidth="1"/>
    <col min="1746" max="1746" width="12.28515625" style="56" customWidth="1"/>
    <col min="1747" max="1752" width="11.42578125" style="56" bestFit="1" customWidth="1"/>
    <col min="1753" max="1753" width="13.85546875" style="56" bestFit="1" customWidth="1"/>
    <col min="1754" max="1758" width="11.42578125" style="56" bestFit="1" customWidth="1"/>
    <col min="1759" max="1759" width="11.7109375" style="56" customWidth="1"/>
    <col min="1760" max="1760" width="13.42578125" style="56" bestFit="1" customWidth="1"/>
    <col min="1761" max="1762" width="11.42578125" style="56" bestFit="1" customWidth="1"/>
    <col min="1763" max="1763" width="13.85546875" style="56" bestFit="1" customWidth="1"/>
    <col min="1764" max="1769" width="11.42578125" style="56" bestFit="1" customWidth="1"/>
    <col min="1770" max="1772" width="11.28515625" style="56" bestFit="1" customWidth="1"/>
    <col min="1773" max="1773" width="13.85546875" style="56" bestFit="1" customWidth="1"/>
    <col min="1774" max="1778" width="11.28515625" style="56" bestFit="1" customWidth="1"/>
    <col min="1779" max="1779" width="13.42578125" style="56" customWidth="1"/>
    <col min="1780" max="1780" width="11.28515625" style="56" bestFit="1" customWidth="1"/>
    <col min="1781" max="1781" width="15.140625" style="56" customWidth="1"/>
    <col min="1782" max="1782" width="13.140625" style="56" customWidth="1"/>
    <col min="1783" max="1783" width="15.85546875" style="56" customWidth="1"/>
    <col min="1784" max="1784" width="14.85546875" style="56" customWidth="1"/>
    <col min="1785" max="1785" width="19.140625" style="56" customWidth="1"/>
    <col min="1786" max="1786" width="14" style="56" customWidth="1"/>
    <col min="1787" max="1787" width="15.85546875" style="56" customWidth="1"/>
    <col min="1788" max="1788" width="17" style="56" customWidth="1"/>
    <col min="1789" max="1789" width="16.140625" style="56" customWidth="1"/>
    <col min="1790" max="1790" width="17.28515625" style="56" customWidth="1"/>
    <col min="1791" max="1792" width="8.85546875" style="56"/>
    <col min="1793" max="1793" width="13.85546875" style="56" bestFit="1" customWidth="1"/>
    <col min="1794" max="1986" width="8.85546875" style="56"/>
    <col min="1987" max="1987" width="43.42578125" style="56" customWidth="1"/>
    <col min="1988" max="1994" width="18.85546875" style="56" customWidth="1"/>
    <col min="1995" max="1995" width="15.42578125" style="56" customWidth="1"/>
    <col min="1996" max="1996" width="12.140625" style="56" customWidth="1"/>
    <col min="1997" max="1997" width="14.28515625" style="56" customWidth="1"/>
    <col min="1998" max="1998" width="12.28515625" style="56" customWidth="1"/>
    <col min="1999" max="1999" width="12.85546875" style="56" customWidth="1"/>
    <col min="2000" max="2001" width="12.42578125" style="56" customWidth="1"/>
    <col min="2002" max="2002" width="12.28515625" style="56" customWidth="1"/>
    <col min="2003" max="2008" width="11.42578125" style="56" bestFit="1" customWidth="1"/>
    <col min="2009" max="2009" width="13.85546875" style="56" bestFit="1" customWidth="1"/>
    <col min="2010" max="2014" width="11.42578125" style="56" bestFit="1" customWidth="1"/>
    <col min="2015" max="2015" width="11.7109375" style="56" customWidth="1"/>
    <col min="2016" max="2016" width="13.42578125" style="56" bestFit="1" customWidth="1"/>
    <col min="2017" max="2018" width="11.42578125" style="56" bestFit="1" customWidth="1"/>
    <col min="2019" max="2019" width="13.85546875" style="56" bestFit="1" customWidth="1"/>
    <col min="2020" max="2025" width="11.42578125" style="56" bestFit="1" customWidth="1"/>
    <col min="2026" max="2028" width="11.28515625" style="56" bestFit="1" customWidth="1"/>
    <col min="2029" max="2029" width="13.85546875" style="56" bestFit="1" customWidth="1"/>
    <col min="2030" max="2034" width="11.28515625" style="56" bestFit="1" customWidth="1"/>
    <col min="2035" max="2035" width="13.42578125" style="56" customWidth="1"/>
    <col min="2036" max="2036" width="11.28515625" style="56" bestFit="1" customWidth="1"/>
    <col min="2037" max="2037" width="15.140625" style="56" customWidth="1"/>
    <col min="2038" max="2038" width="13.140625" style="56" customWidth="1"/>
    <col min="2039" max="2039" width="15.85546875" style="56" customWidth="1"/>
    <col min="2040" max="2040" width="14.85546875" style="56" customWidth="1"/>
    <col min="2041" max="2041" width="19.140625" style="56" customWidth="1"/>
    <col min="2042" max="2042" width="14" style="56" customWidth="1"/>
    <col min="2043" max="2043" width="15.85546875" style="56" customWidth="1"/>
    <col min="2044" max="2044" width="17" style="56" customWidth="1"/>
    <col min="2045" max="2045" width="16.140625" style="56" customWidth="1"/>
    <col min="2046" max="2046" width="17.28515625" style="56" customWidth="1"/>
    <col min="2047" max="2048" width="8.85546875" style="56"/>
    <col min="2049" max="2049" width="13.85546875" style="56" bestFit="1" customWidth="1"/>
    <col min="2050" max="2242" width="8.85546875" style="56"/>
    <col min="2243" max="2243" width="43.42578125" style="56" customWidth="1"/>
    <col min="2244" max="2250" width="18.85546875" style="56" customWidth="1"/>
    <col min="2251" max="2251" width="15.42578125" style="56" customWidth="1"/>
    <col min="2252" max="2252" width="12.140625" style="56" customWidth="1"/>
    <col min="2253" max="2253" width="14.28515625" style="56" customWidth="1"/>
    <col min="2254" max="2254" width="12.28515625" style="56" customWidth="1"/>
    <col min="2255" max="2255" width="12.85546875" style="56" customWidth="1"/>
    <col min="2256" max="2257" width="12.42578125" style="56" customWidth="1"/>
    <col min="2258" max="2258" width="12.28515625" style="56" customWidth="1"/>
    <col min="2259" max="2264" width="11.42578125" style="56" bestFit="1" customWidth="1"/>
    <col min="2265" max="2265" width="13.85546875" style="56" bestFit="1" customWidth="1"/>
    <col min="2266" max="2270" width="11.42578125" style="56" bestFit="1" customWidth="1"/>
    <col min="2271" max="2271" width="11.7109375" style="56" customWidth="1"/>
    <col min="2272" max="2272" width="13.42578125" style="56" bestFit="1" customWidth="1"/>
    <col min="2273" max="2274" width="11.42578125" style="56" bestFit="1" customWidth="1"/>
    <col min="2275" max="2275" width="13.85546875" style="56" bestFit="1" customWidth="1"/>
    <col min="2276" max="2281" width="11.42578125" style="56" bestFit="1" customWidth="1"/>
    <col min="2282" max="2284" width="11.28515625" style="56" bestFit="1" customWidth="1"/>
    <col min="2285" max="2285" width="13.85546875" style="56" bestFit="1" customWidth="1"/>
    <col min="2286" max="2290" width="11.28515625" style="56" bestFit="1" customWidth="1"/>
    <col min="2291" max="2291" width="13.42578125" style="56" customWidth="1"/>
    <col min="2292" max="2292" width="11.28515625" style="56" bestFit="1" customWidth="1"/>
    <col min="2293" max="2293" width="15.140625" style="56" customWidth="1"/>
    <col min="2294" max="2294" width="13.140625" style="56" customWidth="1"/>
    <col min="2295" max="2295" width="15.85546875" style="56" customWidth="1"/>
    <col min="2296" max="2296" width="14.85546875" style="56" customWidth="1"/>
    <col min="2297" max="2297" width="19.140625" style="56" customWidth="1"/>
    <col min="2298" max="2298" width="14" style="56" customWidth="1"/>
    <col min="2299" max="2299" width="15.85546875" style="56" customWidth="1"/>
    <col min="2300" max="2300" width="17" style="56" customWidth="1"/>
    <col min="2301" max="2301" width="16.140625" style="56" customWidth="1"/>
    <col min="2302" max="2302" width="17.28515625" style="56" customWidth="1"/>
    <col min="2303" max="2304" width="8.85546875" style="56"/>
    <col min="2305" max="2305" width="13.85546875" style="56" bestFit="1" customWidth="1"/>
    <col min="2306" max="2498" width="8.85546875" style="56"/>
    <col min="2499" max="2499" width="43.42578125" style="56" customWidth="1"/>
    <col min="2500" max="2506" width="18.85546875" style="56" customWidth="1"/>
    <col min="2507" max="2507" width="15.42578125" style="56" customWidth="1"/>
    <col min="2508" max="2508" width="12.140625" style="56" customWidth="1"/>
    <col min="2509" max="2509" width="14.28515625" style="56" customWidth="1"/>
    <col min="2510" max="2510" width="12.28515625" style="56" customWidth="1"/>
    <col min="2511" max="2511" width="12.85546875" style="56" customWidth="1"/>
    <col min="2512" max="2513" width="12.42578125" style="56" customWidth="1"/>
    <col min="2514" max="2514" width="12.28515625" style="56" customWidth="1"/>
    <col min="2515" max="2520" width="11.42578125" style="56" bestFit="1" customWidth="1"/>
    <col min="2521" max="2521" width="13.85546875" style="56" bestFit="1" customWidth="1"/>
    <col min="2522" max="2526" width="11.42578125" style="56" bestFit="1" customWidth="1"/>
    <col min="2527" max="2527" width="11.7109375" style="56" customWidth="1"/>
    <col min="2528" max="2528" width="13.42578125" style="56" bestFit="1" customWidth="1"/>
    <col min="2529" max="2530" width="11.42578125" style="56" bestFit="1" customWidth="1"/>
    <col min="2531" max="2531" width="13.85546875" style="56" bestFit="1" customWidth="1"/>
    <col min="2532" max="2537" width="11.42578125" style="56" bestFit="1" customWidth="1"/>
    <col min="2538" max="2540" width="11.28515625" style="56" bestFit="1" customWidth="1"/>
    <col min="2541" max="2541" width="13.85546875" style="56" bestFit="1" customWidth="1"/>
    <col min="2542" max="2546" width="11.28515625" style="56" bestFit="1" customWidth="1"/>
    <col min="2547" max="2547" width="13.42578125" style="56" customWidth="1"/>
    <col min="2548" max="2548" width="11.28515625" style="56" bestFit="1" customWidth="1"/>
    <col min="2549" max="2549" width="15.140625" style="56" customWidth="1"/>
    <col min="2550" max="2550" width="13.140625" style="56" customWidth="1"/>
    <col min="2551" max="2551" width="15.85546875" style="56" customWidth="1"/>
    <col min="2552" max="2552" width="14.85546875" style="56" customWidth="1"/>
    <col min="2553" max="2553" width="19.140625" style="56" customWidth="1"/>
    <col min="2554" max="2554" width="14" style="56" customWidth="1"/>
    <col min="2555" max="2555" width="15.85546875" style="56" customWidth="1"/>
    <col min="2556" max="2556" width="17" style="56" customWidth="1"/>
    <col min="2557" max="2557" width="16.140625" style="56" customWidth="1"/>
    <col min="2558" max="2558" width="17.28515625" style="56" customWidth="1"/>
    <col min="2559" max="2560" width="8.85546875" style="56"/>
    <col min="2561" max="2561" width="13.85546875" style="56" bestFit="1" customWidth="1"/>
    <col min="2562" max="2754" width="8.85546875" style="56"/>
    <col min="2755" max="2755" width="43.42578125" style="56" customWidth="1"/>
    <col min="2756" max="2762" width="18.85546875" style="56" customWidth="1"/>
    <col min="2763" max="2763" width="15.42578125" style="56" customWidth="1"/>
    <col min="2764" max="2764" width="12.140625" style="56" customWidth="1"/>
    <col min="2765" max="2765" width="14.28515625" style="56" customWidth="1"/>
    <col min="2766" max="2766" width="12.28515625" style="56" customWidth="1"/>
    <col min="2767" max="2767" width="12.85546875" style="56" customWidth="1"/>
    <col min="2768" max="2769" width="12.42578125" style="56" customWidth="1"/>
    <col min="2770" max="2770" width="12.28515625" style="56" customWidth="1"/>
    <col min="2771" max="2776" width="11.42578125" style="56" bestFit="1" customWidth="1"/>
    <col min="2777" max="2777" width="13.85546875" style="56" bestFit="1" customWidth="1"/>
    <col min="2778" max="2782" width="11.42578125" style="56" bestFit="1" customWidth="1"/>
    <col min="2783" max="2783" width="11.7109375" style="56" customWidth="1"/>
    <col min="2784" max="2784" width="13.42578125" style="56" bestFit="1" customWidth="1"/>
    <col min="2785" max="2786" width="11.42578125" style="56" bestFit="1" customWidth="1"/>
    <col min="2787" max="2787" width="13.85546875" style="56" bestFit="1" customWidth="1"/>
    <col min="2788" max="2793" width="11.42578125" style="56" bestFit="1" customWidth="1"/>
    <col min="2794" max="2796" width="11.28515625" style="56" bestFit="1" customWidth="1"/>
    <col min="2797" max="2797" width="13.85546875" style="56" bestFit="1" customWidth="1"/>
    <col min="2798" max="2802" width="11.28515625" style="56" bestFit="1" customWidth="1"/>
    <col min="2803" max="2803" width="13.42578125" style="56" customWidth="1"/>
    <col min="2804" max="2804" width="11.28515625" style="56" bestFit="1" customWidth="1"/>
    <col min="2805" max="2805" width="15.140625" style="56" customWidth="1"/>
    <col min="2806" max="2806" width="13.140625" style="56" customWidth="1"/>
    <col min="2807" max="2807" width="15.85546875" style="56" customWidth="1"/>
    <col min="2808" max="2808" width="14.85546875" style="56" customWidth="1"/>
    <col min="2809" max="2809" width="19.140625" style="56" customWidth="1"/>
    <col min="2810" max="2810" width="14" style="56" customWidth="1"/>
    <col min="2811" max="2811" width="15.85546875" style="56" customWidth="1"/>
    <col min="2812" max="2812" width="17" style="56" customWidth="1"/>
    <col min="2813" max="2813" width="16.140625" style="56" customWidth="1"/>
    <col min="2814" max="2814" width="17.28515625" style="56" customWidth="1"/>
    <col min="2815" max="2816" width="8.85546875" style="56"/>
    <col min="2817" max="2817" width="13.85546875" style="56" bestFit="1" customWidth="1"/>
    <col min="2818" max="3010" width="8.85546875" style="56"/>
    <col min="3011" max="3011" width="43.42578125" style="56" customWidth="1"/>
    <col min="3012" max="3018" width="18.85546875" style="56" customWidth="1"/>
    <col min="3019" max="3019" width="15.42578125" style="56" customWidth="1"/>
    <col min="3020" max="3020" width="12.140625" style="56" customWidth="1"/>
    <col min="3021" max="3021" width="14.28515625" style="56" customWidth="1"/>
    <col min="3022" max="3022" width="12.28515625" style="56" customWidth="1"/>
    <col min="3023" max="3023" width="12.85546875" style="56" customWidth="1"/>
    <col min="3024" max="3025" width="12.42578125" style="56" customWidth="1"/>
    <col min="3026" max="3026" width="12.28515625" style="56" customWidth="1"/>
    <col min="3027" max="3032" width="11.42578125" style="56" bestFit="1" customWidth="1"/>
    <col min="3033" max="3033" width="13.85546875" style="56" bestFit="1" customWidth="1"/>
    <col min="3034" max="3038" width="11.42578125" style="56" bestFit="1" customWidth="1"/>
    <col min="3039" max="3039" width="11.7109375" style="56" customWidth="1"/>
    <col min="3040" max="3040" width="13.42578125" style="56" bestFit="1" customWidth="1"/>
    <col min="3041" max="3042" width="11.42578125" style="56" bestFit="1" customWidth="1"/>
    <col min="3043" max="3043" width="13.85546875" style="56" bestFit="1" customWidth="1"/>
    <col min="3044" max="3049" width="11.42578125" style="56" bestFit="1" customWidth="1"/>
    <col min="3050" max="3052" width="11.28515625" style="56" bestFit="1" customWidth="1"/>
    <col min="3053" max="3053" width="13.85546875" style="56" bestFit="1" customWidth="1"/>
    <col min="3054" max="3058" width="11.28515625" style="56" bestFit="1" customWidth="1"/>
    <col min="3059" max="3059" width="13.42578125" style="56" customWidth="1"/>
    <col min="3060" max="3060" width="11.28515625" style="56" bestFit="1" customWidth="1"/>
    <col min="3061" max="3061" width="15.140625" style="56" customWidth="1"/>
    <col min="3062" max="3062" width="13.140625" style="56" customWidth="1"/>
    <col min="3063" max="3063" width="15.85546875" style="56" customWidth="1"/>
    <col min="3064" max="3064" width="14.85546875" style="56" customWidth="1"/>
    <col min="3065" max="3065" width="19.140625" style="56" customWidth="1"/>
    <col min="3066" max="3066" width="14" style="56" customWidth="1"/>
    <col min="3067" max="3067" width="15.85546875" style="56" customWidth="1"/>
    <col min="3068" max="3068" width="17" style="56" customWidth="1"/>
    <col min="3069" max="3069" width="16.140625" style="56" customWidth="1"/>
    <col min="3070" max="3070" width="17.28515625" style="56" customWidth="1"/>
    <col min="3071" max="3072" width="8.85546875" style="56"/>
    <col min="3073" max="3073" width="13.85546875" style="56" bestFit="1" customWidth="1"/>
    <col min="3074" max="3266" width="8.85546875" style="56"/>
    <col min="3267" max="3267" width="43.42578125" style="56" customWidth="1"/>
    <col min="3268" max="3274" width="18.85546875" style="56" customWidth="1"/>
    <col min="3275" max="3275" width="15.42578125" style="56" customWidth="1"/>
    <col min="3276" max="3276" width="12.140625" style="56" customWidth="1"/>
    <col min="3277" max="3277" width="14.28515625" style="56" customWidth="1"/>
    <col min="3278" max="3278" width="12.28515625" style="56" customWidth="1"/>
    <col min="3279" max="3279" width="12.85546875" style="56" customWidth="1"/>
    <col min="3280" max="3281" width="12.42578125" style="56" customWidth="1"/>
    <col min="3282" max="3282" width="12.28515625" style="56" customWidth="1"/>
    <col min="3283" max="3288" width="11.42578125" style="56" bestFit="1" customWidth="1"/>
    <col min="3289" max="3289" width="13.85546875" style="56" bestFit="1" customWidth="1"/>
    <col min="3290" max="3294" width="11.42578125" style="56" bestFit="1" customWidth="1"/>
    <col min="3295" max="3295" width="11.7109375" style="56" customWidth="1"/>
    <col min="3296" max="3296" width="13.42578125" style="56" bestFit="1" customWidth="1"/>
    <col min="3297" max="3298" width="11.42578125" style="56" bestFit="1" customWidth="1"/>
    <col min="3299" max="3299" width="13.85546875" style="56" bestFit="1" customWidth="1"/>
    <col min="3300" max="3305" width="11.42578125" style="56" bestFit="1" customWidth="1"/>
    <col min="3306" max="3308" width="11.28515625" style="56" bestFit="1" customWidth="1"/>
    <col min="3309" max="3309" width="13.85546875" style="56" bestFit="1" customWidth="1"/>
    <col min="3310" max="3314" width="11.28515625" style="56" bestFit="1" customWidth="1"/>
    <col min="3315" max="3315" width="13.42578125" style="56" customWidth="1"/>
    <col min="3316" max="3316" width="11.28515625" style="56" bestFit="1" customWidth="1"/>
    <col min="3317" max="3317" width="15.140625" style="56" customWidth="1"/>
    <col min="3318" max="3318" width="13.140625" style="56" customWidth="1"/>
    <col min="3319" max="3319" width="15.85546875" style="56" customWidth="1"/>
    <col min="3320" max="3320" width="14.85546875" style="56" customWidth="1"/>
    <col min="3321" max="3321" width="19.140625" style="56" customWidth="1"/>
    <col min="3322" max="3322" width="14" style="56" customWidth="1"/>
    <col min="3323" max="3323" width="15.85546875" style="56" customWidth="1"/>
    <col min="3324" max="3324" width="17" style="56" customWidth="1"/>
    <col min="3325" max="3325" width="16.140625" style="56" customWidth="1"/>
    <col min="3326" max="3326" width="17.28515625" style="56" customWidth="1"/>
    <col min="3327" max="3328" width="8.85546875" style="56"/>
    <col min="3329" max="3329" width="13.85546875" style="56" bestFit="1" customWidth="1"/>
    <col min="3330" max="3522" width="8.85546875" style="56"/>
    <col min="3523" max="3523" width="43.42578125" style="56" customWidth="1"/>
    <col min="3524" max="3530" width="18.85546875" style="56" customWidth="1"/>
    <col min="3531" max="3531" width="15.42578125" style="56" customWidth="1"/>
    <col min="3532" max="3532" width="12.140625" style="56" customWidth="1"/>
    <col min="3533" max="3533" width="14.28515625" style="56" customWidth="1"/>
    <col min="3534" max="3534" width="12.28515625" style="56" customWidth="1"/>
    <col min="3535" max="3535" width="12.85546875" style="56" customWidth="1"/>
    <col min="3536" max="3537" width="12.42578125" style="56" customWidth="1"/>
    <col min="3538" max="3538" width="12.28515625" style="56" customWidth="1"/>
    <col min="3539" max="3544" width="11.42578125" style="56" bestFit="1" customWidth="1"/>
    <col min="3545" max="3545" width="13.85546875" style="56" bestFit="1" customWidth="1"/>
    <col min="3546" max="3550" width="11.42578125" style="56" bestFit="1" customWidth="1"/>
    <col min="3551" max="3551" width="11.7109375" style="56" customWidth="1"/>
    <col min="3552" max="3552" width="13.42578125" style="56" bestFit="1" customWidth="1"/>
    <col min="3553" max="3554" width="11.42578125" style="56" bestFit="1" customWidth="1"/>
    <col min="3555" max="3555" width="13.85546875" style="56" bestFit="1" customWidth="1"/>
    <col min="3556" max="3561" width="11.42578125" style="56" bestFit="1" customWidth="1"/>
    <col min="3562" max="3564" width="11.28515625" style="56" bestFit="1" customWidth="1"/>
    <col min="3565" max="3565" width="13.85546875" style="56" bestFit="1" customWidth="1"/>
    <col min="3566" max="3570" width="11.28515625" style="56" bestFit="1" customWidth="1"/>
    <col min="3571" max="3571" width="13.42578125" style="56" customWidth="1"/>
    <col min="3572" max="3572" width="11.28515625" style="56" bestFit="1" customWidth="1"/>
    <col min="3573" max="3573" width="15.140625" style="56" customWidth="1"/>
    <col min="3574" max="3574" width="13.140625" style="56" customWidth="1"/>
    <col min="3575" max="3575" width="15.85546875" style="56" customWidth="1"/>
    <col min="3576" max="3576" width="14.85546875" style="56" customWidth="1"/>
    <col min="3577" max="3577" width="19.140625" style="56" customWidth="1"/>
    <col min="3578" max="3578" width="14" style="56" customWidth="1"/>
    <col min="3579" max="3579" width="15.85546875" style="56" customWidth="1"/>
    <col min="3580" max="3580" width="17" style="56" customWidth="1"/>
    <col min="3581" max="3581" width="16.140625" style="56" customWidth="1"/>
    <col min="3582" max="3582" width="17.28515625" style="56" customWidth="1"/>
    <col min="3583" max="3584" width="8.85546875" style="56"/>
    <col min="3585" max="3585" width="13.85546875" style="56" bestFit="1" customWidth="1"/>
    <col min="3586" max="3778" width="8.85546875" style="56"/>
    <col min="3779" max="3779" width="43.42578125" style="56" customWidth="1"/>
    <col min="3780" max="3786" width="18.85546875" style="56" customWidth="1"/>
    <col min="3787" max="3787" width="15.42578125" style="56" customWidth="1"/>
    <col min="3788" max="3788" width="12.140625" style="56" customWidth="1"/>
    <col min="3789" max="3789" width="14.28515625" style="56" customWidth="1"/>
    <col min="3790" max="3790" width="12.28515625" style="56" customWidth="1"/>
    <col min="3791" max="3791" width="12.85546875" style="56" customWidth="1"/>
    <col min="3792" max="3793" width="12.42578125" style="56" customWidth="1"/>
    <col min="3794" max="3794" width="12.28515625" style="56" customWidth="1"/>
    <col min="3795" max="3800" width="11.42578125" style="56" bestFit="1" customWidth="1"/>
    <col min="3801" max="3801" width="13.85546875" style="56" bestFit="1" customWidth="1"/>
    <col min="3802" max="3806" width="11.42578125" style="56" bestFit="1" customWidth="1"/>
    <col min="3807" max="3807" width="11.7109375" style="56" customWidth="1"/>
    <col min="3808" max="3808" width="13.42578125" style="56" bestFit="1" customWidth="1"/>
    <col min="3809" max="3810" width="11.42578125" style="56" bestFit="1" customWidth="1"/>
    <col min="3811" max="3811" width="13.85546875" style="56" bestFit="1" customWidth="1"/>
    <col min="3812" max="3817" width="11.42578125" style="56" bestFit="1" customWidth="1"/>
    <col min="3818" max="3820" width="11.28515625" style="56" bestFit="1" customWidth="1"/>
    <col min="3821" max="3821" width="13.85546875" style="56" bestFit="1" customWidth="1"/>
    <col min="3822" max="3826" width="11.28515625" style="56" bestFit="1" customWidth="1"/>
    <col min="3827" max="3827" width="13.42578125" style="56" customWidth="1"/>
    <col min="3828" max="3828" width="11.28515625" style="56" bestFit="1" customWidth="1"/>
    <col min="3829" max="3829" width="15.140625" style="56" customWidth="1"/>
    <col min="3830" max="3830" width="13.140625" style="56" customWidth="1"/>
    <col min="3831" max="3831" width="15.85546875" style="56" customWidth="1"/>
    <col min="3832" max="3832" width="14.85546875" style="56" customWidth="1"/>
    <col min="3833" max="3833" width="19.140625" style="56" customWidth="1"/>
    <col min="3834" max="3834" width="14" style="56" customWidth="1"/>
    <col min="3835" max="3835" width="15.85546875" style="56" customWidth="1"/>
    <col min="3836" max="3836" width="17" style="56" customWidth="1"/>
    <col min="3837" max="3837" width="16.140625" style="56" customWidth="1"/>
    <col min="3838" max="3838" width="17.28515625" style="56" customWidth="1"/>
    <col min="3839" max="3840" width="8.85546875" style="56"/>
    <col min="3841" max="3841" width="13.85546875" style="56" bestFit="1" customWidth="1"/>
    <col min="3842" max="4034" width="8.85546875" style="56"/>
    <col min="4035" max="4035" width="43.42578125" style="56" customWidth="1"/>
    <col min="4036" max="4042" width="18.85546875" style="56" customWidth="1"/>
    <col min="4043" max="4043" width="15.42578125" style="56" customWidth="1"/>
    <col min="4044" max="4044" width="12.140625" style="56" customWidth="1"/>
    <col min="4045" max="4045" width="14.28515625" style="56" customWidth="1"/>
    <col min="4046" max="4046" width="12.28515625" style="56" customWidth="1"/>
    <col min="4047" max="4047" width="12.85546875" style="56" customWidth="1"/>
    <col min="4048" max="4049" width="12.42578125" style="56" customWidth="1"/>
    <col min="4050" max="4050" width="12.28515625" style="56" customWidth="1"/>
    <col min="4051" max="4056" width="11.42578125" style="56" bestFit="1" customWidth="1"/>
    <col min="4057" max="4057" width="13.85546875" style="56" bestFit="1" customWidth="1"/>
    <col min="4058" max="4062" width="11.42578125" style="56" bestFit="1" customWidth="1"/>
    <col min="4063" max="4063" width="11.7109375" style="56" customWidth="1"/>
    <col min="4064" max="4064" width="13.42578125" style="56" bestFit="1" customWidth="1"/>
    <col min="4065" max="4066" width="11.42578125" style="56" bestFit="1" customWidth="1"/>
    <col min="4067" max="4067" width="13.85546875" style="56" bestFit="1" customWidth="1"/>
    <col min="4068" max="4073" width="11.42578125" style="56" bestFit="1" customWidth="1"/>
    <col min="4074" max="4076" width="11.28515625" style="56" bestFit="1" customWidth="1"/>
    <col min="4077" max="4077" width="13.85546875" style="56" bestFit="1" customWidth="1"/>
    <col min="4078" max="4082" width="11.28515625" style="56" bestFit="1" customWidth="1"/>
    <col min="4083" max="4083" width="13.42578125" style="56" customWidth="1"/>
    <col min="4084" max="4084" width="11.28515625" style="56" bestFit="1" customWidth="1"/>
    <col min="4085" max="4085" width="15.140625" style="56" customWidth="1"/>
    <col min="4086" max="4086" width="13.140625" style="56" customWidth="1"/>
    <col min="4087" max="4087" width="15.85546875" style="56" customWidth="1"/>
    <col min="4088" max="4088" width="14.85546875" style="56" customWidth="1"/>
    <col min="4089" max="4089" width="19.140625" style="56" customWidth="1"/>
    <col min="4090" max="4090" width="14" style="56" customWidth="1"/>
    <col min="4091" max="4091" width="15.85546875" style="56" customWidth="1"/>
    <col min="4092" max="4092" width="17" style="56" customWidth="1"/>
    <col min="4093" max="4093" width="16.140625" style="56" customWidth="1"/>
    <col min="4094" max="4094" width="17.28515625" style="56" customWidth="1"/>
    <col min="4095" max="4096" width="8.85546875" style="56"/>
    <col min="4097" max="4097" width="13.85546875" style="56" bestFit="1" customWidth="1"/>
    <col min="4098" max="4290" width="8.85546875" style="56"/>
    <col min="4291" max="4291" width="43.42578125" style="56" customWidth="1"/>
    <col min="4292" max="4298" width="18.85546875" style="56" customWidth="1"/>
    <col min="4299" max="4299" width="15.42578125" style="56" customWidth="1"/>
    <col min="4300" max="4300" width="12.140625" style="56" customWidth="1"/>
    <col min="4301" max="4301" width="14.28515625" style="56" customWidth="1"/>
    <col min="4302" max="4302" width="12.28515625" style="56" customWidth="1"/>
    <col min="4303" max="4303" width="12.85546875" style="56" customWidth="1"/>
    <col min="4304" max="4305" width="12.42578125" style="56" customWidth="1"/>
    <col min="4306" max="4306" width="12.28515625" style="56" customWidth="1"/>
    <col min="4307" max="4312" width="11.42578125" style="56" bestFit="1" customWidth="1"/>
    <col min="4313" max="4313" width="13.85546875" style="56" bestFit="1" customWidth="1"/>
    <col min="4314" max="4318" width="11.42578125" style="56" bestFit="1" customWidth="1"/>
    <col min="4319" max="4319" width="11.7109375" style="56" customWidth="1"/>
    <col min="4320" max="4320" width="13.42578125" style="56" bestFit="1" customWidth="1"/>
    <col min="4321" max="4322" width="11.42578125" style="56" bestFit="1" customWidth="1"/>
    <col min="4323" max="4323" width="13.85546875" style="56" bestFit="1" customWidth="1"/>
    <col min="4324" max="4329" width="11.42578125" style="56" bestFit="1" customWidth="1"/>
    <col min="4330" max="4332" width="11.28515625" style="56" bestFit="1" customWidth="1"/>
    <col min="4333" max="4333" width="13.85546875" style="56" bestFit="1" customWidth="1"/>
    <col min="4334" max="4338" width="11.28515625" style="56" bestFit="1" customWidth="1"/>
    <col min="4339" max="4339" width="13.42578125" style="56" customWidth="1"/>
    <col min="4340" max="4340" width="11.28515625" style="56" bestFit="1" customWidth="1"/>
    <col min="4341" max="4341" width="15.140625" style="56" customWidth="1"/>
    <col min="4342" max="4342" width="13.140625" style="56" customWidth="1"/>
    <col min="4343" max="4343" width="15.85546875" style="56" customWidth="1"/>
    <col min="4344" max="4344" width="14.85546875" style="56" customWidth="1"/>
    <col min="4345" max="4345" width="19.140625" style="56" customWidth="1"/>
    <col min="4346" max="4346" width="14" style="56" customWidth="1"/>
    <col min="4347" max="4347" width="15.85546875" style="56" customWidth="1"/>
    <col min="4348" max="4348" width="17" style="56" customWidth="1"/>
    <col min="4349" max="4349" width="16.140625" style="56" customWidth="1"/>
    <col min="4350" max="4350" width="17.28515625" style="56" customWidth="1"/>
    <col min="4351" max="4352" width="8.85546875" style="56"/>
    <col min="4353" max="4353" width="13.85546875" style="56" bestFit="1" customWidth="1"/>
    <col min="4354" max="4546" width="8.85546875" style="56"/>
    <col min="4547" max="4547" width="43.42578125" style="56" customWidth="1"/>
    <col min="4548" max="4554" width="18.85546875" style="56" customWidth="1"/>
    <col min="4555" max="4555" width="15.42578125" style="56" customWidth="1"/>
    <col min="4556" max="4556" width="12.140625" style="56" customWidth="1"/>
    <col min="4557" max="4557" width="14.28515625" style="56" customWidth="1"/>
    <col min="4558" max="4558" width="12.28515625" style="56" customWidth="1"/>
    <col min="4559" max="4559" width="12.85546875" style="56" customWidth="1"/>
    <col min="4560" max="4561" width="12.42578125" style="56" customWidth="1"/>
    <col min="4562" max="4562" width="12.28515625" style="56" customWidth="1"/>
    <col min="4563" max="4568" width="11.42578125" style="56" bestFit="1" customWidth="1"/>
    <col min="4569" max="4569" width="13.85546875" style="56" bestFit="1" customWidth="1"/>
    <col min="4570" max="4574" width="11.42578125" style="56" bestFit="1" customWidth="1"/>
    <col min="4575" max="4575" width="11.7109375" style="56" customWidth="1"/>
    <col min="4576" max="4576" width="13.42578125" style="56" bestFit="1" customWidth="1"/>
    <col min="4577" max="4578" width="11.42578125" style="56" bestFit="1" customWidth="1"/>
    <col min="4579" max="4579" width="13.85546875" style="56" bestFit="1" customWidth="1"/>
    <col min="4580" max="4585" width="11.42578125" style="56" bestFit="1" customWidth="1"/>
    <col min="4586" max="4588" width="11.28515625" style="56" bestFit="1" customWidth="1"/>
    <col min="4589" max="4589" width="13.85546875" style="56" bestFit="1" customWidth="1"/>
    <col min="4590" max="4594" width="11.28515625" style="56" bestFit="1" customWidth="1"/>
    <col min="4595" max="4595" width="13.42578125" style="56" customWidth="1"/>
    <col min="4596" max="4596" width="11.28515625" style="56" bestFit="1" customWidth="1"/>
    <col min="4597" max="4597" width="15.140625" style="56" customWidth="1"/>
    <col min="4598" max="4598" width="13.140625" style="56" customWidth="1"/>
    <col min="4599" max="4599" width="15.85546875" style="56" customWidth="1"/>
    <col min="4600" max="4600" width="14.85546875" style="56" customWidth="1"/>
    <col min="4601" max="4601" width="19.140625" style="56" customWidth="1"/>
    <col min="4602" max="4602" width="14" style="56" customWidth="1"/>
    <col min="4603" max="4603" width="15.85546875" style="56" customWidth="1"/>
    <col min="4604" max="4604" width="17" style="56" customWidth="1"/>
    <col min="4605" max="4605" width="16.140625" style="56" customWidth="1"/>
    <col min="4606" max="4606" width="17.28515625" style="56" customWidth="1"/>
    <col min="4607" max="4608" width="8.85546875" style="56"/>
    <col min="4609" max="4609" width="13.85546875" style="56" bestFit="1" customWidth="1"/>
    <col min="4610" max="4802" width="8.85546875" style="56"/>
    <col min="4803" max="4803" width="43.42578125" style="56" customWidth="1"/>
    <col min="4804" max="4810" width="18.85546875" style="56" customWidth="1"/>
    <col min="4811" max="4811" width="15.42578125" style="56" customWidth="1"/>
    <col min="4812" max="4812" width="12.140625" style="56" customWidth="1"/>
    <col min="4813" max="4813" width="14.28515625" style="56" customWidth="1"/>
    <col min="4814" max="4814" width="12.28515625" style="56" customWidth="1"/>
    <col min="4815" max="4815" width="12.85546875" style="56" customWidth="1"/>
    <col min="4816" max="4817" width="12.42578125" style="56" customWidth="1"/>
    <col min="4818" max="4818" width="12.28515625" style="56" customWidth="1"/>
    <col min="4819" max="4824" width="11.42578125" style="56" bestFit="1" customWidth="1"/>
    <col min="4825" max="4825" width="13.85546875" style="56" bestFit="1" customWidth="1"/>
    <col min="4826" max="4830" width="11.42578125" style="56" bestFit="1" customWidth="1"/>
    <col min="4831" max="4831" width="11.7109375" style="56" customWidth="1"/>
    <col min="4832" max="4832" width="13.42578125" style="56" bestFit="1" customWidth="1"/>
    <col min="4833" max="4834" width="11.42578125" style="56" bestFit="1" customWidth="1"/>
    <col min="4835" max="4835" width="13.85546875" style="56" bestFit="1" customWidth="1"/>
    <col min="4836" max="4841" width="11.42578125" style="56" bestFit="1" customWidth="1"/>
    <col min="4842" max="4844" width="11.28515625" style="56" bestFit="1" customWidth="1"/>
    <col min="4845" max="4845" width="13.85546875" style="56" bestFit="1" customWidth="1"/>
    <col min="4846" max="4850" width="11.28515625" style="56" bestFit="1" customWidth="1"/>
    <col min="4851" max="4851" width="13.42578125" style="56" customWidth="1"/>
    <col min="4852" max="4852" width="11.28515625" style="56" bestFit="1" customWidth="1"/>
    <col min="4853" max="4853" width="15.140625" style="56" customWidth="1"/>
    <col min="4854" max="4854" width="13.140625" style="56" customWidth="1"/>
    <col min="4855" max="4855" width="15.85546875" style="56" customWidth="1"/>
    <col min="4856" max="4856" width="14.85546875" style="56" customWidth="1"/>
    <col min="4857" max="4857" width="19.140625" style="56" customWidth="1"/>
    <col min="4858" max="4858" width="14" style="56" customWidth="1"/>
    <col min="4859" max="4859" width="15.85546875" style="56" customWidth="1"/>
    <col min="4860" max="4860" width="17" style="56" customWidth="1"/>
    <col min="4861" max="4861" width="16.140625" style="56" customWidth="1"/>
    <col min="4862" max="4862" width="17.28515625" style="56" customWidth="1"/>
    <col min="4863" max="4864" width="8.85546875" style="56"/>
    <col min="4865" max="4865" width="13.85546875" style="56" bestFit="1" customWidth="1"/>
    <col min="4866" max="5058" width="8.85546875" style="56"/>
    <col min="5059" max="5059" width="43.42578125" style="56" customWidth="1"/>
    <col min="5060" max="5066" width="18.85546875" style="56" customWidth="1"/>
    <col min="5067" max="5067" width="15.42578125" style="56" customWidth="1"/>
    <col min="5068" max="5068" width="12.140625" style="56" customWidth="1"/>
    <col min="5069" max="5069" width="14.28515625" style="56" customWidth="1"/>
    <col min="5070" max="5070" width="12.28515625" style="56" customWidth="1"/>
    <col min="5071" max="5071" width="12.85546875" style="56" customWidth="1"/>
    <col min="5072" max="5073" width="12.42578125" style="56" customWidth="1"/>
    <col min="5074" max="5074" width="12.28515625" style="56" customWidth="1"/>
    <col min="5075" max="5080" width="11.42578125" style="56" bestFit="1" customWidth="1"/>
    <col min="5081" max="5081" width="13.85546875" style="56" bestFit="1" customWidth="1"/>
    <col min="5082" max="5086" width="11.42578125" style="56" bestFit="1" customWidth="1"/>
    <col min="5087" max="5087" width="11.7109375" style="56" customWidth="1"/>
    <col min="5088" max="5088" width="13.42578125" style="56" bestFit="1" customWidth="1"/>
    <col min="5089" max="5090" width="11.42578125" style="56" bestFit="1" customWidth="1"/>
    <col min="5091" max="5091" width="13.85546875" style="56" bestFit="1" customWidth="1"/>
    <col min="5092" max="5097" width="11.42578125" style="56" bestFit="1" customWidth="1"/>
    <col min="5098" max="5100" width="11.28515625" style="56" bestFit="1" customWidth="1"/>
    <col min="5101" max="5101" width="13.85546875" style="56" bestFit="1" customWidth="1"/>
    <col min="5102" max="5106" width="11.28515625" style="56" bestFit="1" customWidth="1"/>
    <col min="5107" max="5107" width="13.42578125" style="56" customWidth="1"/>
    <col min="5108" max="5108" width="11.28515625" style="56" bestFit="1" customWidth="1"/>
    <col min="5109" max="5109" width="15.140625" style="56" customWidth="1"/>
    <col min="5110" max="5110" width="13.140625" style="56" customWidth="1"/>
    <col min="5111" max="5111" width="15.85546875" style="56" customWidth="1"/>
    <col min="5112" max="5112" width="14.85546875" style="56" customWidth="1"/>
    <col min="5113" max="5113" width="19.140625" style="56" customWidth="1"/>
    <col min="5114" max="5114" width="14" style="56" customWidth="1"/>
    <col min="5115" max="5115" width="15.85546875" style="56" customWidth="1"/>
    <col min="5116" max="5116" width="17" style="56" customWidth="1"/>
    <col min="5117" max="5117" width="16.140625" style="56" customWidth="1"/>
    <col min="5118" max="5118" width="17.28515625" style="56" customWidth="1"/>
    <col min="5119" max="5120" width="8.85546875" style="56"/>
    <col min="5121" max="5121" width="13.85546875" style="56" bestFit="1" customWidth="1"/>
    <col min="5122" max="5314" width="8.85546875" style="56"/>
    <col min="5315" max="5315" width="43.42578125" style="56" customWidth="1"/>
    <col min="5316" max="5322" width="18.85546875" style="56" customWidth="1"/>
    <col min="5323" max="5323" width="15.42578125" style="56" customWidth="1"/>
    <col min="5324" max="5324" width="12.140625" style="56" customWidth="1"/>
    <col min="5325" max="5325" width="14.28515625" style="56" customWidth="1"/>
    <col min="5326" max="5326" width="12.28515625" style="56" customWidth="1"/>
    <col min="5327" max="5327" width="12.85546875" style="56" customWidth="1"/>
    <col min="5328" max="5329" width="12.42578125" style="56" customWidth="1"/>
    <col min="5330" max="5330" width="12.28515625" style="56" customWidth="1"/>
    <col min="5331" max="5336" width="11.42578125" style="56" bestFit="1" customWidth="1"/>
    <col min="5337" max="5337" width="13.85546875" style="56" bestFit="1" customWidth="1"/>
    <col min="5338" max="5342" width="11.42578125" style="56" bestFit="1" customWidth="1"/>
    <col min="5343" max="5343" width="11.7109375" style="56" customWidth="1"/>
    <col min="5344" max="5344" width="13.42578125" style="56" bestFit="1" customWidth="1"/>
    <col min="5345" max="5346" width="11.42578125" style="56" bestFit="1" customWidth="1"/>
    <col min="5347" max="5347" width="13.85546875" style="56" bestFit="1" customWidth="1"/>
    <col min="5348" max="5353" width="11.42578125" style="56" bestFit="1" customWidth="1"/>
    <col min="5354" max="5356" width="11.28515625" style="56" bestFit="1" customWidth="1"/>
    <col min="5357" max="5357" width="13.85546875" style="56" bestFit="1" customWidth="1"/>
    <col min="5358" max="5362" width="11.28515625" style="56" bestFit="1" customWidth="1"/>
    <col min="5363" max="5363" width="13.42578125" style="56" customWidth="1"/>
    <col min="5364" max="5364" width="11.28515625" style="56" bestFit="1" customWidth="1"/>
    <col min="5365" max="5365" width="15.140625" style="56" customWidth="1"/>
    <col min="5366" max="5366" width="13.140625" style="56" customWidth="1"/>
    <col min="5367" max="5367" width="15.85546875" style="56" customWidth="1"/>
    <col min="5368" max="5368" width="14.85546875" style="56" customWidth="1"/>
    <col min="5369" max="5369" width="19.140625" style="56" customWidth="1"/>
    <col min="5370" max="5370" width="14" style="56" customWidth="1"/>
    <col min="5371" max="5371" width="15.85546875" style="56" customWidth="1"/>
    <col min="5372" max="5372" width="17" style="56" customWidth="1"/>
    <col min="5373" max="5373" width="16.140625" style="56" customWidth="1"/>
    <col min="5374" max="5374" width="17.28515625" style="56" customWidth="1"/>
    <col min="5375" max="5376" width="8.85546875" style="56"/>
    <col min="5377" max="5377" width="13.85546875" style="56" bestFit="1" customWidth="1"/>
    <col min="5378" max="5570" width="8.85546875" style="56"/>
    <col min="5571" max="5571" width="43.42578125" style="56" customWidth="1"/>
    <col min="5572" max="5578" width="18.85546875" style="56" customWidth="1"/>
    <col min="5579" max="5579" width="15.42578125" style="56" customWidth="1"/>
    <col min="5580" max="5580" width="12.140625" style="56" customWidth="1"/>
    <col min="5581" max="5581" width="14.28515625" style="56" customWidth="1"/>
    <col min="5582" max="5582" width="12.28515625" style="56" customWidth="1"/>
    <col min="5583" max="5583" width="12.85546875" style="56" customWidth="1"/>
    <col min="5584" max="5585" width="12.42578125" style="56" customWidth="1"/>
    <col min="5586" max="5586" width="12.28515625" style="56" customWidth="1"/>
    <col min="5587" max="5592" width="11.42578125" style="56" bestFit="1" customWidth="1"/>
    <col min="5593" max="5593" width="13.85546875" style="56" bestFit="1" customWidth="1"/>
    <col min="5594" max="5598" width="11.42578125" style="56" bestFit="1" customWidth="1"/>
    <col min="5599" max="5599" width="11.7109375" style="56" customWidth="1"/>
    <col min="5600" max="5600" width="13.42578125" style="56" bestFit="1" customWidth="1"/>
    <col min="5601" max="5602" width="11.42578125" style="56" bestFit="1" customWidth="1"/>
    <col min="5603" max="5603" width="13.85546875" style="56" bestFit="1" customWidth="1"/>
    <col min="5604" max="5609" width="11.42578125" style="56" bestFit="1" customWidth="1"/>
    <col min="5610" max="5612" width="11.28515625" style="56" bestFit="1" customWidth="1"/>
    <col min="5613" max="5613" width="13.85546875" style="56" bestFit="1" customWidth="1"/>
    <col min="5614" max="5618" width="11.28515625" style="56" bestFit="1" customWidth="1"/>
    <col min="5619" max="5619" width="13.42578125" style="56" customWidth="1"/>
    <col min="5620" max="5620" width="11.28515625" style="56" bestFit="1" customWidth="1"/>
    <col min="5621" max="5621" width="15.140625" style="56" customWidth="1"/>
    <col min="5622" max="5622" width="13.140625" style="56" customWidth="1"/>
    <col min="5623" max="5623" width="15.85546875" style="56" customWidth="1"/>
    <col min="5624" max="5624" width="14.85546875" style="56" customWidth="1"/>
    <col min="5625" max="5625" width="19.140625" style="56" customWidth="1"/>
    <col min="5626" max="5626" width="14" style="56" customWidth="1"/>
    <col min="5627" max="5627" width="15.85546875" style="56" customWidth="1"/>
    <col min="5628" max="5628" width="17" style="56" customWidth="1"/>
    <col min="5629" max="5629" width="16.140625" style="56" customWidth="1"/>
    <col min="5630" max="5630" width="17.28515625" style="56" customWidth="1"/>
    <col min="5631" max="5632" width="8.85546875" style="56"/>
    <col min="5633" max="5633" width="13.85546875" style="56" bestFit="1" customWidth="1"/>
    <col min="5634" max="5826" width="8.85546875" style="56"/>
    <col min="5827" max="5827" width="43.42578125" style="56" customWidth="1"/>
    <col min="5828" max="5834" width="18.85546875" style="56" customWidth="1"/>
    <col min="5835" max="5835" width="15.42578125" style="56" customWidth="1"/>
    <col min="5836" max="5836" width="12.140625" style="56" customWidth="1"/>
    <col min="5837" max="5837" width="14.28515625" style="56" customWidth="1"/>
    <col min="5838" max="5838" width="12.28515625" style="56" customWidth="1"/>
    <col min="5839" max="5839" width="12.85546875" style="56" customWidth="1"/>
    <col min="5840" max="5841" width="12.42578125" style="56" customWidth="1"/>
    <col min="5842" max="5842" width="12.28515625" style="56" customWidth="1"/>
    <col min="5843" max="5848" width="11.42578125" style="56" bestFit="1" customWidth="1"/>
    <col min="5849" max="5849" width="13.85546875" style="56" bestFit="1" customWidth="1"/>
    <col min="5850" max="5854" width="11.42578125" style="56" bestFit="1" customWidth="1"/>
    <col min="5855" max="5855" width="11.7109375" style="56" customWidth="1"/>
    <col min="5856" max="5856" width="13.42578125" style="56" bestFit="1" customWidth="1"/>
    <col min="5857" max="5858" width="11.42578125" style="56" bestFit="1" customWidth="1"/>
    <col min="5859" max="5859" width="13.85546875" style="56" bestFit="1" customWidth="1"/>
    <col min="5860" max="5865" width="11.42578125" style="56" bestFit="1" customWidth="1"/>
    <col min="5866" max="5868" width="11.28515625" style="56" bestFit="1" customWidth="1"/>
    <col min="5869" max="5869" width="13.85546875" style="56" bestFit="1" customWidth="1"/>
    <col min="5870" max="5874" width="11.28515625" style="56" bestFit="1" customWidth="1"/>
    <col min="5875" max="5875" width="13.42578125" style="56" customWidth="1"/>
    <col min="5876" max="5876" width="11.28515625" style="56" bestFit="1" customWidth="1"/>
    <col min="5877" max="5877" width="15.140625" style="56" customWidth="1"/>
    <col min="5878" max="5878" width="13.140625" style="56" customWidth="1"/>
    <col min="5879" max="5879" width="15.85546875" style="56" customWidth="1"/>
    <col min="5880" max="5880" width="14.85546875" style="56" customWidth="1"/>
    <col min="5881" max="5881" width="19.140625" style="56" customWidth="1"/>
    <col min="5882" max="5882" width="14" style="56" customWidth="1"/>
    <col min="5883" max="5883" width="15.85546875" style="56" customWidth="1"/>
    <col min="5884" max="5884" width="17" style="56" customWidth="1"/>
    <col min="5885" max="5885" width="16.140625" style="56" customWidth="1"/>
    <col min="5886" max="5886" width="17.28515625" style="56" customWidth="1"/>
    <col min="5887" max="5888" width="8.85546875" style="56"/>
    <col min="5889" max="5889" width="13.85546875" style="56" bestFit="1" customWidth="1"/>
    <col min="5890" max="6082" width="8.85546875" style="56"/>
    <col min="6083" max="6083" width="43.42578125" style="56" customWidth="1"/>
    <col min="6084" max="6090" width="18.85546875" style="56" customWidth="1"/>
    <col min="6091" max="6091" width="15.42578125" style="56" customWidth="1"/>
    <col min="6092" max="6092" width="12.140625" style="56" customWidth="1"/>
    <col min="6093" max="6093" width="14.28515625" style="56" customWidth="1"/>
    <col min="6094" max="6094" width="12.28515625" style="56" customWidth="1"/>
    <col min="6095" max="6095" width="12.85546875" style="56" customWidth="1"/>
    <col min="6096" max="6097" width="12.42578125" style="56" customWidth="1"/>
    <col min="6098" max="6098" width="12.28515625" style="56" customWidth="1"/>
    <col min="6099" max="6104" width="11.42578125" style="56" bestFit="1" customWidth="1"/>
    <col min="6105" max="6105" width="13.85546875" style="56" bestFit="1" customWidth="1"/>
    <col min="6106" max="6110" width="11.42578125" style="56" bestFit="1" customWidth="1"/>
    <col min="6111" max="6111" width="11.7109375" style="56" customWidth="1"/>
    <col min="6112" max="6112" width="13.42578125" style="56" bestFit="1" customWidth="1"/>
    <col min="6113" max="6114" width="11.42578125" style="56" bestFit="1" customWidth="1"/>
    <col min="6115" max="6115" width="13.85546875" style="56" bestFit="1" customWidth="1"/>
    <col min="6116" max="6121" width="11.42578125" style="56" bestFit="1" customWidth="1"/>
    <col min="6122" max="6124" width="11.28515625" style="56" bestFit="1" customWidth="1"/>
    <col min="6125" max="6125" width="13.85546875" style="56" bestFit="1" customWidth="1"/>
    <col min="6126" max="6130" width="11.28515625" style="56" bestFit="1" customWidth="1"/>
    <col min="6131" max="6131" width="13.42578125" style="56" customWidth="1"/>
    <col min="6132" max="6132" width="11.28515625" style="56" bestFit="1" customWidth="1"/>
    <col min="6133" max="6133" width="15.140625" style="56" customWidth="1"/>
    <col min="6134" max="6134" width="13.140625" style="56" customWidth="1"/>
    <col min="6135" max="6135" width="15.85546875" style="56" customWidth="1"/>
    <col min="6136" max="6136" width="14.85546875" style="56" customWidth="1"/>
    <col min="6137" max="6137" width="19.140625" style="56" customWidth="1"/>
    <col min="6138" max="6138" width="14" style="56" customWidth="1"/>
    <col min="6139" max="6139" width="15.85546875" style="56" customWidth="1"/>
    <col min="6140" max="6140" width="17" style="56" customWidth="1"/>
    <col min="6141" max="6141" width="16.140625" style="56" customWidth="1"/>
    <col min="6142" max="6142" width="17.28515625" style="56" customWidth="1"/>
    <col min="6143" max="6144" width="8.85546875" style="56"/>
    <col min="6145" max="6145" width="13.85546875" style="56" bestFit="1" customWidth="1"/>
    <col min="6146" max="6338" width="8.85546875" style="56"/>
    <col min="6339" max="6339" width="43.42578125" style="56" customWidth="1"/>
    <col min="6340" max="6346" width="18.85546875" style="56" customWidth="1"/>
    <col min="6347" max="6347" width="15.42578125" style="56" customWidth="1"/>
    <col min="6348" max="6348" width="12.140625" style="56" customWidth="1"/>
    <col min="6349" max="6349" width="14.28515625" style="56" customWidth="1"/>
    <col min="6350" max="6350" width="12.28515625" style="56" customWidth="1"/>
    <col min="6351" max="6351" width="12.85546875" style="56" customWidth="1"/>
    <col min="6352" max="6353" width="12.42578125" style="56" customWidth="1"/>
    <col min="6354" max="6354" width="12.28515625" style="56" customWidth="1"/>
    <col min="6355" max="6360" width="11.42578125" style="56" bestFit="1" customWidth="1"/>
    <col min="6361" max="6361" width="13.85546875" style="56" bestFit="1" customWidth="1"/>
    <col min="6362" max="6366" width="11.42578125" style="56" bestFit="1" customWidth="1"/>
    <col min="6367" max="6367" width="11.7109375" style="56" customWidth="1"/>
    <col min="6368" max="6368" width="13.42578125" style="56" bestFit="1" customWidth="1"/>
    <col min="6369" max="6370" width="11.42578125" style="56" bestFit="1" customWidth="1"/>
    <col min="6371" max="6371" width="13.85546875" style="56" bestFit="1" customWidth="1"/>
    <col min="6372" max="6377" width="11.42578125" style="56" bestFit="1" customWidth="1"/>
    <col min="6378" max="6380" width="11.28515625" style="56" bestFit="1" customWidth="1"/>
    <col min="6381" max="6381" width="13.85546875" style="56" bestFit="1" customWidth="1"/>
    <col min="6382" max="6386" width="11.28515625" style="56" bestFit="1" customWidth="1"/>
    <col min="6387" max="6387" width="13.42578125" style="56" customWidth="1"/>
    <col min="6388" max="6388" width="11.28515625" style="56" bestFit="1" customWidth="1"/>
    <col min="6389" max="6389" width="15.140625" style="56" customWidth="1"/>
    <col min="6390" max="6390" width="13.140625" style="56" customWidth="1"/>
    <col min="6391" max="6391" width="15.85546875" style="56" customWidth="1"/>
    <col min="6392" max="6392" width="14.85546875" style="56" customWidth="1"/>
    <col min="6393" max="6393" width="19.140625" style="56" customWidth="1"/>
    <col min="6394" max="6394" width="14" style="56" customWidth="1"/>
    <col min="6395" max="6395" width="15.85546875" style="56" customWidth="1"/>
    <col min="6396" max="6396" width="17" style="56" customWidth="1"/>
    <col min="6397" max="6397" width="16.140625" style="56" customWidth="1"/>
    <col min="6398" max="6398" width="17.28515625" style="56" customWidth="1"/>
    <col min="6399" max="6400" width="8.85546875" style="56"/>
    <col min="6401" max="6401" width="13.85546875" style="56" bestFit="1" customWidth="1"/>
    <col min="6402" max="6594" width="8.85546875" style="56"/>
    <col min="6595" max="6595" width="43.42578125" style="56" customWidth="1"/>
    <col min="6596" max="6602" width="18.85546875" style="56" customWidth="1"/>
    <col min="6603" max="6603" width="15.42578125" style="56" customWidth="1"/>
    <col min="6604" max="6604" width="12.140625" style="56" customWidth="1"/>
    <col min="6605" max="6605" width="14.28515625" style="56" customWidth="1"/>
    <col min="6606" max="6606" width="12.28515625" style="56" customWidth="1"/>
    <col min="6607" max="6607" width="12.85546875" style="56" customWidth="1"/>
    <col min="6608" max="6609" width="12.42578125" style="56" customWidth="1"/>
    <col min="6610" max="6610" width="12.28515625" style="56" customWidth="1"/>
    <col min="6611" max="6616" width="11.42578125" style="56" bestFit="1" customWidth="1"/>
    <col min="6617" max="6617" width="13.85546875" style="56" bestFit="1" customWidth="1"/>
    <col min="6618" max="6622" width="11.42578125" style="56" bestFit="1" customWidth="1"/>
    <col min="6623" max="6623" width="11.7109375" style="56" customWidth="1"/>
    <col min="6624" max="6624" width="13.42578125" style="56" bestFit="1" customWidth="1"/>
    <col min="6625" max="6626" width="11.42578125" style="56" bestFit="1" customWidth="1"/>
    <col min="6627" max="6627" width="13.85546875" style="56" bestFit="1" customWidth="1"/>
    <col min="6628" max="6633" width="11.42578125" style="56" bestFit="1" customWidth="1"/>
    <col min="6634" max="6636" width="11.28515625" style="56" bestFit="1" customWidth="1"/>
    <col min="6637" max="6637" width="13.85546875" style="56" bestFit="1" customWidth="1"/>
    <col min="6638" max="6642" width="11.28515625" style="56" bestFit="1" customWidth="1"/>
    <col min="6643" max="6643" width="13.42578125" style="56" customWidth="1"/>
    <col min="6644" max="6644" width="11.28515625" style="56" bestFit="1" customWidth="1"/>
    <col min="6645" max="6645" width="15.140625" style="56" customWidth="1"/>
    <col min="6646" max="6646" width="13.140625" style="56" customWidth="1"/>
    <col min="6647" max="6647" width="15.85546875" style="56" customWidth="1"/>
    <col min="6648" max="6648" width="14.85546875" style="56" customWidth="1"/>
    <col min="6649" max="6649" width="19.140625" style="56" customWidth="1"/>
    <col min="6650" max="6650" width="14" style="56" customWidth="1"/>
    <col min="6651" max="6651" width="15.85546875" style="56" customWidth="1"/>
    <col min="6652" max="6652" width="17" style="56" customWidth="1"/>
    <col min="6653" max="6653" width="16.140625" style="56" customWidth="1"/>
    <col min="6654" max="6654" width="17.28515625" style="56" customWidth="1"/>
    <col min="6655" max="6656" width="8.85546875" style="56"/>
    <col min="6657" max="6657" width="13.85546875" style="56" bestFit="1" customWidth="1"/>
    <col min="6658" max="6850" width="8.85546875" style="56"/>
    <col min="6851" max="6851" width="43.42578125" style="56" customWidth="1"/>
    <col min="6852" max="6858" width="18.85546875" style="56" customWidth="1"/>
    <col min="6859" max="6859" width="15.42578125" style="56" customWidth="1"/>
    <col min="6860" max="6860" width="12.140625" style="56" customWidth="1"/>
    <col min="6861" max="6861" width="14.28515625" style="56" customWidth="1"/>
    <col min="6862" max="6862" width="12.28515625" style="56" customWidth="1"/>
    <col min="6863" max="6863" width="12.85546875" style="56" customWidth="1"/>
    <col min="6864" max="6865" width="12.42578125" style="56" customWidth="1"/>
    <col min="6866" max="6866" width="12.28515625" style="56" customWidth="1"/>
    <col min="6867" max="6872" width="11.42578125" style="56" bestFit="1" customWidth="1"/>
    <col min="6873" max="6873" width="13.85546875" style="56" bestFit="1" customWidth="1"/>
    <col min="6874" max="6878" width="11.42578125" style="56" bestFit="1" customWidth="1"/>
    <col min="6879" max="6879" width="11.7109375" style="56" customWidth="1"/>
    <col min="6880" max="6880" width="13.42578125" style="56" bestFit="1" customWidth="1"/>
    <col min="6881" max="6882" width="11.42578125" style="56" bestFit="1" customWidth="1"/>
    <col min="6883" max="6883" width="13.85546875" style="56" bestFit="1" customWidth="1"/>
    <col min="6884" max="6889" width="11.42578125" style="56" bestFit="1" customWidth="1"/>
    <col min="6890" max="6892" width="11.28515625" style="56" bestFit="1" customWidth="1"/>
    <col min="6893" max="6893" width="13.85546875" style="56" bestFit="1" customWidth="1"/>
    <col min="6894" max="6898" width="11.28515625" style="56" bestFit="1" customWidth="1"/>
    <col min="6899" max="6899" width="13.42578125" style="56" customWidth="1"/>
    <col min="6900" max="6900" width="11.28515625" style="56" bestFit="1" customWidth="1"/>
    <col min="6901" max="6901" width="15.140625" style="56" customWidth="1"/>
    <col min="6902" max="6902" width="13.140625" style="56" customWidth="1"/>
    <col min="6903" max="6903" width="15.85546875" style="56" customWidth="1"/>
    <col min="6904" max="6904" width="14.85546875" style="56" customWidth="1"/>
    <col min="6905" max="6905" width="19.140625" style="56" customWidth="1"/>
    <col min="6906" max="6906" width="14" style="56" customWidth="1"/>
    <col min="6907" max="6907" width="15.85546875" style="56" customWidth="1"/>
    <col min="6908" max="6908" width="17" style="56" customWidth="1"/>
    <col min="6909" max="6909" width="16.140625" style="56" customWidth="1"/>
    <col min="6910" max="6910" width="17.28515625" style="56" customWidth="1"/>
    <col min="6911" max="6912" width="8.85546875" style="56"/>
    <col min="6913" max="6913" width="13.85546875" style="56" bestFit="1" customWidth="1"/>
    <col min="6914" max="7106" width="8.85546875" style="56"/>
    <col min="7107" max="7107" width="43.42578125" style="56" customWidth="1"/>
    <col min="7108" max="7114" width="18.85546875" style="56" customWidth="1"/>
    <col min="7115" max="7115" width="15.42578125" style="56" customWidth="1"/>
    <col min="7116" max="7116" width="12.140625" style="56" customWidth="1"/>
    <col min="7117" max="7117" width="14.28515625" style="56" customWidth="1"/>
    <col min="7118" max="7118" width="12.28515625" style="56" customWidth="1"/>
    <col min="7119" max="7119" width="12.85546875" style="56" customWidth="1"/>
    <col min="7120" max="7121" width="12.42578125" style="56" customWidth="1"/>
    <col min="7122" max="7122" width="12.28515625" style="56" customWidth="1"/>
    <col min="7123" max="7128" width="11.42578125" style="56" bestFit="1" customWidth="1"/>
    <col min="7129" max="7129" width="13.85546875" style="56" bestFit="1" customWidth="1"/>
    <col min="7130" max="7134" width="11.42578125" style="56" bestFit="1" customWidth="1"/>
    <col min="7135" max="7135" width="11.7109375" style="56" customWidth="1"/>
    <col min="7136" max="7136" width="13.42578125" style="56" bestFit="1" customWidth="1"/>
    <col min="7137" max="7138" width="11.42578125" style="56" bestFit="1" customWidth="1"/>
    <col min="7139" max="7139" width="13.85546875" style="56" bestFit="1" customWidth="1"/>
    <col min="7140" max="7145" width="11.42578125" style="56" bestFit="1" customWidth="1"/>
    <col min="7146" max="7148" width="11.28515625" style="56" bestFit="1" customWidth="1"/>
    <col min="7149" max="7149" width="13.85546875" style="56" bestFit="1" customWidth="1"/>
    <col min="7150" max="7154" width="11.28515625" style="56" bestFit="1" customWidth="1"/>
    <col min="7155" max="7155" width="13.42578125" style="56" customWidth="1"/>
    <col min="7156" max="7156" width="11.28515625" style="56" bestFit="1" customWidth="1"/>
    <col min="7157" max="7157" width="15.140625" style="56" customWidth="1"/>
    <col min="7158" max="7158" width="13.140625" style="56" customWidth="1"/>
    <col min="7159" max="7159" width="15.85546875" style="56" customWidth="1"/>
    <col min="7160" max="7160" width="14.85546875" style="56" customWidth="1"/>
    <col min="7161" max="7161" width="19.140625" style="56" customWidth="1"/>
    <col min="7162" max="7162" width="14" style="56" customWidth="1"/>
    <col min="7163" max="7163" width="15.85546875" style="56" customWidth="1"/>
    <col min="7164" max="7164" width="17" style="56" customWidth="1"/>
    <col min="7165" max="7165" width="16.140625" style="56" customWidth="1"/>
    <col min="7166" max="7166" width="17.28515625" style="56" customWidth="1"/>
    <col min="7167" max="7168" width="8.85546875" style="56"/>
    <col min="7169" max="7169" width="13.85546875" style="56" bestFit="1" customWidth="1"/>
    <col min="7170" max="7362" width="8.85546875" style="56"/>
    <col min="7363" max="7363" width="43.42578125" style="56" customWidth="1"/>
    <col min="7364" max="7370" width="18.85546875" style="56" customWidth="1"/>
    <col min="7371" max="7371" width="15.42578125" style="56" customWidth="1"/>
    <col min="7372" max="7372" width="12.140625" style="56" customWidth="1"/>
    <col min="7373" max="7373" width="14.28515625" style="56" customWidth="1"/>
    <col min="7374" max="7374" width="12.28515625" style="56" customWidth="1"/>
    <col min="7375" max="7375" width="12.85546875" style="56" customWidth="1"/>
    <col min="7376" max="7377" width="12.42578125" style="56" customWidth="1"/>
    <col min="7378" max="7378" width="12.28515625" style="56" customWidth="1"/>
    <col min="7379" max="7384" width="11.42578125" style="56" bestFit="1" customWidth="1"/>
    <col min="7385" max="7385" width="13.85546875" style="56" bestFit="1" customWidth="1"/>
    <col min="7386" max="7390" width="11.42578125" style="56" bestFit="1" customWidth="1"/>
    <col min="7391" max="7391" width="11.7109375" style="56" customWidth="1"/>
    <col min="7392" max="7392" width="13.42578125" style="56" bestFit="1" customWidth="1"/>
    <col min="7393" max="7394" width="11.42578125" style="56" bestFit="1" customWidth="1"/>
    <col min="7395" max="7395" width="13.85546875" style="56" bestFit="1" customWidth="1"/>
    <col min="7396" max="7401" width="11.42578125" style="56" bestFit="1" customWidth="1"/>
    <col min="7402" max="7404" width="11.28515625" style="56" bestFit="1" customWidth="1"/>
    <col min="7405" max="7405" width="13.85546875" style="56" bestFit="1" customWidth="1"/>
    <col min="7406" max="7410" width="11.28515625" style="56" bestFit="1" customWidth="1"/>
    <col min="7411" max="7411" width="13.42578125" style="56" customWidth="1"/>
    <col min="7412" max="7412" width="11.28515625" style="56" bestFit="1" customWidth="1"/>
    <col min="7413" max="7413" width="15.140625" style="56" customWidth="1"/>
    <col min="7414" max="7414" width="13.140625" style="56" customWidth="1"/>
    <col min="7415" max="7415" width="15.85546875" style="56" customWidth="1"/>
    <col min="7416" max="7416" width="14.85546875" style="56" customWidth="1"/>
    <col min="7417" max="7417" width="19.140625" style="56" customWidth="1"/>
    <col min="7418" max="7418" width="14" style="56" customWidth="1"/>
    <col min="7419" max="7419" width="15.85546875" style="56" customWidth="1"/>
    <col min="7420" max="7420" width="17" style="56" customWidth="1"/>
    <col min="7421" max="7421" width="16.140625" style="56" customWidth="1"/>
    <col min="7422" max="7422" width="17.28515625" style="56" customWidth="1"/>
    <col min="7423" max="7424" width="8.85546875" style="56"/>
    <col min="7425" max="7425" width="13.85546875" style="56" bestFit="1" customWidth="1"/>
    <col min="7426" max="7618" width="8.85546875" style="56"/>
    <col min="7619" max="7619" width="43.42578125" style="56" customWidth="1"/>
    <col min="7620" max="7626" width="18.85546875" style="56" customWidth="1"/>
    <col min="7627" max="7627" width="15.42578125" style="56" customWidth="1"/>
    <col min="7628" max="7628" width="12.140625" style="56" customWidth="1"/>
    <col min="7629" max="7629" width="14.28515625" style="56" customWidth="1"/>
    <col min="7630" max="7630" width="12.28515625" style="56" customWidth="1"/>
    <col min="7631" max="7631" width="12.85546875" style="56" customWidth="1"/>
    <col min="7632" max="7633" width="12.42578125" style="56" customWidth="1"/>
    <col min="7634" max="7634" width="12.28515625" style="56" customWidth="1"/>
    <col min="7635" max="7640" width="11.42578125" style="56" bestFit="1" customWidth="1"/>
    <col min="7641" max="7641" width="13.85546875" style="56" bestFit="1" customWidth="1"/>
    <col min="7642" max="7646" width="11.42578125" style="56" bestFit="1" customWidth="1"/>
    <col min="7647" max="7647" width="11.7109375" style="56" customWidth="1"/>
    <col min="7648" max="7648" width="13.42578125" style="56" bestFit="1" customWidth="1"/>
    <col min="7649" max="7650" width="11.42578125" style="56" bestFit="1" customWidth="1"/>
    <col min="7651" max="7651" width="13.85546875" style="56" bestFit="1" customWidth="1"/>
    <col min="7652" max="7657" width="11.42578125" style="56" bestFit="1" customWidth="1"/>
    <col min="7658" max="7660" width="11.28515625" style="56" bestFit="1" customWidth="1"/>
    <col min="7661" max="7661" width="13.85546875" style="56" bestFit="1" customWidth="1"/>
    <col min="7662" max="7666" width="11.28515625" style="56" bestFit="1" customWidth="1"/>
    <col min="7667" max="7667" width="13.42578125" style="56" customWidth="1"/>
    <col min="7668" max="7668" width="11.28515625" style="56" bestFit="1" customWidth="1"/>
    <col min="7669" max="7669" width="15.140625" style="56" customWidth="1"/>
    <col min="7670" max="7670" width="13.140625" style="56" customWidth="1"/>
    <col min="7671" max="7671" width="15.85546875" style="56" customWidth="1"/>
    <col min="7672" max="7672" width="14.85546875" style="56" customWidth="1"/>
    <col min="7673" max="7673" width="19.140625" style="56" customWidth="1"/>
    <col min="7674" max="7674" width="14" style="56" customWidth="1"/>
    <col min="7675" max="7675" width="15.85546875" style="56" customWidth="1"/>
    <col min="7676" max="7676" width="17" style="56" customWidth="1"/>
    <col min="7677" max="7677" width="16.140625" style="56" customWidth="1"/>
    <col min="7678" max="7678" width="17.28515625" style="56" customWidth="1"/>
    <col min="7679" max="7680" width="8.85546875" style="56"/>
    <col min="7681" max="7681" width="13.85546875" style="56" bestFit="1" customWidth="1"/>
    <col min="7682" max="7874" width="8.85546875" style="56"/>
    <col min="7875" max="7875" width="43.42578125" style="56" customWidth="1"/>
    <col min="7876" max="7882" width="18.85546875" style="56" customWidth="1"/>
    <col min="7883" max="7883" width="15.42578125" style="56" customWidth="1"/>
    <col min="7884" max="7884" width="12.140625" style="56" customWidth="1"/>
    <col min="7885" max="7885" width="14.28515625" style="56" customWidth="1"/>
    <col min="7886" max="7886" width="12.28515625" style="56" customWidth="1"/>
    <col min="7887" max="7887" width="12.85546875" style="56" customWidth="1"/>
    <col min="7888" max="7889" width="12.42578125" style="56" customWidth="1"/>
    <col min="7890" max="7890" width="12.28515625" style="56" customWidth="1"/>
    <col min="7891" max="7896" width="11.42578125" style="56" bestFit="1" customWidth="1"/>
    <col min="7897" max="7897" width="13.85546875" style="56" bestFit="1" customWidth="1"/>
    <col min="7898" max="7902" width="11.42578125" style="56" bestFit="1" customWidth="1"/>
    <col min="7903" max="7903" width="11.7109375" style="56" customWidth="1"/>
    <col min="7904" max="7904" width="13.42578125" style="56" bestFit="1" customWidth="1"/>
    <col min="7905" max="7906" width="11.42578125" style="56" bestFit="1" customWidth="1"/>
    <col min="7907" max="7907" width="13.85546875" style="56" bestFit="1" customWidth="1"/>
    <col min="7908" max="7913" width="11.42578125" style="56" bestFit="1" customWidth="1"/>
    <col min="7914" max="7916" width="11.28515625" style="56" bestFit="1" customWidth="1"/>
    <col min="7917" max="7917" width="13.85546875" style="56" bestFit="1" customWidth="1"/>
    <col min="7918" max="7922" width="11.28515625" style="56" bestFit="1" customWidth="1"/>
    <col min="7923" max="7923" width="13.42578125" style="56" customWidth="1"/>
    <col min="7924" max="7924" width="11.28515625" style="56" bestFit="1" customWidth="1"/>
    <col min="7925" max="7925" width="15.140625" style="56" customWidth="1"/>
    <col min="7926" max="7926" width="13.140625" style="56" customWidth="1"/>
    <col min="7927" max="7927" width="15.85546875" style="56" customWidth="1"/>
    <col min="7928" max="7928" width="14.85546875" style="56" customWidth="1"/>
    <col min="7929" max="7929" width="19.140625" style="56" customWidth="1"/>
    <col min="7930" max="7930" width="14" style="56" customWidth="1"/>
    <col min="7931" max="7931" width="15.85546875" style="56" customWidth="1"/>
    <col min="7932" max="7932" width="17" style="56" customWidth="1"/>
    <col min="7933" max="7933" width="16.140625" style="56" customWidth="1"/>
    <col min="7934" max="7934" width="17.28515625" style="56" customWidth="1"/>
    <col min="7935" max="7936" width="8.85546875" style="56"/>
    <col min="7937" max="7937" width="13.85546875" style="56" bestFit="1" customWidth="1"/>
    <col min="7938" max="8130" width="8.85546875" style="56"/>
    <col min="8131" max="8131" width="43.42578125" style="56" customWidth="1"/>
    <col min="8132" max="8138" width="18.85546875" style="56" customWidth="1"/>
    <col min="8139" max="8139" width="15.42578125" style="56" customWidth="1"/>
    <col min="8140" max="8140" width="12.140625" style="56" customWidth="1"/>
    <col min="8141" max="8141" width="14.28515625" style="56" customWidth="1"/>
    <col min="8142" max="8142" width="12.28515625" style="56" customWidth="1"/>
    <col min="8143" max="8143" width="12.85546875" style="56" customWidth="1"/>
    <col min="8144" max="8145" width="12.42578125" style="56" customWidth="1"/>
    <col min="8146" max="8146" width="12.28515625" style="56" customWidth="1"/>
    <col min="8147" max="8152" width="11.42578125" style="56" bestFit="1" customWidth="1"/>
    <col min="8153" max="8153" width="13.85546875" style="56" bestFit="1" customWidth="1"/>
    <col min="8154" max="8158" width="11.42578125" style="56" bestFit="1" customWidth="1"/>
    <col min="8159" max="8159" width="11.7109375" style="56" customWidth="1"/>
    <col min="8160" max="8160" width="13.42578125" style="56" bestFit="1" customWidth="1"/>
    <col min="8161" max="8162" width="11.42578125" style="56" bestFit="1" customWidth="1"/>
    <col min="8163" max="8163" width="13.85546875" style="56" bestFit="1" customWidth="1"/>
    <col min="8164" max="8169" width="11.42578125" style="56" bestFit="1" customWidth="1"/>
    <col min="8170" max="8172" width="11.28515625" style="56" bestFit="1" customWidth="1"/>
    <col min="8173" max="8173" width="13.85546875" style="56" bestFit="1" customWidth="1"/>
    <col min="8174" max="8178" width="11.28515625" style="56" bestFit="1" customWidth="1"/>
    <col min="8179" max="8179" width="13.42578125" style="56" customWidth="1"/>
    <col min="8180" max="8180" width="11.28515625" style="56" bestFit="1" customWidth="1"/>
    <col min="8181" max="8181" width="15.140625" style="56" customWidth="1"/>
    <col min="8182" max="8182" width="13.140625" style="56" customWidth="1"/>
    <col min="8183" max="8183" width="15.85546875" style="56" customWidth="1"/>
    <col min="8184" max="8184" width="14.85546875" style="56" customWidth="1"/>
    <col min="8185" max="8185" width="19.140625" style="56" customWidth="1"/>
    <col min="8186" max="8186" width="14" style="56" customWidth="1"/>
    <col min="8187" max="8187" width="15.85546875" style="56" customWidth="1"/>
    <col min="8188" max="8188" width="17" style="56" customWidth="1"/>
    <col min="8189" max="8189" width="16.140625" style="56" customWidth="1"/>
    <col min="8190" max="8190" width="17.28515625" style="56" customWidth="1"/>
    <col min="8191" max="8192" width="8.85546875" style="56"/>
    <col min="8193" max="8193" width="13.85546875" style="56" bestFit="1" customWidth="1"/>
    <col min="8194" max="8386" width="8.85546875" style="56"/>
    <col min="8387" max="8387" width="43.42578125" style="56" customWidth="1"/>
    <col min="8388" max="8394" width="18.85546875" style="56" customWidth="1"/>
    <col min="8395" max="8395" width="15.42578125" style="56" customWidth="1"/>
    <col min="8396" max="8396" width="12.140625" style="56" customWidth="1"/>
    <col min="8397" max="8397" width="14.28515625" style="56" customWidth="1"/>
    <col min="8398" max="8398" width="12.28515625" style="56" customWidth="1"/>
    <col min="8399" max="8399" width="12.85546875" style="56" customWidth="1"/>
    <col min="8400" max="8401" width="12.42578125" style="56" customWidth="1"/>
    <col min="8402" max="8402" width="12.28515625" style="56" customWidth="1"/>
    <col min="8403" max="8408" width="11.42578125" style="56" bestFit="1" customWidth="1"/>
    <col min="8409" max="8409" width="13.85546875" style="56" bestFit="1" customWidth="1"/>
    <col min="8410" max="8414" width="11.42578125" style="56" bestFit="1" customWidth="1"/>
    <col min="8415" max="8415" width="11.7109375" style="56" customWidth="1"/>
    <col min="8416" max="8416" width="13.42578125" style="56" bestFit="1" customWidth="1"/>
    <col min="8417" max="8418" width="11.42578125" style="56" bestFit="1" customWidth="1"/>
    <col min="8419" max="8419" width="13.85546875" style="56" bestFit="1" customWidth="1"/>
    <col min="8420" max="8425" width="11.42578125" style="56" bestFit="1" customWidth="1"/>
    <col min="8426" max="8428" width="11.28515625" style="56" bestFit="1" customWidth="1"/>
    <col min="8429" max="8429" width="13.85546875" style="56" bestFit="1" customWidth="1"/>
    <col min="8430" max="8434" width="11.28515625" style="56" bestFit="1" customWidth="1"/>
    <col min="8435" max="8435" width="13.42578125" style="56" customWidth="1"/>
    <col min="8436" max="8436" width="11.28515625" style="56" bestFit="1" customWidth="1"/>
    <col min="8437" max="8437" width="15.140625" style="56" customWidth="1"/>
    <col min="8438" max="8438" width="13.140625" style="56" customWidth="1"/>
    <col min="8439" max="8439" width="15.85546875" style="56" customWidth="1"/>
    <col min="8440" max="8440" width="14.85546875" style="56" customWidth="1"/>
    <col min="8441" max="8441" width="19.140625" style="56" customWidth="1"/>
    <col min="8442" max="8442" width="14" style="56" customWidth="1"/>
    <col min="8443" max="8443" width="15.85546875" style="56" customWidth="1"/>
    <col min="8444" max="8444" width="17" style="56" customWidth="1"/>
    <col min="8445" max="8445" width="16.140625" style="56" customWidth="1"/>
    <col min="8446" max="8446" width="17.28515625" style="56" customWidth="1"/>
    <col min="8447" max="8448" width="8.85546875" style="56"/>
    <col min="8449" max="8449" width="13.85546875" style="56" bestFit="1" customWidth="1"/>
    <col min="8450" max="8642" width="8.85546875" style="56"/>
    <col min="8643" max="8643" width="43.42578125" style="56" customWidth="1"/>
    <col min="8644" max="8650" width="18.85546875" style="56" customWidth="1"/>
    <col min="8651" max="8651" width="15.42578125" style="56" customWidth="1"/>
    <col min="8652" max="8652" width="12.140625" style="56" customWidth="1"/>
    <col min="8653" max="8653" width="14.28515625" style="56" customWidth="1"/>
    <col min="8654" max="8654" width="12.28515625" style="56" customWidth="1"/>
    <col min="8655" max="8655" width="12.85546875" style="56" customWidth="1"/>
    <col min="8656" max="8657" width="12.42578125" style="56" customWidth="1"/>
    <col min="8658" max="8658" width="12.28515625" style="56" customWidth="1"/>
    <col min="8659" max="8664" width="11.42578125" style="56" bestFit="1" customWidth="1"/>
    <col min="8665" max="8665" width="13.85546875" style="56" bestFit="1" customWidth="1"/>
    <col min="8666" max="8670" width="11.42578125" style="56" bestFit="1" customWidth="1"/>
    <col min="8671" max="8671" width="11.7109375" style="56" customWidth="1"/>
    <col min="8672" max="8672" width="13.42578125" style="56" bestFit="1" customWidth="1"/>
    <col min="8673" max="8674" width="11.42578125" style="56" bestFit="1" customWidth="1"/>
    <col min="8675" max="8675" width="13.85546875" style="56" bestFit="1" customWidth="1"/>
    <col min="8676" max="8681" width="11.42578125" style="56" bestFit="1" customWidth="1"/>
    <col min="8682" max="8684" width="11.28515625" style="56" bestFit="1" customWidth="1"/>
    <col min="8685" max="8685" width="13.85546875" style="56" bestFit="1" customWidth="1"/>
    <col min="8686" max="8690" width="11.28515625" style="56" bestFit="1" customWidth="1"/>
    <col min="8691" max="8691" width="13.42578125" style="56" customWidth="1"/>
    <col min="8692" max="8692" width="11.28515625" style="56" bestFit="1" customWidth="1"/>
    <col min="8693" max="8693" width="15.140625" style="56" customWidth="1"/>
    <col min="8694" max="8694" width="13.140625" style="56" customWidth="1"/>
    <col min="8695" max="8695" width="15.85546875" style="56" customWidth="1"/>
    <col min="8696" max="8696" width="14.85546875" style="56" customWidth="1"/>
    <col min="8697" max="8697" width="19.140625" style="56" customWidth="1"/>
    <col min="8698" max="8698" width="14" style="56" customWidth="1"/>
    <col min="8699" max="8699" width="15.85546875" style="56" customWidth="1"/>
    <col min="8700" max="8700" width="17" style="56" customWidth="1"/>
    <col min="8701" max="8701" width="16.140625" style="56" customWidth="1"/>
    <col min="8702" max="8702" width="17.28515625" style="56" customWidth="1"/>
    <col min="8703" max="8704" width="8.85546875" style="56"/>
    <col min="8705" max="8705" width="13.85546875" style="56" bestFit="1" customWidth="1"/>
    <col min="8706" max="8898" width="8.85546875" style="56"/>
    <col min="8899" max="8899" width="43.42578125" style="56" customWidth="1"/>
    <col min="8900" max="8906" width="18.85546875" style="56" customWidth="1"/>
    <col min="8907" max="8907" width="15.42578125" style="56" customWidth="1"/>
    <col min="8908" max="8908" width="12.140625" style="56" customWidth="1"/>
    <col min="8909" max="8909" width="14.28515625" style="56" customWidth="1"/>
    <col min="8910" max="8910" width="12.28515625" style="56" customWidth="1"/>
    <col min="8911" max="8911" width="12.85546875" style="56" customWidth="1"/>
    <col min="8912" max="8913" width="12.42578125" style="56" customWidth="1"/>
    <col min="8914" max="8914" width="12.28515625" style="56" customWidth="1"/>
    <col min="8915" max="8920" width="11.42578125" style="56" bestFit="1" customWidth="1"/>
    <col min="8921" max="8921" width="13.85546875" style="56" bestFit="1" customWidth="1"/>
    <col min="8922" max="8926" width="11.42578125" style="56" bestFit="1" customWidth="1"/>
    <col min="8927" max="8927" width="11.7109375" style="56" customWidth="1"/>
    <col min="8928" max="8928" width="13.42578125" style="56" bestFit="1" customWidth="1"/>
    <col min="8929" max="8930" width="11.42578125" style="56" bestFit="1" customWidth="1"/>
    <col min="8931" max="8931" width="13.85546875" style="56" bestFit="1" customWidth="1"/>
    <col min="8932" max="8937" width="11.42578125" style="56" bestFit="1" customWidth="1"/>
    <col min="8938" max="8940" width="11.28515625" style="56" bestFit="1" customWidth="1"/>
    <col min="8941" max="8941" width="13.85546875" style="56" bestFit="1" customWidth="1"/>
    <col min="8942" max="8946" width="11.28515625" style="56" bestFit="1" customWidth="1"/>
    <col min="8947" max="8947" width="13.42578125" style="56" customWidth="1"/>
    <col min="8948" max="8948" width="11.28515625" style="56" bestFit="1" customWidth="1"/>
    <col min="8949" max="8949" width="15.140625" style="56" customWidth="1"/>
    <col min="8950" max="8950" width="13.140625" style="56" customWidth="1"/>
    <col min="8951" max="8951" width="15.85546875" style="56" customWidth="1"/>
    <col min="8952" max="8952" width="14.85546875" style="56" customWidth="1"/>
    <col min="8953" max="8953" width="19.140625" style="56" customWidth="1"/>
    <col min="8954" max="8954" width="14" style="56" customWidth="1"/>
    <col min="8955" max="8955" width="15.85546875" style="56" customWidth="1"/>
    <col min="8956" max="8956" width="17" style="56" customWidth="1"/>
    <col min="8957" max="8957" width="16.140625" style="56" customWidth="1"/>
    <col min="8958" max="8958" width="17.28515625" style="56" customWidth="1"/>
    <col min="8959" max="8960" width="8.85546875" style="56"/>
    <col min="8961" max="8961" width="13.85546875" style="56" bestFit="1" customWidth="1"/>
    <col min="8962" max="9154" width="8.85546875" style="56"/>
    <col min="9155" max="9155" width="43.42578125" style="56" customWidth="1"/>
    <col min="9156" max="9162" width="18.85546875" style="56" customWidth="1"/>
    <col min="9163" max="9163" width="15.42578125" style="56" customWidth="1"/>
    <col min="9164" max="9164" width="12.140625" style="56" customWidth="1"/>
    <col min="9165" max="9165" width="14.28515625" style="56" customWidth="1"/>
    <col min="9166" max="9166" width="12.28515625" style="56" customWidth="1"/>
    <col min="9167" max="9167" width="12.85546875" style="56" customWidth="1"/>
    <col min="9168" max="9169" width="12.42578125" style="56" customWidth="1"/>
    <col min="9170" max="9170" width="12.28515625" style="56" customWidth="1"/>
    <col min="9171" max="9176" width="11.42578125" style="56" bestFit="1" customWidth="1"/>
    <col min="9177" max="9177" width="13.85546875" style="56" bestFit="1" customWidth="1"/>
    <col min="9178" max="9182" width="11.42578125" style="56" bestFit="1" customWidth="1"/>
    <col min="9183" max="9183" width="11.7109375" style="56" customWidth="1"/>
    <col min="9184" max="9184" width="13.42578125" style="56" bestFit="1" customWidth="1"/>
    <col min="9185" max="9186" width="11.42578125" style="56" bestFit="1" customWidth="1"/>
    <col min="9187" max="9187" width="13.85546875" style="56" bestFit="1" customWidth="1"/>
    <col min="9188" max="9193" width="11.42578125" style="56" bestFit="1" customWidth="1"/>
    <col min="9194" max="9196" width="11.28515625" style="56" bestFit="1" customWidth="1"/>
    <col min="9197" max="9197" width="13.85546875" style="56" bestFit="1" customWidth="1"/>
    <col min="9198" max="9202" width="11.28515625" style="56" bestFit="1" customWidth="1"/>
    <col min="9203" max="9203" width="13.42578125" style="56" customWidth="1"/>
    <col min="9204" max="9204" width="11.28515625" style="56" bestFit="1" customWidth="1"/>
    <col min="9205" max="9205" width="15.140625" style="56" customWidth="1"/>
    <col min="9206" max="9206" width="13.140625" style="56" customWidth="1"/>
    <col min="9207" max="9207" width="15.85546875" style="56" customWidth="1"/>
    <col min="9208" max="9208" width="14.85546875" style="56" customWidth="1"/>
    <col min="9209" max="9209" width="19.140625" style="56" customWidth="1"/>
    <col min="9210" max="9210" width="14" style="56" customWidth="1"/>
    <col min="9211" max="9211" width="15.85546875" style="56" customWidth="1"/>
    <col min="9212" max="9212" width="17" style="56" customWidth="1"/>
    <col min="9213" max="9213" width="16.140625" style="56" customWidth="1"/>
    <col min="9214" max="9214" width="17.28515625" style="56" customWidth="1"/>
    <col min="9215" max="9216" width="8.85546875" style="56"/>
    <col min="9217" max="9217" width="13.85546875" style="56" bestFit="1" customWidth="1"/>
    <col min="9218" max="9410" width="8.85546875" style="56"/>
    <col min="9411" max="9411" width="43.42578125" style="56" customWidth="1"/>
    <col min="9412" max="9418" width="18.85546875" style="56" customWidth="1"/>
    <col min="9419" max="9419" width="15.42578125" style="56" customWidth="1"/>
    <col min="9420" max="9420" width="12.140625" style="56" customWidth="1"/>
    <col min="9421" max="9421" width="14.28515625" style="56" customWidth="1"/>
    <col min="9422" max="9422" width="12.28515625" style="56" customWidth="1"/>
    <col min="9423" max="9423" width="12.85546875" style="56" customWidth="1"/>
    <col min="9424" max="9425" width="12.42578125" style="56" customWidth="1"/>
    <col min="9426" max="9426" width="12.28515625" style="56" customWidth="1"/>
    <col min="9427" max="9432" width="11.42578125" style="56" bestFit="1" customWidth="1"/>
    <col min="9433" max="9433" width="13.85546875" style="56" bestFit="1" customWidth="1"/>
    <col min="9434" max="9438" width="11.42578125" style="56" bestFit="1" customWidth="1"/>
    <col min="9439" max="9439" width="11.7109375" style="56" customWidth="1"/>
    <col min="9440" max="9440" width="13.42578125" style="56" bestFit="1" customWidth="1"/>
    <col min="9441" max="9442" width="11.42578125" style="56" bestFit="1" customWidth="1"/>
    <col min="9443" max="9443" width="13.85546875" style="56" bestFit="1" customWidth="1"/>
    <col min="9444" max="9449" width="11.42578125" style="56" bestFit="1" customWidth="1"/>
    <col min="9450" max="9452" width="11.28515625" style="56" bestFit="1" customWidth="1"/>
    <col min="9453" max="9453" width="13.85546875" style="56" bestFit="1" customWidth="1"/>
    <col min="9454" max="9458" width="11.28515625" style="56" bestFit="1" customWidth="1"/>
    <col min="9459" max="9459" width="13.42578125" style="56" customWidth="1"/>
    <col min="9460" max="9460" width="11.28515625" style="56" bestFit="1" customWidth="1"/>
    <col min="9461" max="9461" width="15.140625" style="56" customWidth="1"/>
    <col min="9462" max="9462" width="13.140625" style="56" customWidth="1"/>
    <col min="9463" max="9463" width="15.85546875" style="56" customWidth="1"/>
    <col min="9464" max="9464" width="14.85546875" style="56" customWidth="1"/>
    <col min="9465" max="9465" width="19.140625" style="56" customWidth="1"/>
    <col min="9466" max="9466" width="14" style="56" customWidth="1"/>
    <col min="9467" max="9467" width="15.85546875" style="56" customWidth="1"/>
    <col min="9468" max="9468" width="17" style="56" customWidth="1"/>
    <col min="9469" max="9469" width="16.140625" style="56" customWidth="1"/>
    <col min="9470" max="9470" width="17.28515625" style="56" customWidth="1"/>
    <col min="9471" max="9472" width="8.85546875" style="56"/>
    <col min="9473" max="9473" width="13.85546875" style="56" bestFit="1" customWidth="1"/>
    <col min="9474" max="9666" width="8.85546875" style="56"/>
    <col min="9667" max="9667" width="43.42578125" style="56" customWidth="1"/>
    <col min="9668" max="9674" width="18.85546875" style="56" customWidth="1"/>
    <col min="9675" max="9675" width="15.42578125" style="56" customWidth="1"/>
    <col min="9676" max="9676" width="12.140625" style="56" customWidth="1"/>
    <col min="9677" max="9677" width="14.28515625" style="56" customWidth="1"/>
    <col min="9678" max="9678" width="12.28515625" style="56" customWidth="1"/>
    <col min="9679" max="9679" width="12.85546875" style="56" customWidth="1"/>
    <col min="9680" max="9681" width="12.42578125" style="56" customWidth="1"/>
    <col min="9682" max="9682" width="12.28515625" style="56" customWidth="1"/>
    <col min="9683" max="9688" width="11.42578125" style="56" bestFit="1" customWidth="1"/>
    <col min="9689" max="9689" width="13.85546875" style="56" bestFit="1" customWidth="1"/>
    <col min="9690" max="9694" width="11.42578125" style="56" bestFit="1" customWidth="1"/>
    <col min="9695" max="9695" width="11.7109375" style="56" customWidth="1"/>
    <col min="9696" max="9696" width="13.42578125" style="56" bestFit="1" customWidth="1"/>
    <col min="9697" max="9698" width="11.42578125" style="56" bestFit="1" customWidth="1"/>
    <col min="9699" max="9699" width="13.85546875" style="56" bestFit="1" customWidth="1"/>
    <col min="9700" max="9705" width="11.42578125" style="56" bestFit="1" customWidth="1"/>
    <col min="9706" max="9708" width="11.28515625" style="56" bestFit="1" customWidth="1"/>
    <col min="9709" max="9709" width="13.85546875" style="56" bestFit="1" customWidth="1"/>
    <col min="9710" max="9714" width="11.28515625" style="56" bestFit="1" customWidth="1"/>
    <col min="9715" max="9715" width="13.42578125" style="56" customWidth="1"/>
    <col min="9716" max="9716" width="11.28515625" style="56" bestFit="1" customWidth="1"/>
    <col min="9717" max="9717" width="15.140625" style="56" customWidth="1"/>
    <col min="9718" max="9718" width="13.140625" style="56" customWidth="1"/>
    <col min="9719" max="9719" width="15.85546875" style="56" customWidth="1"/>
    <col min="9720" max="9720" width="14.85546875" style="56" customWidth="1"/>
    <col min="9721" max="9721" width="19.140625" style="56" customWidth="1"/>
    <col min="9722" max="9722" width="14" style="56" customWidth="1"/>
    <col min="9723" max="9723" width="15.85546875" style="56" customWidth="1"/>
    <col min="9724" max="9724" width="17" style="56" customWidth="1"/>
    <col min="9725" max="9725" width="16.140625" style="56" customWidth="1"/>
    <col min="9726" max="9726" width="17.28515625" style="56" customWidth="1"/>
    <col min="9727" max="9728" width="8.85546875" style="56"/>
    <col min="9729" max="9729" width="13.85546875" style="56" bestFit="1" customWidth="1"/>
    <col min="9730" max="9922" width="8.85546875" style="56"/>
    <col min="9923" max="9923" width="43.42578125" style="56" customWidth="1"/>
    <col min="9924" max="9930" width="18.85546875" style="56" customWidth="1"/>
    <col min="9931" max="9931" width="15.42578125" style="56" customWidth="1"/>
    <col min="9932" max="9932" width="12.140625" style="56" customWidth="1"/>
    <col min="9933" max="9933" width="14.28515625" style="56" customWidth="1"/>
    <col min="9934" max="9934" width="12.28515625" style="56" customWidth="1"/>
    <col min="9935" max="9935" width="12.85546875" style="56" customWidth="1"/>
    <col min="9936" max="9937" width="12.42578125" style="56" customWidth="1"/>
    <col min="9938" max="9938" width="12.28515625" style="56" customWidth="1"/>
    <col min="9939" max="9944" width="11.42578125" style="56" bestFit="1" customWidth="1"/>
    <col min="9945" max="9945" width="13.85546875" style="56" bestFit="1" customWidth="1"/>
    <col min="9946" max="9950" width="11.42578125" style="56" bestFit="1" customWidth="1"/>
    <col min="9951" max="9951" width="11.7109375" style="56" customWidth="1"/>
    <col min="9952" max="9952" width="13.42578125" style="56" bestFit="1" customWidth="1"/>
    <col min="9953" max="9954" width="11.42578125" style="56" bestFit="1" customWidth="1"/>
    <col min="9955" max="9955" width="13.85546875" style="56" bestFit="1" customWidth="1"/>
    <col min="9956" max="9961" width="11.42578125" style="56" bestFit="1" customWidth="1"/>
    <col min="9962" max="9964" width="11.28515625" style="56" bestFit="1" customWidth="1"/>
    <col min="9965" max="9965" width="13.85546875" style="56" bestFit="1" customWidth="1"/>
    <col min="9966" max="9970" width="11.28515625" style="56" bestFit="1" customWidth="1"/>
    <col min="9971" max="9971" width="13.42578125" style="56" customWidth="1"/>
    <col min="9972" max="9972" width="11.28515625" style="56" bestFit="1" customWidth="1"/>
    <col min="9973" max="9973" width="15.140625" style="56" customWidth="1"/>
    <col min="9974" max="9974" width="13.140625" style="56" customWidth="1"/>
    <col min="9975" max="9975" width="15.85546875" style="56" customWidth="1"/>
    <col min="9976" max="9976" width="14.85546875" style="56" customWidth="1"/>
    <col min="9977" max="9977" width="19.140625" style="56" customWidth="1"/>
    <col min="9978" max="9978" width="14" style="56" customWidth="1"/>
    <col min="9979" max="9979" width="15.85546875" style="56" customWidth="1"/>
    <col min="9980" max="9980" width="17" style="56" customWidth="1"/>
    <col min="9981" max="9981" width="16.140625" style="56" customWidth="1"/>
    <col min="9982" max="9982" width="17.28515625" style="56" customWidth="1"/>
    <col min="9983" max="9984" width="8.85546875" style="56"/>
    <col min="9985" max="9985" width="13.85546875" style="56" bestFit="1" customWidth="1"/>
    <col min="9986" max="10178" width="8.85546875" style="56"/>
    <col min="10179" max="10179" width="43.42578125" style="56" customWidth="1"/>
    <col min="10180" max="10186" width="18.85546875" style="56" customWidth="1"/>
    <col min="10187" max="10187" width="15.42578125" style="56" customWidth="1"/>
    <col min="10188" max="10188" width="12.140625" style="56" customWidth="1"/>
    <col min="10189" max="10189" width="14.28515625" style="56" customWidth="1"/>
    <col min="10190" max="10190" width="12.28515625" style="56" customWidth="1"/>
    <col min="10191" max="10191" width="12.85546875" style="56" customWidth="1"/>
    <col min="10192" max="10193" width="12.42578125" style="56" customWidth="1"/>
    <col min="10194" max="10194" width="12.28515625" style="56" customWidth="1"/>
    <col min="10195" max="10200" width="11.42578125" style="56" bestFit="1" customWidth="1"/>
    <col min="10201" max="10201" width="13.85546875" style="56" bestFit="1" customWidth="1"/>
    <col min="10202" max="10206" width="11.42578125" style="56" bestFit="1" customWidth="1"/>
    <col min="10207" max="10207" width="11.7109375" style="56" customWidth="1"/>
    <col min="10208" max="10208" width="13.42578125" style="56" bestFit="1" customWidth="1"/>
    <col min="10209" max="10210" width="11.42578125" style="56" bestFit="1" customWidth="1"/>
    <col min="10211" max="10211" width="13.85546875" style="56" bestFit="1" customWidth="1"/>
    <col min="10212" max="10217" width="11.42578125" style="56" bestFit="1" customWidth="1"/>
    <col min="10218" max="10220" width="11.28515625" style="56" bestFit="1" customWidth="1"/>
    <col min="10221" max="10221" width="13.85546875" style="56" bestFit="1" customWidth="1"/>
    <col min="10222" max="10226" width="11.28515625" style="56" bestFit="1" customWidth="1"/>
    <col min="10227" max="10227" width="13.42578125" style="56" customWidth="1"/>
    <col min="10228" max="10228" width="11.28515625" style="56" bestFit="1" customWidth="1"/>
    <col min="10229" max="10229" width="15.140625" style="56" customWidth="1"/>
    <col min="10230" max="10230" width="13.140625" style="56" customWidth="1"/>
    <col min="10231" max="10231" width="15.85546875" style="56" customWidth="1"/>
    <col min="10232" max="10232" width="14.85546875" style="56" customWidth="1"/>
    <col min="10233" max="10233" width="19.140625" style="56" customWidth="1"/>
    <col min="10234" max="10234" width="14" style="56" customWidth="1"/>
    <col min="10235" max="10235" width="15.85546875" style="56" customWidth="1"/>
    <col min="10236" max="10236" width="17" style="56" customWidth="1"/>
    <col min="10237" max="10237" width="16.140625" style="56" customWidth="1"/>
    <col min="10238" max="10238" width="17.28515625" style="56" customWidth="1"/>
    <col min="10239" max="10240" width="8.85546875" style="56"/>
    <col min="10241" max="10241" width="13.85546875" style="56" bestFit="1" customWidth="1"/>
    <col min="10242" max="10434" width="8.85546875" style="56"/>
    <col min="10435" max="10435" width="43.42578125" style="56" customWidth="1"/>
    <col min="10436" max="10442" width="18.85546875" style="56" customWidth="1"/>
    <col min="10443" max="10443" width="15.42578125" style="56" customWidth="1"/>
    <col min="10444" max="10444" width="12.140625" style="56" customWidth="1"/>
    <col min="10445" max="10445" width="14.28515625" style="56" customWidth="1"/>
    <col min="10446" max="10446" width="12.28515625" style="56" customWidth="1"/>
    <col min="10447" max="10447" width="12.85546875" style="56" customWidth="1"/>
    <col min="10448" max="10449" width="12.42578125" style="56" customWidth="1"/>
    <col min="10450" max="10450" width="12.28515625" style="56" customWidth="1"/>
    <col min="10451" max="10456" width="11.42578125" style="56" bestFit="1" customWidth="1"/>
    <col min="10457" max="10457" width="13.85546875" style="56" bestFit="1" customWidth="1"/>
    <col min="10458" max="10462" width="11.42578125" style="56" bestFit="1" customWidth="1"/>
    <col min="10463" max="10463" width="11.7109375" style="56" customWidth="1"/>
    <col min="10464" max="10464" width="13.42578125" style="56" bestFit="1" customWidth="1"/>
    <col min="10465" max="10466" width="11.42578125" style="56" bestFit="1" customWidth="1"/>
    <col min="10467" max="10467" width="13.85546875" style="56" bestFit="1" customWidth="1"/>
    <col min="10468" max="10473" width="11.42578125" style="56" bestFit="1" customWidth="1"/>
    <col min="10474" max="10476" width="11.28515625" style="56" bestFit="1" customWidth="1"/>
    <col min="10477" max="10477" width="13.85546875" style="56" bestFit="1" customWidth="1"/>
    <col min="10478" max="10482" width="11.28515625" style="56" bestFit="1" customWidth="1"/>
    <col min="10483" max="10483" width="13.42578125" style="56" customWidth="1"/>
    <col min="10484" max="10484" width="11.28515625" style="56" bestFit="1" customWidth="1"/>
    <col min="10485" max="10485" width="15.140625" style="56" customWidth="1"/>
    <col min="10486" max="10486" width="13.140625" style="56" customWidth="1"/>
    <col min="10487" max="10487" width="15.85546875" style="56" customWidth="1"/>
    <col min="10488" max="10488" width="14.85546875" style="56" customWidth="1"/>
    <col min="10489" max="10489" width="19.140625" style="56" customWidth="1"/>
    <col min="10490" max="10490" width="14" style="56" customWidth="1"/>
    <col min="10491" max="10491" width="15.85546875" style="56" customWidth="1"/>
    <col min="10492" max="10492" width="17" style="56" customWidth="1"/>
    <col min="10493" max="10493" width="16.140625" style="56" customWidth="1"/>
    <col min="10494" max="10494" width="17.28515625" style="56" customWidth="1"/>
    <col min="10495" max="10496" width="8.85546875" style="56"/>
    <col min="10497" max="10497" width="13.85546875" style="56" bestFit="1" customWidth="1"/>
    <col min="10498" max="10690" width="8.85546875" style="56"/>
    <col min="10691" max="10691" width="43.42578125" style="56" customWidth="1"/>
    <col min="10692" max="10698" width="18.85546875" style="56" customWidth="1"/>
    <col min="10699" max="10699" width="15.42578125" style="56" customWidth="1"/>
    <col min="10700" max="10700" width="12.140625" style="56" customWidth="1"/>
    <col min="10701" max="10701" width="14.28515625" style="56" customWidth="1"/>
    <col min="10702" max="10702" width="12.28515625" style="56" customWidth="1"/>
    <col min="10703" max="10703" width="12.85546875" style="56" customWidth="1"/>
    <col min="10704" max="10705" width="12.42578125" style="56" customWidth="1"/>
    <col min="10706" max="10706" width="12.28515625" style="56" customWidth="1"/>
    <col min="10707" max="10712" width="11.42578125" style="56" bestFit="1" customWidth="1"/>
    <col min="10713" max="10713" width="13.85546875" style="56" bestFit="1" customWidth="1"/>
    <col min="10714" max="10718" width="11.42578125" style="56" bestFit="1" customWidth="1"/>
    <col min="10719" max="10719" width="11.7109375" style="56" customWidth="1"/>
    <col min="10720" max="10720" width="13.42578125" style="56" bestFit="1" customWidth="1"/>
    <col min="10721" max="10722" width="11.42578125" style="56" bestFit="1" customWidth="1"/>
    <col min="10723" max="10723" width="13.85546875" style="56" bestFit="1" customWidth="1"/>
    <col min="10724" max="10729" width="11.42578125" style="56" bestFit="1" customWidth="1"/>
    <col min="10730" max="10732" width="11.28515625" style="56" bestFit="1" customWidth="1"/>
    <col min="10733" max="10733" width="13.85546875" style="56" bestFit="1" customWidth="1"/>
    <col min="10734" max="10738" width="11.28515625" style="56" bestFit="1" customWidth="1"/>
    <col min="10739" max="10739" width="13.42578125" style="56" customWidth="1"/>
    <col min="10740" max="10740" width="11.28515625" style="56" bestFit="1" customWidth="1"/>
    <col min="10741" max="10741" width="15.140625" style="56" customWidth="1"/>
    <col min="10742" max="10742" width="13.140625" style="56" customWidth="1"/>
    <col min="10743" max="10743" width="15.85546875" style="56" customWidth="1"/>
    <col min="10744" max="10744" width="14.85546875" style="56" customWidth="1"/>
    <col min="10745" max="10745" width="19.140625" style="56" customWidth="1"/>
    <col min="10746" max="10746" width="14" style="56" customWidth="1"/>
    <col min="10747" max="10747" width="15.85546875" style="56" customWidth="1"/>
    <col min="10748" max="10748" width="17" style="56" customWidth="1"/>
    <col min="10749" max="10749" width="16.140625" style="56" customWidth="1"/>
    <col min="10750" max="10750" width="17.28515625" style="56" customWidth="1"/>
    <col min="10751" max="10752" width="8.85546875" style="56"/>
    <col min="10753" max="10753" width="13.85546875" style="56" bestFit="1" customWidth="1"/>
    <col min="10754" max="10946" width="8.85546875" style="56"/>
    <col min="10947" max="10947" width="43.42578125" style="56" customWidth="1"/>
    <col min="10948" max="10954" width="18.85546875" style="56" customWidth="1"/>
    <col min="10955" max="10955" width="15.42578125" style="56" customWidth="1"/>
    <col min="10956" max="10956" width="12.140625" style="56" customWidth="1"/>
    <col min="10957" max="10957" width="14.28515625" style="56" customWidth="1"/>
    <col min="10958" max="10958" width="12.28515625" style="56" customWidth="1"/>
    <col min="10959" max="10959" width="12.85546875" style="56" customWidth="1"/>
    <col min="10960" max="10961" width="12.42578125" style="56" customWidth="1"/>
    <col min="10962" max="10962" width="12.28515625" style="56" customWidth="1"/>
    <col min="10963" max="10968" width="11.42578125" style="56" bestFit="1" customWidth="1"/>
    <col min="10969" max="10969" width="13.85546875" style="56" bestFit="1" customWidth="1"/>
    <col min="10970" max="10974" width="11.42578125" style="56" bestFit="1" customWidth="1"/>
    <col min="10975" max="10975" width="11.7109375" style="56" customWidth="1"/>
    <col min="10976" max="10976" width="13.42578125" style="56" bestFit="1" customWidth="1"/>
    <col min="10977" max="10978" width="11.42578125" style="56" bestFit="1" customWidth="1"/>
    <col min="10979" max="10979" width="13.85546875" style="56" bestFit="1" customWidth="1"/>
    <col min="10980" max="10985" width="11.42578125" style="56" bestFit="1" customWidth="1"/>
    <col min="10986" max="10988" width="11.28515625" style="56" bestFit="1" customWidth="1"/>
    <col min="10989" max="10989" width="13.85546875" style="56" bestFit="1" customWidth="1"/>
    <col min="10990" max="10994" width="11.28515625" style="56" bestFit="1" customWidth="1"/>
    <col min="10995" max="10995" width="13.42578125" style="56" customWidth="1"/>
    <col min="10996" max="10996" width="11.28515625" style="56" bestFit="1" customWidth="1"/>
    <col min="10997" max="10997" width="15.140625" style="56" customWidth="1"/>
    <col min="10998" max="10998" width="13.140625" style="56" customWidth="1"/>
    <col min="10999" max="10999" width="15.85546875" style="56" customWidth="1"/>
    <col min="11000" max="11000" width="14.85546875" style="56" customWidth="1"/>
    <col min="11001" max="11001" width="19.140625" style="56" customWidth="1"/>
    <col min="11002" max="11002" width="14" style="56" customWidth="1"/>
    <col min="11003" max="11003" width="15.85546875" style="56" customWidth="1"/>
    <col min="11004" max="11004" width="17" style="56" customWidth="1"/>
    <col min="11005" max="11005" width="16.140625" style="56" customWidth="1"/>
    <col min="11006" max="11006" width="17.28515625" style="56" customWidth="1"/>
    <col min="11007" max="11008" width="8.85546875" style="56"/>
    <col min="11009" max="11009" width="13.85546875" style="56" bestFit="1" customWidth="1"/>
    <col min="11010" max="11202" width="8.85546875" style="56"/>
    <col min="11203" max="11203" width="43.42578125" style="56" customWidth="1"/>
    <col min="11204" max="11210" width="18.85546875" style="56" customWidth="1"/>
    <col min="11211" max="11211" width="15.42578125" style="56" customWidth="1"/>
    <col min="11212" max="11212" width="12.140625" style="56" customWidth="1"/>
    <col min="11213" max="11213" width="14.28515625" style="56" customWidth="1"/>
    <col min="11214" max="11214" width="12.28515625" style="56" customWidth="1"/>
    <col min="11215" max="11215" width="12.85546875" style="56" customWidth="1"/>
    <col min="11216" max="11217" width="12.42578125" style="56" customWidth="1"/>
    <col min="11218" max="11218" width="12.28515625" style="56" customWidth="1"/>
    <col min="11219" max="11224" width="11.42578125" style="56" bestFit="1" customWidth="1"/>
    <col min="11225" max="11225" width="13.85546875" style="56" bestFit="1" customWidth="1"/>
    <col min="11226" max="11230" width="11.42578125" style="56" bestFit="1" customWidth="1"/>
    <col min="11231" max="11231" width="11.7109375" style="56" customWidth="1"/>
    <col min="11232" max="11232" width="13.42578125" style="56" bestFit="1" customWidth="1"/>
    <col min="11233" max="11234" width="11.42578125" style="56" bestFit="1" customWidth="1"/>
    <col min="11235" max="11235" width="13.85546875" style="56" bestFit="1" customWidth="1"/>
    <col min="11236" max="11241" width="11.42578125" style="56" bestFit="1" customWidth="1"/>
    <col min="11242" max="11244" width="11.28515625" style="56" bestFit="1" customWidth="1"/>
    <col min="11245" max="11245" width="13.85546875" style="56" bestFit="1" customWidth="1"/>
    <col min="11246" max="11250" width="11.28515625" style="56" bestFit="1" customWidth="1"/>
    <col min="11251" max="11251" width="13.42578125" style="56" customWidth="1"/>
    <col min="11252" max="11252" width="11.28515625" style="56" bestFit="1" customWidth="1"/>
    <col min="11253" max="11253" width="15.140625" style="56" customWidth="1"/>
    <col min="11254" max="11254" width="13.140625" style="56" customWidth="1"/>
    <col min="11255" max="11255" width="15.85546875" style="56" customWidth="1"/>
    <col min="11256" max="11256" width="14.85546875" style="56" customWidth="1"/>
    <col min="11257" max="11257" width="19.140625" style="56" customWidth="1"/>
    <col min="11258" max="11258" width="14" style="56" customWidth="1"/>
    <col min="11259" max="11259" width="15.85546875" style="56" customWidth="1"/>
    <col min="11260" max="11260" width="17" style="56" customWidth="1"/>
    <col min="11261" max="11261" width="16.140625" style="56" customWidth="1"/>
    <col min="11262" max="11262" width="17.28515625" style="56" customWidth="1"/>
    <col min="11263" max="11264" width="8.85546875" style="56"/>
    <col min="11265" max="11265" width="13.85546875" style="56" bestFit="1" customWidth="1"/>
    <col min="11266" max="11458" width="8.85546875" style="56"/>
    <col min="11459" max="11459" width="43.42578125" style="56" customWidth="1"/>
    <col min="11460" max="11466" width="18.85546875" style="56" customWidth="1"/>
    <col min="11467" max="11467" width="15.42578125" style="56" customWidth="1"/>
    <col min="11468" max="11468" width="12.140625" style="56" customWidth="1"/>
    <col min="11469" max="11469" width="14.28515625" style="56" customWidth="1"/>
    <col min="11470" max="11470" width="12.28515625" style="56" customWidth="1"/>
    <col min="11471" max="11471" width="12.85546875" style="56" customWidth="1"/>
    <col min="11472" max="11473" width="12.42578125" style="56" customWidth="1"/>
    <col min="11474" max="11474" width="12.28515625" style="56" customWidth="1"/>
    <col min="11475" max="11480" width="11.42578125" style="56" bestFit="1" customWidth="1"/>
    <col min="11481" max="11481" width="13.85546875" style="56" bestFit="1" customWidth="1"/>
    <col min="11482" max="11486" width="11.42578125" style="56" bestFit="1" customWidth="1"/>
    <col min="11487" max="11487" width="11.7109375" style="56" customWidth="1"/>
    <col min="11488" max="11488" width="13.42578125" style="56" bestFit="1" customWidth="1"/>
    <col min="11489" max="11490" width="11.42578125" style="56" bestFit="1" customWidth="1"/>
    <col min="11491" max="11491" width="13.85546875" style="56" bestFit="1" customWidth="1"/>
    <col min="11492" max="11497" width="11.42578125" style="56" bestFit="1" customWidth="1"/>
    <col min="11498" max="11500" width="11.28515625" style="56" bestFit="1" customWidth="1"/>
    <col min="11501" max="11501" width="13.85546875" style="56" bestFit="1" customWidth="1"/>
    <col min="11502" max="11506" width="11.28515625" style="56" bestFit="1" customWidth="1"/>
    <col min="11507" max="11507" width="13.42578125" style="56" customWidth="1"/>
    <col min="11508" max="11508" width="11.28515625" style="56" bestFit="1" customWidth="1"/>
    <col min="11509" max="11509" width="15.140625" style="56" customWidth="1"/>
    <col min="11510" max="11510" width="13.140625" style="56" customWidth="1"/>
    <col min="11511" max="11511" width="15.85546875" style="56" customWidth="1"/>
    <col min="11512" max="11512" width="14.85546875" style="56" customWidth="1"/>
    <col min="11513" max="11513" width="19.140625" style="56" customWidth="1"/>
    <col min="11514" max="11514" width="14" style="56" customWidth="1"/>
    <col min="11515" max="11515" width="15.85546875" style="56" customWidth="1"/>
    <col min="11516" max="11516" width="17" style="56" customWidth="1"/>
    <col min="11517" max="11517" width="16.140625" style="56" customWidth="1"/>
    <col min="11518" max="11518" width="17.28515625" style="56" customWidth="1"/>
    <col min="11519" max="11520" width="8.85546875" style="56"/>
    <col min="11521" max="11521" width="13.85546875" style="56" bestFit="1" customWidth="1"/>
    <col min="11522" max="11714" width="8.85546875" style="56"/>
    <col min="11715" max="11715" width="43.42578125" style="56" customWidth="1"/>
    <col min="11716" max="11722" width="18.85546875" style="56" customWidth="1"/>
    <col min="11723" max="11723" width="15.42578125" style="56" customWidth="1"/>
    <col min="11724" max="11724" width="12.140625" style="56" customWidth="1"/>
    <col min="11725" max="11725" width="14.28515625" style="56" customWidth="1"/>
    <col min="11726" max="11726" width="12.28515625" style="56" customWidth="1"/>
    <col min="11727" max="11727" width="12.85546875" style="56" customWidth="1"/>
    <col min="11728" max="11729" width="12.42578125" style="56" customWidth="1"/>
    <col min="11730" max="11730" width="12.28515625" style="56" customWidth="1"/>
    <col min="11731" max="11736" width="11.42578125" style="56" bestFit="1" customWidth="1"/>
    <col min="11737" max="11737" width="13.85546875" style="56" bestFit="1" customWidth="1"/>
    <col min="11738" max="11742" width="11.42578125" style="56" bestFit="1" customWidth="1"/>
    <col min="11743" max="11743" width="11.7109375" style="56" customWidth="1"/>
    <col min="11744" max="11744" width="13.42578125" style="56" bestFit="1" customWidth="1"/>
    <col min="11745" max="11746" width="11.42578125" style="56" bestFit="1" customWidth="1"/>
    <col min="11747" max="11747" width="13.85546875" style="56" bestFit="1" customWidth="1"/>
    <col min="11748" max="11753" width="11.42578125" style="56" bestFit="1" customWidth="1"/>
    <col min="11754" max="11756" width="11.28515625" style="56" bestFit="1" customWidth="1"/>
    <col min="11757" max="11757" width="13.85546875" style="56" bestFit="1" customWidth="1"/>
    <col min="11758" max="11762" width="11.28515625" style="56" bestFit="1" customWidth="1"/>
    <col min="11763" max="11763" width="13.42578125" style="56" customWidth="1"/>
    <col min="11764" max="11764" width="11.28515625" style="56" bestFit="1" customWidth="1"/>
    <col min="11765" max="11765" width="15.140625" style="56" customWidth="1"/>
    <col min="11766" max="11766" width="13.140625" style="56" customWidth="1"/>
    <col min="11767" max="11767" width="15.85546875" style="56" customWidth="1"/>
    <col min="11768" max="11768" width="14.85546875" style="56" customWidth="1"/>
    <col min="11769" max="11769" width="19.140625" style="56" customWidth="1"/>
    <col min="11770" max="11770" width="14" style="56" customWidth="1"/>
    <col min="11771" max="11771" width="15.85546875" style="56" customWidth="1"/>
    <col min="11772" max="11772" width="17" style="56" customWidth="1"/>
    <col min="11773" max="11773" width="16.140625" style="56" customWidth="1"/>
    <col min="11774" max="11774" width="17.28515625" style="56" customWidth="1"/>
    <col min="11775" max="11776" width="8.85546875" style="56"/>
    <col min="11777" max="11777" width="13.85546875" style="56" bestFit="1" customWidth="1"/>
    <col min="11778" max="11970" width="8.85546875" style="56"/>
    <col min="11971" max="11971" width="43.42578125" style="56" customWidth="1"/>
    <col min="11972" max="11978" width="18.85546875" style="56" customWidth="1"/>
    <col min="11979" max="11979" width="15.42578125" style="56" customWidth="1"/>
    <col min="11980" max="11980" width="12.140625" style="56" customWidth="1"/>
    <col min="11981" max="11981" width="14.28515625" style="56" customWidth="1"/>
    <col min="11982" max="11982" width="12.28515625" style="56" customWidth="1"/>
    <col min="11983" max="11983" width="12.85546875" style="56" customWidth="1"/>
    <col min="11984" max="11985" width="12.42578125" style="56" customWidth="1"/>
    <col min="11986" max="11986" width="12.28515625" style="56" customWidth="1"/>
    <col min="11987" max="11992" width="11.42578125" style="56" bestFit="1" customWidth="1"/>
    <col min="11993" max="11993" width="13.85546875" style="56" bestFit="1" customWidth="1"/>
    <col min="11994" max="11998" width="11.42578125" style="56" bestFit="1" customWidth="1"/>
    <col min="11999" max="11999" width="11.7109375" style="56" customWidth="1"/>
    <col min="12000" max="12000" width="13.42578125" style="56" bestFit="1" customWidth="1"/>
    <col min="12001" max="12002" width="11.42578125" style="56" bestFit="1" customWidth="1"/>
    <col min="12003" max="12003" width="13.85546875" style="56" bestFit="1" customWidth="1"/>
    <col min="12004" max="12009" width="11.42578125" style="56" bestFit="1" customWidth="1"/>
    <col min="12010" max="12012" width="11.28515625" style="56" bestFit="1" customWidth="1"/>
    <col min="12013" max="12013" width="13.85546875" style="56" bestFit="1" customWidth="1"/>
    <col min="12014" max="12018" width="11.28515625" style="56" bestFit="1" customWidth="1"/>
    <col min="12019" max="12019" width="13.42578125" style="56" customWidth="1"/>
    <col min="12020" max="12020" width="11.28515625" style="56" bestFit="1" customWidth="1"/>
    <col min="12021" max="12021" width="15.140625" style="56" customWidth="1"/>
    <col min="12022" max="12022" width="13.140625" style="56" customWidth="1"/>
    <col min="12023" max="12023" width="15.85546875" style="56" customWidth="1"/>
    <col min="12024" max="12024" width="14.85546875" style="56" customWidth="1"/>
    <col min="12025" max="12025" width="19.140625" style="56" customWidth="1"/>
    <col min="12026" max="12026" width="14" style="56" customWidth="1"/>
    <col min="12027" max="12027" width="15.85546875" style="56" customWidth="1"/>
    <col min="12028" max="12028" width="17" style="56" customWidth="1"/>
    <col min="12029" max="12029" width="16.140625" style="56" customWidth="1"/>
    <col min="12030" max="12030" width="17.28515625" style="56" customWidth="1"/>
    <col min="12031" max="12032" width="8.85546875" style="56"/>
    <col min="12033" max="12033" width="13.85546875" style="56" bestFit="1" customWidth="1"/>
    <col min="12034" max="12226" width="8.85546875" style="56"/>
    <col min="12227" max="12227" width="43.42578125" style="56" customWidth="1"/>
    <col min="12228" max="12234" width="18.85546875" style="56" customWidth="1"/>
    <col min="12235" max="12235" width="15.42578125" style="56" customWidth="1"/>
    <col min="12236" max="12236" width="12.140625" style="56" customWidth="1"/>
    <col min="12237" max="12237" width="14.28515625" style="56" customWidth="1"/>
    <col min="12238" max="12238" width="12.28515625" style="56" customWidth="1"/>
    <col min="12239" max="12239" width="12.85546875" style="56" customWidth="1"/>
    <col min="12240" max="12241" width="12.42578125" style="56" customWidth="1"/>
    <col min="12242" max="12242" width="12.28515625" style="56" customWidth="1"/>
    <col min="12243" max="12248" width="11.42578125" style="56" bestFit="1" customWidth="1"/>
    <col min="12249" max="12249" width="13.85546875" style="56" bestFit="1" customWidth="1"/>
    <col min="12250" max="12254" width="11.42578125" style="56" bestFit="1" customWidth="1"/>
    <col min="12255" max="12255" width="11.7109375" style="56" customWidth="1"/>
    <col min="12256" max="12256" width="13.42578125" style="56" bestFit="1" customWidth="1"/>
    <col min="12257" max="12258" width="11.42578125" style="56" bestFit="1" customWidth="1"/>
    <col min="12259" max="12259" width="13.85546875" style="56" bestFit="1" customWidth="1"/>
    <col min="12260" max="12265" width="11.42578125" style="56" bestFit="1" customWidth="1"/>
    <col min="12266" max="12268" width="11.28515625" style="56" bestFit="1" customWidth="1"/>
    <col min="12269" max="12269" width="13.85546875" style="56" bestFit="1" customWidth="1"/>
    <col min="12270" max="12274" width="11.28515625" style="56" bestFit="1" customWidth="1"/>
    <col min="12275" max="12275" width="13.42578125" style="56" customWidth="1"/>
    <col min="12276" max="12276" width="11.28515625" style="56" bestFit="1" customWidth="1"/>
    <col min="12277" max="12277" width="15.140625" style="56" customWidth="1"/>
    <col min="12278" max="12278" width="13.140625" style="56" customWidth="1"/>
    <col min="12279" max="12279" width="15.85546875" style="56" customWidth="1"/>
    <col min="12280" max="12280" width="14.85546875" style="56" customWidth="1"/>
    <col min="12281" max="12281" width="19.140625" style="56" customWidth="1"/>
    <col min="12282" max="12282" width="14" style="56" customWidth="1"/>
    <col min="12283" max="12283" width="15.85546875" style="56" customWidth="1"/>
    <col min="12284" max="12284" width="17" style="56" customWidth="1"/>
    <col min="12285" max="12285" width="16.140625" style="56" customWidth="1"/>
    <col min="12286" max="12286" width="17.28515625" style="56" customWidth="1"/>
    <col min="12287" max="12288" width="8.85546875" style="56"/>
    <col min="12289" max="12289" width="13.85546875" style="56" bestFit="1" customWidth="1"/>
    <col min="12290" max="12482" width="8.85546875" style="56"/>
    <col min="12483" max="12483" width="43.42578125" style="56" customWidth="1"/>
    <col min="12484" max="12490" width="18.85546875" style="56" customWidth="1"/>
    <col min="12491" max="12491" width="15.42578125" style="56" customWidth="1"/>
    <col min="12492" max="12492" width="12.140625" style="56" customWidth="1"/>
    <col min="12493" max="12493" width="14.28515625" style="56" customWidth="1"/>
    <col min="12494" max="12494" width="12.28515625" style="56" customWidth="1"/>
    <col min="12495" max="12495" width="12.85546875" style="56" customWidth="1"/>
    <col min="12496" max="12497" width="12.42578125" style="56" customWidth="1"/>
    <col min="12498" max="12498" width="12.28515625" style="56" customWidth="1"/>
    <col min="12499" max="12504" width="11.42578125" style="56" bestFit="1" customWidth="1"/>
    <col min="12505" max="12505" width="13.85546875" style="56" bestFit="1" customWidth="1"/>
    <col min="12506" max="12510" width="11.42578125" style="56" bestFit="1" customWidth="1"/>
    <col min="12511" max="12511" width="11.7109375" style="56" customWidth="1"/>
    <col min="12512" max="12512" width="13.42578125" style="56" bestFit="1" customWidth="1"/>
    <col min="12513" max="12514" width="11.42578125" style="56" bestFit="1" customWidth="1"/>
    <col min="12515" max="12515" width="13.85546875" style="56" bestFit="1" customWidth="1"/>
    <col min="12516" max="12521" width="11.42578125" style="56" bestFit="1" customWidth="1"/>
    <col min="12522" max="12524" width="11.28515625" style="56" bestFit="1" customWidth="1"/>
    <col min="12525" max="12525" width="13.85546875" style="56" bestFit="1" customWidth="1"/>
    <col min="12526" max="12530" width="11.28515625" style="56" bestFit="1" customWidth="1"/>
    <col min="12531" max="12531" width="13.42578125" style="56" customWidth="1"/>
    <col min="12532" max="12532" width="11.28515625" style="56" bestFit="1" customWidth="1"/>
    <col min="12533" max="12533" width="15.140625" style="56" customWidth="1"/>
    <col min="12534" max="12534" width="13.140625" style="56" customWidth="1"/>
    <col min="12535" max="12535" width="15.85546875" style="56" customWidth="1"/>
    <col min="12536" max="12536" width="14.85546875" style="56" customWidth="1"/>
    <col min="12537" max="12537" width="19.140625" style="56" customWidth="1"/>
    <col min="12538" max="12538" width="14" style="56" customWidth="1"/>
    <col min="12539" max="12539" width="15.85546875" style="56" customWidth="1"/>
    <col min="12540" max="12540" width="17" style="56" customWidth="1"/>
    <col min="12541" max="12541" width="16.140625" style="56" customWidth="1"/>
    <col min="12542" max="12542" width="17.28515625" style="56" customWidth="1"/>
    <col min="12543" max="12544" width="8.85546875" style="56"/>
    <col min="12545" max="12545" width="13.85546875" style="56" bestFit="1" customWidth="1"/>
    <col min="12546" max="12738" width="8.85546875" style="56"/>
    <col min="12739" max="12739" width="43.42578125" style="56" customWidth="1"/>
    <col min="12740" max="12746" width="18.85546875" style="56" customWidth="1"/>
    <col min="12747" max="12747" width="15.42578125" style="56" customWidth="1"/>
    <col min="12748" max="12748" width="12.140625" style="56" customWidth="1"/>
    <col min="12749" max="12749" width="14.28515625" style="56" customWidth="1"/>
    <col min="12750" max="12750" width="12.28515625" style="56" customWidth="1"/>
    <col min="12751" max="12751" width="12.85546875" style="56" customWidth="1"/>
    <col min="12752" max="12753" width="12.42578125" style="56" customWidth="1"/>
    <col min="12754" max="12754" width="12.28515625" style="56" customWidth="1"/>
    <col min="12755" max="12760" width="11.42578125" style="56" bestFit="1" customWidth="1"/>
    <col min="12761" max="12761" width="13.85546875" style="56" bestFit="1" customWidth="1"/>
    <col min="12762" max="12766" width="11.42578125" style="56" bestFit="1" customWidth="1"/>
    <col min="12767" max="12767" width="11.7109375" style="56" customWidth="1"/>
    <col min="12768" max="12768" width="13.42578125" style="56" bestFit="1" customWidth="1"/>
    <col min="12769" max="12770" width="11.42578125" style="56" bestFit="1" customWidth="1"/>
    <col min="12771" max="12771" width="13.85546875" style="56" bestFit="1" customWidth="1"/>
    <col min="12772" max="12777" width="11.42578125" style="56" bestFit="1" customWidth="1"/>
    <col min="12778" max="12780" width="11.28515625" style="56" bestFit="1" customWidth="1"/>
    <col min="12781" max="12781" width="13.85546875" style="56" bestFit="1" customWidth="1"/>
    <col min="12782" max="12786" width="11.28515625" style="56" bestFit="1" customWidth="1"/>
    <col min="12787" max="12787" width="13.42578125" style="56" customWidth="1"/>
    <col min="12788" max="12788" width="11.28515625" style="56" bestFit="1" customWidth="1"/>
    <col min="12789" max="12789" width="15.140625" style="56" customWidth="1"/>
    <col min="12790" max="12790" width="13.140625" style="56" customWidth="1"/>
    <col min="12791" max="12791" width="15.85546875" style="56" customWidth="1"/>
    <col min="12792" max="12792" width="14.85546875" style="56" customWidth="1"/>
    <col min="12793" max="12793" width="19.140625" style="56" customWidth="1"/>
    <col min="12794" max="12794" width="14" style="56" customWidth="1"/>
    <col min="12795" max="12795" width="15.85546875" style="56" customWidth="1"/>
    <col min="12796" max="12796" width="17" style="56" customWidth="1"/>
    <col min="12797" max="12797" width="16.140625" style="56" customWidth="1"/>
    <col min="12798" max="12798" width="17.28515625" style="56" customWidth="1"/>
    <col min="12799" max="12800" width="8.85546875" style="56"/>
    <col min="12801" max="12801" width="13.85546875" style="56" bestFit="1" customWidth="1"/>
    <col min="12802" max="12994" width="8.85546875" style="56"/>
    <col min="12995" max="12995" width="43.42578125" style="56" customWidth="1"/>
    <col min="12996" max="13002" width="18.85546875" style="56" customWidth="1"/>
    <col min="13003" max="13003" width="15.42578125" style="56" customWidth="1"/>
    <col min="13004" max="13004" width="12.140625" style="56" customWidth="1"/>
    <col min="13005" max="13005" width="14.28515625" style="56" customWidth="1"/>
    <col min="13006" max="13006" width="12.28515625" style="56" customWidth="1"/>
    <col min="13007" max="13007" width="12.85546875" style="56" customWidth="1"/>
    <col min="13008" max="13009" width="12.42578125" style="56" customWidth="1"/>
    <col min="13010" max="13010" width="12.28515625" style="56" customWidth="1"/>
    <col min="13011" max="13016" width="11.42578125" style="56" bestFit="1" customWidth="1"/>
    <col min="13017" max="13017" width="13.85546875" style="56" bestFit="1" customWidth="1"/>
    <col min="13018" max="13022" width="11.42578125" style="56" bestFit="1" customWidth="1"/>
    <col min="13023" max="13023" width="11.7109375" style="56" customWidth="1"/>
    <col min="13024" max="13024" width="13.42578125" style="56" bestFit="1" customWidth="1"/>
    <col min="13025" max="13026" width="11.42578125" style="56" bestFit="1" customWidth="1"/>
    <col min="13027" max="13027" width="13.85546875" style="56" bestFit="1" customWidth="1"/>
    <col min="13028" max="13033" width="11.42578125" style="56" bestFit="1" customWidth="1"/>
    <col min="13034" max="13036" width="11.28515625" style="56" bestFit="1" customWidth="1"/>
    <col min="13037" max="13037" width="13.85546875" style="56" bestFit="1" customWidth="1"/>
    <col min="13038" max="13042" width="11.28515625" style="56" bestFit="1" customWidth="1"/>
    <col min="13043" max="13043" width="13.42578125" style="56" customWidth="1"/>
    <col min="13044" max="13044" width="11.28515625" style="56" bestFit="1" customWidth="1"/>
    <col min="13045" max="13045" width="15.140625" style="56" customWidth="1"/>
    <col min="13046" max="13046" width="13.140625" style="56" customWidth="1"/>
    <col min="13047" max="13047" width="15.85546875" style="56" customWidth="1"/>
    <col min="13048" max="13048" width="14.85546875" style="56" customWidth="1"/>
    <col min="13049" max="13049" width="19.140625" style="56" customWidth="1"/>
    <col min="13050" max="13050" width="14" style="56" customWidth="1"/>
    <col min="13051" max="13051" width="15.85546875" style="56" customWidth="1"/>
    <col min="13052" max="13052" width="17" style="56" customWidth="1"/>
    <col min="13053" max="13053" width="16.140625" style="56" customWidth="1"/>
    <col min="13054" max="13054" width="17.28515625" style="56" customWidth="1"/>
    <col min="13055" max="13056" width="8.85546875" style="56"/>
    <col min="13057" max="13057" width="13.85546875" style="56" bestFit="1" customWidth="1"/>
    <col min="13058" max="13250" width="8.85546875" style="56"/>
    <col min="13251" max="13251" width="43.42578125" style="56" customWidth="1"/>
    <col min="13252" max="13258" width="18.85546875" style="56" customWidth="1"/>
    <col min="13259" max="13259" width="15.42578125" style="56" customWidth="1"/>
    <col min="13260" max="13260" width="12.140625" style="56" customWidth="1"/>
    <col min="13261" max="13261" width="14.28515625" style="56" customWidth="1"/>
    <col min="13262" max="13262" width="12.28515625" style="56" customWidth="1"/>
    <col min="13263" max="13263" width="12.85546875" style="56" customWidth="1"/>
    <col min="13264" max="13265" width="12.42578125" style="56" customWidth="1"/>
    <col min="13266" max="13266" width="12.28515625" style="56" customWidth="1"/>
    <col min="13267" max="13272" width="11.42578125" style="56" bestFit="1" customWidth="1"/>
    <col min="13273" max="13273" width="13.85546875" style="56" bestFit="1" customWidth="1"/>
    <col min="13274" max="13278" width="11.42578125" style="56" bestFit="1" customWidth="1"/>
    <col min="13279" max="13279" width="11.7109375" style="56" customWidth="1"/>
    <col min="13280" max="13280" width="13.42578125" style="56" bestFit="1" customWidth="1"/>
    <col min="13281" max="13282" width="11.42578125" style="56" bestFit="1" customWidth="1"/>
    <col min="13283" max="13283" width="13.85546875" style="56" bestFit="1" customWidth="1"/>
    <col min="13284" max="13289" width="11.42578125" style="56" bestFit="1" customWidth="1"/>
    <col min="13290" max="13292" width="11.28515625" style="56" bestFit="1" customWidth="1"/>
    <col min="13293" max="13293" width="13.85546875" style="56" bestFit="1" customWidth="1"/>
    <col min="13294" max="13298" width="11.28515625" style="56" bestFit="1" customWidth="1"/>
    <col min="13299" max="13299" width="13.42578125" style="56" customWidth="1"/>
    <col min="13300" max="13300" width="11.28515625" style="56" bestFit="1" customWidth="1"/>
    <col min="13301" max="13301" width="15.140625" style="56" customWidth="1"/>
    <col min="13302" max="13302" width="13.140625" style="56" customWidth="1"/>
    <col min="13303" max="13303" width="15.85546875" style="56" customWidth="1"/>
    <col min="13304" max="13304" width="14.85546875" style="56" customWidth="1"/>
    <col min="13305" max="13305" width="19.140625" style="56" customWidth="1"/>
    <col min="13306" max="13306" width="14" style="56" customWidth="1"/>
    <col min="13307" max="13307" width="15.85546875" style="56" customWidth="1"/>
    <col min="13308" max="13308" width="17" style="56" customWidth="1"/>
    <col min="13309" max="13309" width="16.140625" style="56" customWidth="1"/>
    <col min="13310" max="13310" width="17.28515625" style="56" customWidth="1"/>
    <col min="13311" max="13312" width="8.85546875" style="56"/>
    <col min="13313" max="13313" width="13.85546875" style="56" bestFit="1" customWidth="1"/>
    <col min="13314" max="13506" width="8.85546875" style="56"/>
    <col min="13507" max="13507" width="43.42578125" style="56" customWidth="1"/>
    <col min="13508" max="13514" width="18.85546875" style="56" customWidth="1"/>
    <col min="13515" max="13515" width="15.42578125" style="56" customWidth="1"/>
    <col min="13516" max="13516" width="12.140625" style="56" customWidth="1"/>
    <col min="13517" max="13517" width="14.28515625" style="56" customWidth="1"/>
    <col min="13518" max="13518" width="12.28515625" style="56" customWidth="1"/>
    <col min="13519" max="13519" width="12.85546875" style="56" customWidth="1"/>
    <col min="13520" max="13521" width="12.42578125" style="56" customWidth="1"/>
    <col min="13522" max="13522" width="12.28515625" style="56" customWidth="1"/>
    <col min="13523" max="13528" width="11.42578125" style="56" bestFit="1" customWidth="1"/>
    <col min="13529" max="13529" width="13.85546875" style="56" bestFit="1" customWidth="1"/>
    <col min="13530" max="13534" width="11.42578125" style="56" bestFit="1" customWidth="1"/>
    <col min="13535" max="13535" width="11.7109375" style="56" customWidth="1"/>
    <col min="13536" max="13536" width="13.42578125" style="56" bestFit="1" customWidth="1"/>
    <col min="13537" max="13538" width="11.42578125" style="56" bestFit="1" customWidth="1"/>
    <col min="13539" max="13539" width="13.85546875" style="56" bestFit="1" customWidth="1"/>
    <col min="13540" max="13545" width="11.42578125" style="56" bestFit="1" customWidth="1"/>
    <col min="13546" max="13548" width="11.28515625" style="56" bestFit="1" customWidth="1"/>
    <col min="13549" max="13549" width="13.85546875" style="56" bestFit="1" customWidth="1"/>
    <col min="13550" max="13554" width="11.28515625" style="56" bestFit="1" customWidth="1"/>
    <col min="13555" max="13555" width="13.42578125" style="56" customWidth="1"/>
    <col min="13556" max="13556" width="11.28515625" style="56" bestFit="1" customWidth="1"/>
    <col min="13557" max="13557" width="15.140625" style="56" customWidth="1"/>
    <col min="13558" max="13558" width="13.140625" style="56" customWidth="1"/>
    <col min="13559" max="13559" width="15.85546875" style="56" customWidth="1"/>
    <col min="13560" max="13560" width="14.85546875" style="56" customWidth="1"/>
    <col min="13561" max="13561" width="19.140625" style="56" customWidth="1"/>
    <col min="13562" max="13562" width="14" style="56" customWidth="1"/>
    <col min="13563" max="13563" width="15.85546875" style="56" customWidth="1"/>
    <col min="13564" max="13564" width="17" style="56" customWidth="1"/>
    <col min="13565" max="13565" width="16.140625" style="56" customWidth="1"/>
    <col min="13566" max="13566" width="17.28515625" style="56" customWidth="1"/>
    <col min="13567" max="13568" width="8.85546875" style="56"/>
    <col min="13569" max="13569" width="13.85546875" style="56" bestFit="1" customWidth="1"/>
    <col min="13570" max="13762" width="8.85546875" style="56"/>
    <col min="13763" max="13763" width="43.42578125" style="56" customWidth="1"/>
    <col min="13764" max="13770" width="18.85546875" style="56" customWidth="1"/>
    <col min="13771" max="13771" width="15.42578125" style="56" customWidth="1"/>
    <col min="13772" max="13772" width="12.140625" style="56" customWidth="1"/>
    <col min="13773" max="13773" width="14.28515625" style="56" customWidth="1"/>
    <col min="13774" max="13774" width="12.28515625" style="56" customWidth="1"/>
    <col min="13775" max="13775" width="12.85546875" style="56" customWidth="1"/>
    <col min="13776" max="13777" width="12.42578125" style="56" customWidth="1"/>
    <col min="13778" max="13778" width="12.28515625" style="56" customWidth="1"/>
    <col min="13779" max="13784" width="11.42578125" style="56" bestFit="1" customWidth="1"/>
    <col min="13785" max="13785" width="13.85546875" style="56" bestFit="1" customWidth="1"/>
    <col min="13786" max="13790" width="11.42578125" style="56" bestFit="1" customWidth="1"/>
    <col min="13791" max="13791" width="11.7109375" style="56" customWidth="1"/>
    <col min="13792" max="13792" width="13.42578125" style="56" bestFit="1" customWidth="1"/>
    <col min="13793" max="13794" width="11.42578125" style="56" bestFit="1" customWidth="1"/>
    <col min="13795" max="13795" width="13.85546875" style="56" bestFit="1" customWidth="1"/>
    <col min="13796" max="13801" width="11.42578125" style="56" bestFit="1" customWidth="1"/>
    <col min="13802" max="13804" width="11.28515625" style="56" bestFit="1" customWidth="1"/>
    <col min="13805" max="13805" width="13.85546875" style="56" bestFit="1" customWidth="1"/>
    <col min="13806" max="13810" width="11.28515625" style="56" bestFit="1" customWidth="1"/>
    <col min="13811" max="13811" width="13.42578125" style="56" customWidth="1"/>
    <col min="13812" max="13812" width="11.28515625" style="56" bestFit="1" customWidth="1"/>
    <col min="13813" max="13813" width="15.140625" style="56" customWidth="1"/>
    <col min="13814" max="13814" width="13.140625" style="56" customWidth="1"/>
    <col min="13815" max="13815" width="15.85546875" style="56" customWidth="1"/>
    <col min="13816" max="13816" width="14.85546875" style="56" customWidth="1"/>
    <col min="13817" max="13817" width="19.140625" style="56" customWidth="1"/>
    <col min="13818" max="13818" width="14" style="56" customWidth="1"/>
    <col min="13819" max="13819" width="15.85546875" style="56" customWidth="1"/>
    <col min="13820" max="13820" width="17" style="56" customWidth="1"/>
    <col min="13821" max="13821" width="16.140625" style="56" customWidth="1"/>
    <col min="13822" max="13822" width="17.28515625" style="56" customWidth="1"/>
    <col min="13823" max="13824" width="8.85546875" style="56"/>
    <col min="13825" max="13825" width="13.85546875" style="56" bestFit="1" customWidth="1"/>
    <col min="13826" max="14018" width="8.85546875" style="56"/>
    <col min="14019" max="14019" width="43.42578125" style="56" customWidth="1"/>
    <col min="14020" max="14026" width="18.85546875" style="56" customWidth="1"/>
    <col min="14027" max="14027" width="15.42578125" style="56" customWidth="1"/>
    <col min="14028" max="14028" width="12.140625" style="56" customWidth="1"/>
    <col min="14029" max="14029" width="14.28515625" style="56" customWidth="1"/>
    <col min="14030" max="14030" width="12.28515625" style="56" customWidth="1"/>
    <col min="14031" max="14031" width="12.85546875" style="56" customWidth="1"/>
    <col min="14032" max="14033" width="12.42578125" style="56" customWidth="1"/>
    <col min="14034" max="14034" width="12.28515625" style="56" customWidth="1"/>
    <col min="14035" max="14040" width="11.42578125" style="56" bestFit="1" customWidth="1"/>
    <col min="14041" max="14041" width="13.85546875" style="56" bestFit="1" customWidth="1"/>
    <col min="14042" max="14046" width="11.42578125" style="56" bestFit="1" customWidth="1"/>
    <col min="14047" max="14047" width="11.7109375" style="56" customWidth="1"/>
    <col min="14048" max="14048" width="13.42578125" style="56" bestFit="1" customWidth="1"/>
    <col min="14049" max="14050" width="11.42578125" style="56" bestFit="1" customWidth="1"/>
    <col min="14051" max="14051" width="13.85546875" style="56" bestFit="1" customWidth="1"/>
    <col min="14052" max="14057" width="11.42578125" style="56" bestFit="1" customWidth="1"/>
    <col min="14058" max="14060" width="11.28515625" style="56" bestFit="1" customWidth="1"/>
    <col min="14061" max="14061" width="13.85546875" style="56" bestFit="1" customWidth="1"/>
    <col min="14062" max="14066" width="11.28515625" style="56" bestFit="1" customWidth="1"/>
    <col min="14067" max="14067" width="13.42578125" style="56" customWidth="1"/>
    <col min="14068" max="14068" width="11.28515625" style="56" bestFit="1" customWidth="1"/>
    <col min="14069" max="14069" width="15.140625" style="56" customWidth="1"/>
    <col min="14070" max="14070" width="13.140625" style="56" customWidth="1"/>
    <col min="14071" max="14071" width="15.85546875" style="56" customWidth="1"/>
    <col min="14072" max="14072" width="14.85546875" style="56" customWidth="1"/>
    <col min="14073" max="14073" width="19.140625" style="56" customWidth="1"/>
    <col min="14074" max="14074" width="14" style="56" customWidth="1"/>
    <col min="14075" max="14075" width="15.85546875" style="56" customWidth="1"/>
    <col min="14076" max="14076" width="17" style="56" customWidth="1"/>
    <col min="14077" max="14077" width="16.140625" style="56" customWidth="1"/>
    <col min="14078" max="14078" width="17.28515625" style="56" customWidth="1"/>
    <col min="14079" max="14080" width="8.85546875" style="56"/>
    <col min="14081" max="14081" width="13.85546875" style="56" bestFit="1" customWidth="1"/>
    <col min="14082" max="14274" width="8.85546875" style="56"/>
    <col min="14275" max="14275" width="43.42578125" style="56" customWidth="1"/>
    <col min="14276" max="14282" width="18.85546875" style="56" customWidth="1"/>
    <col min="14283" max="14283" width="15.42578125" style="56" customWidth="1"/>
    <col min="14284" max="14284" width="12.140625" style="56" customWidth="1"/>
    <col min="14285" max="14285" width="14.28515625" style="56" customWidth="1"/>
    <col min="14286" max="14286" width="12.28515625" style="56" customWidth="1"/>
    <col min="14287" max="14287" width="12.85546875" style="56" customWidth="1"/>
    <col min="14288" max="14289" width="12.42578125" style="56" customWidth="1"/>
    <col min="14290" max="14290" width="12.28515625" style="56" customWidth="1"/>
    <col min="14291" max="14296" width="11.42578125" style="56" bestFit="1" customWidth="1"/>
    <col min="14297" max="14297" width="13.85546875" style="56" bestFit="1" customWidth="1"/>
    <col min="14298" max="14302" width="11.42578125" style="56" bestFit="1" customWidth="1"/>
    <col min="14303" max="14303" width="11.7109375" style="56" customWidth="1"/>
    <col min="14304" max="14304" width="13.42578125" style="56" bestFit="1" customWidth="1"/>
    <col min="14305" max="14306" width="11.42578125" style="56" bestFit="1" customWidth="1"/>
    <col min="14307" max="14307" width="13.85546875" style="56" bestFit="1" customWidth="1"/>
    <col min="14308" max="14313" width="11.42578125" style="56" bestFit="1" customWidth="1"/>
    <col min="14314" max="14316" width="11.28515625" style="56" bestFit="1" customWidth="1"/>
    <col min="14317" max="14317" width="13.85546875" style="56" bestFit="1" customWidth="1"/>
    <col min="14318" max="14322" width="11.28515625" style="56" bestFit="1" customWidth="1"/>
    <col min="14323" max="14323" width="13.42578125" style="56" customWidth="1"/>
    <col min="14324" max="14324" width="11.28515625" style="56" bestFit="1" customWidth="1"/>
    <col min="14325" max="14325" width="15.140625" style="56" customWidth="1"/>
    <col min="14326" max="14326" width="13.140625" style="56" customWidth="1"/>
    <col min="14327" max="14327" width="15.85546875" style="56" customWidth="1"/>
    <col min="14328" max="14328" width="14.85546875" style="56" customWidth="1"/>
    <col min="14329" max="14329" width="19.140625" style="56" customWidth="1"/>
    <col min="14330" max="14330" width="14" style="56" customWidth="1"/>
    <col min="14331" max="14331" width="15.85546875" style="56" customWidth="1"/>
    <col min="14332" max="14332" width="17" style="56" customWidth="1"/>
    <col min="14333" max="14333" width="16.140625" style="56" customWidth="1"/>
    <col min="14334" max="14334" width="17.28515625" style="56" customWidth="1"/>
    <col min="14335" max="14336" width="8.85546875" style="56"/>
    <col min="14337" max="14337" width="13.85546875" style="56" bestFit="1" customWidth="1"/>
    <col min="14338" max="14530" width="8.85546875" style="56"/>
    <col min="14531" max="14531" width="43.42578125" style="56" customWidth="1"/>
    <col min="14532" max="14538" width="18.85546875" style="56" customWidth="1"/>
    <col min="14539" max="14539" width="15.42578125" style="56" customWidth="1"/>
    <col min="14540" max="14540" width="12.140625" style="56" customWidth="1"/>
    <col min="14541" max="14541" width="14.28515625" style="56" customWidth="1"/>
    <col min="14542" max="14542" width="12.28515625" style="56" customWidth="1"/>
    <col min="14543" max="14543" width="12.85546875" style="56" customWidth="1"/>
    <col min="14544" max="14545" width="12.42578125" style="56" customWidth="1"/>
    <col min="14546" max="14546" width="12.28515625" style="56" customWidth="1"/>
    <col min="14547" max="14552" width="11.42578125" style="56" bestFit="1" customWidth="1"/>
    <col min="14553" max="14553" width="13.85546875" style="56" bestFit="1" customWidth="1"/>
    <col min="14554" max="14558" width="11.42578125" style="56" bestFit="1" customWidth="1"/>
    <col min="14559" max="14559" width="11.7109375" style="56" customWidth="1"/>
    <col min="14560" max="14560" width="13.42578125" style="56" bestFit="1" customWidth="1"/>
    <col min="14561" max="14562" width="11.42578125" style="56" bestFit="1" customWidth="1"/>
    <col min="14563" max="14563" width="13.85546875" style="56" bestFit="1" customWidth="1"/>
    <col min="14564" max="14569" width="11.42578125" style="56" bestFit="1" customWidth="1"/>
    <col min="14570" max="14572" width="11.28515625" style="56" bestFit="1" customWidth="1"/>
    <col min="14573" max="14573" width="13.85546875" style="56" bestFit="1" customWidth="1"/>
    <col min="14574" max="14578" width="11.28515625" style="56" bestFit="1" customWidth="1"/>
    <col min="14579" max="14579" width="13.42578125" style="56" customWidth="1"/>
    <col min="14580" max="14580" width="11.28515625" style="56" bestFit="1" customWidth="1"/>
    <col min="14581" max="14581" width="15.140625" style="56" customWidth="1"/>
    <col min="14582" max="14582" width="13.140625" style="56" customWidth="1"/>
    <col min="14583" max="14583" width="15.85546875" style="56" customWidth="1"/>
    <col min="14584" max="14584" width="14.85546875" style="56" customWidth="1"/>
    <col min="14585" max="14585" width="19.140625" style="56" customWidth="1"/>
    <col min="14586" max="14586" width="14" style="56" customWidth="1"/>
    <col min="14587" max="14587" width="15.85546875" style="56" customWidth="1"/>
    <col min="14588" max="14588" width="17" style="56" customWidth="1"/>
    <col min="14589" max="14589" width="16.140625" style="56" customWidth="1"/>
    <col min="14590" max="14590" width="17.28515625" style="56" customWidth="1"/>
    <col min="14591" max="14592" width="8.85546875" style="56"/>
    <col min="14593" max="14593" width="13.85546875" style="56" bestFit="1" customWidth="1"/>
    <col min="14594" max="14786" width="8.85546875" style="56"/>
    <col min="14787" max="14787" width="43.42578125" style="56" customWidth="1"/>
    <col min="14788" max="14794" width="18.85546875" style="56" customWidth="1"/>
    <col min="14795" max="14795" width="15.42578125" style="56" customWidth="1"/>
    <col min="14796" max="14796" width="12.140625" style="56" customWidth="1"/>
    <col min="14797" max="14797" width="14.28515625" style="56" customWidth="1"/>
    <col min="14798" max="14798" width="12.28515625" style="56" customWidth="1"/>
    <col min="14799" max="14799" width="12.85546875" style="56" customWidth="1"/>
    <col min="14800" max="14801" width="12.42578125" style="56" customWidth="1"/>
    <col min="14802" max="14802" width="12.28515625" style="56" customWidth="1"/>
    <col min="14803" max="14808" width="11.42578125" style="56" bestFit="1" customWidth="1"/>
    <col min="14809" max="14809" width="13.85546875" style="56" bestFit="1" customWidth="1"/>
    <col min="14810" max="14814" width="11.42578125" style="56" bestFit="1" customWidth="1"/>
    <col min="14815" max="14815" width="11.7109375" style="56" customWidth="1"/>
    <col min="14816" max="14816" width="13.42578125" style="56" bestFit="1" customWidth="1"/>
    <col min="14817" max="14818" width="11.42578125" style="56" bestFit="1" customWidth="1"/>
    <col min="14819" max="14819" width="13.85546875" style="56" bestFit="1" customWidth="1"/>
    <col min="14820" max="14825" width="11.42578125" style="56" bestFit="1" customWidth="1"/>
    <col min="14826" max="14828" width="11.28515625" style="56" bestFit="1" customWidth="1"/>
    <col min="14829" max="14829" width="13.85546875" style="56" bestFit="1" customWidth="1"/>
    <col min="14830" max="14834" width="11.28515625" style="56" bestFit="1" customWidth="1"/>
    <col min="14835" max="14835" width="13.42578125" style="56" customWidth="1"/>
    <col min="14836" max="14836" width="11.28515625" style="56" bestFit="1" customWidth="1"/>
    <col min="14837" max="14837" width="15.140625" style="56" customWidth="1"/>
    <col min="14838" max="14838" width="13.140625" style="56" customWidth="1"/>
    <col min="14839" max="14839" width="15.85546875" style="56" customWidth="1"/>
    <col min="14840" max="14840" width="14.85546875" style="56" customWidth="1"/>
    <col min="14841" max="14841" width="19.140625" style="56" customWidth="1"/>
    <col min="14842" max="14842" width="14" style="56" customWidth="1"/>
    <col min="14843" max="14843" width="15.85546875" style="56" customWidth="1"/>
    <col min="14844" max="14844" width="17" style="56" customWidth="1"/>
    <col min="14845" max="14845" width="16.140625" style="56" customWidth="1"/>
    <col min="14846" max="14846" width="17.28515625" style="56" customWidth="1"/>
    <col min="14847" max="14848" width="8.85546875" style="56"/>
    <col min="14849" max="14849" width="13.85546875" style="56" bestFit="1" customWidth="1"/>
    <col min="14850" max="15042" width="8.85546875" style="56"/>
    <col min="15043" max="15043" width="43.42578125" style="56" customWidth="1"/>
    <col min="15044" max="15050" width="18.85546875" style="56" customWidth="1"/>
    <col min="15051" max="15051" width="15.42578125" style="56" customWidth="1"/>
    <col min="15052" max="15052" width="12.140625" style="56" customWidth="1"/>
    <col min="15053" max="15053" width="14.28515625" style="56" customWidth="1"/>
    <col min="15054" max="15054" width="12.28515625" style="56" customWidth="1"/>
    <col min="15055" max="15055" width="12.85546875" style="56" customWidth="1"/>
    <col min="15056" max="15057" width="12.42578125" style="56" customWidth="1"/>
    <col min="15058" max="15058" width="12.28515625" style="56" customWidth="1"/>
    <col min="15059" max="15064" width="11.42578125" style="56" bestFit="1" customWidth="1"/>
    <col min="15065" max="15065" width="13.85546875" style="56" bestFit="1" customWidth="1"/>
    <col min="15066" max="15070" width="11.42578125" style="56" bestFit="1" customWidth="1"/>
    <col min="15071" max="15071" width="11.7109375" style="56" customWidth="1"/>
    <col min="15072" max="15072" width="13.42578125" style="56" bestFit="1" customWidth="1"/>
    <col min="15073" max="15074" width="11.42578125" style="56" bestFit="1" customWidth="1"/>
    <col min="15075" max="15075" width="13.85546875" style="56" bestFit="1" customWidth="1"/>
    <col min="15076" max="15081" width="11.42578125" style="56" bestFit="1" customWidth="1"/>
    <col min="15082" max="15084" width="11.28515625" style="56" bestFit="1" customWidth="1"/>
    <col min="15085" max="15085" width="13.85546875" style="56" bestFit="1" customWidth="1"/>
    <col min="15086" max="15090" width="11.28515625" style="56" bestFit="1" customWidth="1"/>
    <col min="15091" max="15091" width="13.42578125" style="56" customWidth="1"/>
    <col min="15092" max="15092" width="11.28515625" style="56" bestFit="1" customWidth="1"/>
    <col min="15093" max="15093" width="15.140625" style="56" customWidth="1"/>
    <col min="15094" max="15094" width="13.140625" style="56" customWidth="1"/>
    <col min="15095" max="15095" width="15.85546875" style="56" customWidth="1"/>
    <col min="15096" max="15096" width="14.85546875" style="56" customWidth="1"/>
    <col min="15097" max="15097" width="19.140625" style="56" customWidth="1"/>
    <col min="15098" max="15098" width="14" style="56" customWidth="1"/>
    <col min="15099" max="15099" width="15.85546875" style="56" customWidth="1"/>
    <col min="15100" max="15100" width="17" style="56" customWidth="1"/>
    <col min="15101" max="15101" width="16.140625" style="56" customWidth="1"/>
    <col min="15102" max="15102" width="17.28515625" style="56" customWidth="1"/>
    <col min="15103" max="15104" width="8.85546875" style="56"/>
    <col min="15105" max="15105" width="13.85546875" style="56" bestFit="1" customWidth="1"/>
    <col min="15106" max="15298" width="8.85546875" style="56"/>
    <col min="15299" max="15299" width="43.42578125" style="56" customWidth="1"/>
    <col min="15300" max="15306" width="18.85546875" style="56" customWidth="1"/>
    <col min="15307" max="15307" width="15.42578125" style="56" customWidth="1"/>
    <col min="15308" max="15308" width="12.140625" style="56" customWidth="1"/>
    <col min="15309" max="15309" width="14.28515625" style="56" customWidth="1"/>
    <col min="15310" max="15310" width="12.28515625" style="56" customWidth="1"/>
    <col min="15311" max="15311" width="12.85546875" style="56" customWidth="1"/>
    <col min="15312" max="15313" width="12.42578125" style="56" customWidth="1"/>
    <col min="15314" max="15314" width="12.28515625" style="56" customWidth="1"/>
    <col min="15315" max="15320" width="11.42578125" style="56" bestFit="1" customWidth="1"/>
    <col min="15321" max="15321" width="13.85546875" style="56" bestFit="1" customWidth="1"/>
    <col min="15322" max="15326" width="11.42578125" style="56" bestFit="1" customWidth="1"/>
    <col min="15327" max="15327" width="11.7109375" style="56" customWidth="1"/>
    <col min="15328" max="15328" width="13.42578125" style="56" bestFit="1" customWidth="1"/>
    <col min="15329" max="15330" width="11.42578125" style="56" bestFit="1" customWidth="1"/>
    <col min="15331" max="15331" width="13.85546875" style="56" bestFit="1" customWidth="1"/>
    <col min="15332" max="15337" width="11.42578125" style="56" bestFit="1" customWidth="1"/>
    <col min="15338" max="15340" width="11.28515625" style="56" bestFit="1" customWidth="1"/>
    <col min="15341" max="15341" width="13.85546875" style="56" bestFit="1" customWidth="1"/>
    <col min="15342" max="15346" width="11.28515625" style="56" bestFit="1" customWidth="1"/>
    <col min="15347" max="15347" width="13.42578125" style="56" customWidth="1"/>
    <col min="15348" max="15348" width="11.28515625" style="56" bestFit="1" customWidth="1"/>
    <col min="15349" max="15349" width="15.140625" style="56" customWidth="1"/>
    <col min="15350" max="15350" width="13.140625" style="56" customWidth="1"/>
    <col min="15351" max="15351" width="15.85546875" style="56" customWidth="1"/>
    <col min="15352" max="15352" width="14.85546875" style="56" customWidth="1"/>
    <col min="15353" max="15353" width="19.140625" style="56" customWidth="1"/>
    <col min="15354" max="15354" width="14" style="56" customWidth="1"/>
    <col min="15355" max="15355" width="15.85546875" style="56" customWidth="1"/>
    <col min="15356" max="15356" width="17" style="56" customWidth="1"/>
    <col min="15357" max="15357" width="16.140625" style="56" customWidth="1"/>
    <col min="15358" max="15358" width="17.28515625" style="56" customWidth="1"/>
    <col min="15359" max="15360" width="8.85546875" style="56"/>
    <col min="15361" max="15361" width="13.85546875" style="56" bestFit="1" customWidth="1"/>
    <col min="15362" max="15554" width="8.85546875" style="56"/>
    <col min="15555" max="15555" width="43.42578125" style="56" customWidth="1"/>
    <col min="15556" max="15562" width="18.85546875" style="56" customWidth="1"/>
    <col min="15563" max="15563" width="15.42578125" style="56" customWidth="1"/>
    <col min="15564" max="15564" width="12.140625" style="56" customWidth="1"/>
    <col min="15565" max="15565" width="14.28515625" style="56" customWidth="1"/>
    <col min="15566" max="15566" width="12.28515625" style="56" customWidth="1"/>
    <col min="15567" max="15567" width="12.85546875" style="56" customWidth="1"/>
    <col min="15568" max="15569" width="12.42578125" style="56" customWidth="1"/>
    <col min="15570" max="15570" width="12.28515625" style="56" customWidth="1"/>
    <col min="15571" max="15576" width="11.42578125" style="56" bestFit="1" customWidth="1"/>
    <col min="15577" max="15577" width="13.85546875" style="56" bestFit="1" customWidth="1"/>
    <col min="15578" max="15582" width="11.42578125" style="56" bestFit="1" customWidth="1"/>
    <col min="15583" max="15583" width="11.7109375" style="56" customWidth="1"/>
    <col min="15584" max="15584" width="13.42578125" style="56" bestFit="1" customWidth="1"/>
    <col min="15585" max="15586" width="11.42578125" style="56" bestFit="1" customWidth="1"/>
    <col min="15587" max="15587" width="13.85546875" style="56" bestFit="1" customWidth="1"/>
    <col min="15588" max="15593" width="11.42578125" style="56" bestFit="1" customWidth="1"/>
    <col min="15594" max="15596" width="11.28515625" style="56" bestFit="1" customWidth="1"/>
    <col min="15597" max="15597" width="13.85546875" style="56" bestFit="1" customWidth="1"/>
    <col min="15598" max="15602" width="11.28515625" style="56" bestFit="1" customWidth="1"/>
    <col min="15603" max="15603" width="13.42578125" style="56" customWidth="1"/>
    <col min="15604" max="15604" width="11.28515625" style="56" bestFit="1" customWidth="1"/>
    <col min="15605" max="15605" width="15.140625" style="56" customWidth="1"/>
    <col min="15606" max="15606" width="13.140625" style="56" customWidth="1"/>
    <col min="15607" max="15607" width="15.85546875" style="56" customWidth="1"/>
    <col min="15608" max="15608" width="14.85546875" style="56" customWidth="1"/>
    <col min="15609" max="15609" width="19.140625" style="56" customWidth="1"/>
    <col min="15610" max="15610" width="14" style="56" customWidth="1"/>
    <col min="15611" max="15611" width="15.85546875" style="56" customWidth="1"/>
    <col min="15612" max="15612" width="17" style="56" customWidth="1"/>
    <col min="15613" max="15613" width="16.140625" style="56" customWidth="1"/>
    <col min="15614" max="15614" width="17.28515625" style="56" customWidth="1"/>
    <col min="15615" max="15616" width="8.85546875" style="56"/>
    <col min="15617" max="15617" width="13.85546875" style="56" bestFit="1" customWidth="1"/>
    <col min="15618" max="15810" width="8.85546875" style="56"/>
    <col min="15811" max="15811" width="43.42578125" style="56" customWidth="1"/>
    <col min="15812" max="15818" width="18.85546875" style="56" customWidth="1"/>
    <col min="15819" max="15819" width="15.42578125" style="56" customWidth="1"/>
    <col min="15820" max="15820" width="12.140625" style="56" customWidth="1"/>
    <col min="15821" max="15821" width="14.28515625" style="56" customWidth="1"/>
    <col min="15822" max="15822" width="12.28515625" style="56" customWidth="1"/>
    <col min="15823" max="15823" width="12.85546875" style="56" customWidth="1"/>
    <col min="15824" max="15825" width="12.42578125" style="56" customWidth="1"/>
    <col min="15826" max="15826" width="12.28515625" style="56" customWidth="1"/>
    <col min="15827" max="15832" width="11.42578125" style="56" bestFit="1" customWidth="1"/>
    <col min="15833" max="15833" width="13.85546875" style="56" bestFit="1" customWidth="1"/>
    <col min="15834" max="15838" width="11.42578125" style="56" bestFit="1" customWidth="1"/>
    <col min="15839" max="15839" width="11.7109375" style="56" customWidth="1"/>
    <col min="15840" max="15840" width="13.42578125" style="56" bestFit="1" customWidth="1"/>
    <col min="15841" max="15842" width="11.42578125" style="56" bestFit="1" customWidth="1"/>
    <col min="15843" max="15843" width="13.85546875" style="56" bestFit="1" customWidth="1"/>
    <col min="15844" max="15849" width="11.42578125" style="56" bestFit="1" customWidth="1"/>
    <col min="15850" max="15852" width="11.28515625" style="56" bestFit="1" customWidth="1"/>
    <col min="15853" max="15853" width="13.85546875" style="56" bestFit="1" customWidth="1"/>
    <col min="15854" max="15858" width="11.28515625" style="56" bestFit="1" customWidth="1"/>
    <col min="15859" max="15859" width="13.42578125" style="56" customWidth="1"/>
    <col min="15860" max="15860" width="11.28515625" style="56" bestFit="1" customWidth="1"/>
    <col min="15861" max="15861" width="15.140625" style="56" customWidth="1"/>
    <col min="15862" max="15862" width="13.140625" style="56" customWidth="1"/>
    <col min="15863" max="15863" width="15.85546875" style="56" customWidth="1"/>
    <col min="15864" max="15864" width="14.85546875" style="56" customWidth="1"/>
    <col min="15865" max="15865" width="19.140625" style="56" customWidth="1"/>
    <col min="15866" max="15866" width="14" style="56" customWidth="1"/>
    <col min="15867" max="15867" width="15.85546875" style="56" customWidth="1"/>
    <col min="15868" max="15868" width="17" style="56" customWidth="1"/>
    <col min="15869" max="15869" width="16.140625" style="56" customWidth="1"/>
    <col min="15870" max="15870" width="17.28515625" style="56" customWidth="1"/>
    <col min="15871" max="15872" width="8.85546875" style="56"/>
    <col min="15873" max="15873" width="13.85546875" style="56" bestFit="1" customWidth="1"/>
    <col min="15874" max="16066" width="8.85546875" style="56"/>
    <col min="16067" max="16067" width="43.42578125" style="56" customWidth="1"/>
    <col min="16068" max="16074" width="18.85546875" style="56" customWidth="1"/>
    <col min="16075" max="16075" width="15.42578125" style="56" customWidth="1"/>
    <col min="16076" max="16076" width="12.140625" style="56" customWidth="1"/>
    <col min="16077" max="16077" width="14.28515625" style="56" customWidth="1"/>
    <col min="16078" max="16078" width="12.28515625" style="56" customWidth="1"/>
    <col min="16079" max="16079" width="12.85546875" style="56" customWidth="1"/>
    <col min="16080" max="16081" width="12.42578125" style="56" customWidth="1"/>
    <col min="16082" max="16082" width="12.28515625" style="56" customWidth="1"/>
    <col min="16083" max="16088" width="11.42578125" style="56" bestFit="1" customWidth="1"/>
    <col min="16089" max="16089" width="13.85546875" style="56" bestFit="1" customWidth="1"/>
    <col min="16090" max="16094" width="11.42578125" style="56" bestFit="1" customWidth="1"/>
    <col min="16095" max="16095" width="11.7109375" style="56" customWidth="1"/>
    <col min="16096" max="16096" width="13.42578125" style="56" bestFit="1" customWidth="1"/>
    <col min="16097" max="16098" width="11.42578125" style="56" bestFit="1" customWidth="1"/>
    <col min="16099" max="16099" width="13.85546875" style="56" bestFit="1" customWidth="1"/>
    <col min="16100" max="16105" width="11.42578125" style="56" bestFit="1" customWidth="1"/>
    <col min="16106" max="16108" width="11.28515625" style="56" bestFit="1" customWidth="1"/>
    <col min="16109" max="16109" width="13.85546875" style="56" bestFit="1" customWidth="1"/>
    <col min="16110" max="16114" width="11.28515625" style="56" bestFit="1" customWidth="1"/>
    <col min="16115" max="16115" width="13.42578125" style="56" customWidth="1"/>
    <col min="16116" max="16116" width="11.28515625" style="56" bestFit="1" customWidth="1"/>
    <col min="16117" max="16117" width="15.140625" style="56" customWidth="1"/>
    <col min="16118" max="16118" width="13.140625" style="56" customWidth="1"/>
    <col min="16119" max="16119" width="15.85546875" style="56" customWidth="1"/>
    <col min="16120" max="16120" width="14.85546875" style="56" customWidth="1"/>
    <col min="16121" max="16121" width="19.140625" style="56" customWidth="1"/>
    <col min="16122" max="16122" width="14" style="56" customWidth="1"/>
    <col min="16123" max="16123" width="15.85546875" style="56" customWidth="1"/>
    <col min="16124" max="16124" width="17" style="56" customWidth="1"/>
    <col min="16125" max="16125" width="16.140625" style="56" customWidth="1"/>
    <col min="16126" max="16126" width="17.28515625" style="56" customWidth="1"/>
    <col min="16127" max="16128" width="8.85546875" style="56"/>
    <col min="16129" max="16129" width="13.85546875" style="56" bestFit="1" customWidth="1"/>
    <col min="16130" max="16384" width="8.85546875" style="56"/>
  </cols>
  <sheetData>
    <row r="1" spans="1:21" x14ac:dyDescent="0.25">
      <c r="A1" s="54"/>
      <c r="B1" s="55"/>
      <c r="C1" s="55"/>
      <c r="D1" s="55"/>
      <c r="E1" s="55"/>
      <c r="F1" s="55"/>
      <c r="G1" s="54"/>
      <c r="H1" s="54"/>
      <c r="I1" s="54"/>
      <c r="J1" s="54"/>
      <c r="K1" s="54"/>
      <c r="L1" s="54"/>
      <c r="M1" s="54"/>
    </row>
    <row r="2" spans="1:21" s="62" customFormat="1" x14ac:dyDescent="0.25">
      <c r="A2" s="57" t="s">
        <v>210</v>
      </c>
      <c r="B2" s="58" t="s">
        <v>188</v>
      </c>
      <c r="C2" s="59">
        <v>2005</v>
      </c>
      <c r="D2" s="59">
        <v>2006</v>
      </c>
      <c r="E2" s="59">
        <v>2007</v>
      </c>
      <c r="F2" s="59">
        <v>2008</v>
      </c>
      <c r="G2" s="59">
        <v>2009</v>
      </c>
      <c r="H2" s="59">
        <v>2010</v>
      </c>
      <c r="I2" s="59">
        <v>2011</v>
      </c>
      <c r="J2" s="59">
        <v>2012</v>
      </c>
      <c r="K2" s="59">
        <v>2013</v>
      </c>
      <c r="L2" s="59">
        <v>2014</v>
      </c>
      <c r="M2" s="60">
        <v>2015</v>
      </c>
      <c r="O2" s="61"/>
    </row>
    <row r="3" spans="1:21" s="65" customFormat="1" x14ac:dyDescent="0.25">
      <c r="A3" s="63"/>
      <c r="B3" s="64"/>
      <c r="C3" s="332">
        <f>'State population'!G39</f>
        <v>84616164.199999988</v>
      </c>
      <c r="D3" s="332">
        <f>'State population'!H39</f>
        <v>85726155.999999985</v>
      </c>
      <c r="E3" s="332">
        <f>'State population'!I39</f>
        <v>86836147.799999982</v>
      </c>
      <c r="F3" s="332">
        <f>'State population'!J39</f>
        <v>87946139.599999979</v>
      </c>
      <c r="G3" s="332">
        <f>'State population'!K39</f>
        <v>89056131.399999976</v>
      </c>
      <c r="H3" s="332">
        <f>'State population'!L39</f>
        <v>90166123.199999973</v>
      </c>
      <c r="I3" s="332">
        <f>'State population'!M39</f>
        <v>91276115</v>
      </c>
      <c r="J3" s="332">
        <f>'State population'!N39</f>
        <v>92539778.568201631</v>
      </c>
      <c r="K3" s="332">
        <f>'State population'!O39</f>
        <v>93803442.136403263</v>
      </c>
      <c r="L3" s="332">
        <f>'State population'!P39</f>
        <v>95067105.704604894</v>
      </c>
      <c r="M3" s="332">
        <f>'State population'!Q39</f>
        <v>96330769.272806525</v>
      </c>
      <c r="P3" s="66"/>
      <c r="Q3" s="67"/>
      <c r="R3" s="67"/>
    </row>
    <row r="4" spans="1:21" s="65" customFormat="1" x14ac:dyDescent="0.25">
      <c r="A4" s="68"/>
      <c r="B4" s="69"/>
      <c r="C4" s="333"/>
      <c r="D4" s="133"/>
      <c r="E4" s="67"/>
      <c r="F4" s="67"/>
      <c r="G4" s="67"/>
      <c r="H4" s="67"/>
      <c r="I4" s="67"/>
      <c r="J4" s="67"/>
      <c r="K4" s="67"/>
      <c r="L4" s="67"/>
      <c r="M4" s="67"/>
      <c r="P4" s="66"/>
      <c r="Q4" s="70"/>
      <c r="R4" s="70"/>
    </row>
    <row r="5" spans="1:21" s="65" customFormat="1" x14ac:dyDescent="0.25">
      <c r="A5" s="68"/>
      <c r="B5" s="69"/>
      <c r="E5" s="71"/>
      <c r="F5" s="71"/>
      <c r="G5" s="72"/>
      <c r="H5" s="72"/>
      <c r="I5" s="73"/>
      <c r="J5" s="71"/>
      <c r="P5" s="74"/>
      <c r="Q5" s="75"/>
      <c r="R5" s="75"/>
      <c r="U5" s="76"/>
    </row>
    <row r="6" spans="1:21" s="65" customFormat="1" x14ac:dyDescent="0.25">
      <c r="A6" s="57" t="s">
        <v>19</v>
      </c>
      <c r="B6" s="58" t="s">
        <v>1</v>
      </c>
      <c r="C6" s="59">
        <v>2005</v>
      </c>
      <c r="D6" s="59">
        <v>2006</v>
      </c>
      <c r="E6" s="59">
        <v>2007</v>
      </c>
      <c r="F6" s="59">
        <v>2008</v>
      </c>
      <c r="G6" s="59">
        <v>2009</v>
      </c>
      <c r="H6" s="59">
        <v>2010</v>
      </c>
      <c r="I6" s="59">
        <v>2011</v>
      </c>
      <c r="J6" s="59">
        <v>2012</v>
      </c>
      <c r="K6" s="59">
        <v>2013</v>
      </c>
      <c r="L6" s="59">
        <v>2014</v>
      </c>
      <c r="M6" s="60">
        <v>2015</v>
      </c>
    </row>
    <row r="7" spans="1:21" s="65" customFormat="1" x14ac:dyDescent="0.25">
      <c r="A7" s="63"/>
      <c r="B7" s="64"/>
      <c r="C7" s="334">
        <f>BOD!$B$41</f>
        <v>38.9</v>
      </c>
      <c r="D7" s="334">
        <f>BOD!$B$41</f>
        <v>38.9</v>
      </c>
      <c r="E7" s="334">
        <f>BOD!$B$41</f>
        <v>38.9</v>
      </c>
      <c r="F7" s="334">
        <f>BOD!$B$41</f>
        <v>38.9</v>
      </c>
      <c r="G7" s="334">
        <f>BOD!$B$41</f>
        <v>38.9</v>
      </c>
      <c r="H7" s="334">
        <f>BOD!$B$41</f>
        <v>38.9</v>
      </c>
      <c r="I7" s="334">
        <f>BOD!$B$41</f>
        <v>38.9</v>
      </c>
      <c r="J7" s="334">
        <f>BOD!$B$41</f>
        <v>38.9</v>
      </c>
      <c r="K7" s="334">
        <f>BOD!$B$41</f>
        <v>38.9</v>
      </c>
      <c r="L7" s="334">
        <f>BOD!$B$41</f>
        <v>38.9</v>
      </c>
      <c r="M7" s="334">
        <f>BOD!$B$41</f>
        <v>38.9</v>
      </c>
    </row>
    <row r="8" spans="1:21" s="65" customFormat="1" x14ac:dyDescent="0.25">
      <c r="A8" s="68"/>
      <c r="B8" s="69"/>
      <c r="C8" s="69"/>
      <c r="D8" s="69"/>
      <c r="E8" s="78"/>
      <c r="F8" s="78"/>
      <c r="G8" s="78"/>
      <c r="H8" s="78"/>
      <c r="I8" s="78"/>
      <c r="J8" s="78"/>
    </row>
    <row r="9" spans="1:21" s="65" customFormat="1" x14ac:dyDescent="0.25">
      <c r="A9" s="68"/>
      <c r="B9" s="79"/>
      <c r="C9" s="79"/>
      <c r="D9" s="79"/>
      <c r="E9" s="71"/>
      <c r="F9" s="71"/>
      <c r="G9" s="71"/>
      <c r="H9" s="71"/>
      <c r="I9" s="71"/>
      <c r="J9" s="71"/>
    </row>
    <row r="10" spans="1:21" s="62" customFormat="1" ht="30" customHeight="1" x14ac:dyDescent="0.25">
      <c r="A10" s="330" t="s">
        <v>52</v>
      </c>
      <c r="B10" s="58" t="s">
        <v>54</v>
      </c>
      <c r="C10" s="59">
        <v>2005</v>
      </c>
      <c r="D10" s="59">
        <v>2006</v>
      </c>
      <c r="E10" s="59">
        <v>2007</v>
      </c>
      <c r="F10" s="59">
        <v>2008</v>
      </c>
      <c r="G10" s="59">
        <v>2009</v>
      </c>
      <c r="H10" s="59">
        <v>2010</v>
      </c>
      <c r="I10" s="59">
        <v>2011</v>
      </c>
      <c r="J10" s="59">
        <v>2012</v>
      </c>
      <c r="K10" s="59">
        <v>2013</v>
      </c>
      <c r="L10" s="59">
        <v>2014</v>
      </c>
      <c r="M10" s="60">
        <v>2015</v>
      </c>
      <c r="P10" s="65"/>
    </row>
    <row r="11" spans="1:21" ht="15.75" customHeight="1" x14ac:dyDescent="0.25">
      <c r="A11" s="80"/>
      <c r="B11" s="81"/>
      <c r="C11" s="45">
        <f t="shared" ref="C11:M11" si="0">C3*C7*0.001*365</f>
        <v>1201422607.3936999</v>
      </c>
      <c r="D11" s="45">
        <f t="shared" si="0"/>
        <v>1217182825.9659996</v>
      </c>
      <c r="E11" s="45">
        <f t="shared" si="0"/>
        <v>1232943044.5382998</v>
      </c>
      <c r="F11" s="45">
        <f t="shared" si="0"/>
        <v>1248703263.1105998</v>
      </c>
      <c r="G11" s="45">
        <f t="shared" si="0"/>
        <v>1264463481.6828997</v>
      </c>
      <c r="H11" s="45">
        <f t="shared" si="0"/>
        <v>1280223700.2551997</v>
      </c>
      <c r="I11" s="45">
        <f t="shared" si="0"/>
        <v>1295983918.8275001</v>
      </c>
      <c r="J11" s="45">
        <f t="shared" si="0"/>
        <v>1313926046.0006108</v>
      </c>
      <c r="K11" s="45">
        <f t="shared" si="0"/>
        <v>1331868173.1737216</v>
      </c>
      <c r="L11" s="45">
        <f t="shared" si="0"/>
        <v>1349810300.3468325</v>
      </c>
      <c r="M11" s="82">
        <f t="shared" si="0"/>
        <v>1367752427.5199435</v>
      </c>
      <c r="P11" s="65"/>
    </row>
    <row r="12" spans="1:21" ht="15.75" customHeight="1" x14ac:dyDescent="0.25">
      <c r="A12" s="134"/>
      <c r="B12" s="79"/>
      <c r="C12" s="78"/>
      <c r="D12" s="78"/>
      <c r="E12" s="78"/>
      <c r="F12" s="78"/>
      <c r="G12" s="78"/>
      <c r="H12" s="78"/>
      <c r="I12" s="78"/>
      <c r="J12" s="78"/>
      <c r="K12" s="54"/>
      <c r="L12" s="54"/>
      <c r="M12" s="54"/>
      <c r="P12" s="65"/>
    </row>
    <row r="13" spans="1:21" ht="15.75" customHeight="1" x14ac:dyDescent="0.25">
      <c r="A13" s="134"/>
      <c r="B13" s="79"/>
      <c r="C13" s="78"/>
      <c r="D13" s="78"/>
      <c r="E13" s="78"/>
      <c r="F13" s="78"/>
      <c r="G13" s="78"/>
      <c r="H13" s="78"/>
      <c r="I13" s="78"/>
      <c r="J13" s="78"/>
      <c r="K13" s="78"/>
      <c r="L13" s="78"/>
      <c r="M13" s="78"/>
      <c r="P13" s="65"/>
    </row>
    <row r="14" spans="1:21" ht="15.75" customHeight="1" x14ac:dyDescent="0.25">
      <c r="A14" s="57" t="s">
        <v>114</v>
      </c>
      <c r="B14" s="58" t="s">
        <v>188</v>
      </c>
      <c r="C14" s="59">
        <v>2005</v>
      </c>
      <c r="D14" s="59">
        <v>2006</v>
      </c>
      <c r="E14" s="59">
        <v>2007</v>
      </c>
      <c r="F14" s="59">
        <v>2008</v>
      </c>
      <c r="G14" s="59">
        <v>2009</v>
      </c>
      <c r="H14" s="59">
        <v>2010</v>
      </c>
      <c r="I14" s="59">
        <v>2011</v>
      </c>
      <c r="J14" s="59">
        <v>2012</v>
      </c>
      <c r="K14" s="59">
        <v>2013</v>
      </c>
      <c r="L14" s="59">
        <v>2014</v>
      </c>
      <c r="M14" s="60">
        <v>2015</v>
      </c>
      <c r="P14" s="65"/>
    </row>
    <row r="15" spans="1:21" ht="15.75" customHeight="1" x14ac:dyDescent="0.25">
      <c r="A15" s="80"/>
      <c r="B15" s="81"/>
      <c r="C15" s="44">
        <v>1.25</v>
      </c>
      <c r="D15" s="44">
        <v>1.25</v>
      </c>
      <c r="E15" s="45">
        <v>1.25</v>
      </c>
      <c r="F15" s="45">
        <v>1.25</v>
      </c>
      <c r="G15" s="45">
        <v>1.25</v>
      </c>
      <c r="H15" s="45">
        <v>1.25</v>
      </c>
      <c r="I15" s="45">
        <v>1.25</v>
      </c>
      <c r="J15" s="45">
        <v>1.25</v>
      </c>
      <c r="K15" s="46">
        <v>1.25</v>
      </c>
      <c r="L15" s="46">
        <v>1.25</v>
      </c>
      <c r="M15" s="47">
        <v>1.25</v>
      </c>
      <c r="P15" s="65"/>
    </row>
    <row r="16" spans="1:21" ht="15.75" customHeight="1" x14ac:dyDescent="0.25">
      <c r="A16" s="134"/>
      <c r="B16" s="79"/>
      <c r="C16" s="141"/>
      <c r="D16" s="141"/>
      <c r="E16" s="78"/>
      <c r="F16" s="78"/>
      <c r="G16" s="78"/>
      <c r="H16" s="78"/>
      <c r="I16" s="78"/>
      <c r="J16" s="78"/>
      <c r="K16" s="54"/>
      <c r="L16" s="54"/>
      <c r="M16" s="54"/>
      <c r="P16" s="65"/>
    </row>
    <row r="17" spans="1:16" ht="15.75" customHeight="1" x14ac:dyDescent="0.25">
      <c r="A17" s="134"/>
      <c r="B17" s="79"/>
      <c r="C17" s="78"/>
      <c r="D17" s="78"/>
      <c r="E17" s="78"/>
      <c r="F17" s="78"/>
      <c r="G17" s="78"/>
      <c r="H17" s="78"/>
      <c r="I17" s="78"/>
      <c r="J17" s="78"/>
      <c r="K17" s="78"/>
      <c r="L17" s="78"/>
      <c r="M17" s="78"/>
      <c r="P17" s="65"/>
    </row>
    <row r="18" spans="1:16" s="62" customFormat="1" ht="17.25" x14ac:dyDescent="0.25">
      <c r="A18" s="57" t="s">
        <v>115</v>
      </c>
      <c r="B18" s="58" t="s">
        <v>188</v>
      </c>
      <c r="C18" s="59">
        <v>2005</v>
      </c>
      <c r="D18" s="59">
        <v>2006</v>
      </c>
      <c r="E18" s="59">
        <v>2007</v>
      </c>
      <c r="F18" s="59">
        <v>2008</v>
      </c>
      <c r="G18" s="59">
        <v>2009</v>
      </c>
      <c r="H18" s="59">
        <v>2010</v>
      </c>
      <c r="I18" s="59">
        <v>2011</v>
      </c>
      <c r="J18" s="59">
        <v>2012</v>
      </c>
      <c r="K18" s="59">
        <v>2013</v>
      </c>
      <c r="L18" s="59">
        <v>2014</v>
      </c>
      <c r="M18" s="60">
        <v>2015</v>
      </c>
    </row>
    <row r="19" spans="1:16" x14ac:dyDescent="0.25">
      <c r="A19" s="80"/>
      <c r="B19" s="81"/>
      <c r="C19" s="77">
        <v>1</v>
      </c>
      <c r="D19" s="77">
        <v>1</v>
      </c>
      <c r="E19" s="45">
        <v>1</v>
      </c>
      <c r="F19" s="45">
        <v>1</v>
      </c>
      <c r="G19" s="45">
        <v>1</v>
      </c>
      <c r="H19" s="45">
        <v>1</v>
      </c>
      <c r="I19" s="45">
        <v>1</v>
      </c>
      <c r="J19" s="45">
        <v>1</v>
      </c>
      <c r="K19" s="142">
        <v>1</v>
      </c>
      <c r="L19" s="142">
        <v>1</v>
      </c>
      <c r="M19" s="143">
        <v>1</v>
      </c>
    </row>
    <row r="20" spans="1:16" x14ac:dyDescent="0.25">
      <c r="A20" s="83"/>
      <c r="B20" s="79"/>
      <c r="C20" s="144"/>
      <c r="D20" s="144"/>
      <c r="E20" s="78"/>
      <c r="F20" s="78"/>
      <c r="G20" s="78"/>
      <c r="H20" s="78"/>
      <c r="I20" s="78"/>
      <c r="J20" s="78"/>
      <c r="K20" s="145"/>
      <c r="L20" s="145"/>
      <c r="M20" s="145"/>
    </row>
    <row r="21" spans="1:16" ht="17.25" x14ac:dyDescent="0.25">
      <c r="A21" s="330" t="s">
        <v>201</v>
      </c>
      <c r="B21" s="58" t="s">
        <v>54</v>
      </c>
      <c r="C21" s="59">
        <v>2005</v>
      </c>
      <c r="D21" s="59">
        <v>2006</v>
      </c>
      <c r="E21" s="59">
        <v>2007</v>
      </c>
      <c r="F21" s="59">
        <v>2008</v>
      </c>
      <c r="G21" s="59">
        <v>2009</v>
      </c>
      <c r="H21" s="59">
        <v>2010</v>
      </c>
      <c r="I21" s="59">
        <v>2011</v>
      </c>
      <c r="J21" s="59">
        <v>2012</v>
      </c>
      <c r="K21" s="59">
        <v>2013</v>
      </c>
      <c r="L21" s="59">
        <v>2014</v>
      </c>
      <c r="M21" s="60">
        <v>2015</v>
      </c>
    </row>
    <row r="22" spans="1:16" s="50" customFormat="1" x14ac:dyDescent="0.25">
      <c r="A22" s="86"/>
      <c r="B22" s="84"/>
      <c r="C22" s="335">
        <f>C11*C15*'Rural_Degree of Utilization'!$AD$45</f>
        <v>10396926.410137787</v>
      </c>
      <c r="D22" s="335">
        <f>D11*D15*'Rural_Degree of Utilization'!$AD$45</f>
        <v>10533312.917013459</v>
      </c>
      <c r="E22" s="335">
        <f>E11*E15*'Rural_Degree of Utilization'!$AD$45</f>
        <v>10669699.423889132</v>
      </c>
      <c r="F22" s="335">
        <f>F11*F15*'Rural_Degree of Utilization'!$AD$45</f>
        <v>10806085.930764806</v>
      </c>
      <c r="G22" s="335">
        <f>G11*G15*'Rural_Degree of Utilization'!$AD$45</f>
        <v>10942472.437640479</v>
      </c>
      <c r="H22" s="335">
        <f>H11*H15*'Rural_Degree of Utilization'!$AD$45</f>
        <v>11078858.94451615</v>
      </c>
      <c r="I22" s="335">
        <f>I11*I15*'Rural_Degree of Utilization'!$P$45</f>
        <v>29159638.173618753</v>
      </c>
      <c r="J22" s="335">
        <f>J11*J15*'Rural_Degree of Utilization'!$P$45</f>
        <v>29563336.035013739</v>
      </c>
      <c r="K22" s="335">
        <f>K11*K15*'Rural_Degree of Utilization'!$P$45</f>
        <v>29967033.896408733</v>
      </c>
      <c r="L22" s="335">
        <f>L11*L15*'Rural_Degree of Utilization'!$P$45</f>
        <v>30370731.757803727</v>
      </c>
      <c r="M22" s="335">
        <f>M11*M15*'Rural_Degree of Utilization'!$P$45</f>
        <v>30774429.619198725</v>
      </c>
    </row>
    <row r="23" spans="1:16" x14ac:dyDescent="0.25">
      <c r="A23" s="83"/>
      <c r="B23" s="79"/>
      <c r="C23" s="336"/>
      <c r="D23" s="79"/>
      <c r="E23" s="79"/>
      <c r="F23" s="78"/>
      <c r="G23" s="78"/>
      <c r="H23" s="78"/>
      <c r="I23" s="78"/>
      <c r="J23" s="78"/>
      <c r="K23" s="78"/>
      <c r="L23" s="78"/>
    </row>
    <row r="24" spans="1:16" ht="17.25" x14ac:dyDescent="0.25">
      <c r="A24" s="330" t="s">
        <v>202</v>
      </c>
      <c r="B24" s="58" t="s">
        <v>54</v>
      </c>
      <c r="C24" s="59">
        <v>2005</v>
      </c>
      <c r="D24" s="59">
        <v>2006</v>
      </c>
      <c r="E24" s="59">
        <v>2007</v>
      </c>
      <c r="F24" s="59">
        <v>2008</v>
      </c>
      <c r="G24" s="59">
        <v>2009</v>
      </c>
      <c r="H24" s="59">
        <v>2010</v>
      </c>
      <c r="I24" s="59">
        <v>2011</v>
      </c>
      <c r="J24" s="59">
        <v>2012</v>
      </c>
      <c r="K24" s="59">
        <v>2013</v>
      </c>
      <c r="L24" s="59">
        <v>2014</v>
      </c>
      <c r="M24" s="60">
        <v>2015</v>
      </c>
    </row>
    <row r="25" spans="1:16" s="50" customFormat="1" x14ac:dyDescent="0.25">
      <c r="A25" s="86"/>
      <c r="B25" s="84"/>
      <c r="C25" s="335">
        <f>C11*C19*(1-'Rural_Degree of Utilization'!$AD$45)</f>
        <v>1193105066.2655897</v>
      </c>
      <c r="D25" s="335">
        <f>D11*D19*(1-'Rural_Degree of Utilization'!$AD$45)</f>
        <v>1208756175.6323888</v>
      </c>
      <c r="E25" s="335">
        <f>E11*E19*(1-'Rural_Degree of Utilization'!$AD$45)</f>
        <v>1224407284.9991884</v>
      </c>
      <c r="F25" s="335">
        <f>F11*F19*(1-'Rural_Degree of Utilization'!$AD$45)</f>
        <v>1240058394.365988</v>
      </c>
      <c r="G25" s="335">
        <f>G11*G19*(1-'Rural_Degree of Utilization'!$AD$45)</f>
        <v>1255709503.7327874</v>
      </c>
      <c r="H25" s="335">
        <f>H11*H19*(1-'Rural_Degree of Utilization'!$AD$45)</f>
        <v>1271360613.0995867</v>
      </c>
      <c r="I25" s="335">
        <f>I11*I19*(1-'Rural_Degree of Utilization'!$P$45)</f>
        <v>1272656208.288605</v>
      </c>
      <c r="J25" s="335">
        <f>J11*J19*(1-'Rural_Degree of Utilization'!$P$45)</f>
        <v>1290275377.1725998</v>
      </c>
      <c r="K25" s="335">
        <f>K11*K19*(1-'Rural_Degree of Utilization'!$P$45)</f>
        <v>1307894546.0565946</v>
      </c>
      <c r="L25" s="335">
        <f>L11*L19*(1-'Rural_Degree of Utilization'!$P$45)</f>
        <v>1325513714.9405894</v>
      </c>
      <c r="M25" s="335">
        <f>M11*M19*(1-'Rural_Degree of Utilization'!$P$45)</f>
        <v>1343132883.8245845</v>
      </c>
    </row>
    <row r="26" spans="1:16" s="50" customFormat="1" x14ac:dyDescent="0.25">
      <c r="A26" s="87"/>
      <c r="B26" s="88"/>
      <c r="C26" s="336"/>
      <c r="D26" s="88"/>
      <c r="E26" s="88"/>
      <c r="F26" s="88"/>
      <c r="G26" s="85"/>
      <c r="H26" s="85"/>
      <c r="I26" s="85"/>
      <c r="J26" s="85"/>
      <c r="K26" s="85"/>
      <c r="L26" s="85"/>
    </row>
    <row r="27" spans="1:16" s="50" customFormat="1" x14ac:dyDescent="0.25">
      <c r="A27" s="87"/>
      <c r="B27" s="88"/>
      <c r="C27" s="88"/>
      <c r="D27" s="88"/>
      <c r="E27" s="88"/>
      <c r="F27" s="88"/>
      <c r="G27" s="52"/>
      <c r="H27" s="52"/>
      <c r="I27" s="52"/>
      <c r="J27" s="52"/>
      <c r="K27" s="52"/>
      <c r="L27" s="52"/>
    </row>
    <row r="28" spans="1:16" s="50" customFormat="1" ht="15.75" customHeight="1" x14ac:dyDescent="0.25">
      <c r="A28" s="330" t="s">
        <v>116</v>
      </c>
      <c r="B28" s="331"/>
      <c r="C28" s="51"/>
      <c r="D28" s="51"/>
      <c r="E28" s="51"/>
      <c r="F28" s="51"/>
      <c r="G28" s="51"/>
      <c r="H28" s="90"/>
      <c r="I28" s="90"/>
      <c r="J28" s="90"/>
      <c r="K28" s="90"/>
      <c r="L28" s="90"/>
    </row>
    <row r="29" spans="1:16" s="50" customFormat="1" ht="15.75" customHeight="1" x14ac:dyDescent="0.25">
      <c r="A29" s="91">
        <v>0.6</v>
      </c>
      <c r="B29" s="92" t="s">
        <v>11</v>
      </c>
      <c r="C29" s="51"/>
      <c r="D29" s="51"/>
      <c r="E29" s="51"/>
      <c r="F29" s="51"/>
      <c r="G29" s="52"/>
      <c r="H29" s="49"/>
      <c r="I29" s="49"/>
      <c r="J29" s="49"/>
      <c r="K29" s="49"/>
      <c r="L29" s="49"/>
    </row>
    <row r="30" spans="1:16" s="50" customFormat="1" ht="15.75" customHeight="1" x14ac:dyDescent="0.25">
      <c r="A30" s="87"/>
      <c r="B30" s="87"/>
      <c r="C30" s="87"/>
      <c r="D30" s="87"/>
      <c r="E30" s="87"/>
      <c r="F30" s="87"/>
      <c r="G30" s="52"/>
      <c r="H30" s="52"/>
      <c r="I30" s="52"/>
      <c r="J30" s="52"/>
      <c r="K30" s="52"/>
      <c r="L30" s="52"/>
    </row>
    <row r="31" spans="1:16" s="50" customFormat="1" x14ac:dyDescent="0.25">
      <c r="A31" s="556" t="s">
        <v>18</v>
      </c>
      <c r="B31" s="557"/>
      <c r="C31" s="51"/>
      <c r="D31" s="51"/>
      <c r="E31" s="51"/>
      <c r="F31" s="51"/>
      <c r="G31" s="51"/>
      <c r="H31" s="52"/>
      <c r="I31" s="52"/>
      <c r="J31" s="52"/>
      <c r="K31" s="52"/>
      <c r="L31" s="52"/>
    </row>
    <row r="32" spans="1:16" s="50" customFormat="1" x14ac:dyDescent="0.25">
      <c r="A32" s="93">
        <v>0</v>
      </c>
      <c r="B32" s="94" t="s">
        <v>17</v>
      </c>
      <c r="C32" s="95"/>
      <c r="D32" s="88"/>
      <c r="E32" s="95"/>
      <c r="F32" s="95"/>
      <c r="G32" s="52"/>
      <c r="H32" s="52"/>
      <c r="I32" s="52"/>
      <c r="J32" s="52"/>
      <c r="K32" s="52"/>
      <c r="L32" s="52"/>
    </row>
    <row r="33" spans="1:12" s="50" customFormat="1" ht="16.5" thickBot="1" x14ac:dyDescent="0.3">
      <c r="A33" s="96"/>
      <c r="B33" s="87"/>
      <c r="C33" s="87"/>
      <c r="D33" s="87"/>
      <c r="E33" s="87"/>
      <c r="F33" s="87"/>
      <c r="G33" s="52"/>
      <c r="H33" s="52"/>
      <c r="I33" s="52"/>
      <c r="J33" s="52"/>
      <c r="K33" s="52"/>
      <c r="L33" s="52"/>
    </row>
    <row r="34" spans="1:12" s="50" customFormat="1" x14ac:dyDescent="0.25">
      <c r="A34" s="329" t="s">
        <v>9</v>
      </c>
      <c r="B34" s="97"/>
      <c r="C34" s="88"/>
      <c r="D34" s="88"/>
      <c r="E34" s="88"/>
      <c r="F34" s="88"/>
      <c r="G34" s="52"/>
      <c r="H34" s="52"/>
      <c r="I34" s="52"/>
      <c r="J34" s="52"/>
      <c r="K34" s="52"/>
      <c r="L34" s="52"/>
    </row>
    <row r="35" spans="1:12" s="50" customFormat="1" x14ac:dyDescent="0.25">
      <c r="A35" s="98" t="s">
        <v>2</v>
      </c>
      <c r="B35" s="99" t="s">
        <v>10</v>
      </c>
      <c r="C35" s="51"/>
      <c r="D35" s="51"/>
      <c r="E35" s="51"/>
      <c r="F35" s="51"/>
      <c r="G35" s="51"/>
      <c r="H35" s="52"/>
      <c r="I35" s="52"/>
      <c r="J35" s="52"/>
      <c r="K35" s="52"/>
      <c r="L35" s="52"/>
    </row>
    <row r="36" spans="1:12" s="50" customFormat="1" x14ac:dyDescent="0.25">
      <c r="A36" s="327" t="s">
        <v>3</v>
      </c>
      <c r="B36" s="100">
        <v>0.8</v>
      </c>
      <c r="C36" s="101"/>
      <c r="D36" s="101"/>
      <c r="E36" s="101"/>
      <c r="F36" s="101"/>
      <c r="G36" s="52"/>
      <c r="H36" s="52"/>
      <c r="I36" s="52"/>
      <c r="J36" s="52"/>
      <c r="K36" s="52"/>
      <c r="L36" s="52"/>
    </row>
    <row r="37" spans="1:12" s="50" customFormat="1" ht="47.25" x14ac:dyDescent="0.25">
      <c r="A37" s="327" t="s">
        <v>4</v>
      </c>
      <c r="B37" s="102">
        <v>0.3</v>
      </c>
      <c r="C37" s="132"/>
      <c r="D37" s="101"/>
      <c r="E37" s="101"/>
      <c r="F37" s="101"/>
      <c r="G37" s="52"/>
      <c r="H37" s="52"/>
      <c r="I37" s="52"/>
      <c r="J37" s="52"/>
      <c r="K37" s="52"/>
      <c r="L37" s="52"/>
    </row>
    <row r="38" spans="1:12" s="50" customFormat="1" ht="31.5" x14ac:dyDescent="0.25">
      <c r="A38" s="327" t="s">
        <v>107</v>
      </c>
      <c r="B38" s="102">
        <v>0</v>
      </c>
      <c r="C38" s="132"/>
      <c r="D38" s="101"/>
      <c r="E38" s="101"/>
      <c r="F38" s="101"/>
      <c r="G38" s="52"/>
      <c r="H38" s="52"/>
      <c r="I38" s="52"/>
      <c r="J38" s="52"/>
      <c r="K38" s="52"/>
      <c r="L38" s="52"/>
    </row>
    <row r="39" spans="1:12" s="50" customFormat="1" x14ac:dyDescent="0.25">
      <c r="A39" s="327" t="s">
        <v>5</v>
      </c>
      <c r="B39" s="100">
        <v>0.5</v>
      </c>
      <c r="C39" s="101"/>
      <c r="D39" s="101"/>
      <c r="E39" s="101"/>
      <c r="F39" s="101"/>
      <c r="G39" s="52"/>
      <c r="H39" s="52"/>
      <c r="I39" s="52"/>
      <c r="J39" s="52"/>
      <c r="K39" s="52"/>
      <c r="L39" s="52"/>
    </row>
    <row r="40" spans="1:12" s="50" customFormat="1" x14ac:dyDescent="0.25">
      <c r="A40" s="327" t="s">
        <v>6</v>
      </c>
      <c r="B40" s="100">
        <v>0.1</v>
      </c>
      <c r="C40" s="101"/>
      <c r="D40" s="101"/>
      <c r="E40" s="101"/>
      <c r="F40" s="101"/>
      <c r="G40" s="52"/>
      <c r="H40" s="52"/>
      <c r="I40" s="52"/>
      <c r="J40" s="52"/>
      <c r="K40" s="52"/>
      <c r="L40" s="52"/>
    </row>
    <row r="41" spans="1:12" s="50" customFormat="1" x14ac:dyDescent="0.25">
      <c r="A41" s="327" t="s">
        <v>7</v>
      </c>
      <c r="B41" s="100">
        <v>0</v>
      </c>
      <c r="C41" s="101"/>
      <c r="D41" s="101"/>
      <c r="E41" s="101"/>
      <c r="F41" s="101"/>
      <c r="G41" s="101"/>
      <c r="H41" s="101"/>
      <c r="I41" s="52"/>
      <c r="J41" s="52"/>
      <c r="K41" s="52"/>
      <c r="L41" s="52"/>
    </row>
    <row r="42" spans="1:12" s="50" customFormat="1" x14ac:dyDescent="0.25">
      <c r="A42" s="327" t="s">
        <v>8</v>
      </c>
      <c r="B42" s="100">
        <v>0.5</v>
      </c>
      <c r="C42" s="101"/>
      <c r="D42" s="101"/>
      <c r="E42" s="101"/>
      <c r="F42" s="101"/>
      <c r="G42" s="101"/>
      <c r="H42" s="101"/>
      <c r="J42" s="52"/>
      <c r="K42" s="52"/>
      <c r="L42" s="52"/>
    </row>
    <row r="43" spans="1:12" s="50" customFormat="1" ht="31.5" x14ac:dyDescent="0.25">
      <c r="A43" s="53" t="s">
        <v>112</v>
      </c>
      <c r="B43" s="103">
        <v>0.5</v>
      </c>
      <c r="C43" s="101"/>
      <c r="D43" s="101"/>
      <c r="E43" s="101"/>
      <c r="F43" s="101"/>
      <c r="G43" s="101"/>
      <c r="H43" s="101"/>
      <c r="J43" s="52"/>
      <c r="K43" s="52"/>
      <c r="L43" s="52"/>
    </row>
    <row r="44" spans="1:12" s="50" customFormat="1" ht="48" thickBot="1" x14ac:dyDescent="0.3">
      <c r="A44" s="328" t="s">
        <v>108</v>
      </c>
      <c r="B44" s="104">
        <v>0.1</v>
      </c>
      <c r="C44" s="101"/>
      <c r="D44" s="101"/>
      <c r="E44" s="101"/>
      <c r="F44" s="101"/>
      <c r="G44" s="101"/>
      <c r="H44" s="101"/>
      <c r="J44" s="52"/>
      <c r="K44" s="52"/>
      <c r="L44" s="52"/>
    </row>
    <row r="45" spans="1:12" s="50" customFormat="1" x14ac:dyDescent="0.25">
      <c r="A45" s="105"/>
      <c r="B45" s="101"/>
      <c r="C45" s="101"/>
      <c r="D45" s="101"/>
      <c r="E45" s="101"/>
      <c r="F45" s="101"/>
      <c r="G45" s="101"/>
      <c r="H45" s="101"/>
      <c r="J45" s="52"/>
      <c r="K45" s="52"/>
      <c r="L45" s="52"/>
    </row>
    <row r="46" spans="1:12" s="50" customFormat="1" ht="16.5" thickBot="1" x14ac:dyDescent="0.3">
      <c r="A46" s="105"/>
      <c r="B46" s="106"/>
      <c r="C46" s="106"/>
      <c r="D46" s="106"/>
      <c r="E46" s="101"/>
      <c r="F46" s="101"/>
      <c r="G46" s="101"/>
      <c r="H46" s="101"/>
      <c r="J46" s="52"/>
      <c r="K46" s="52"/>
      <c r="L46" s="52"/>
    </row>
    <row r="47" spans="1:12" s="50" customFormat="1" x14ac:dyDescent="0.25">
      <c r="A47" s="558" t="s">
        <v>229</v>
      </c>
      <c r="B47" s="559"/>
      <c r="C47" s="559"/>
      <c r="D47" s="560"/>
      <c r="E47" s="101"/>
      <c r="F47" s="101"/>
      <c r="G47" s="101"/>
      <c r="H47" s="101"/>
      <c r="J47" s="52"/>
      <c r="K47" s="52"/>
      <c r="L47" s="52"/>
    </row>
    <row r="48" spans="1:12" s="50" customFormat="1" ht="63" customHeight="1" x14ac:dyDescent="0.25">
      <c r="A48" s="107" t="s">
        <v>118</v>
      </c>
      <c r="B48" s="89" t="s">
        <v>59</v>
      </c>
      <c r="C48" s="147" t="s">
        <v>129</v>
      </c>
      <c r="D48" s="130" t="s">
        <v>130</v>
      </c>
      <c r="E48" s="101"/>
      <c r="F48" s="101"/>
      <c r="G48" s="101"/>
      <c r="H48" s="101"/>
      <c r="J48" s="52"/>
      <c r="K48" s="52"/>
      <c r="L48" s="52"/>
    </row>
    <row r="49" spans="1:18" s="50" customFormat="1" x14ac:dyDescent="0.25">
      <c r="A49" s="561" t="s">
        <v>109</v>
      </c>
      <c r="B49" s="108" t="s">
        <v>55</v>
      </c>
      <c r="C49" s="337">
        <f>'Rural_Degree of Utilization'!AE45</f>
        <v>3.5769230769230768E-2</v>
      </c>
      <c r="D49" s="338">
        <f>'Rural_Degree of Utilization'!Q45</f>
        <v>9.2999999999999999E-2</v>
      </c>
      <c r="E49" s="138"/>
      <c r="F49" s="138"/>
      <c r="G49" s="101"/>
      <c r="H49" s="101"/>
      <c r="J49" s="52"/>
      <c r="K49" s="52"/>
      <c r="L49" s="52"/>
    </row>
    <row r="50" spans="1:18" s="50" customFormat="1" x14ac:dyDescent="0.25">
      <c r="A50" s="561"/>
      <c r="B50" s="108" t="s">
        <v>56</v>
      </c>
      <c r="C50" s="339">
        <f>'Rural_Degree of Utilization'!AI45</f>
        <v>0.153</v>
      </c>
      <c r="D50" s="338">
        <f>'Rural_Degree of Utilization'!R45</f>
        <v>0.26900000000000002</v>
      </c>
      <c r="E50" s="138"/>
      <c r="F50" s="138"/>
      <c r="G50" s="101"/>
      <c r="H50" s="101"/>
      <c r="J50" s="52"/>
      <c r="K50" s="52"/>
      <c r="L50" s="52"/>
    </row>
    <row r="51" spans="1:18" s="50" customFormat="1" x14ac:dyDescent="0.25">
      <c r="A51" s="561"/>
      <c r="B51" s="108" t="s">
        <v>110</v>
      </c>
      <c r="C51" s="340">
        <f>'Rural_Degree of Utilization'!AN45</f>
        <v>2.7429643527204499E-2</v>
      </c>
      <c r="D51" s="338">
        <f>'Rural_Degree of Utilization'!S45</f>
        <v>0.02</v>
      </c>
      <c r="E51" s="138"/>
      <c r="F51" s="138"/>
      <c r="G51" s="101"/>
      <c r="H51" s="101"/>
      <c r="J51" s="52"/>
      <c r="K51" s="52"/>
      <c r="L51" s="52"/>
    </row>
    <row r="52" spans="1:18" s="50" customFormat="1" x14ac:dyDescent="0.25">
      <c r="A52" s="561"/>
      <c r="B52" s="108" t="s">
        <v>57</v>
      </c>
      <c r="C52" s="563">
        <f>'Rural_Degree of Utilization'!AP45</f>
        <v>0.77687804878048783</v>
      </c>
      <c r="D52" s="565">
        <f>'Rural_Degree of Utilization'!T45</f>
        <v>0.6</v>
      </c>
      <c r="E52" s="341"/>
      <c r="F52" s="138"/>
      <c r="G52" s="101"/>
      <c r="H52" s="101"/>
      <c r="J52" s="52"/>
      <c r="K52" s="52"/>
      <c r="L52" s="52"/>
    </row>
    <row r="53" spans="1:18" s="50" customFormat="1" x14ac:dyDescent="0.25">
      <c r="A53" s="561"/>
      <c r="B53" s="108" t="s">
        <v>16</v>
      </c>
      <c r="C53" s="564"/>
      <c r="D53" s="566"/>
      <c r="E53" s="138"/>
      <c r="F53" s="138"/>
      <c r="G53" s="101"/>
      <c r="H53" s="101"/>
      <c r="J53" s="52"/>
      <c r="K53" s="52"/>
      <c r="L53" s="52"/>
    </row>
    <row r="54" spans="1:18" s="50" customFormat="1" ht="16.5" thickBot="1" x14ac:dyDescent="0.3">
      <c r="A54" s="562"/>
      <c r="B54" s="126" t="s">
        <v>58</v>
      </c>
      <c r="C54" s="342">
        <f>'Rural_Degree of Utilization'!AD45</f>
        <v>6.9230769230769233E-3</v>
      </c>
      <c r="D54" s="343">
        <f>'Rural_Degree of Utilization'!P45</f>
        <v>1.7999999999999999E-2</v>
      </c>
      <c r="E54" s="341"/>
      <c r="F54" s="138"/>
      <c r="G54" s="101"/>
      <c r="H54" s="101"/>
      <c r="J54" s="52"/>
      <c r="K54" s="52"/>
      <c r="L54" s="52"/>
    </row>
    <row r="55" spans="1:18" s="50" customFormat="1" x14ac:dyDescent="0.25">
      <c r="A55" s="109"/>
      <c r="B55" s="110"/>
      <c r="C55" s="131"/>
      <c r="D55" s="137"/>
      <c r="E55" s="101"/>
      <c r="F55" s="101"/>
      <c r="G55" s="101"/>
      <c r="H55" s="101"/>
      <c r="J55" s="52"/>
      <c r="K55" s="52"/>
      <c r="L55" s="52"/>
    </row>
    <row r="56" spans="1:18" s="50" customFormat="1" x14ac:dyDescent="0.25">
      <c r="A56" s="109"/>
      <c r="B56" s="110"/>
      <c r="C56" s="110"/>
      <c r="D56" s="110"/>
      <c r="E56" s="110"/>
      <c r="F56" s="110"/>
      <c r="G56" s="111"/>
      <c r="H56" s="112"/>
      <c r="I56" s="52"/>
      <c r="J56" s="52"/>
      <c r="K56" s="52"/>
      <c r="L56" s="52"/>
    </row>
    <row r="57" spans="1:18" s="50" customFormat="1" x14ac:dyDescent="0.25">
      <c r="A57" s="577" t="s">
        <v>61</v>
      </c>
      <c r="B57" s="578"/>
      <c r="C57" s="415"/>
      <c r="D57" s="415"/>
      <c r="E57" s="415"/>
      <c r="F57" s="415"/>
      <c r="G57" s="416"/>
      <c r="H57" s="416"/>
      <c r="I57" s="416"/>
      <c r="J57" s="416"/>
      <c r="K57" s="416"/>
      <c r="L57" s="416"/>
      <c r="M57" s="417"/>
      <c r="N57" s="417"/>
      <c r="O57" s="576"/>
      <c r="P57" s="576"/>
      <c r="Q57" s="576"/>
      <c r="R57" s="418"/>
    </row>
    <row r="58" spans="1:18" s="50" customFormat="1" ht="108" customHeight="1" x14ac:dyDescent="0.25">
      <c r="A58" s="575" t="s">
        <v>12</v>
      </c>
      <c r="B58" s="570" t="s">
        <v>126</v>
      </c>
      <c r="C58" s="570" t="s">
        <v>127</v>
      </c>
      <c r="D58" s="570" t="s">
        <v>13</v>
      </c>
      <c r="E58" s="570" t="s">
        <v>120</v>
      </c>
      <c r="F58" s="570" t="s">
        <v>119</v>
      </c>
      <c r="G58" s="570" t="s">
        <v>117</v>
      </c>
      <c r="H58" s="570" t="s">
        <v>60</v>
      </c>
      <c r="I58" s="570"/>
      <c r="J58" s="570"/>
      <c r="K58" s="570"/>
      <c r="L58" s="570"/>
      <c r="M58" s="570"/>
      <c r="N58" s="570"/>
      <c r="O58" s="570"/>
      <c r="P58" s="570"/>
      <c r="Q58" s="570"/>
      <c r="R58" s="404"/>
    </row>
    <row r="59" spans="1:18" s="50" customFormat="1" x14ac:dyDescent="0.25">
      <c r="A59" s="575"/>
      <c r="B59" s="570"/>
      <c r="C59" s="570"/>
      <c r="D59" s="570"/>
      <c r="E59" s="570"/>
      <c r="F59" s="570"/>
      <c r="G59" s="570"/>
      <c r="H59" s="147">
        <v>2005</v>
      </c>
      <c r="I59" s="147">
        <v>2006</v>
      </c>
      <c r="J59" s="147">
        <v>2007</v>
      </c>
      <c r="K59" s="147">
        <v>2008</v>
      </c>
      <c r="L59" s="147">
        <v>2009</v>
      </c>
      <c r="M59" s="147">
        <v>2010</v>
      </c>
      <c r="N59" s="147">
        <v>2011</v>
      </c>
      <c r="O59" s="147">
        <v>2012</v>
      </c>
      <c r="P59" s="147">
        <v>2013</v>
      </c>
      <c r="Q59" s="147">
        <v>2014</v>
      </c>
      <c r="R59" s="404">
        <v>2015</v>
      </c>
    </row>
    <row r="60" spans="1:18" s="48" customFormat="1" x14ac:dyDescent="0.25">
      <c r="A60" s="547" t="s">
        <v>121</v>
      </c>
      <c r="B60" s="549">
        <f>Population!C40</f>
        <v>0.72027544534196353</v>
      </c>
      <c r="C60" s="549">
        <f>Population!E40</f>
        <v>0.68126380050246438</v>
      </c>
      <c r="D60" s="358" t="s">
        <v>14</v>
      </c>
      <c r="E60" s="148">
        <f t="shared" ref="E60:F62" si="1">C49</f>
        <v>3.5769230769230768E-2</v>
      </c>
      <c r="F60" s="148">
        <f t="shared" si="1"/>
        <v>9.2999999999999999E-2</v>
      </c>
      <c r="G60" s="135">
        <f>B42*A29</f>
        <v>0.3</v>
      </c>
      <c r="H60" s="399">
        <f t="shared" ref="H60:M60" si="2">($B$60*$E60*$G60)*(C25-$A$32)</f>
        <v>9221639.8054396883</v>
      </c>
      <c r="I60" s="399">
        <f t="shared" si="2"/>
        <v>9342608.9448868241</v>
      </c>
      <c r="J60" s="399">
        <f t="shared" si="2"/>
        <v>9463578.0843339618</v>
      </c>
      <c r="K60" s="399">
        <f t="shared" si="2"/>
        <v>9584547.2237810995</v>
      </c>
      <c r="L60" s="399">
        <f t="shared" si="2"/>
        <v>9705516.3632282354</v>
      </c>
      <c r="M60" s="399">
        <f t="shared" si="2"/>
        <v>9826485.5026753731</v>
      </c>
      <c r="N60" s="399">
        <f>($C$60*$F60*$G60)*(I25-$A$32)</f>
        <v>24189707.484849848</v>
      </c>
      <c r="O60" s="399">
        <f>($C$60*$F60*$G60)*(J25-$A$32)</f>
        <v>24524599.609411232</v>
      </c>
      <c r="P60" s="399">
        <f>($C$60*$F60*$G60)*(K25-$A$32)</f>
        <v>24859491.733972613</v>
      </c>
      <c r="Q60" s="399">
        <f>($C$60*$F60*$G60)*(L25-$A$32)</f>
        <v>25194383.858533993</v>
      </c>
      <c r="R60" s="405">
        <f>($C$60*$F60*$G60)*(M25-$A$32)</f>
        <v>25529275.983095381</v>
      </c>
    </row>
    <row r="61" spans="1:18" s="48" customFormat="1" x14ac:dyDescent="0.25">
      <c r="A61" s="547"/>
      <c r="B61" s="549"/>
      <c r="C61" s="549"/>
      <c r="D61" s="358" t="s">
        <v>15</v>
      </c>
      <c r="E61" s="148">
        <f t="shared" si="1"/>
        <v>0.153</v>
      </c>
      <c r="F61" s="148">
        <f t="shared" si="1"/>
        <v>0.26900000000000002</v>
      </c>
      <c r="G61" s="135">
        <f>B44*A29</f>
        <v>0.06</v>
      </c>
      <c r="H61" s="399">
        <f t="shared" ref="H61:M61" si="3">($B$60*$E$61*$G$61)*(C25-$A$32)</f>
        <v>7888964.1174277607</v>
      </c>
      <c r="I61" s="399">
        <f t="shared" si="3"/>
        <v>7992451.2651096312</v>
      </c>
      <c r="J61" s="399">
        <f t="shared" si="3"/>
        <v>8095938.4127915055</v>
      </c>
      <c r="K61" s="399">
        <f t="shared" si="3"/>
        <v>8199425.5604733806</v>
      </c>
      <c r="L61" s="399">
        <f t="shared" si="3"/>
        <v>8302912.708155253</v>
      </c>
      <c r="M61" s="399">
        <f t="shared" si="3"/>
        <v>8406399.8558371253</v>
      </c>
      <c r="N61" s="399">
        <f>($C$60*$F$61*$G$61)*(I25-$A$32)</f>
        <v>13993615.72779486</v>
      </c>
      <c r="O61" s="399">
        <f>($C$60*$F$61*$G$61)*(J25-$A$32)</f>
        <v>14187349.021358326</v>
      </c>
      <c r="P61" s="399">
        <f>($C$60*$F$61*$G$61)*(K25-$A$32)</f>
        <v>14381082.314921791</v>
      </c>
      <c r="Q61" s="399">
        <f>($C$60*$F$61*$G$61)*(L25-$A$32)</f>
        <v>14574815.608485257</v>
      </c>
      <c r="R61" s="405">
        <f>($C$60*$F$61*$G$61)*(M25-$A$32)</f>
        <v>14768548.902048726</v>
      </c>
    </row>
    <row r="62" spans="1:18" s="48" customFormat="1" x14ac:dyDescent="0.25">
      <c r="A62" s="547"/>
      <c r="B62" s="549"/>
      <c r="C62" s="549"/>
      <c r="D62" s="358" t="s">
        <v>113</v>
      </c>
      <c r="E62" s="148">
        <f t="shared" si="1"/>
        <v>2.7429643527204499E-2</v>
      </c>
      <c r="F62" s="148">
        <f t="shared" si="1"/>
        <v>0.02</v>
      </c>
      <c r="G62" s="135">
        <f>B43*A29</f>
        <v>0.3</v>
      </c>
      <c r="H62" s="399">
        <f t="shared" ref="H62:M62" si="4">($B$60*$E$62*$G$62)*(C25-$A$32)</f>
        <v>7071616.7823513374</v>
      </c>
      <c r="I62" s="399">
        <f t="shared" si="4"/>
        <v>7164381.9970755493</v>
      </c>
      <c r="J62" s="399">
        <f t="shared" si="4"/>
        <v>7257147.2117997641</v>
      </c>
      <c r="K62" s="399">
        <f t="shared" si="4"/>
        <v>7349912.4265239798</v>
      </c>
      <c r="L62" s="399">
        <f t="shared" si="4"/>
        <v>7442677.6412481926</v>
      </c>
      <c r="M62" s="399">
        <f t="shared" si="4"/>
        <v>7535442.8559724065</v>
      </c>
      <c r="N62" s="399">
        <f>($C$60*$F$62*$G$62)*(I25-$A$32)</f>
        <v>5202087.6311505055</v>
      </c>
      <c r="O62" s="399">
        <f>($C$60*$F$62*$G$62)*(J25-$A$32)</f>
        <v>5274107.442884136</v>
      </c>
      <c r="P62" s="399">
        <f>($C$60*$F$62*$G$62)*(K25-$A$32)</f>
        <v>5346127.2546177665</v>
      </c>
      <c r="Q62" s="399">
        <f>($C$60*$F$62*$G$62)*(L25-$A$32)</f>
        <v>5418147.066351396</v>
      </c>
      <c r="R62" s="405">
        <f>($C$60*$F$62*$G$62)*(M25-$A$32)</f>
        <v>5490166.8780850274</v>
      </c>
    </row>
    <row r="63" spans="1:18" s="48" customFormat="1" x14ac:dyDescent="0.25">
      <c r="A63" s="547"/>
      <c r="B63" s="549"/>
      <c r="C63" s="549"/>
      <c r="D63" s="358" t="s">
        <v>111</v>
      </c>
      <c r="E63" s="148">
        <f>C54</f>
        <v>6.9230769230769233E-3</v>
      </c>
      <c r="F63" s="148">
        <f>D54</f>
        <v>1.7999999999999999E-2</v>
      </c>
      <c r="G63" s="135">
        <f>B41*$A$29</f>
        <v>0</v>
      </c>
      <c r="H63" s="399">
        <f t="shared" ref="H63:M63" si="5">($B$60*$E$63*$G$63)*(C11-$A$32)</f>
        <v>0</v>
      </c>
      <c r="I63" s="399">
        <f t="shared" si="5"/>
        <v>0</v>
      </c>
      <c r="J63" s="399">
        <f t="shared" si="5"/>
        <v>0</v>
      </c>
      <c r="K63" s="399">
        <f t="shared" si="5"/>
        <v>0</v>
      </c>
      <c r="L63" s="399">
        <f t="shared" si="5"/>
        <v>0</v>
      </c>
      <c r="M63" s="399">
        <f t="shared" si="5"/>
        <v>0</v>
      </c>
      <c r="N63" s="399">
        <f>($C$60*$F$63*$G$63)*(I11-$A$32)</f>
        <v>0</v>
      </c>
      <c r="O63" s="399">
        <f>($C$60*$F$63*$G$63)*(J11-$A$32)</f>
        <v>0</v>
      </c>
      <c r="P63" s="399">
        <f>($C$60*$F$63*$G$63)*(K11-$A$32)</f>
        <v>0</v>
      </c>
      <c r="Q63" s="399">
        <f>($C$60*$F$63*$G$63)*(L11-$A$32)</f>
        <v>0</v>
      </c>
      <c r="R63" s="405">
        <f>($C$60*$F$63*$G$63)*(M11-$A$32)</f>
        <v>0</v>
      </c>
    </row>
    <row r="64" spans="1:18" s="48" customFormat="1" x14ac:dyDescent="0.25">
      <c r="A64" s="548"/>
      <c r="B64" s="550"/>
      <c r="C64" s="550"/>
      <c r="D64" s="406" t="s">
        <v>128</v>
      </c>
      <c r="E64" s="407">
        <f>C52</f>
        <v>0.77687804878048783</v>
      </c>
      <c r="F64" s="407">
        <f>D52</f>
        <v>0.6</v>
      </c>
      <c r="G64" s="408">
        <f>B40*$A$29</f>
        <v>0.06</v>
      </c>
      <c r="H64" s="408">
        <f t="shared" ref="H64:M64" si="6">($B$60*$E$64*$G$64)*(C25-$A$32)</f>
        <v>40057274.839520007</v>
      </c>
      <c r="I64" s="408">
        <f t="shared" si="6"/>
        <v>40582744.730794191</v>
      </c>
      <c r="J64" s="408">
        <f t="shared" si="6"/>
        <v>41108214.62206839</v>
      </c>
      <c r="K64" s="408">
        <f t="shared" si="6"/>
        <v>41633684.513342589</v>
      </c>
      <c r="L64" s="408">
        <f t="shared" si="6"/>
        <v>42159154.404616781</v>
      </c>
      <c r="M64" s="408">
        <f t="shared" si="6"/>
        <v>42684624.295890979</v>
      </c>
      <c r="N64" s="408">
        <f>($C$60*$F$64*$G$64)*(I11-$A$32)</f>
        <v>31784649.477497999</v>
      </c>
      <c r="O64" s="408">
        <f>($C$60*$F$64*$G$64)*(J11-$A$32)</f>
        <v>32224689.060391869</v>
      </c>
      <c r="P64" s="408">
        <f>($C$60*$F$64*$G$64)*(K11-$A$32)</f>
        <v>32664728.64328574</v>
      </c>
      <c r="Q64" s="408">
        <f>($C$60*$F$64*$G$64)*(L11-$A$32)</f>
        <v>33104768.226179615</v>
      </c>
      <c r="R64" s="409">
        <f>($C$60*$F$64*$G$64)*(M11-$A$32)</f>
        <v>33544807.809073489</v>
      </c>
    </row>
    <row r="65" spans="1:13" s="116" customFormat="1" x14ac:dyDescent="0.25">
      <c r="A65" s="68"/>
      <c r="B65" s="55"/>
      <c r="C65" s="55"/>
      <c r="D65" s="55"/>
      <c r="E65" s="55"/>
      <c r="F65" s="55"/>
      <c r="G65" s="115"/>
      <c r="H65" s="115"/>
      <c r="I65" s="115"/>
      <c r="J65" s="115"/>
      <c r="K65" s="115"/>
      <c r="L65" s="115"/>
    </row>
    <row r="66" spans="1:13" ht="47.25" customHeight="1" x14ac:dyDescent="0.25">
      <c r="A66" s="545" t="s">
        <v>328</v>
      </c>
      <c r="B66" s="546"/>
      <c r="C66" s="117">
        <v>2005</v>
      </c>
      <c r="D66" s="117">
        <v>2006</v>
      </c>
      <c r="E66" s="396">
        <v>2007</v>
      </c>
      <c r="F66" s="396">
        <v>2008</v>
      </c>
      <c r="G66" s="396">
        <v>2009</v>
      </c>
      <c r="H66" s="396">
        <v>2010</v>
      </c>
      <c r="I66" s="396">
        <v>2011</v>
      </c>
      <c r="J66" s="396">
        <v>2012</v>
      </c>
      <c r="K66" s="396">
        <v>2013</v>
      </c>
      <c r="L66" s="396">
        <v>2014</v>
      </c>
      <c r="M66" s="118">
        <v>2015</v>
      </c>
    </row>
    <row r="67" spans="1:13" x14ac:dyDescent="0.25">
      <c r="A67" s="63" t="s">
        <v>188</v>
      </c>
      <c r="B67" s="64"/>
      <c r="C67" s="119">
        <f>SUM(H60:H64)/10^3</f>
        <v>64239.495544738791</v>
      </c>
      <c r="D67" s="119">
        <f t="shared" ref="D67:M67" si="7">SUM(I60:I64)/10^3</f>
        <v>65082.186937866194</v>
      </c>
      <c r="E67" s="119">
        <f t="shared" si="7"/>
        <v>65924.878330993626</v>
      </c>
      <c r="F67" s="119">
        <f t="shared" si="7"/>
        <v>66767.569724121044</v>
      </c>
      <c r="G67" s="119">
        <f t="shared" si="7"/>
        <v>67610.261117248461</v>
      </c>
      <c r="H67" s="119">
        <f t="shared" si="7"/>
        <v>68452.952510375893</v>
      </c>
      <c r="I67" s="119">
        <f t="shared" si="7"/>
        <v>75170.060321293218</v>
      </c>
      <c r="J67" s="119">
        <f t="shared" si="7"/>
        <v>76210.745134045574</v>
      </c>
      <c r="K67" s="119">
        <f t="shared" si="7"/>
        <v>77251.429946797914</v>
      </c>
      <c r="L67" s="119">
        <f t="shared" si="7"/>
        <v>78292.11475955027</v>
      </c>
      <c r="M67" s="120">
        <f t="shared" si="7"/>
        <v>79332.799572302625</v>
      </c>
    </row>
    <row r="68" spans="1:13" x14ac:dyDescent="0.25">
      <c r="A68" s="68"/>
      <c r="B68" s="69"/>
      <c r="C68" s="69"/>
      <c r="D68" s="69"/>
      <c r="E68" s="69"/>
      <c r="F68" s="121"/>
      <c r="G68" s="121"/>
      <c r="H68" s="121"/>
      <c r="I68" s="121"/>
      <c r="J68" s="121"/>
      <c r="K68" s="121"/>
    </row>
    <row r="69" spans="1:13" x14ac:dyDescent="0.25">
      <c r="A69" s="68"/>
      <c r="B69" s="69"/>
      <c r="C69" s="69"/>
      <c r="D69" s="69"/>
      <c r="E69" s="69"/>
      <c r="F69" s="122"/>
      <c r="G69" s="123"/>
      <c r="H69" s="123"/>
      <c r="I69" s="123"/>
      <c r="J69" s="123"/>
      <c r="K69" s="123"/>
    </row>
    <row r="70" spans="1:13" ht="47.25" customHeight="1" x14ac:dyDescent="0.25">
      <c r="A70" s="545" t="s">
        <v>333</v>
      </c>
      <c r="B70" s="546"/>
      <c r="C70" s="117">
        <v>2005</v>
      </c>
      <c r="D70" s="117">
        <v>2006</v>
      </c>
      <c r="E70" s="396">
        <v>2007</v>
      </c>
      <c r="F70" s="396">
        <v>2008</v>
      </c>
      <c r="G70" s="396">
        <v>2009</v>
      </c>
      <c r="H70" s="396">
        <v>2010</v>
      </c>
      <c r="I70" s="396">
        <v>2011</v>
      </c>
      <c r="J70" s="396">
        <v>2012</v>
      </c>
      <c r="K70" s="396">
        <v>2013</v>
      </c>
      <c r="L70" s="396">
        <v>2014</v>
      </c>
      <c r="M70" s="118">
        <v>2015</v>
      </c>
    </row>
    <row r="71" spans="1:13" x14ac:dyDescent="0.25">
      <c r="A71" s="63"/>
      <c r="B71" s="64"/>
      <c r="C71" s="119">
        <f t="shared" ref="C71:L71" si="8">C67*21</f>
        <v>1349029.4064395146</v>
      </c>
      <c r="D71" s="119">
        <f t="shared" si="8"/>
        <v>1366725.92569519</v>
      </c>
      <c r="E71" s="119">
        <f t="shared" si="8"/>
        <v>1384422.444950866</v>
      </c>
      <c r="F71" s="119">
        <f t="shared" si="8"/>
        <v>1402118.9642065419</v>
      </c>
      <c r="G71" s="119">
        <f t="shared" si="8"/>
        <v>1419815.4834622177</v>
      </c>
      <c r="H71" s="119">
        <f t="shared" si="8"/>
        <v>1437512.0027178938</v>
      </c>
      <c r="I71" s="119">
        <f t="shared" si="8"/>
        <v>1578571.2667471576</v>
      </c>
      <c r="J71" s="119">
        <f t="shared" si="8"/>
        <v>1600425.647814957</v>
      </c>
      <c r="K71" s="119">
        <f t="shared" si="8"/>
        <v>1622280.0288827561</v>
      </c>
      <c r="L71" s="119">
        <f t="shared" si="8"/>
        <v>1644134.4099505558</v>
      </c>
      <c r="M71" s="120">
        <f>M67*21</f>
        <v>1665988.7910183552</v>
      </c>
    </row>
    <row r="72" spans="1:13" x14ac:dyDescent="0.25">
      <c r="A72" s="124"/>
      <c r="C72" s="150"/>
      <c r="G72" s="125"/>
    </row>
    <row r="73" spans="1:13" x14ac:dyDescent="0.25">
      <c r="A73" s="124"/>
      <c r="C73" s="146"/>
    </row>
    <row r="74" spans="1:13" x14ac:dyDescent="0.25">
      <c r="C74" s="151"/>
    </row>
    <row r="75" spans="1:13" x14ac:dyDescent="0.25">
      <c r="C75" s="146"/>
    </row>
    <row r="76" spans="1:13" x14ac:dyDescent="0.25">
      <c r="C76" s="146"/>
    </row>
  </sheetData>
  <mergeCells count="20">
    <mergeCell ref="A31:B31"/>
    <mergeCell ref="A47:D47"/>
    <mergeCell ref="A49:A54"/>
    <mergeCell ref="C52:C53"/>
    <mergeCell ref="D52:D53"/>
    <mergeCell ref="O57:Q57"/>
    <mergeCell ref="A58:A59"/>
    <mergeCell ref="B58:B59"/>
    <mergeCell ref="C58:C59"/>
    <mergeCell ref="D58:D59"/>
    <mergeCell ref="E58:E59"/>
    <mergeCell ref="F58:F59"/>
    <mergeCell ref="G58:G59"/>
    <mergeCell ref="H58:Q58"/>
    <mergeCell ref="A57:B57"/>
    <mergeCell ref="A66:B66"/>
    <mergeCell ref="A70:B70"/>
    <mergeCell ref="A60:A64"/>
    <mergeCell ref="B60:B64"/>
    <mergeCell ref="C60:C64"/>
  </mergeCells>
  <pageMargins left="0.25" right="0.25" top="0.75" bottom="0.75" header="0.3" footer="0.3"/>
  <pageSetup paperSize="9" scale="33" fitToHeight="0" orientation="landscape" horizontalDpi="4294967293" verticalDpi="4294967293"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42"/>
  <sheetViews>
    <sheetView topLeftCell="A22" zoomScale="85" zoomScaleNormal="85" workbookViewId="0">
      <selection activeCell="E18" sqref="E18:G19"/>
    </sheetView>
  </sheetViews>
  <sheetFormatPr defaultColWidth="8.85546875" defaultRowHeight="15.75" x14ac:dyDescent="0.25"/>
  <cols>
    <col min="1" max="1" width="10" style="1" customWidth="1"/>
    <col min="2" max="2" width="9.85546875" style="1" customWidth="1"/>
    <col min="3" max="4" width="8.85546875" style="1"/>
    <col min="5" max="5" width="10.42578125" style="1" customWidth="1"/>
    <col min="6" max="9" width="8.85546875" style="1"/>
    <col min="10" max="11" width="10" style="1" customWidth="1"/>
    <col min="12" max="12" width="9.42578125" style="1" customWidth="1"/>
    <col min="13" max="13" width="10.140625" style="1" customWidth="1"/>
    <col min="14" max="256" width="8.85546875" style="1"/>
    <col min="257" max="257" width="7.85546875" style="1" customWidth="1"/>
    <col min="258" max="258" width="10" style="1" customWidth="1"/>
    <col min="259" max="266" width="8.85546875" style="1"/>
    <col min="267" max="267" width="10" style="1" customWidth="1"/>
    <col min="268" max="512" width="8.85546875" style="1"/>
    <col min="513" max="513" width="7.85546875" style="1" customWidth="1"/>
    <col min="514" max="514" width="10" style="1" customWidth="1"/>
    <col min="515" max="522" width="8.85546875" style="1"/>
    <col min="523" max="523" width="10" style="1" customWidth="1"/>
    <col min="524" max="768" width="8.85546875" style="1"/>
    <col min="769" max="769" width="7.85546875" style="1" customWidth="1"/>
    <col min="770" max="770" width="10" style="1" customWidth="1"/>
    <col min="771" max="778" width="8.85546875" style="1"/>
    <col min="779" max="779" width="10" style="1" customWidth="1"/>
    <col min="780" max="1024" width="8.85546875" style="1"/>
    <col min="1025" max="1025" width="7.85546875" style="1" customWidth="1"/>
    <col min="1026" max="1026" width="10" style="1" customWidth="1"/>
    <col min="1027" max="1034" width="8.85546875" style="1"/>
    <col min="1035" max="1035" width="10" style="1" customWidth="1"/>
    <col min="1036" max="1280" width="8.85546875" style="1"/>
    <col min="1281" max="1281" width="7.85546875" style="1" customWidth="1"/>
    <col min="1282" max="1282" width="10" style="1" customWidth="1"/>
    <col min="1283" max="1290" width="8.85546875" style="1"/>
    <col min="1291" max="1291" width="10" style="1" customWidth="1"/>
    <col min="1292" max="1536" width="8.85546875" style="1"/>
    <col min="1537" max="1537" width="7.85546875" style="1" customWidth="1"/>
    <col min="1538" max="1538" width="10" style="1" customWidth="1"/>
    <col min="1539" max="1546" width="8.85546875" style="1"/>
    <col min="1547" max="1547" width="10" style="1" customWidth="1"/>
    <col min="1548" max="1792" width="8.85546875" style="1"/>
    <col min="1793" max="1793" width="7.85546875" style="1" customWidth="1"/>
    <col min="1794" max="1794" width="10" style="1" customWidth="1"/>
    <col min="1795" max="1802" width="8.85546875" style="1"/>
    <col min="1803" max="1803" width="10" style="1" customWidth="1"/>
    <col min="1804" max="2048" width="8.85546875" style="1"/>
    <col min="2049" max="2049" width="7.85546875" style="1" customWidth="1"/>
    <col min="2050" max="2050" width="10" style="1" customWidth="1"/>
    <col min="2051" max="2058" width="8.85546875" style="1"/>
    <col min="2059" max="2059" width="10" style="1" customWidth="1"/>
    <col min="2060" max="2304" width="8.85546875" style="1"/>
    <col min="2305" max="2305" width="7.85546875" style="1" customWidth="1"/>
    <col min="2306" max="2306" width="10" style="1" customWidth="1"/>
    <col min="2307" max="2314" width="8.85546875" style="1"/>
    <col min="2315" max="2315" width="10" style="1" customWidth="1"/>
    <col min="2316" max="2560" width="8.85546875" style="1"/>
    <col min="2561" max="2561" width="7.85546875" style="1" customWidth="1"/>
    <col min="2562" max="2562" width="10" style="1" customWidth="1"/>
    <col min="2563" max="2570" width="8.85546875" style="1"/>
    <col min="2571" max="2571" width="10" style="1" customWidth="1"/>
    <col min="2572" max="2816" width="8.85546875" style="1"/>
    <col min="2817" max="2817" width="7.85546875" style="1" customWidth="1"/>
    <col min="2818" max="2818" width="10" style="1" customWidth="1"/>
    <col min="2819" max="2826" width="8.85546875" style="1"/>
    <col min="2827" max="2827" width="10" style="1" customWidth="1"/>
    <col min="2828" max="3072" width="8.85546875" style="1"/>
    <col min="3073" max="3073" width="7.85546875" style="1" customWidth="1"/>
    <col min="3074" max="3074" width="10" style="1" customWidth="1"/>
    <col min="3075" max="3082" width="8.85546875" style="1"/>
    <col min="3083" max="3083" width="10" style="1" customWidth="1"/>
    <col min="3084" max="3328" width="8.85546875" style="1"/>
    <col min="3329" max="3329" width="7.85546875" style="1" customWidth="1"/>
    <col min="3330" max="3330" width="10" style="1" customWidth="1"/>
    <col min="3331" max="3338" width="8.85546875" style="1"/>
    <col min="3339" max="3339" width="10" style="1" customWidth="1"/>
    <col min="3340" max="3584" width="8.85546875" style="1"/>
    <col min="3585" max="3585" width="7.85546875" style="1" customWidth="1"/>
    <col min="3586" max="3586" width="10" style="1" customWidth="1"/>
    <col min="3587" max="3594" width="8.85546875" style="1"/>
    <col min="3595" max="3595" width="10" style="1" customWidth="1"/>
    <col min="3596" max="3840" width="8.85546875" style="1"/>
    <col min="3841" max="3841" width="7.85546875" style="1" customWidth="1"/>
    <col min="3842" max="3842" width="10" style="1" customWidth="1"/>
    <col min="3843" max="3850" width="8.85546875" style="1"/>
    <col min="3851" max="3851" width="10" style="1" customWidth="1"/>
    <col min="3852" max="4096" width="8.85546875" style="1"/>
    <col min="4097" max="4097" width="7.85546875" style="1" customWidth="1"/>
    <col min="4098" max="4098" width="10" style="1" customWidth="1"/>
    <col min="4099" max="4106" width="8.85546875" style="1"/>
    <col min="4107" max="4107" width="10" style="1" customWidth="1"/>
    <col min="4108" max="4352" width="8.85546875" style="1"/>
    <col min="4353" max="4353" width="7.85546875" style="1" customWidth="1"/>
    <col min="4354" max="4354" width="10" style="1" customWidth="1"/>
    <col min="4355" max="4362" width="8.85546875" style="1"/>
    <col min="4363" max="4363" width="10" style="1" customWidth="1"/>
    <col min="4364" max="4608" width="8.85546875" style="1"/>
    <col min="4609" max="4609" width="7.85546875" style="1" customWidth="1"/>
    <col min="4610" max="4610" width="10" style="1" customWidth="1"/>
    <col min="4611" max="4618" width="8.85546875" style="1"/>
    <col min="4619" max="4619" width="10" style="1" customWidth="1"/>
    <col min="4620" max="4864" width="8.85546875" style="1"/>
    <col min="4865" max="4865" width="7.85546875" style="1" customWidth="1"/>
    <col min="4866" max="4866" width="10" style="1" customWidth="1"/>
    <col min="4867" max="4874" width="8.85546875" style="1"/>
    <col min="4875" max="4875" width="10" style="1" customWidth="1"/>
    <col min="4876" max="5120" width="8.85546875" style="1"/>
    <col min="5121" max="5121" width="7.85546875" style="1" customWidth="1"/>
    <col min="5122" max="5122" width="10" style="1" customWidth="1"/>
    <col min="5123" max="5130" width="8.85546875" style="1"/>
    <col min="5131" max="5131" width="10" style="1" customWidth="1"/>
    <col min="5132" max="5376" width="8.85546875" style="1"/>
    <col min="5377" max="5377" width="7.85546875" style="1" customWidth="1"/>
    <col min="5378" max="5378" width="10" style="1" customWidth="1"/>
    <col min="5379" max="5386" width="8.85546875" style="1"/>
    <col min="5387" max="5387" width="10" style="1" customWidth="1"/>
    <col min="5388" max="5632" width="8.85546875" style="1"/>
    <col min="5633" max="5633" width="7.85546875" style="1" customWidth="1"/>
    <col min="5634" max="5634" width="10" style="1" customWidth="1"/>
    <col min="5635" max="5642" width="8.85546875" style="1"/>
    <col min="5643" max="5643" width="10" style="1" customWidth="1"/>
    <col min="5644" max="5888" width="8.85546875" style="1"/>
    <col min="5889" max="5889" width="7.85546875" style="1" customWidth="1"/>
    <col min="5890" max="5890" width="10" style="1" customWidth="1"/>
    <col min="5891" max="5898" width="8.85546875" style="1"/>
    <col min="5899" max="5899" width="10" style="1" customWidth="1"/>
    <col min="5900" max="6144" width="8.85546875" style="1"/>
    <col min="6145" max="6145" width="7.85546875" style="1" customWidth="1"/>
    <col min="6146" max="6146" width="10" style="1" customWidth="1"/>
    <col min="6147" max="6154" width="8.85546875" style="1"/>
    <col min="6155" max="6155" width="10" style="1" customWidth="1"/>
    <col min="6156" max="6400" width="8.85546875" style="1"/>
    <col min="6401" max="6401" width="7.85546875" style="1" customWidth="1"/>
    <col min="6402" max="6402" width="10" style="1" customWidth="1"/>
    <col min="6403" max="6410" width="8.85546875" style="1"/>
    <col min="6411" max="6411" width="10" style="1" customWidth="1"/>
    <col min="6412" max="6656" width="8.85546875" style="1"/>
    <col min="6657" max="6657" width="7.85546875" style="1" customWidth="1"/>
    <col min="6658" max="6658" width="10" style="1" customWidth="1"/>
    <col min="6659" max="6666" width="8.85546875" style="1"/>
    <col min="6667" max="6667" width="10" style="1" customWidth="1"/>
    <col min="6668" max="6912" width="8.85546875" style="1"/>
    <col min="6913" max="6913" width="7.85546875" style="1" customWidth="1"/>
    <col min="6914" max="6914" width="10" style="1" customWidth="1"/>
    <col min="6915" max="6922" width="8.85546875" style="1"/>
    <col min="6923" max="6923" width="10" style="1" customWidth="1"/>
    <col min="6924" max="7168" width="8.85546875" style="1"/>
    <col min="7169" max="7169" width="7.85546875" style="1" customWidth="1"/>
    <col min="7170" max="7170" width="10" style="1" customWidth="1"/>
    <col min="7171" max="7178" width="8.85546875" style="1"/>
    <col min="7179" max="7179" width="10" style="1" customWidth="1"/>
    <col min="7180" max="7424" width="8.85546875" style="1"/>
    <col min="7425" max="7425" width="7.85546875" style="1" customWidth="1"/>
    <col min="7426" max="7426" width="10" style="1" customWidth="1"/>
    <col min="7427" max="7434" width="8.85546875" style="1"/>
    <col min="7435" max="7435" width="10" style="1" customWidth="1"/>
    <col min="7436" max="7680" width="8.85546875" style="1"/>
    <col min="7681" max="7681" width="7.85546875" style="1" customWidth="1"/>
    <col min="7682" max="7682" width="10" style="1" customWidth="1"/>
    <col min="7683" max="7690" width="8.85546875" style="1"/>
    <col min="7691" max="7691" width="10" style="1" customWidth="1"/>
    <col min="7692" max="7936" width="8.85546875" style="1"/>
    <col min="7937" max="7937" width="7.85546875" style="1" customWidth="1"/>
    <col min="7938" max="7938" width="10" style="1" customWidth="1"/>
    <col min="7939" max="7946" width="8.85546875" style="1"/>
    <col min="7947" max="7947" width="10" style="1" customWidth="1"/>
    <col min="7948" max="8192" width="8.85546875" style="1"/>
    <col min="8193" max="8193" width="7.85546875" style="1" customWidth="1"/>
    <col min="8194" max="8194" width="10" style="1" customWidth="1"/>
    <col min="8195" max="8202" width="8.85546875" style="1"/>
    <col min="8203" max="8203" width="10" style="1" customWidth="1"/>
    <col min="8204" max="8448" width="8.85546875" style="1"/>
    <col min="8449" max="8449" width="7.85546875" style="1" customWidth="1"/>
    <col min="8450" max="8450" width="10" style="1" customWidth="1"/>
    <col min="8451" max="8458" width="8.85546875" style="1"/>
    <col min="8459" max="8459" width="10" style="1" customWidth="1"/>
    <col min="8460" max="8704" width="8.85546875" style="1"/>
    <col min="8705" max="8705" width="7.85546875" style="1" customWidth="1"/>
    <col min="8706" max="8706" width="10" style="1" customWidth="1"/>
    <col min="8707" max="8714" width="8.85546875" style="1"/>
    <col min="8715" max="8715" width="10" style="1" customWidth="1"/>
    <col min="8716" max="8960" width="8.85546875" style="1"/>
    <col min="8961" max="8961" width="7.85546875" style="1" customWidth="1"/>
    <col min="8962" max="8962" width="10" style="1" customWidth="1"/>
    <col min="8963" max="8970" width="8.85546875" style="1"/>
    <col min="8971" max="8971" width="10" style="1" customWidth="1"/>
    <col min="8972" max="9216" width="8.85546875" style="1"/>
    <col min="9217" max="9217" width="7.85546875" style="1" customWidth="1"/>
    <col min="9218" max="9218" width="10" style="1" customWidth="1"/>
    <col min="9219" max="9226" width="8.85546875" style="1"/>
    <col min="9227" max="9227" width="10" style="1" customWidth="1"/>
    <col min="9228" max="9472" width="8.85546875" style="1"/>
    <col min="9473" max="9473" width="7.85546875" style="1" customWidth="1"/>
    <col min="9474" max="9474" width="10" style="1" customWidth="1"/>
    <col min="9475" max="9482" width="8.85546875" style="1"/>
    <col min="9483" max="9483" width="10" style="1" customWidth="1"/>
    <col min="9484" max="9728" width="8.85546875" style="1"/>
    <col min="9729" max="9729" width="7.85546875" style="1" customWidth="1"/>
    <col min="9730" max="9730" width="10" style="1" customWidth="1"/>
    <col min="9731" max="9738" width="8.85546875" style="1"/>
    <col min="9739" max="9739" width="10" style="1" customWidth="1"/>
    <col min="9740" max="9984" width="8.85546875" style="1"/>
    <col min="9985" max="9985" width="7.85546875" style="1" customWidth="1"/>
    <col min="9986" max="9986" width="10" style="1" customWidth="1"/>
    <col min="9987" max="9994" width="8.85546875" style="1"/>
    <col min="9995" max="9995" width="10" style="1" customWidth="1"/>
    <col min="9996" max="10240" width="8.85546875" style="1"/>
    <col min="10241" max="10241" width="7.85546875" style="1" customWidth="1"/>
    <col min="10242" max="10242" width="10" style="1" customWidth="1"/>
    <col min="10243" max="10250" width="8.85546875" style="1"/>
    <col min="10251" max="10251" width="10" style="1" customWidth="1"/>
    <col min="10252" max="10496" width="8.85546875" style="1"/>
    <col min="10497" max="10497" width="7.85546875" style="1" customWidth="1"/>
    <col min="10498" max="10498" width="10" style="1" customWidth="1"/>
    <col min="10499" max="10506" width="8.85546875" style="1"/>
    <col min="10507" max="10507" width="10" style="1" customWidth="1"/>
    <col min="10508" max="10752" width="8.85546875" style="1"/>
    <col min="10753" max="10753" width="7.85546875" style="1" customWidth="1"/>
    <col min="10754" max="10754" width="10" style="1" customWidth="1"/>
    <col min="10755" max="10762" width="8.85546875" style="1"/>
    <col min="10763" max="10763" width="10" style="1" customWidth="1"/>
    <col min="10764" max="11008" width="8.85546875" style="1"/>
    <col min="11009" max="11009" width="7.85546875" style="1" customWidth="1"/>
    <col min="11010" max="11010" width="10" style="1" customWidth="1"/>
    <col min="11011" max="11018" width="8.85546875" style="1"/>
    <col min="11019" max="11019" width="10" style="1" customWidth="1"/>
    <col min="11020" max="11264" width="8.85546875" style="1"/>
    <col min="11265" max="11265" width="7.85546875" style="1" customWidth="1"/>
    <col min="11266" max="11266" width="10" style="1" customWidth="1"/>
    <col min="11267" max="11274" width="8.85546875" style="1"/>
    <col min="11275" max="11275" width="10" style="1" customWidth="1"/>
    <col min="11276" max="11520" width="8.85546875" style="1"/>
    <col min="11521" max="11521" width="7.85546875" style="1" customWidth="1"/>
    <col min="11522" max="11522" width="10" style="1" customWidth="1"/>
    <col min="11523" max="11530" width="8.85546875" style="1"/>
    <col min="11531" max="11531" width="10" style="1" customWidth="1"/>
    <col min="11532" max="11776" width="8.85546875" style="1"/>
    <col min="11777" max="11777" width="7.85546875" style="1" customWidth="1"/>
    <col min="11778" max="11778" width="10" style="1" customWidth="1"/>
    <col min="11779" max="11786" width="8.85546875" style="1"/>
    <col min="11787" max="11787" width="10" style="1" customWidth="1"/>
    <col min="11788" max="12032" width="8.85546875" style="1"/>
    <col min="12033" max="12033" width="7.85546875" style="1" customWidth="1"/>
    <col min="12034" max="12034" width="10" style="1" customWidth="1"/>
    <col min="12035" max="12042" width="8.85546875" style="1"/>
    <col min="12043" max="12043" width="10" style="1" customWidth="1"/>
    <col min="12044" max="12288" width="8.85546875" style="1"/>
    <col min="12289" max="12289" width="7.85546875" style="1" customWidth="1"/>
    <col min="12290" max="12290" width="10" style="1" customWidth="1"/>
    <col min="12291" max="12298" width="8.85546875" style="1"/>
    <col min="12299" max="12299" width="10" style="1" customWidth="1"/>
    <col min="12300" max="12544" width="8.85546875" style="1"/>
    <col min="12545" max="12545" width="7.85546875" style="1" customWidth="1"/>
    <col min="12546" max="12546" width="10" style="1" customWidth="1"/>
    <col min="12547" max="12554" width="8.85546875" style="1"/>
    <col min="12555" max="12555" width="10" style="1" customWidth="1"/>
    <col min="12556" max="12800" width="8.85546875" style="1"/>
    <col min="12801" max="12801" width="7.85546875" style="1" customWidth="1"/>
    <col min="12802" max="12802" width="10" style="1" customWidth="1"/>
    <col min="12803" max="12810" width="8.85546875" style="1"/>
    <col min="12811" max="12811" width="10" style="1" customWidth="1"/>
    <col min="12812" max="13056" width="8.85546875" style="1"/>
    <col min="13057" max="13057" width="7.85546875" style="1" customWidth="1"/>
    <col min="13058" max="13058" width="10" style="1" customWidth="1"/>
    <col min="13059" max="13066" width="8.85546875" style="1"/>
    <col min="13067" max="13067" width="10" style="1" customWidth="1"/>
    <col min="13068" max="13312" width="8.85546875" style="1"/>
    <col min="13313" max="13313" width="7.85546875" style="1" customWidth="1"/>
    <col min="13314" max="13314" width="10" style="1" customWidth="1"/>
    <col min="13315" max="13322" width="8.85546875" style="1"/>
    <col min="13323" max="13323" width="10" style="1" customWidth="1"/>
    <col min="13324" max="13568" width="8.85546875" style="1"/>
    <col min="13569" max="13569" width="7.85546875" style="1" customWidth="1"/>
    <col min="13570" max="13570" width="10" style="1" customWidth="1"/>
    <col min="13571" max="13578" width="8.85546875" style="1"/>
    <col min="13579" max="13579" width="10" style="1" customWidth="1"/>
    <col min="13580" max="13824" width="8.85546875" style="1"/>
    <col min="13825" max="13825" width="7.85546875" style="1" customWidth="1"/>
    <col min="13826" max="13826" width="10" style="1" customWidth="1"/>
    <col min="13827" max="13834" width="8.85546875" style="1"/>
    <col min="13835" max="13835" width="10" style="1" customWidth="1"/>
    <col min="13836" max="14080" width="8.85546875" style="1"/>
    <col min="14081" max="14081" width="7.85546875" style="1" customWidth="1"/>
    <col min="14082" max="14082" width="10" style="1" customWidth="1"/>
    <col min="14083" max="14090" width="8.85546875" style="1"/>
    <col min="14091" max="14091" width="10" style="1" customWidth="1"/>
    <col min="14092" max="14336" width="8.85546875" style="1"/>
    <col min="14337" max="14337" width="7.85546875" style="1" customWidth="1"/>
    <col min="14338" max="14338" width="10" style="1" customWidth="1"/>
    <col min="14339" max="14346" width="8.85546875" style="1"/>
    <col min="14347" max="14347" width="10" style="1" customWidth="1"/>
    <col min="14348" max="14592" width="8.85546875" style="1"/>
    <col min="14593" max="14593" width="7.85546875" style="1" customWidth="1"/>
    <col min="14594" max="14594" width="10" style="1" customWidth="1"/>
    <col min="14595" max="14602" width="8.85546875" style="1"/>
    <col min="14603" max="14603" width="10" style="1" customWidth="1"/>
    <col min="14604" max="14848" width="8.85546875" style="1"/>
    <col min="14849" max="14849" width="7.85546875" style="1" customWidth="1"/>
    <col min="14850" max="14850" width="10" style="1" customWidth="1"/>
    <col min="14851" max="14858" width="8.85546875" style="1"/>
    <col min="14859" max="14859" width="10" style="1" customWidth="1"/>
    <col min="14860" max="15104" width="8.85546875" style="1"/>
    <col min="15105" max="15105" width="7.85546875" style="1" customWidth="1"/>
    <col min="15106" max="15106" width="10" style="1" customWidth="1"/>
    <col min="15107" max="15114" width="8.85546875" style="1"/>
    <col min="15115" max="15115" width="10" style="1" customWidth="1"/>
    <col min="15116" max="15360" width="8.85546875" style="1"/>
    <col min="15361" max="15361" width="7.85546875" style="1" customWidth="1"/>
    <col min="15362" max="15362" width="10" style="1" customWidth="1"/>
    <col min="15363" max="15370" width="8.85546875" style="1"/>
    <col min="15371" max="15371" width="10" style="1" customWidth="1"/>
    <col min="15372" max="15616" width="8.85546875" style="1"/>
    <col min="15617" max="15617" width="7.85546875" style="1" customWidth="1"/>
    <col min="15618" max="15618" width="10" style="1" customWidth="1"/>
    <col min="15619" max="15626" width="8.85546875" style="1"/>
    <col min="15627" max="15627" width="10" style="1" customWidth="1"/>
    <col min="15628" max="15872" width="8.85546875" style="1"/>
    <col min="15873" max="15873" width="7.85546875" style="1" customWidth="1"/>
    <col min="15874" max="15874" width="10" style="1" customWidth="1"/>
    <col min="15875" max="15882" width="8.85546875" style="1"/>
    <col min="15883" max="15883" width="10" style="1" customWidth="1"/>
    <col min="15884" max="16128" width="8.85546875" style="1"/>
    <col min="16129" max="16129" width="7.85546875" style="1" customWidth="1"/>
    <col min="16130" max="16130" width="10" style="1" customWidth="1"/>
    <col min="16131" max="16138" width="8.85546875" style="1"/>
    <col min="16139" max="16139" width="10" style="1" customWidth="1"/>
    <col min="16140" max="16384" width="8.85546875" style="1"/>
  </cols>
  <sheetData>
    <row r="1" spans="3:11" x14ac:dyDescent="0.25">
      <c r="C1" s="598" t="s">
        <v>49</v>
      </c>
      <c r="D1" s="598"/>
      <c r="E1" s="598"/>
      <c r="F1" s="598"/>
      <c r="G1" s="598"/>
      <c r="H1" s="598"/>
      <c r="I1" s="598"/>
    </row>
    <row r="2" spans="3:11" x14ac:dyDescent="0.25">
      <c r="E2" s="35"/>
    </row>
    <row r="3" spans="3:11" x14ac:dyDescent="0.25">
      <c r="E3" s="592" t="s">
        <v>40</v>
      </c>
      <c r="F3" s="593"/>
      <c r="G3" s="594"/>
      <c r="I3" s="592" t="s">
        <v>0</v>
      </c>
      <c r="J3" s="593"/>
      <c r="K3" s="594"/>
    </row>
    <row r="4" spans="3:11" x14ac:dyDescent="0.25">
      <c r="E4" s="595"/>
      <c r="F4" s="596"/>
      <c r="G4" s="597"/>
      <c r="I4" s="595"/>
      <c r="J4" s="596"/>
      <c r="K4" s="597"/>
    </row>
    <row r="5" spans="3:11" x14ac:dyDescent="0.25">
      <c r="E5" s="36"/>
      <c r="F5" s="36"/>
      <c r="G5" s="36"/>
      <c r="I5" s="36"/>
      <c r="J5" s="36"/>
      <c r="K5" s="36"/>
    </row>
    <row r="8" spans="3:11" ht="24" customHeight="1" x14ac:dyDescent="0.25">
      <c r="E8" s="592" t="s">
        <v>307</v>
      </c>
      <c r="F8" s="593"/>
      <c r="G8" s="594"/>
    </row>
    <row r="9" spans="3:11" ht="46.5" customHeight="1" x14ac:dyDescent="0.25">
      <c r="E9" s="595"/>
      <c r="F9" s="596"/>
      <c r="G9" s="597"/>
    </row>
    <row r="13" spans="3:11" x14ac:dyDescent="0.25">
      <c r="E13" s="592" t="s">
        <v>74</v>
      </c>
      <c r="F13" s="593"/>
      <c r="G13" s="594"/>
    </row>
    <row r="14" spans="3:11" x14ac:dyDescent="0.25">
      <c r="E14" s="595"/>
      <c r="F14" s="596"/>
      <c r="G14" s="597"/>
    </row>
    <row r="18" spans="1:15" x14ac:dyDescent="0.25">
      <c r="E18" s="592" t="s">
        <v>53</v>
      </c>
      <c r="F18" s="593"/>
      <c r="G18" s="594"/>
      <c r="H18" s="2"/>
      <c r="I18" s="2"/>
      <c r="J18" s="2"/>
      <c r="K18" s="2"/>
    </row>
    <row r="19" spans="1:15" x14ac:dyDescent="0.25">
      <c r="E19" s="595"/>
      <c r="F19" s="596"/>
      <c r="G19" s="597"/>
    </row>
    <row r="23" spans="1:15" ht="18" customHeight="1" x14ac:dyDescent="0.25">
      <c r="E23" s="592" t="s">
        <v>75</v>
      </c>
      <c r="F23" s="593"/>
      <c r="G23" s="594"/>
      <c r="I23" s="592" t="s">
        <v>9</v>
      </c>
      <c r="J23" s="593"/>
      <c r="K23" s="594"/>
      <c r="M23" s="592" t="s">
        <v>76</v>
      </c>
      <c r="N23" s="593"/>
      <c r="O23" s="594"/>
    </row>
    <row r="24" spans="1:15" ht="21" customHeight="1" x14ac:dyDescent="0.25">
      <c r="A24" s="37"/>
      <c r="B24" s="38"/>
      <c r="E24" s="595"/>
      <c r="F24" s="596"/>
      <c r="G24" s="597"/>
      <c r="I24" s="595"/>
      <c r="J24" s="596"/>
      <c r="K24" s="597"/>
      <c r="L24" s="38"/>
      <c r="M24" s="595"/>
      <c r="N24" s="596"/>
      <c r="O24" s="597"/>
    </row>
    <row r="25" spans="1:15" x14ac:dyDescent="0.25">
      <c r="A25" s="38"/>
      <c r="B25" s="38"/>
      <c r="J25" s="38"/>
      <c r="K25" s="38"/>
      <c r="L25" s="38"/>
    </row>
    <row r="27" spans="1:15" x14ac:dyDescent="0.25">
      <c r="A27" s="37"/>
      <c r="B27" s="38"/>
      <c r="J27" s="37"/>
      <c r="K27" s="37"/>
      <c r="L27" s="38"/>
    </row>
    <row r="28" spans="1:15" x14ac:dyDescent="0.25">
      <c r="E28" s="611" t="s">
        <v>20</v>
      </c>
      <c r="F28" s="612"/>
      <c r="G28" s="613"/>
    </row>
    <row r="29" spans="1:15" x14ac:dyDescent="0.25">
      <c r="E29" s="2"/>
      <c r="F29" s="3"/>
      <c r="G29" s="3"/>
    </row>
    <row r="30" spans="1:15" x14ac:dyDescent="0.25">
      <c r="E30" s="3"/>
      <c r="F30" s="3"/>
      <c r="G30" s="3"/>
    </row>
    <row r="31" spans="1:15" x14ac:dyDescent="0.25">
      <c r="E31" s="3"/>
      <c r="F31" s="3"/>
      <c r="G31" s="3"/>
    </row>
    <row r="32" spans="1:15" ht="15" customHeight="1" x14ac:dyDescent="0.25">
      <c r="E32" s="599" t="s">
        <v>41</v>
      </c>
      <c r="F32" s="600"/>
      <c r="G32" s="601"/>
    </row>
    <row r="33" spans="5:7" x14ac:dyDescent="0.25">
      <c r="E33" s="602"/>
      <c r="F33" s="603"/>
      <c r="G33" s="604"/>
    </row>
    <row r="34" spans="5:7" x14ac:dyDescent="0.25">
      <c r="E34" s="3"/>
      <c r="F34" s="3"/>
      <c r="G34" s="3"/>
    </row>
    <row r="37" spans="5:7" x14ac:dyDescent="0.25">
      <c r="E37" s="611" t="s">
        <v>21</v>
      </c>
      <c r="F37" s="612"/>
      <c r="G37" s="613"/>
    </row>
    <row r="41" spans="5:7" x14ac:dyDescent="0.25">
      <c r="E41" s="605" t="s">
        <v>303</v>
      </c>
      <c r="F41" s="606"/>
      <c r="G41" s="607"/>
    </row>
    <row r="42" spans="5:7" x14ac:dyDescent="0.25">
      <c r="E42" s="608"/>
      <c r="F42" s="609"/>
      <c r="G42" s="610"/>
    </row>
  </sheetData>
  <mergeCells count="13">
    <mergeCell ref="E32:G33"/>
    <mergeCell ref="E41:G42"/>
    <mergeCell ref="E37:G37"/>
    <mergeCell ref="E28:G28"/>
    <mergeCell ref="E8:G9"/>
    <mergeCell ref="I3:K4"/>
    <mergeCell ref="C1:I1"/>
    <mergeCell ref="M23:O24"/>
    <mergeCell ref="I23:K24"/>
    <mergeCell ref="E13:G14"/>
    <mergeCell ref="E18:G19"/>
    <mergeCell ref="E23:G24"/>
    <mergeCell ref="E3:G4"/>
  </mergeCells>
  <pageMargins left="0.511811024" right="0.511811024" top="0.78740157499999996" bottom="0.78740157499999996" header="0.31496062000000002" footer="0.31496062000000002"/>
  <pageSetup paperSize="9" scale="72" orientation="landscape" horizontalDpi="4294967293" vertic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O39"/>
  <sheetViews>
    <sheetView zoomScale="70" zoomScaleNormal="70" workbookViewId="0">
      <selection activeCell="D8" sqref="D8"/>
    </sheetView>
  </sheetViews>
  <sheetFormatPr defaultColWidth="8.85546875" defaultRowHeight="15.75" x14ac:dyDescent="0.25"/>
  <cols>
    <col min="1" max="1" width="10" style="1" customWidth="1"/>
    <col min="2" max="2" width="9.85546875" style="1" customWidth="1"/>
    <col min="3" max="4" width="8.85546875" style="1"/>
    <col min="5" max="5" width="10.42578125" style="1" customWidth="1"/>
    <col min="6" max="6" width="11.140625" style="1" customWidth="1"/>
    <col min="7" max="7" width="12.42578125" style="1" customWidth="1"/>
    <col min="8" max="9" width="8.85546875" style="1"/>
    <col min="10" max="11" width="10" style="1" customWidth="1"/>
    <col min="12" max="12" width="9.42578125" style="1" customWidth="1"/>
    <col min="13" max="13" width="10.140625" style="1" customWidth="1"/>
    <col min="14" max="256" width="8.85546875" style="1"/>
    <col min="257" max="257" width="7.85546875" style="1" customWidth="1"/>
    <col min="258" max="258" width="10" style="1" customWidth="1"/>
    <col min="259" max="266" width="8.85546875" style="1"/>
    <col min="267" max="267" width="10" style="1" customWidth="1"/>
    <col min="268" max="512" width="8.85546875" style="1"/>
    <col min="513" max="513" width="7.85546875" style="1" customWidth="1"/>
    <col min="514" max="514" width="10" style="1" customWidth="1"/>
    <col min="515" max="522" width="8.85546875" style="1"/>
    <col min="523" max="523" width="10" style="1" customWidth="1"/>
    <col min="524" max="768" width="8.85546875" style="1"/>
    <col min="769" max="769" width="7.85546875" style="1" customWidth="1"/>
    <col min="770" max="770" width="10" style="1" customWidth="1"/>
    <col min="771" max="778" width="8.85546875" style="1"/>
    <col min="779" max="779" width="10" style="1" customWidth="1"/>
    <col min="780" max="1024" width="8.85546875" style="1"/>
    <col min="1025" max="1025" width="7.85546875" style="1" customWidth="1"/>
    <col min="1026" max="1026" width="10" style="1" customWidth="1"/>
    <col min="1027" max="1034" width="8.85546875" style="1"/>
    <col min="1035" max="1035" width="10" style="1" customWidth="1"/>
    <col min="1036" max="1280" width="8.85546875" style="1"/>
    <col min="1281" max="1281" width="7.85546875" style="1" customWidth="1"/>
    <col min="1282" max="1282" width="10" style="1" customWidth="1"/>
    <col min="1283" max="1290" width="8.85546875" style="1"/>
    <col min="1291" max="1291" width="10" style="1" customWidth="1"/>
    <col min="1292" max="1536" width="8.85546875" style="1"/>
    <col min="1537" max="1537" width="7.85546875" style="1" customWidth="1"/>
    <col min="1538" max="1538" width="10" style="1" customWidth="1"/>
    <col min="1539" max="1546" width="8.85546875" style="1"/>
    <col min="1547" max="1547" width="10" style="1" customWidth="1"/>
    <col min="1548" max="1792" width="8.85546875" style="1"/>
    <col min="1793" max="1793" width="7.85546875" style="1" customWidth="1"/>
    <col min="1794" max="1794" width="10" style="1" customWidth="1"/>
    <col min="1795" max="1802" width="8.85546875" style="1"/>
    <col min="1803" max="1803" width="10" style="1" customWidth="1"/>
    <col min="1804" max="2048" width="8.85546875" style="1"/>
    <col min="2049" max="2049" width="7.85546875" style="1" customWidth="1"/>
    <col min="2050" max="2050" width="10" style="1" customWidth="1"/>
    <col min="2051" max="2058" width="8.85546875" style="1"/>
    <col min="2059" max="2059" width="10" style="1" customWidth="1"/>
    <col min="2060" max="2304" width="8.85546875" style="1"/>
    <col min="2305" max="2305" width="7.85546875" style="1" customWidth="1"/>
    <col min="2306" max="2306" width="10" style="1" customWidth="1"/>
    <col min="2307" max="2314" width="8.85546875" style="1"/>
    <col min="2315" max="2315" width="10" style="1" customWidth="1"/>
    <col min="2316" max="2560" width="8.85546875" style="1"/>
    <col min="2561" max="2561" width="7.85546875" style="1" customWidth="1"/>
    <col min="2562" max="2562" width="10" style="1" customWidth="1"/>
    <col min="2563" max="2570" width="8.85546875" style="1"/>
    <col min="2571" max="2571" width="10" style="1" customWidth="1"/>
    <col min="2572" max="2816" width="8.85546875" style="1"/>
    <col min="2817" max="2817" width="7.85546875" style="1" customWidth="1"/>
    <col min="2818" max="2818" width="10" style="1" customWidth="1"/>
    <col min="2819" max="2826" width="8.85546875" style="1"/>
    <col min="2827" max="2827" width="10" style="1" customWidth="1"/>
    <col min="2828" max="3072" width="8.85546875" style="1"/>
    <col min="3073" max="3073" width="7.85546875" style="1" customWidth="1"/>
    <col min="3074" max="3074" width="10" style="1" customWidth="1"/>
    <col min="3075" max="3082" width="8.85546875" style="1"/>
    <col min="3083" max="3083" width="10" style="1" customWidth="1"/>
    <col min="3084" max="3328" width="8.85546875" style="1"/>
    <col min="3329" max="3329" width="7.85546875" style="1" customWidth="1"/>
    <col min="3330" max="3330" width="10" style="1" customWidth="1"/>
    <col min="3331" max="3338" width="8.85546875" style="1"/>
    <col min="3339" max="3339" width="10" style="1" customWidth="1"/>
    <col min="3340" max="3584" width="8.85546875" style="1"/>
    <col min="3585" max="3585" width="7.85546875" style="1" customWidth="1"/>
    <col min="3586" max="3586" width="10" style="1" customWidth="1"/>
    <col min="3587" max="3594" width="8.85546875" style="1"/>
    <col min="3595" max="3595" width="10" style="1" customWidth="1"/>
    <col min="3596" max="3840" width="8.85546875" style="1"/>
    <col min="3841" max="3841" width="7.85546875" style="1" customWidth="1"/>
    <col min="3842" max="3842" width="10" style="1" customWidth="1"/>
    <col min="3843" max="3850" width="8.85546875" style="1"/>
    <col min="3851" max="3851" width="10" style="1" customWidth="1"/>
    <col min="3852" max="4096" width="8.85546875" style="1"/>
    <col min="4097" max="4097" width="7.85546875" style="1" customWidth="1"/>
    <col min="4098" max="4098" width="10" style="1" customWidth="1"/>
    <col min="4099" max="4106" width="8.85546875" style="1"/>
    <col min="4107" max="4107" width="10" style="1" customWidth="1"/>
    <col min="4108" max="4352" width="8.85546875" style="1"/>
    <col min="4353" max="4353" width="7.85546875" style="1" customWidth="1"/>
    <col min="4354" max="4354" width="10" style="1" customWidth="1"/>
    <col min="4355" max="4362" width="8.85546875" style="1"/>
    <col min="4363" max="4363" width="10" style="1" customWidth="1"/>
    <col min="4364" max="4608" width="8.85546875" style="1"/>
    <col min="4609" max="4609" width="7.85546875" style="1" customWidth="1"/>
    <col min="4610" max="4610" width="10" style="1" customWidth="1"/>
    <col min="4611" max="4618" width="8.85546875" style="1"/>
    <col min="4619" max="4619" width="10" style="1" customWidth="1"/>
    <col min="4620" max="4864" width="8.85546875" style="1"/>
    <col min="4865" max="4865" width="7.85546875" style="1" customWidth="1"/>
    <col min="4866" max="4866" width="10" style="1" customWidth="1"/>
    <col min="4867" max="4874" width="8.85546875" style="1"/>
    <col min="4875" max="4875" width="10" style="1" customWidth="1"/>
    <col min="4876" max="5120" width="8.85546875" style="1"/>
    <col min="5121" max="5121" width="7.85546875" style="1" customWidth="1"/>
    <col min="5122" max="5122" width="10" style="1" customWidth="1"/>
    <col min="5123" max="5130" width="8.85546875" style="1"/>
    <col min="5131" max="5131" width="10" style="1" customWidth="1"/>
    <col min="5132" max="5376" width="8.85546875" style="1"/>
    <col min="5377" max="5377" width="7.85546875" style="1" customWidth="1"/>
    <col min="5378" max="5378" width="10" style="1" customWidth="1"/>
    <col min="5379" max="5386" width="8.85546875" style="1"/>
    <col min="5387" max="5387" width="10" style="1" customWidth="1"/>
    <col min="5388" max="5632" width="8.85546875" style="1"/>
    <col min="5633" max="5633" width="7.85546875" style="1" customWidth="1"/>
    <col min="5634" max="5634" width="10" style="1" customWidth="1"/>
    <col min="5635" max="5642" width="8.85546875" style="1"/>
    <col min="5643" max="5643" width="10" style="1" customWidth="1"/>
    <col min="5644" max="5888" width="8.85546875" style="1"/>
    <col min="5889" max="5889" width="7.85546875" style="1" customWidth="1"/>
    <col min="5890" max="5890" width="10" style="1" customWidth="1"/>
    <col min="5891" max="5898" width="8.85546875" style="1"/>
    <col min="5899" max="5899" width="10" style="1" customWidth="1"/>
    <col min="5900" max="6144" width="8.85546875" style="1"/>
    <col min="6145" max="6145" width="7.85546875" style="1" customWidth="1"/>
    <col min="6146" max="6146" width="10" style="1" customWidth="1"/>
    <col min="6147" max="6154" width="8.85546875" style="1"/>
    <col min="6155" max="6155" width="10" style="1" customWidth="1"/>
    <col min="6156" max="6400" width="8.85546875" style="1"/>
    <col min="6401" max="6401" width="7.85546875" style="1" customWidth="1"/>
    <col min="6402" max="6402" width="10" style="1" customWidth="1"/>
    <col min="6403" max="6410" width="8.85546875" style="1"/>
    <col min="6411" max="6411" width="10" style="1" customWidth="1"/>
    <col min="6412" max="6656" width="8.85546875" style="1"/>
    <col min="6657" max="6657" width="7.85546875" style="1" customWidth="1"/>
    <col min="6658" max="6658" width="10" style="1" customWidth="1"/>
    <col min="6659" max="6666" width="8.85546875" style="1"/>
    <col min="6667" max="6667" width="10" style="1" customWidth="1"/>
    <col min="6668" max="6912" width="8.85546875" style="1"/>
    <col min="6913" max="6913" width="7.85546875" style="1" customWidth="1"/>
    <col min="6914" max="6914" width="10" style="1" customWidth="1"/>
    <col min="6915" max="6922" width="8.85546875" style="1"/>
    <col min="6923" max="6923" width="10" style="1" customWidth="1"/>
    <col min="6924" max="7168" width="8.85546875" style="1"/>
    <col min="7169" max="7169" width="7.85546875" style="1" customWidth="1"/>
    <col min="7170" max="7170" width="10" style="1" customWidth="1"/>
    <col min="7171" max="7178" width="8.85546875" style="1"/>
    <col min="7179" max="7179" width="10" style="1" customWidth="1"/>
    <col min="7180" max="7424" width="8.85546875" style="1"/>
    <col min="7425" max="7425" width="7.85546875" style="1" customWidth="1"/>
    <col min="7426" max="7426" width="10" style="1" customWidth="1"/>
    <col min="7427" max="7434" width="8.85546875" style="1"/>
    <col min="7435" max="7435" width="10" style="1" customWidth="1"/>
    <col min="7436" max="7680" width="8.85546875" style="1"/>
    <col min="7681" max="7681" width="7.85546875" style="1" customWidth="1"/>
    <col min="7682" max="7682" width="10" style="1" customWidth="1"/>
    <col min="7683" max="7690" width="8.85546875" style="1"/>
    <col min="7691" max="7691" width="10" style="1" customWidth="1"/>
    <col min="7692" max="7936" width="8.85546875" style="1"/>
    <col min="7937" max="7937" width="7.85546875" style="1" customWidth="1"/>
    <col min="7938" max="7938" width="10" style="1" customWidth="1"/>
    <col min="7939" max="7946" width="8.85546875" style="1"/>
    <col min="7947" max="7947" width="10" style="1" customWidth="1"/>
    <col min="7948" max="8192" width="8.85546875" style="1"/>
    <col min="8193" max="8193" width="7.85546875" style="1" customWidth="1"/>
    <col min="8194" max="8194" width="10" style="1" customWidth="1"/>
    <col min="8195" max="8202" width="8.85546875" style="1"/>
    <col min="8203" max="8203" width="10" style="1" customWidth="1"/>
    <col min="8204" max="8448" width="8.85546875" style="1"/>
    <col min="8449" max="8449" width="7.85546875" style="1" customWidth="1"/>
    <col min="8450" max="8450" width="10" style="1" customWidth="1"/>
    <col min="8451" max="8458" width="8.85546875" style="1"/>
    <col min="8459" max="8459" width="10" style="1" customWidth="1"/>
    <col min="8460" max="8704" width="8.85546875" style="1"/>
    <col min="8705" max="8705" width="7.85546875" style="1" customWidth="1"/>
    <col min="8706" max="8706" width="10" style="1" customWidth="1"/>
    <col min="8707" max="8714" width="8.85546875" style="1"/>
    <col min="8715" max="8715" width="10" style="1" customWidth="1"/>
    <col min="8716" max="8960" width="8.85546875" style="1"/>
    <col min="8961" max="8961" width="7.85546875" style="1" customWidth="1"/>
    <col min="8962" max="8962" width="10" style="1" customWidth="1"/>
    <col min="8963" max="8970" width="8.85546875" style="1"/>
    <col min="8971" max="8971" width="10" style="1" customWidth="1"/>
    <col min="8972" max="9216" width="8.85546875" style="1"/>
    <col min="9217" max="9217" width="7.85546875" style="1" customWidth="1"/>
    <col min="9218" max="9218" width="10" style="1" customWidth="1"/>
    <col min="9219" max="9226" width="8.85546875" style="1"/>
    <col min="9227" max="9227" width="10" style="1" customWidth="1"/>
    <col min="9228" max="9472" width="8.85546875" style="1"/>
    <col min="9473" max="9473" width="7.85546875" style="1" customWidth="1"/>
    <col min="9474" max="9474" width="10" style="1" customWidth="1"/>
    <col min="9475" max="9482" width="8.85546875" style="1"/>
    <col min="9483" max="9483" width="10" style="1" customWidth="1"/>
    <col min="9484" max="9728" width="8.85546875" style="1"/>
    <col min="9729" max="9729" width="7.85546875" style="1" customWidth="1"/>
    <col min="9730" max="9730" width="10" style="1" customWidth="1"/>
    <col min="9731" max="9738" width="8.85546875" style="1"/>
    <col min="9739" max="9739" width="10" style="1" customWidth="1"/>
    <col min="9740" max="9984" width="8.85546875" style="1"/>
    <col min="9985" max="9985" width="7.85546875" style="1" customWidth="1"/>
    <col min="9986" max="9986" width="10" style="1" customWidth="1"/>
    <col min="9987" max="9994" width="8.85546875" style="1"/>
    <col min="9995" max="9995" width="10" style="1" customWidth="1"/>
    <col min="9996" max="10240" width="8.85546875" style="1"/>
    <col min="10241" max="10241" width="7.85546875" style="1" customWidth="1"/>
    <col min="10242" max="10242" width="10" style="1" customWidth="1"/>
    <col min="10243" max="10250" width="8.85546875" style="1"/>
    <col min="10251" max="10251" width="10" style="1" customWidth="1"/>
    <col min="10252" max="10496" width="8.85546875" style="1"/>
    <col min="10497" max="10497" width="7.85546875" style="1" customWidth="1"/>
    <col min="10498" max="10498" width="10" style="1" customWidth="1"/>
    <col min="10499" max="10506" width="8.85546875" style="1"/>
    <col min="10507" max="10507" width="10" style="1" customWidth="1"/>
    <col min="10508" max="10752" width="8.85546875" style="1"/>
    <col min="10753" max="10753" width="7.85546875" style="1" customWidth="1"/>
    <col min="10754" max="10754" width="10" style="1" customWidth="1"/>
    <col min="10755" max="10762" width="8.85546875" style="1"/>
    <col min="10763" max="10763" width="10" style="1" customWidth="1"/>
    <col min="10764" max="11008" width="8.85546875" style="1"/>
    <col min="11009" max="11009" width="7.85546875" style="1" customWidth="1"/>
    <col min="11010" max="11010" width="10" style="1" customWidth="1"/>
    <col min="11011" max="11018" width="8.85546875" style="1"/>
    <col min="11019" max="11019" width="10" style="1" customWidth="1"/>
    <col min="11020" max="11264" width="8.85546875" style="1"/>
    <col min="11265" max="11265" width="7.85546875" style="1" customWidth="1"/>
    <col min="11266" max="11266" width="10" style="1" customWidth="1"/>
    <col min="11267" max="11274" width="8.85546875" style="1"/>
    <col min="11275" max="11275" width="10" style="1" customWidth="1"/>
    <col min="11276" max="11520" width="8.85546875" style="1"/>
    <col min="11521" max="11521" width="7.85546875" style="1" customWidth="1"/>
    <col min="11522" max="11522" width="10" style="1" customWidth="1"/>
    <col min="11523" max="11530" width="8.85546875" style="1"/>
    <col min="11531" max="11531" width="10" style="1" customWidth="1"/>
    <col min="11532" max="11776" width="8.85546875" style="1"/>
    <col min="11777" max="11777" width="7.85546875" style="1" customWidth="1"/>
    <col min="11778" max="11778" width="10" style="1" customWidth="1"/>
    <col min="11779" max="11786" width="8.85546875" style="1"/>
    <col min="11787" max="11787" width="10" style="1" customWidth="1"/>
    <col min="11788" max="12032" width="8.85546875" style="1"/>
    <col min="12033" max="12033" width="7.85546875" style="1" customWidth="1"/>
    <col min="12034" max="12034" width="10" style="1" customWidth="1"/>
    <col min="12035" max="12042" width="8.85546875" style="1"/>
    <col min="12043" max="12043" width="10" style="1" customWidth="1"/>
    <col min="12044" max="12288" width="8.85546875" style="1"/>
    <col min="12289" max="12289" width="7.85546875" style="1" customWidth="1"/>
    <col min="12290" max="12290" width="10" style="1" customWidth="1"/>
    <col min="12291" max="12298" width="8.85546875" style="1"/>
    <col min="12299" max="12299" width="10" style="1" customWidth="1"/>
    <col min="12300" max="12544" width="8.85546875" style="1"/>
    <col min="12545" max="12545" width="7.85546875" style="1" customWidth="1"/>
    <col min="12546" max="12546" width="10" style="1" customWidth="1"/>
    <col min="12547" max="12554" width="8.85546875" style="1"/>
    <col min="12555" max="12555" width="10" style="1" customWidth="1"/>
    <col min="12556" max="12800" width="8.85546875" style="1"/>
    <col min="12801" max="12801" width="7.85546875" style="1" customWidth="1"/>
    <col min="12802" max="12802" width="10" style="1" customWidth="1"/>
    <col min="12803" max="12810" width="8.85546875" style="1"/>
    <col min="12811" max="12811" width="10" style="1" customWidth="1"/>
    <col min="12812" max="13056" width="8.85546875" style="1"/>
    <col min="13057" max="13057" width="7.85546875" style="1" customWidth="1"/>
    <col min="13058" max="13058" width="10" style="1" customWidth="1"/>
    <col min="13059" max="13066" width="8.85546875" style="1"/>
    <col min="13067" max="13067" width="10" style="1" customWidth="1"/>
    <col min="13068" max="13312" width="8.85546875" style="1"/>
    <col min="13313" max="13313" width="7.85546875" style="1" customWidth="1"/>
    <col min="13314" max="13314" width="10" style="1" customWidth="1"/>
    <col min="13315" max="13322" width="8.85546875" style="1"/>
    <col min="13323" max="13323" width="10" style="1" customWidth="1"/>
    <col min="13324" max="13568" width="8.85546875" style="1"/>
    <col min="13569" max="13569" width="7.85546875" style="1" customWidth="1"/>
    <col min="13570" max="13570" width="10" style="1" customWidth="1"/>
    <col min="13571" max="13578" width="8.85546875" style="1"/>
    <col min="13579" max="13579" width="10" style="1" customWidth="1"/>
    <col min="13580" max="13824" width="8.85546875" style="1"/>
    <col min="13825" max="13825" width="7.85546875" style="1" customWidth="1"/>
    <col min="13826" max="13826" width="10" style="1" customWidth="1"/>
    <col min="13827" max="13834" width="8.85546875" style="1"/>
    <col min="13835" max="13835" width="10" style="1" customWidth="1"/>
    <col min="13836" max="14080" width="8.85546875" style="1"/>
    <col min="14081" max="14081" width="7.85546875" style="1" customWidth="1"/>
    <col min="14082" max="14082" width="10" style="1" customWidth="1"/>
    <col min="14083" max="14090" width="8.85546875" style="1"/>
    <col min="14091" max="14091" width="10" style="1" customWidth="1"/>
    <col min="14092" max="14336" width="8.85546875" style="1"/>
    <col min="14337" max="14337" width="7.85546875" style="1" customWidth="1"/>
    <col min="14338" max="14338" width="10" style="1" customWidth="1"/>
    <col min="14339" max="14346" width="8.85546875" style="1"/>
    <col min="14347" max="14347" width="10" style="1" customWidth="1"/>
    <col min="14348" max="14592" width="8.85546875" style="1"/>
    <col min="14593" max="14593" width="7.85546875" style="1" customWidth="1"/>
    <col min="14594" max="14594" width="10" style="1" customWidth="1"/>
    <col min="14595" max="14602" width="8.85546875" style="1"/>
    <col min="14603" max="14603" width="10" style="1" customWidth="1"/>
    <col min="14604" max="14848" width="8.85546875" style="1"/>
    <col min="14849" max="14849" width="7.85546875" style="1" customWidth="1"/>
    <col min="14850" max="14850" width="10" style="1" customWidth="1"/>
    <col min="14851" max="14858" width="8.85546875" style="1"/>
    <col min="14859" max="14859" width="10" style="1" customWidth="1"/>
    <col min="14860" max="15104" width="8.85546875" style="1"/>
    <col min="15105" max="15105" width="7.85546875" style="1" customWidth="1"/>
    <col min="15106" max="15106" width="10" style="1" customWidth="1"/>
    <col min="15107" max="15114" width="8.85546875" style="1"/>
    <col min="15115" max="15115" width="10" style="1" customWidth="1"/>
    <col min="15116" max="15360" width="8.85546875" style="1"/>
    <col min="15361" max="15361" width="7.85546875" style="1" customWidth="1"/>
    <col min="15362" max="15362" width="10" style="1" customWidth="1"/>
    <col min="15363" max="15370" width="8.85546875" style="1"/>
    <col min="15371" max="15371" width="10" style="1" customWidth="1"/>
    <col min="15372" max="15616" width="8.85546875" style="1"/>
    <col min="15617" max="15617" width="7.85546875" style="1" customWidth="1"/>
    <col min="15618" max="15618" width="10" style="1" customWidth="1"/>
    <col min="15619" max="15626" width="8.85546875" style="1"/>
    <col min="15627" max="15627" width="10" style="1" customWidth="1"/>
    <col min="15628" max="15872" width="8.85546875" style="1"/>
    <col min="15873" max="15873" width="7.85546875" style="1" customWidth="1"/>
    <col min="15874" max="15874" width="10" style="1" customWidth="1"/>
    <col min="15875" max="15882" width="8.85546875" style="1"/>
    <col min="15883" max="15883" width="10" style="1" customWidth="1"/>
    <col min="15884" max="16128" width="8.85546875" style="1"/>
    <col min="16129" max="16129" width="7.85546875" style="1" customWidth="1"/>
    <col min="16130" max="16130" width="10" style="1" customWidth="1"/>
    <col min="16131" max="16138" width="8.85546875" style="1"/>
    <col min="16139" max="16139" width="10" style="1" customWidth="1"/>
    <col min="16140" max="16384" width="8.85546875" style="1"/>
  </cols>
  <sheetData>
    <row r="1" spans="2:11" x14ac:dyDescent="0.25">
      <c r="B1" s="39"/>
      <c r="C1" s="598" t="s">
        <v>50</v>
      </c>
      <c r="D1" s="598"/>
      <c r="E1" s="598"/>
      <c r="F1" s="598"/>
      <c r="G1" s="598"/>
      <c r="H1" s="598"/>
      <c r="I1" s="598"/>
    </row>
    <row r="2" spans="2:11" x14ac:dyDescent="0.25">
      <c r="B2" s="39"/>
      <c r="C2" s="39"/>
      <c r="E2" s="35"/>
      <c r="F2" s="39"/>
      <c r="G2" s="39"/>
    </row>
    <row r="3" spans="2:11" x14ac:dyDescent="0.25">
      <c r="E3" s="592" t="s">
        <v>48</v>
      </c>
      <c r="F3" s="593"/>
      <c r="G3" s="594"/>
      <c r="I3" s="37"/>
      <c r="J3" s="37"/>
      <c r="K3" s="37"/>
    </row>
    <row r="4" spans="2:11" x14ac:dyDescent="0.25">
      <c r="E4" s="595"/>
      <c r="F4" s="596"/>
      <c r="G4" s="597"/>
      <c r="I4" s="37"/>
      <c r="J4" s="37"/>
      <c r="K4" s="37"/>
    </row>
    <row r="5" spans="2:11" x14ac:dyDescent="0.25">
      <c r="E5" s="36"/>
      <c r="F5" s="36"/>
      <c r="G5" s="36"/>
      <c r="I5" s="36"/>
      <c r="J5" s="36"/>
      <c r="K5" s="36"/>
    </row>
    <row r="8" spans="2:11" ht="24" customHeight="1" x14ac:dyDescent="0.25">
      <c r="E8" s="592" t="s">
        <v>77</v>
      </c>
      <c r="F8" s="593"/>
      <c r="G8" s="594"/>
    </row>
    <row r="9" spans="2:11" ht="32.25" customHeight="1" x14ac:dyDescent="0.25">
      <c r="E9" s="595"/>
      <c r="F9" s="596"/>
      <c r="G9" s="597"/>
    </row>
    <row r="13" spans="2:11" ht="24" customHeight="1" x14ac:dyDescent="0.25">
      <c r="E13" s="592" t="s">
        <v>78</v>
      </c>
      <c r="F13" s="593"/>
      <c r="G13" s="594"/>
    </row>
    <row r="14" spans="2:11" ht="21.75" customHeight="1" x14ac:dyDescent="0.25">
      <c r="E14" s="595"/>
      <c r="F14" s="596"/>
      <c r="G14" s="597"/>
    </row>
    <row r="18" spans="1:15" ht="26.25" customHeight="1" x14ac:dyDescent="0.25">
      <c r="E18" s="592" t="s">
        <v>79</v>
      </c>
      <c r="F18" s="593"/>
      <c r="G18" s="594"/>
      <c r="H18" s="2"/>
      <c r="I18" s="2"/>
      <c r="J18" s="2"/>
      <c r="K18" s="2"/>
    </row>
    <row r="19" spans="1:15" ht="24" customHeight="1" x14ac:dyDescent="0.25">
      <c r="E19" s="595"/>
      <c r="F19" s="596"/>
      <c r="G19" s="597"/>
    </row>
    <row r="23" spans="1:15" ht="18" customHeight="1" x14ac:dyDescent="0.25">
      <c r="E23" s="592" t="s">
        <v>80</v>
      </c>
      <c r="F23" s="593"/>
      <c r="G23" s="594"/>
      <c r="I23" s="37"/>
      <c r="J23" s="37"/>
      <c r="K23" s="37"/>
      <c r="M23" s="40"/>
      <c r="N23" s="40"/>
      <c r="O23" s="40"/>
    </row>
    <row r="24" spans="1:15" ht="21" customHeight="1" x14ac:dyDescent="0.25">
      <c r="A24" s="37"/>
      <c r="B24" s="38"/>
      <c r="E24" s="595"/>
      <c r="F24" s="596"/>
      <c r="G24" s="597"/>
      <c r="I24" s="37"/>
      <c r="J24" s="37"/>
      <c r="K24" s="37"/>
      <c r="L24" s="38"/>
      <c r="M24" s="40"/>
      <c r="N24" s="40"/>
      <c r="O24" s="40"/>
    </row>
    <row r="25" spans="1:15" x14ac:dyDescent="0.25">
      <c r="A25" s="38"/>
      <c r="B25" s="38"/>
      <c r="J25" s="38"/>
      <c r="K25" s="38"/>
      <c r="L25" s="38"/>
    </row>
    <row r="27" spans="1:15" x14ac:dyDescent="0.25">
      <c r="A27" s="37"/>
      <c r="B27" s="38"/>
      <c r="J27" s="37"/>
      <c r="K27" s="37"/>
      <c r="L27" s="38"/>
    </row>
    <row r="28" spans="1:15" ht="21" customHeight="1" x14ac:dyDescent="0.25">
      <c r="E28" s="592" t="s">
        <v>81</v>
      </c>
      <c r="F28" s="593"/>
      <c r="G28" s="594"/>
    </row>
    <row r="29" spans="1:15" ht="26.25" customHeight="1" x14ac:dyDescent="0.25">
      <c r="E29" s="595"/>
      <c r="F29" s="596"/>
      <c r="G29" s="597"/>
    </row>
    <row r="30" spans="1:15" x14ac:dyDescent="0.25">
      <c r="E30" s="41"/>
      <c r="F30" s="41"/>
      <c r="G30" s="41"/>
    </row>
    <row r="31" spans="1:15" x14ac:dyDescent="0.25">
      <c r="E31" s="3"/>
      <c r="F31" s="3"/>
      <c r="G31" s="3"/>
    </row>
    <row r="32" spans="1:15" x14ac:dyDescent="0.25">
      <c r="E32" s="3"/>
      <c r="F32" s="3"/>
      <c r="G32" s="3"/>
    </row>
    <row r="33" spans="5:7" ht="21" customHeight="1" x14ac:dyDescent="0.25">
      <c r="E33" s="599" t="s">
        <v>82</v>
      </c>
      <c r="F33" s="600"/>
      <c r="G33" s="601"/>
    </row>
    <row r="34" spans="5:7" ht="29.25" customHeight="1" x14ac:dyDescent="0.25">
      <c r="E34" s="602"/>
      <c r="F34" s="603"/>
      <c r="G34" s="604"/>
    </row>
    <row r="38" spans="5:7" x14ac:dyDescent="0.25">
      <c r="E38" s="605" t="s">
        <v>304</v>
      </c>
      <c r="F38" s="606"/>
      <c r="G38" s="607"/>
    </row>
    <row r="39" spans="5:7" x14ac:dyDescent="0.25">
      <c r="E39" s="608"/>
      <c r="F39" s="609"/>
      <c r="G39" s="610"/>
    </row>
  </sheetData>
  <mergeCells count="9">
    <mergeCell ref="C1:I1"/>
    <mergeCell ref="E33:G34"/>
    <mergeCell ref="E38:G39"/>
    <mergeCell ref="E28:G29"/>
    <mergeCell ref="E3:G4"/>
    <mergeCell ref="E8:G9"/>
    <mergeCell ref="E13:G14"/>
    <mergeCell ref="E18:G19"/>
    <mergeCell ref="E23:G24"/>
  </mergeCells>
  <pageMargins left="0.511811024" right="0.511811024" top="0.78740157499999996" bottom="0.78740157499999996" header="0.31496062000000002" footer="0.31496062000000002"/>
  <pageSetup paperSize="9" scale="70" orientation="landscape" horizontalDpi="4294967293" vertic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H59"/>
  <sheetViews>
    <sheetView zoomScale="110" zoomScaleNormal="110" zoomScalePageLayoutView="90" workbookViewId="0">
      <selection activeCell="F34" sqref="F34"/>
    </sheetView>
  </sheetViews>
  <sheetFormatPr defaultColWidth="8.85546875" defaultRowHeight="15.75" x14ac:dyDescent="0.25"/>
  <cols>
    <col min="1" max="1" width="11.85546875" style="7" customWidth="1"/>
    <col min="2" max="3" width="6" style="7" customWidth="1"/>
    <col min="4" max="4" width="60.7109375" style="7" customWidth="1"/>
    <col min="5" max="5" width="20.7109375" style="7" customWidth="1"/>
    <col min="6" max="6" width="45.7109375" style="7" customWidth="1"/>
    <col min="7" max="8" width="5.7109375" style="7" customWidth="1"/>
    <col min="9" max="256" width="8.85546875" style="7"/>
    <col min="257" max="257" width="11.85546875" style="7" customWidth="1"/>
    <col min="258" max="259" width="6" style="7" customWidth="1"/>
    <col min="260" max="260" width="60.7109375" style="7" customWidth="1"/>
    <col min="261" max="261" width="20.7109375" style="7" customWidth="1"/>
    <col min="262" max="262" width="45.7109375" style="7" customWidth="1"/>
    <col min="263" max="264" width="5.7109375" style="7" customWidth="1"/>
    <col min="265" max="512" width="8.85546875" style="7"/>
    <col min="513" max="513" width="11.85546875" style="7" customWidth="1"/>
    <col min="514" max="515" width="6" style="7" customWidth="1"/>
    <col min="516" max="516" width="60.7109375" style="7" customWidth="1"/>
    <col min="517" max="517" width="20.7109375" style="7" customWidth="1"/>
    <col min="518" max="518" width="45.7109375" style="7" customWidth="1"/>
    <col min="519" max="520" width="5.7109375" style="7" customWidth="1"/>
    <col min="521" max="768" width="8.85546875" style="7"/>
    <col min="769" max="769" width="11.85546875" style="7" customWidth="1"/>
    <col min="770" max="771" width="6" style="7" customWidth="1"/>
    <col min="772" max="772" width="60.7109375" style="7" customWidth="1"/>
    <col min="773" max="773" width="20.7109375" style="7" customWidth="1"/>
    <col min="774" max="774" width="45.7109375" style="7" customWidth="1"/>
    <col min="775" max="776" width="5.7109375" style="7" customWidth="1"/>
    <col min="777" max="1024" width="8.85546875" style="7"/>
    <col min="1025" max="1025" width="11.85546875" style="7" customWidth="1"/>
    <col min="1026" max="1027" width="6" style="7" customWidth="1"/>
    <col min="1028" max="1028" width="60.7109375" style="7" customWidth="1"/>
    <col min="1029" max="1029" width="20.7109375" style="7" customWidth="1"/>
    <col min="1030" max="1030" width="45.7109375" style="7" customWidth="1"/>
    <col min="1031" max="1032" width="5.7109375" style="7" customWidth="1"/>
    <col min="1033" max="1280" width="8.85546875" style="7"/>
    <col min="1281" max="1281" width="11.85546875" style="7" customWidth="1"/>
    <col min="1282" max="1283" width="6" style="7" customWidth="1"/>
    <col min="1284" max="1284" width="60.7109375" style="7" customWidth="1"/>
    <col min="1285" max="1285" width="20.7109375" style="7" customWidth="1"/>
    <col min="1286" max="1286" width="45.7109375" style="7" customWidth="1"/>
    <col min="1287" max="1288" width="5.7109375" style="7" customWidth="1"/>
    <col min="1289" max="1536" width="8.85546875" style="7"/>
    <col min="1537" max="1537" width="11.85546875" style="7" customWidth="1"/>
    <col min="1538" max="1539" width="6" style="7" customWidth="1"/>
    <col min="1540" max="1540" width="60.7109375" style="7" customWidth="1"/>
    <col min="1541" max="1541" width="20.7109375" style="7" customWidth="1"/>
    <col min="1542" max="1542" width="45.7109375" style="7" customWidth="1"/>
    <col min="1543" max="1544" width="5.7109375" style="7" customWidth="1"/>
    <col min="1545" max="1792" width="8.85546875" style="7"/>
    <col min="1793" max="1793" width="11.85546875" style="7" customWidth="1"/>
    <col min="1794" max="1795" width="6" style="7" customWidth="1"/>
    <col min="1796" max="1796" width="60.7109375" style="7" customWidth="1"/>
    <col min="1797" max="1797" width="20.7109375" style="7" customWidth="1"/>
    <col min="1798" max="1798" width="45.7109375" style="7" customWidth="1"/>
    <col min="1799" max="1800" width="5.7109375" style="7" customWidth="1"/>
    <col min="1801" max="2048" width="8.85546875" style="7"/>
    <col min="2049" max="2049" width="11.85546875" style="7" customWidth="1"/>
    <col min="2050" max="2051" width="6" style="7" customWidth="1"/>
    <col min="2052" max="2052" width="60.7109375" style="7" customWidth="1"/>
    <col min="2053" max="2053" width="20.7109375" style="7" customWidth="1"/>
    <col min="2054" max="2054" width="45.7109375" style="7" customWidth="1"/>
    <col min="2055" max="2056" width="5.7109375" style="7" customWidth="1"/>
    <col min="2057" max="2304" width="8.85546875" style="7"/>
    <col min="2305" max="2305" width="11.85546875" style="7" customWidth="1"/>
    <col min="2306" max="2307" width="6" style="7" customWidth="1"/>
    <col min="2308" max="2308" width="60.7109375" style="7" customWidth="1"/>
    <col min="2309" max="2309" width="20.7109375" style="7" customWidth="1"/>
    <col min="2310" max="2310" width="45.7109375" style="7" customWidth="1"/>
    <col min="2311" max="2312" width="5.7109375" style="7" customWidth="1"/>
    <col min="2313" max="2560" width="8.85546875" style="7"/>
    <col min="2561" max="2561" width="11.85546875" style="7" customWidth="1"/>
    <col min="2562" max="2563" width="6" style="7" customWidth="1"/>
    <col min="2564" max="2564" width="60.7109375" style="7" customWidth="1"/>
    <col min="2565" max="2565" width="20.7109375" style="7" customWidth="1"/>
    <col min="2566" max="2566" width="45.7109375" style="7" customWidth="1"/>
    <col min="2567" max="2568" width="5.7109375" style="7" customWidth="1"/>
    <col min="2569" max="2816" width="8.85546875" style="7"/>
    <col min="2817" max="2817" width="11.85546875" style="7" customWidth="1"/>
    <col min="2818" max="2819" width="6" style="7" customWidth="1"/>
    <col min="2820" max="2820" width="60.7109375" style="7" customWidth="1"/>
    <col min="2821" max="2821" width="20.7109375" style="7" customWidth="1"/>
    <col min="2822" max="2822" width="45.7109375" style="7" customWidth="1"/>
    <col min="2823" max="2824" width="5.7109375" style="7" customWidth="1"/>
    <col min="2825" max="3072" width="8.85546875" style="7"/>
    <col min="3073" max="3073" width="11.85546875" style="7" customWidth="1"/>
    <col min="3074" max="3075" width="6" style="7" customWidth="1"/>
    <col min="3076" max="3076" width="60.7109375" style="7" customWidth="1"/>
    <col min="3077" max="3077" width="20.7109375" style="7" customWidth="1"/>
    <col min="3078" max="3078" width="45.7109375" style="7" customWidth="1"/>
    <col min="3079" max="3080" width="5.7109375" style="7" customWidth="1"/>
    <col min="3081" max="3328" width="8.85546875" style="7"/>
    <col min="3329" max="3329" width="11.85546875" style="7" customWidth="1"/>
    <col min="3330" max="3331" width="6" style="7" customWidth="1"/>
    <col min="3332" max="3332" width="60.7109375" style="7" customWidth="1"/>
    <col min="3333" max="3333" width="20.7109375" style="7" customWidth="1"/>
    <col min="3334" max="3334" width="45.7109375" style="7" customWidth="1"/>
    <col min="3335" max="3336" width="5.7109375" style="7" customWidth="1"/>
    <col min="3337" max="3584" width="8.85546875" style="7"/>
    <col min="3585" max="3585" width="11.85546875" style="7" customWidth="1"/>
    <col min="3586" max="3587" width="6" style="7" customWidth="1"/>
    <col min="3588" max="3588" width="60.7109375" style="7" customWidth="1"/>
    <col min="3589" max="3589" width="20.7109375" style="7" customWidth="1"/>
    <col min="3590" max="3590" width="45.7109375" style="7" customWidth="1"/>
    <col min="3591" max="3592" width="5.7109375" style="7" customWidth="1"/>
    <col min="3593" max="3840" width="8.85546875" style="7"/>
    <col min="3841" max="3841" width="11.85546875" style="7" customWidth="1"/>
    <col min="3842" max="3843" width="6" style="7" customWidth="1"/>
    <col min="3844" max="3844" width="60.7109375" style="7" customWidth="1"/>
    <col min="3845" max="3845" width="20.7109375" style="7" customWidth="1"/>
    <col min="3846" max="3846" width="45.7109375" style="7" customWidth="1"/>
    <col min="3847" max="3848" width="5.7109375" style="7" customWidth="1"/>
    <col min="3849" max="4096" width="8.85546875" style="7"/>
    <col min="4097" max="4097" width="11.85546875" style="7" customWidth="1"/>
    <col min="4098" max="4099" width="6" style="7" customWidth="1"/>
    <col min="4100" max="4100" width="60.7109375" style="7" customWidth="1"/>
    <col min="4101" max="4101" width="20.7109375" style="7" customWidth="1"/>
    <col min="4102" max="4102" width="45.7109375" style="7" customWidth="1"/>
    <col min="4103" max="4104" width="5.7109375" style="7" customWidth="1"/>
    <col min="4105" max="4352" width="8.85546875" style="7"/>
    <col min="4353" max="4353" width="11.85546875" style="7" customWidth="1"/>
    <col min="4354" max="4355" width="6" style="7" customWidth="1"/>
    <col min="4356" max="4356" width="60.7109375" style="7" customWidth="1"/>
    <col min="4357" max="4357" width="20.7109375" style="7" customWidth="1"/>
    <col min="4358" max="4358" width="45.7109375" style="7" customWidth="1"/>
    <col min="4359" max="4360" width="5.7109375" style="7" customWidth="1"/>
    <col min="4361" max="4608" width="8.85546875" style="7"/>
    <col min="4609" max="4609" width="11.85546875" style="7" customWidth="1"/>
    <col min="4610" max="4611" width="6" style="7" customWidth="1"/>
    <col min="4612" max="4612" width="60.7109375" style="7" customWidth="1"/>
    <col min="4613" max="4613" width="20.7109375" style="7" customWidth="1"/>
    <col min="4614" max="4614" width="45.7109375" style="7" customWidth="1"/>
    <col min="4615" max="4616" width="5.7109375" style="7" customWidth="1"/>
    <col min="4617" max="4864" width="8.85546875" style="7"/>
    <col min="4865" max="4865" width="11.85546875" style="7" customWidth="1"/>
    <col min="4866" max="4867" width="6" style="7" customWidth="1"/>
    <col min="4868" max="4868" width="60.7109375" style="7" customWidth="1"/>
    <col min="4869" max="4869" width="20.7109375" style="7" customWidth="1"/>
    <col min="4870" max="4870" width="45.7109375" style="7" customWidth="1"/>
    <col min="4871" max="4872" width="5.7109375" style="7" customWidth="1"/>
    <col min="4873" max="5120" width="8.85546875" style="7"/>
    <col min="5121" max="5121" width="11.85546875" style="7" customWidth="1"/>
    <col min="5122" max="5123" width="6" style="7" customWidth="1"/>
    <col min="5124" max="5124" width="60.7109375" style="7" customWidth="1"/>
    <col min="5125" max="5125" width="20.7109375" style="7" customWidth="1"/>
    <col min="5126" max="5126" width="45.7109375" style="7" customWidth="1"/>
    <col min="5127" max="5128" width="5.7109375" style="7" customWidth="1"/>
    <col min="5129" max="5376" width="8.85546875" style="7"/>
    <col min="5377" max="5377" width="11.85546875" style="7" customWidth="1"/>
    <col min="5378" max="5379" width="6" style="7" customWidth="1"/>
    <col min="5380" max="5380" width="60.7109375" style="7" customWidth="1"/>
    <col min="5381" max="5381" width="20.7109375" style="7" customWidth="1"/>
    <col min="5382" max="5382" width="45.7109375" style="7" customWidth="1"/>
    <col min="5383" max="5384" width="5.7109375" style="7" customWidth="1"/>
    <col min="5385" max="5632" width="8.85546875" style="7"/>
    <col min="5633" max="5633" width="11.85546875" style="7" customWidth="1"/>
    <col min="5634" max="5635" width="6" style="7" customWidth="1"/>
    <col min="5636" max="5636" width="60.7109375" style="7" customWidth="1"/>
    <col min="5637" max="5637" width="20.7109375" style="7" customWidth="1"/>
    <col min="5638" max="5638" width="45.7109375" style="7" customWidth="1"/>
    <col min="5639" max="5640" width="5.7109375" style="7" customWidth="1"/>
    <col min="5641" max="5888" width="8.85546875" style="7"/>
    <col min="5889" max="5889" width="11.85546875" style="7" customWidth="1"/>
    <col min="5890" max="5891" width="6" style="7" customWidth="1"/>
    <col min="5892" max="5892" width="60.7109375" style="7" customWidth="1"/>
    <col min="5893" max="5893" width="20.7109375" style="7" customWidth="1"/>
    <col min="5894" max="5894" width="45.7109375" style="7" customWidth="1"/>
    <col min="5895" max="5896" width="5.7109375" style="7" customWidth="1"/>
    <col min="5897" max="6144" width="8.85546875" style="7"/>
    <col min="6145" max="6145" width="11.85546875" style="7" customWidth="1"/>
    <col min="6146" max="6147" width="6" style="7" customWidth="1"/>
    <col min="6148" max="6148" width="60.7109375" style="7" customWidth="1"/>
    <col min="6149" max="6149" width="20.7109375" style="7" customWidth="1"/>
    <col min="6150" max="6150" width="45.7109375" style="7" customWidth="1"/>
    <col min="6151" max="6152" width="5.7109375" style="7" customWidth="1"/>
    <col min="6153" max="6400" width="8.85546875" style="7"/>
    <col min="6401" max="6401" width="11.85546875" style="7" customWidth="1"/>
    <col min="6402" max="6403" width="6" style="7" customWidth="1"/>
    <col min="6404" max="6404" width="60.7109375" style="7" customWidth="1"/>
    <col min="6405" max="6405" width="20.7109375" style="7" customWidth="1"/>
    <col min="6406" max="6406" width="45.7109375" style="7" customWidth="1"/>
    <col min="6407" max="6408" width="5.7109375" style="7" customWidth="1"/>
    <col min="6409" max="6656" width="8.85546875" style="7"/>
    <col min="6657" max="6657" width="11.85546875" style="7" customWidth="1"/>
    <col min="6658" max="6659" width="6" style="7" customWidth="1"/>
    <col min="6660" max="6660" width="60.7109375" style="7" customWidth="1"/>
    <col min="6661" max="6661" width="20.7109375" style="7" customWidth="1"/>
    <col min="6662" max="6662" width="45.7109375" style="7" customWidth="1"/>
    <col min="6663" max="6664" width="5.7109375" style="7" customWidth="1"/>
    <col min="6665" max="6912" width="8.85546875" style="7"/>
    <col min="6913" max="6913" width="11.85546875" style="7" customWidth="1"/>
    <col min="6914" max="6915" width="6" style="7" customWidth="1"/>
    <col min="6916" max="6916" width="60.7109375" style="7" customWidth="1"/>
    <col min="6917" max="6917" width="20.7109375" style="7" customWidth="1"/>
    <col min="6918" max="6918" width="45.7109375" style="7" customWidth="1"/>
    <col min="6919" max="6920" width="5.7109375" style="7" customWidth="1"/>
    <col min="6921" max="7168" width="8.85546875" style="7"/>
    <col min="7169" max="7169" width="11.85546875" style="7" customWidth="1"/>
    <col min="7170" max="7171" width="6" style="7" customWidth="1"/>
    <col min="7172" max="7172" width="60.7109375" style="7" customWidth="1"/>
    <col min="7173" max="7173" width="20.7109375" style="7" customWidth="1"/>
    <col min="7174" max="7174" width="45.7109375" style="7" customWidth="1"/>
    <col min="7175" max="7176" width="5.7109375" style="7" customWidth="1"/>
    <col min="7177" max="7424" width="8.85546875" style="7"/>
    <col min="7425" max="7425" width="11.85546875" style="7" customWidth="1"/>
    <col min="7426" max="7427" width="6" style="7" customWidth="1"/>
    <col min="7428" max="7428" width="60.7109375" style="7" customWidth="1"/>
    <col min="7429" max="7429" width="20.7109375" style="7" customWidth="1"/>
    <col min="7430" max="7430" width="45.7109375" style="7" customWidth="1"/>
    <col min="7431" max="7432" width="5.7109375" style="7" customWidth="1"/>
    <col min="7433" max="7680" width="8.85546875" style="7"/>
    <col min="7681" max="7681" width="11.85546875" style="7" customWidth="1"/>
    <col min="7682" max="7683" width="6" style="7" customWidth="1"/>
    <col min="7684" max="7684" width="60.7109375" style="7" customWidth="1"/>
    <col min="7685" max="7685" width="20.7109375" style="7" customWidth="1"/>
    <col min="7686" max="7686" width="45.7109375" style="7" customWidth="1"/>
    <col min="7687" max="7688" width="5.7109375" style="7" customWidth="1"/>
    <col min="7689" max="7936" width="8.85546875" style="7"/>
    <col min="7937" max="7937" width="11.85546875" style="7" customWidth="1"/>
    <col min="7938" max="7939" width="6" style="7" customWidth="1"/>
    <col min="7940" max="7940" width="60.7109375" style="7" customWidth="1"/>
    <col min="7941" max="7941" width="20.7109375" style="7" customWidth="1"/>
    <col min="7942" max="7942" width="45.7109375" style="7" customWidth="1"/>
    <col min="7943" max="7944" width="5.7109375" style="7" customWidth="1"/>
    <col min="7945" max="8192" width="8.85546875" style="7"/>
    <col min="8193" max="8193" width="11.85546875" style="7" customWidth="1"/>
    <col min="8194" max="8195" width="6" style="7" customWidth="1"/>
    <col min="8196" max="8196" width="60.7109375" style="7" customWidth="1"/>
    <col min="8197" max="8197" width="20.7109375" style="7" customWidth="1"/>
    <col min="8198" max="8198" width="45.7109375" style="7" customWidth="1"/>
    <col min="8199" max="8200" width="5.7109375" style="7" customWidth="1"/>
    <col min="8201" max="8448" width="8.85546875" style="7"/>
    <col min="8449" max="8449" width="11.85546875" style="7" customWidth="1"/>
    <col min="8450" max="8451" width="6" style="7" customWidth="1"/>
    <col min="8452" max="8452" width="60.7109375" style="7" customWidth="1"/>
    <col min="8453" max="8453" width="20.7109375" style="7" customWidth="1"/>
    <col min="8454" max="8454" width="45.7109375" style="7" customWidth="1"/>
    <col min="8455" max="8456" width="5.7109375" style="7" customWidth="1"/>
    <col min="8457" max="8704" width="8.85546875" style="7"/>
    <col min="8705" max="8705" width="11.85546875" style="7" customWidth="1"/>
    <col min="8706" max="8707" width="6" style="7" customWidth="1"/>
    <col min="8708" max="8708" width="60.7109375" style="7" customWidth="1"/>
    <col min="8709" max="8709" width="20.7109375" style="7" customWidth="1"/>
    <col min="8710" max="8710" width="45.7109375" style="7" customWidth="1"/>
    <col min="8711" max="8712" width="5.7109375" style="7" customWidth="1"/>
    <col min="8713" max="8960" width="8.85546875" style="7"/>
    <col min="8961" max="8961" width="11.85546875" style="7" customWidth="1"/>
    <col min="8962" max="8963" width="6" style="7" customWidth="1"/>
    <col min="8964" max="8964" width="60.7109375" style="7" customWidth="1"/>
    <col min="8965" max="8965" width="20.7109375" style="7" customWidth="1"/>
    <col min="8966" max="8966" width="45.7109375" style="7" customWidth="1"/>
    <col min="8967" max="8968" width="5.7109375" style="7" customWidth="1"/>
    <col min="8969" max="9216" width="8.85546875" style="7"/>
    <col min="9217" max="9217" width="11.85546875" style="7" customWidth="1"/>
    <col min="9218" max="9219" width="6" style="7" customWidth="1"/>
    <col min="9220" max="9220" width="60.7109375" style="7" customWidth="1"/>
    <col min="9221" max="9221" width="20.7109375" style="7" customWidth="1"/>
    <col min="9222" max="9222" width="45.7109375" style="7" customWidth="1"/>
    <col min="9223" max="9224" width="5.7109375" style="7" customWidth="1"/>
    <col min="9225" max="9472" width="8.85546875" style="7"/>
    <col min="9473" max="9473" width="11.85546875" style="7" customWidth="1"/>
    <col min="9474" max="9475" width="6" style="7" customWidth="1"/>
    <col min="9476" max="9476" width="60.7109375" style="7" customWidth="1"/>
    <col min="9477" max="9477" width="20.7109375" style="7" customWidth="1"/>
    <col min="9478" max="9478" width="45.7109375" style="7" customWidth="1"/>
    <col min="9479" max="9480" width="5.7109375" style="7" customWidth="1"/>
    <col min="9481" max="9728" width="8.85546875" style="7"/>
    <col min="9729" max="9729" width="11.85546875" style="7" customWidth="1"/>
    <col min="9730" max="9731" width="6" style="7" customWidth="1"/>
    <col min="9732" max="9732" width="60.7109375" style="7" customWidth="1"/>
    <col min="9733" max="9733" width="20.7109375" style="7" customWidth="1"/>
    <col min="9734" max="9734" width="45.7109375" style="7" customWidth="1"/>
    <col min="9735" max="9736" width="5.7109375" style="7" customWidth="1"/>
    <col min="9737" max="9984" width="8.85546875" style="7"/>
    <col min="9985" max="9985" width="11.85546875" style="7" customWidth="1"/>
    <col min="9986" max="9987" width="6" style="7" customWidth="1"/>
    <col min="9988" max="9988" width="60.7109375" style="7" customWidth="1"/>
    <col min="9989" max="9989" width="20.7109375" style="7" customWidth="1"/>
    <col min="9990" max="9990" width="45.7109375" style="7" customWidth="1"/>
    <col min="9991" max="9992" width="5.7109375" style="7" customWidth="1"/>
    <col min="9993" max="10240" width="8.85546875" style="7"/>
    <col min="10241" max="10241" width="11.85546875" style="7" customWidth="1"/>
    <col min="10242" max="10243" width="6" style="7" customWidth="1"/>
    <col min="10244" max="10244" width="60.7109375" style="7" customWidth="1"/>
    <col min="10245" max="10245" width="20.7109375" style="7" customWidth="1"/>
    <col min="10246" max="10246" width="45.7109375" style="7" customWidth="1"/>
    <col min="10247" max="10248" width="5.7109375" style="7" customWidth="1"/>
    <col min="10249" max="10496" width="8.85546875" style="7"/>
    <col min="10497" max="10497" width="11.85546875" style="7" customWidth="1"/>
    <col min="10498" max="10499" width="6" style="7" customWidth="1"/>
    <col min="10500" max="10500" width="60.7109375" style="7" customWidth="1"/>
    <col min="10501" max="10501" width="20.7109375" style="7" customWidth="1"/>
    <col min="10502" max="10502" width="45.7109375" style="7" customWidth="1"/>
    <col min="10503" max="10504" width="5.7109375" style="7" customWidth="1"/>
    <col min="10505" max="10752" width="8.85546875" style="7"/>
    <col min="10753" max="10753" width="11.85546875" style="7" customWidth="1"/>
    <col min="10754" max="10755" width="6" style="7" customWidth="1"/>
    <col min="10756" max="10756" width="60.7109375" style="7" customWidth="1"/>
    <col min="10757" max="10757" width="20.7109375" style="7" customWidth="1"/>
    <col min="10758" max="10758" width="45.7109375" style="7" customWidth="1"/>
    <col min="10759" max="10760" width="5.7109375" style="7" customWidth="1"/>
    <col min="10761" max="11008" width="8.85546875" style="7"/>
    <col min="11009" max="11009" width="11.85546875" style="7" customWidth="1"/>
    <col min="11010" max="11011" width="6" style="7" customWidth="1"/>
    <col min="11012" max="11012" width="60.7109375" style="7" customWidth="1"/>
    <col min="11013" max="11013" width="20.7109375" style="7" customWidth="1"/>
    <col min="11014" max="11014" width="45.7109375" style="7" customWidth="1"/>
    <col min="11015" max="11016" width="5.7109375" style="7" customWidth="1"/>
    <col min="11017" max="11264" width="8.85546875" style="7"/>
    <col min="11265" max="11265" width="11.85546875" style="7" customWidth="1"/>
    <col min="11266" max="11267" width="6" style="7" customWidth="1"/>
    <col min="11268" max="11268" width="60.7109375" style="7" customWidth="1"/>
    <col min="11269" max="11269" width="20.7109375" style="7" customWidth="1"/>
    <col min="11270" max="11270" width="45.7109375" style="7" customWidth="1"/>
    <col min="11271" max="11272" width="5.7109375" style="7" customWidth="1"/>
    <col min="11273" max="11520" width="8.85546875" style="7"/>
    <col min="11521" max="11521" width="11.85546875" style="7" customWidth="1"/>
    <col min="11522" max="11523" width="6" style="7" customWidth="1"/>
    <col min="11524" max="11524" width="60.7109375" style="7" customWidth="1"/>
    <col min="11525" max="11525" width="20.7109375" style="7" customWidth="1"/>
    <col min="11526" max="11526" width="45.7109375" style="7" customWidth="1"/>
    <col min="11527" max="11528" width="5.7109375" style="7" customWidth="1"/>
    <col min="11529" max="11776" width="8.85546875" style="7"/>
    <col min="11777" max="11777" width="11.85546875" style="7" customWidth="1"/>
    <col min="11778" max="11779" width="6" style="7" customWidth="1"/>
    <col min="11780" max="11780" width="60.7109375" style="7" customWidth="1"/>
    <col min="11781" max="11781" width="20.7109375" style="7" customWidth="1"/>
    <col min="11782" max="11782" width="45.7109375" style="7" customWidth="1"/>
    <col min="11783" max="11784" width="5.7109375" style="7" customWidth="1"/>
    <col min="11785" max="12032" width="8.85546875" style="7"/>
    <col min="12033" max="12033" width="11.85546875" style="7" customWidth="1"/>
    <col min="12034" max="12035" width="6" style="7" customWidth="1"/>
    <col min="12036" max="12036" width="60.7109375" style="7" customWidth="1"/>
    <col min="12037" max="12037" width="20.7109375" style="7" customWidth="1"/>
    <col min="12038" max="12038" width="45.7109375" style="7" customWidth="1"/>
    <col min="12039" max="12040" width="5.7109375" style="7" customWidth="1"/>
    <col min="12041" max="12288" width="8.85546875" style="7"/>
    <col min="12289" max="12289" width="11.85546875" style="7" customWidth="1"/>
    <col min="12290" max="12291" width="6" style="7" customWidth="1"/>
    <col min="12292" max="12292" width="60.7109375" style="7" customWidth="1"/>
    <col min="12293" max="12293" width="20.7109375" style="7" customWidth="1"/>
    <col min="12294" max="12294" width="45.7109375" style="7" customWidth="1"/>
    <col min="12295" max="12296" width="5.7109375" style="7" customWidth="1"/>
    <col min="12297" max="12544" width="8.85546875" style="7"/>
    <col min="12545" max="12545" width="11.85546875" style="7" customWidth="1"/>
    <col min="12546" max="12547" width="6" style="7" customWidth="1"/>
    <col min="12548" max="12548" width="60.7109375" style="7" customWidth="1"/>
    <col min="12549" max="12549" width="20.7109375" style="7" customWidth="1"/>
    <col min="12550" max="12550" width="45.7109375" style="7" customWidth="1"/>
    <col min="12551" max="12552" width="5.7109375" style="7" customWidth="1"/>
    <col min="12553" max="12800" width="8.85546875" style="7"/>
    <col min="12801" max="12801" width="11.85546875" style="7" customWidth="1"/>
    <col min="12802" max="12803" width="6" style="7" customWidth="1"/>
    <col min="12804" max="12804" width="60.7109375" style="7" customWidth="1"/>
    <col min="12805" max="12805" width="20.7109375" style="7" customWidth="1"/>
    <col min="12806" max="12806" width="45.7109375" style="7" customWidth="1"/>
    <col min="12807" max="12808" width="5.7109375" style="7" customWidth="1"/>
    <col min="12809" max="13056" width="8.85546875" style="7"/>
    <col min="13057" max="13057" width="11.85546875" style="7" customWidth="1"/>
    <col min="13058" max="13059" width="6" style="7" customWidth="1"/>
    <col min="13060" max="13060" width="60.7109375" style="7" customWidth="1"/>
    <col min="13061" max="13061" width="20.7109375" style="7" customWidth="1"/>
    <col min="13062" max="13062" width="45.7109375" style="7" customWidth="1"/>
    <col min="13063" max="13064" width="5.7109375" style="7" customWidth="1"/>
    <col min="13065" max="13312" width="8.85546875" style="7"/>
    <col min="13313" max="13313" width="11.85546875" style="7" customWidth="1"/>
    <col min="13314" max="13315" width="6" style="7" customWidth="1"/>
    <col min="13316" max="13316" width="60.7109375" style="7" customWidth="1"/>
    <col min="13317" max="13317" width="20.7109375" style="7" customWidth="1"/>
    <col min="13318" max="13318" width="45.7109375" style="7" customWidth="1"/>
    <col min="13319" max="13320" width="5.7109375" style="7" customWidth="1"/>
    <col min="13321" max="13568" width="8.85546875" style="7"/>
    <col min="13569" max="13569" width="11.85546875" style="7" customWidth="1"/>
    <col min="13570" max="13571" width="6" style="7" customWidth="1"/>
    <col min="13572" max="13572" width="60.7109375" style="7" customWidth="1"/>
    <col min="13573" max="13573" width="20.7109375" style="7" customWidth="1"/>
    <col min="13574" max="13574" width="45.7109375" style="7" customWidth="1"/>
    <col min="13575" max="13576" width="5.7109375" style="7" customWidth="1"/>
    <col min="13577" max="13824" width="8.85546875" style="7"/>
    <col min="13825" max="13825" width="11.85546875" style="7" customWidth="1"/>
    <col min="13826" max="13827" width="6" style="7" customWidth="1"/>
    <col min="13828" max="13828" width="60.7109375" style="7" customWidth="1"/>
    <col min="13829" max="13829" width="20.7109375" style="7" customWidth="1"/>
    <col min="13830" max="13830" width="45.7109375" style="7" customWidth="1"/>
    <col min="13831" max="13832" width="5.7109375" style="7" customWidth="1"/>
    <col min="13833" max="14080" width="8.85546875" style="7"/>
    <col min="14081" max="14081" width="11.85546875" style="7" customWidth="1"/>
    <col min="14082" max="14083" width="6" style="7" customWidth="1"/>
    <col min="14084" max="14084" width="60.7109375" style="7" customWidth="1"/>
    <col min="14085" max="14085" width="20.7109375" style="7" customWidth="1"/>
    <col min="14086" max="14086" width="45.7109375" style="7" customWidth="1"/>
    <col min="14087" max="14088" width="5.7109375" style="7" customWidth="1"/>
    <col min="14089" max="14336" width="8.85546875" style="7"/>
    <col min="14337" max="14337" width="11.85546875" style="7" customWidth="1"/>
    <col min="14338" max="14339" width="6" style="7" customWidth="1"/>
    <col min="14340" max="14340" width="60.7109375" style="7" customWidth="1"/>
    <col min="14341" max="14341" width="20.7109375" style="7" customWidth="1"/>
    <col min="14342" max="14342" width="45.7109375" style="7" customWidth="1"/>
    <col min="14343" max="14344" width="5.7109375" style="7" customWidth="1"/>
    <col min="14345" max="14592" width="8.85546875" style="7"/>
    <col min="14593" max="14593" width="11.85546875" style="7" customWidth="1"/>
    <col min="14594" max="14595" width="6" style="7" customWidth="1"/>
    <col min="14596" max="14596" width="60.7109375" style="7" customWidth="1"/>
    <col min="14597" max="14597" width="20.7109375" style="7" customWidth="1"/>
    <col min="14598" max="14598" width="45.7109375" style="7" customWidth="1"/>
    <col min="14599" max="14600" width="5.7109375" style="7" customWidth="1"/>
    <col min="14601" max="14848" width="8.85546875" style="7"/>
    <col min="14849" max="14849" width="11.85546875" style="7" customWidth="1"/>
    <col min="14850" max="14851" width="6" style="7" customWidth="1"/>
    <col min="14852" max="14852" width="60.7109375" style="7" customWidth="1"/>
    <col min="14853" max="14853" width="20.7109375" style="7" customWidth="1"/>
    <col min="14854" max="14854" width="45.7109375" style="7" customWidth="1"/>
    <col min="14855" max="14856" width="5.7109375" style="7" customWidth="1"/>
    <col min="14857" max="15104" width="8.85546875" style="7"/>
    <col min="15105" max="15105" width="11.85546875" style="7" customWidth="1"/>
    <col min="15106" max="15107" width="6" style="7" customWidth="1"/>
    <col min="15108" max="15108" width="60.7109375" style="7" customWidth="1"/>
    <col min="15109" max="15109" width="20.7109375" style="7" customWidth="1"/>
    <col min="15110" max="15110" width="45.7109375" style="7" customWidth="1"/>
    <col min="15111" max="15112" width="5.7109375" style="7" customWidth="1"/>
    <col min="15113" max="15360" width="8.85546875" style="7"/>
    <col min="15361" max="15361" width="11.85546875" style="7" customWidth="1"/>
    <col min="15362" max="15363" width="6" style="7" customWidth="1"/>
    <col min="15364" max="15364" width="60.7109375" style="7" customWidth="1"/>
    <col min="15365" max="15365" width="20.7109375" style="7" customWidth="1"/>
    <col min="15366" max="15366" width="45.7109375" style="7" customWidth="1"/>
    <col min="15367" max="15368" width="5.7109375" style="7" customWidth="1"/>
    <col min="15369" max="15616" width="8.85546875" style="7"/>
    <col min="15617" max="15617" width="11.85546875" style="7" customWidth="1"/>
    <col min="15618" max="15619" width="6" style="7" customWidth="1"/>
    <col min="15620" max="15620" width="60.7109375" style="7" customWidth="1"/>
    <col min="15621" max="15621" width="20.7109375" style="7" customWidth="1"/>
    <col min="15622" max="15622" width="45.7109375" style="7" customWidth="1"/>
    <col min="15623" max="15624" width="5.7109375" style="7" customWidth="1"/>
    <col min="15625" max="15872" width="8.85546875" style="7"/>
    <col min="15873" max="15873" width="11.85546875" style="7" customWidth="1"/>
    <col min="15874" max="15875" width="6" style="7" customWidth="1"/>
    <col min="15876" max="15876" width="60.7109375" style="7" customWidth="1"/>
    <col min="15877" max="15877" width="20.7109375" style="7" customWidth="1"/>
    <col min="15878" max="15878" width="45.7109375" style="7" customWidth="1"/>
    <col min="15879" max="15880" width="5.7109375" style="7" customWidth="1"/>
    <col min="15881" max="16128" width="8.85546875" style="7"/>
    <col min="16129" max="16129" width="11.85546875" style="7" customWidth="1"/>
    <col min="16130" max="16131" width="6" style="7" customWidth="1"/>
    <col min="16132" max="16132" width="60.7109375" style="7" customWidth="1"/>
    <col min="16133" max="16133" width="20.7109375" style="7" customWidth="1"/>
    <col min="16134" max="16134" width="45.7109375" style="7" customWidth="1"/>
    <col min="16135" max="16136" width="5.7109375" style="7" customWidth="1"/>
    <col min="16137" max="16384" width="8.85546875" style="7"/>
  </cols>
  <sheetData>
    <row r="1" spans="1:8" x14ac:dyDescent="0.25">
      <c r="A1" s="393"/>
    </row>
    <row r="2" spans="1:8" ht="15.75" customHeight="1" x14ac:dyDescent="0.25">
      <c r="A2" s="614" t="s">
        <v>51</v>
      </c>
      <c r="B2" s="614"/>
      <c r="C2" s="614"/>
      <c r="D2" s="614"/>
      <c r="E2" s="614"/>
      <c r="F2" s="614"/>
      <c r="G2" s="614"/>
    </row>
    <row r="3" spans="1:8" s="30" customFormat="1" ht="15.75" customHeight="1" x14ac:dyDescent="0.25">
      <c r="A3" s="6"/>
      <c r="B3" s="6"/>
      <c r="C3" s="6"/>
      <c r="D3" s="6"/>
      <c r="E3" s="6"/>
      <c r="F3" s="6"/>
      <c r="G3" s="6"/>
    </row>
    <row r="4" spans="1:8" ht="16.5" thickBot="1" x14ac:dyDescent="0.3">
      <c r="A4" s="6"/>
      <c r="B4" s="6"/>
      <c r="C4" s="6"/>
      <c r="D4" s="6"/>
      <c r="E4" s="6"/>
      <c r="F4" s="6"/>
      <c r="G4" s="6"/>
    </row>
    <row r="5" spans="1:8" x14ac:dyDescent="0.25">
      <c r="B5" s="9"/>
      <c r="C5" s="10"/>
      <c r="D5" s="10"/>
      <c r="E5" s="10"/>
      <c r="F5" s="10"/>
      <c r="G5" s="11"/>
      <c r="H5" s="4"/>
    </row>
    <row r="6" spans="1:8" ht="6.75" customHeight="1" x14ac:dyDescent="0.25">
      <c r="B6" s="8"/>
      <c r="C6" s="4"/>
      <c r="D6" s="4"/>
      <c r="E6" s="4"/>
      <c r="F6" s="4"/>
      <c r="G6" s="12"/>
      <c r="H6" s="4"/>
    </row>
    <row r="7" spans="1:8" x14ac:dyDescent="0.25">
      <c r="B7" s="8"/>
      <c r="C7" s="4"/>
      <c r="D7" s="4"/>
      <c r="E7" s="4"/>
      <c r="F7" s="4"/>
      <c r="G7" s="12"/>
      <c r="H7" s="4"/>
    </row>
    <row r="8" spans="1:8" x14ac:dyDescent="0.25">
      <c r="B8" s="8"/>
      <c r="C8" s="4"/>
      <c r="D8" s="4"/>
      <c r="E8" s="4"/>
      <c r="F8" s="4"/>
      <c r="G8" s="12"/>
      <c r="H8" s="4"/>
    </row>
    <row r="9" spans="1:8" x14ac:dyDescent="0.25">
      <c r="B9" s="8"/>
      <c r="C9" s="4"/>
      <c r="D9" s="4"/>
      <c r="E9" s="4"/>
      <c r="F9" s="4"/>
      <c r="G9" s="12"/>
      <c r="H9" s="4"/>
    </row>
    <row r="10" spans="1:8" ht="31.5" x14ac:dyDescent="0.25">
      <c r="B10" s="8"/>
      <c r="C10" s="4"/>
      <c r="D10" s="13" t="s">
        <v>22</v>
      </c>
      <c r="E10" s="13" t="s">
        <v>23</v>
      </c>
      <c r="F10" s="14" t="s">
        <v>42</v>
      </c>
      <c r="G10" s="12"/>
      <c r="H10" s="4"/>
    </row>
    <row r="11" spans="1:8" x14ac:dyDescent="0.25">
      <c r="B11" s="8"/>
      <c r="C11" s="4"/>
      <c r="D11" s="17" t="s">
        <v>24</v>
      </c>
      <c r="E11" s="17" t="s">
        <v>25</v>
      </c>
      <c r="F11" s="17"/>
      <c r="G11" s="12"/>
      <c r="H11" s="4"/>
    </row>
    <row r="12" spans="1:8" ht="47.25" x14ac:dyDescent="0.25">
      <c r="B12" s="8"/>
      <c r="C12" s="4"/>
      <c r="D12" s="19" t="s">
        <v>27</v>
      </c>
      <c r="E12" s="20" t="s">
        <v>29</v>
      </c>
      <c r="F12" s="20" t="s">
        <v>334</v>
      </c>
      <c r="G12" s="12"/>
      <c r="H12" s="4"/>
    </row>
    <row r="13" spans="1:8" ht="70.5" customHeight="1" x14ac:dyDescent="0.25">
      <c r="B13" s="8"/>
      <c r="C13" s="4"/>
      <c r="D13" s="127" t="s">
        <v>28</v>
      </c>
      <c r="E13" s="128" t="s">
        <v>29</v>
      </c>
      <c r="F13" s="20" t="s">
        <v>347</v>
      </c>
      <c r="G13" s="12"/>
      <c r="H13" s="4"/>
    </row>
    <row r="14" spans="1:8" ht="121.5" customHeight="1" x14ac:dyDescent="0.25">
      <c r="B14" s="8"/>
      <c r="C14" s="4"/>
      <c r="D14" s="127" t="s">
        <v>348</v>
      </c>
      <c r="E14" s="129" t="s">
        <v>29</v>
      </c>
      <c r="F14" s="128" t="s">
        <v>349</v>
      </c>
      <c r="G14" s="12"/>
      <c r="H14" s="4"/>
    </row>
    <row r="15" spans="1:8" ht="66" customHeight="1" x14ac:dyDescent="0.25">
      <c r="B15" s="8"/>
      <c r="C15" s="4"/>
      <c r="D15" s="17" t="s">
        <v>31</v>
      </c>
      <c r="E15" s="21" t="s">
        <v>32</v>
      </c>
      <c r="F15" s="394" t="s">
        <v>350</v>
      </c>
      <c r="G15" s="12"/>
      <c r="H15" s="4"/>
    </row>
    <row r="16" spans="1:8" ht="90.75" customHeight="1" x14ac:dyDescent="0.25">
      <c r="B16" s="8"/>
      <c r="C16" s="4"/>
      <c r="D16" s="17" t="s">
        <v>33</v>
      </c>
      <c r="E16" s="21" t="s">
        <v>32</v>
      </c>
      <c r="F16" s="394" t="s">
        <v>351</v>
      </c>
      <c r="G16" s="12"/>
      <c r="H16" s="4"/>
    </row>
    <row r="17" spans="2:8" ht="18.75" x14ac:dyDescent="0.35">
      <c r="B17" s="8"/>
      <c r="C17" s="4"/>
      <c r="D17" s="17" t="s">
        <v>66</v>
      </c>
      <c r="E17" s="21" t="s">
        <v>25</v>
      </c>
      <c r="F17" s="19"/>
      <c r="G17" s="12"/>
      <c r="H17" s="4"/>
    </row>
    <row r="18" spans="2:8" ht="120.75" customHeight="1" x14ac:dyDescent="0.25">
      <c r="B18" s="8"/>
      <c r="C18" s="4"/>
      <c r="D18" s="20" t="s">
        <v>34</v>
      </c>
      <c r="E18" s="20" t="s">
        <v>29</v>
      </c>
      <c r="F18" s="20" t="s">
        <v>335</v>
      </c>
      <c r="G18" s="12"/>
      <c r="H18" s="4"/>
    </row>
    <row r="19" spans="2:8" ht="48.75" customHeight="1" x14ac:dyDescent="0.25">
      <c r="B19" s="8"/>
      <c r="C19" s="4"/>
      <c r="D19" s="40"/>
      <c r="E19" s="40"/>
      <c r="F19" s="40"/>
      <c r="G19" s="12"/>
      <c r="H19" s="4"/>
    </row>
    <row r="20" spans="2:8" x14ac:dyDescent="0.25">
      <c r="B20" s="8"/>
      <c r="C20" s="4"/>
      <c r="D20" s="4"/>
      <c r="E20" s="4"/>
      <c r="F20" s="4"/>
      <c r="G20" s="12"/>
      <c r="H20" s="4"/>
    </row>
    <row r="21" spans="2:8" ht="31.5" x14ac:dyDescent="0.25">
      <c r="B21" s="8"/>
      <c r="C21" s="4"/>
      <c r="D21" s="13" t="s">
        <v>22</v>
      </c>
      <c r="E21" s="13" t="s">
        <v>23</v>
      </c>
      <c r="F21" s="14" t="s">
        <v>42</v>
      </c>
      <c r="G21" s="12"/>
      <c r="H21" s="4"/>
    </row>
    <row r="22" spans="2:8" ht="44.25" customHeight="1" x14ac:dyDescent="0.25">
      <c r="B22" s="8"/>
      <c r="C22" s="4"/>
      <c r="D22" s="17" t="s">
        <v>352</v>
      </c>
      <c r="E22" s="21" t="s">
        <v>26</v>
      </c>
      <c r="F22" s="17"/>
      <c r="G22" s="12"/>
      <c r="H22" s="4"/>
    </row>
    <row r="23" spans="2:8" ht="105" customHeight="1" x14ac:dyDescent="0.35">
      <c r="B23" s="8"/>
      <c r="C23" s="4"/>
      <c r="D23" s="19" t="s">
        <v>353</v>
      </c>
      <c r="E23" s="5" t="s">
        <v>32</v>
      </c>
      <c r="F23" s="19" t="s">
        <v>354</v>
      </c>
      <c r="G23" s="12"/>
      <c r="H23" s="4"/>
    </row>
    <row r="24" spans="2:8" ht="126" x14ac:dyDescent="0.25">
      <c r="B24" s="8"/>
      <c r="C24" s="4"/>
      <c r="D24" s="20" t="s">
        <v>355</v>
      </c>
      <c r="E24" s="20" t="s">
        <v>32</v>
      </c>
      <c r="F24" s="25" t="s">
        <v>356</v>
      </c>
      <c r="G24" s="12"/>
      <c r="H24" s="4"/>
    </row>
    <row r="25" spans="2:8" ht="31.5" x14ac:dyDescent="0.25">
      <c r="B25" s="8"/>
      <c r="C25" s="4"/>
      <c r="D25" s="20" t="s">
        <v>38</v>
      </c>
      <c r="E25" s="20" t="s">
        <v>32</v>
      </c>
      <c r="F25" s="20" t="s">
        <v>357</v>
      </c>
      <c r="G25" s="12"/>
      <c r="H25" s="4"/>
    </row>
    <row r="26" spans="2:8" s="30" customFormat="1" ht="31.5" x14ac:dyDescent="0.25">
      <c r="B26" s="27"/>
      <c r="C26" s="5"/>
      <c r="D26" s="28" t="s">
        <v>39</v>
      </c>
      <c r="E26" s="28" t="s">
        <v>29</v>
      </c>
      <c r="F26" s="25" t="s">
        <v>357</v>
      </c>
      <c r="G26" s="29"/>
      <c r="H26" s="5"/>
    </row>
    <row r="27" spans="2:8" s="30" customFormat="1" ht="26.25" customHeight="1" x14ac:dyDescent="0.25">
      <c r="B27" s="27"/>
      <c r="C27" s="5"/>
      <c r="D27" s="4"/>
      <c r="E27" s="4"/>
      <c r="F27" s="4"/>
      <c r="G27" s="29"/>
      <c r="H27" s="5"/>
    </row>
    <row r="28" spans="2:8" s="30" customFormat="1" ht="18.75" x14ac:dyDescent="0.35">
      <c r="B28" s="27"/>
      <c r="C28" s="5"/>
      <c r="D28" s="31"/>
      <c r="E28" s="31"/>
      <c r="F28" s="4"/>
      <c r="G28" s="29"/>
      <c r="H28" s="5"/>
    </row>
    <row r="29" spans="2:8" ht="18.75" x14ac:dyDescent="0.35">
      <c r="B29" s="8"/>
      <c r="C29" s="4"/>
      <c r="D29" s="31"/>
      <c r="E29" s="4"/>
      <c r="F29" s="4"/>
      <c r="G29" s="12"/>
      <c r="H29" s="4"/>
    </row>
    <row r="30" spans="2:8" ht="31.5" x14ac:dyDescent="0.25">
      <c r="B30" s="8"/>
      <c r="C30" s="4"/>
      <c r="D30" s="13" t="s">
        <v>22</v>
      </c>
      <c r="E30" s="13" t="s">
        <v>23</v>
      </c>
      <c r="F30" s="14" t="s">
        <v>42</v>
      </c>
      <c r="G30" s="12"/>
      <c r="H30" s="4"/>
    </row>
    <row r="31" spans="2:8" ht="18.75" x14ac:dyDescent="0.35">
      <c r="B31" s="8"/>
      <c r="C31" s="4"/>
      <c r="D31" s="17" t="s">
        <v>66</v>
      </c>
      <c r="E31" s="21" t="s">
        <v>26</v>
      </c>
      <c r="F31" s="17"/>
      <c r="G31" s="12"/>
      <c r="H31" s="4"/>
    </row>
    <row r="32" spans="2:8" ht="82.5" customHeight="1" x14ac:dyDescent="0.25">
      <c r="B32" s="8"/>
      <c r="C32" s="4"/>
      <c r="D32" s="19" t="s">
        <v>33</v>
      </c>
      <c r="E32" s="19" t="s">
        <v>32</v>
      </c>
      <c r="F32" s="394" t="s">
        <v>351</v>
      </c>
      <c r="G32" s="12"/>
      <c r="H32" s="4"/>
    </row>
    <row r="33" spans="2:8" ht="50.25" customHeight="1" x14ac:dyDescent="0.25">
      <c r="B33" s="8"/>
      <c r="C33" s="4"/>
      <c r="D33" s="21" t="s">
        <v>72</v>
      </c>
      <c r="E33" s="21" t="s">
        <v>29</v>
      </c>
      <c r="F33" s="20" t="s">
        <v>358</v>
      </c>
      <c r="G33" s="12"/>
      <c r="H33" s="4"/>
    </row>
    <row r="34" spans="2:8" ht="88.5" customHeight="1" x14ac:dyDescent="0.25">
      <c r="B34" s="8"/>
      <c r="C34" s="4"/>
      <c r="D34" s="21" t="s">
        <v>73</v>
      </c>
      <c r="E34" s="21" t="s">
        <v>29</v>
      </c>
      <c r="F34" s="25" t="s">
        <v>359</v>
      </c>
      <c r="G34" s="12"/>
      <c r="H34" s="4"/>
    </row>
    <row r="35" spans="2:8" ht="16.5" thickBot="1" x14ac:dyDescent="0.3">
      <c r="B35" s="32"/>
      <c r="C35" s="33"/>
      <c r="D35" s="33"/>
      <c r="E35" s="33"/>
      <c r="F35" s="395"/>
      <c r="G35" s="34"/>
      <c r="H35" s="4"/>
    </row>
    <row r="36" spans="2:8" x14ac:dyDescent="0.25">
      <c r="B36" s="4"/>
      <c r="C36" s="4"/>
      <c r="D36" s="4"/>
      <c r="E36" s="4"/>
      <c r="F36" s="4"/>
      <c r="G36" s="4"/>
      <c r="H36" s="4"/>
    </row>
    <row r="37" spans="2:8" ht="16.5" thickBot="1" x14ac:dyDescent="0.3">
      <c r="B37" s="4"/>
      <c r="C37" s="4"/>
      <c r="D37" s="4"/>
      <c r="E37" s="4"/>
      <c r="F37" s="4"/>
      <c r="G37" s="4"/>
      <c r="H37" s="4"/>
    </row>
    <row r="38" spans="2:8" x14ac:dyDescent="0.25">
      <c r="B38" s="9"/>
      <c r="C38" s="10"/>
      <c r="D38" s="10"/>
      <c r="E38" s="10"/>
      <c r="F38" s="10"/>
      <c r="G38" s="11"/>
      <c r="H38" s="4"/>
    </row>
    <row r="39" spans="2:8" x14ac:dyDescent="0.25">
      <c r="B39" s="8"/>
      <c r="C39" s="4"/>
      <c r="D39" s="4"/>
      <c r="E39" s="4"/>
      <c r="F39" s="4"/>
      <c r="G39" s="12"/>
    </row>
    <row r="40" spans="2:8" x14ac:dyDescent="0.25">
      <c r="B40" s="8"/>
      <c r="C40" s="4"/>
      <c r="D40" s="4"/>
      <c r="E40" s="4"/>
      <c r="F40" s="4"/>
      <c r="G40" s="12"/>
    </row>
    <row r="41" spans="2:8" x14ac:dyDescent="0.25">
      <c r="B41" s="8"/>
      <c r="C41" s="4"/>
      <c r="D41" s="4"/>
      <c r="E41" s="4"/>
      <c r="F41" s="4"/>
      <c r="G41" s="12"/>
    </row>
    <row r="42" spans="2:8" ht="31.5" x14ac:dyDescent="0.25">
      <c r="B42" s="8"/>
      <c r="C42" s="4"/>
      <c r="D42" s="15" t="s">
        <v>22</v>
      </c>
      <c r="E42" s="13" t="s">
        <v>23</v>
      </c>
      <c r="F42" s="16" t="s">
        <v>42</v>
      </c>
      <c r="G42" s="12"/>
    </row>
    <row r="43" spans="2:8" ht="18.75" x14ac:dyDescent="0.35">
      <c r="B43" s="8"/>
      <c r="C43" s="4"/>
      <c r="D43" s="18" t="s">
        <v>62</v>
      </c>
      <c r="E43" s="18" t="s">
        <v>26</v>
      </c>
      <c r="F43" s="18"/>
      <c r="G43" s="12"/>
    </row>
    <row r="44" spans="2:8" ht="34.5" x14ac:dyDescent="0.25">
      <c r="B44" s="8"/>
      <c r="C44" s="4"/>
      <c r="D44" s="17" t="s">
        <v>63</v>
      </c>
      <c r="E44" s="18" t="s">
        <v>26</v>
      </c>
      <c r="F44" s="18"/>
      <c r="G44" s="12"/>
    </row>
    <row r="45" spans="2:8" ht="56.25" customHeight="1" x14ac:dyDescent="0.25">
      <c r="B45" s="8"/>
      <c r="C45" s="4"/>
      <c r="D45" s="17" t="s">
        <v>64</v>
      </c>
      <c r="E45" s="18" t="s">
        <v>29</v>
      </c>
      <c r="F45" s="19" t="s">
        <v>360</v>
      </c>
      <c r="G45" s="12"/>
    </row>
    <row r="46" spans="2:8" ht="18.75" x14ac:dyDescent="0.35">
      <c r="B46" s="8"/>
      <c r="C46" s="4"/>
      <c r="D46" s="17" t="s">
        <v>65</v>
      </c>
      <c r="E46" s="18" t="s">
        <v>30</v>
      </c>
      <c r="F46" s="18"/>
      <c r="G46" s="12"/>
    </row>
    <row r="47" spans="2:8" x14ac:dyDescent="0.25">
      <c r="B47" s="8"/>
      <c r="C47" s="4"/>
      <c r="D47" s="4"/>
      <c r="E47" s="4"/>
      <c r="F47" s="4"/>
      <c r="G47" s="12"/>
    </row>
    <row r="48" spans="2:8" x14ac:dyDescent="0.25">
      <c r="B48" s="8"/>
      <c r="C48" s="4"/>
      <c r="D48" s="4"/>
      <c r="E48" s="4"/>
      <c r="F48" s="4"/>
      <c r="G48" s="12"/>
    </row>
    <row r="49" spans="2:7" x14ac:dyDescent="0.25">
      <c r="B49" s="8"/>
      <c r="C49" s="4"/>
      <c r="D49" s="4"/>
      <c r="E49" s="4"/>
      <c r="F49" s="4"/>
      <c r="G49" s="12"/>
    </row>
    <row r="50" spans="2:7" x14ac:dyDescent="0.25">
      <c r="B50" s="8"/>
      <c r="C50" s="4"/>
      <c r="D50" s="4"/>
      <c r="E50" s="4"/>
      <c r="F50" s="4"/>
      <c r="G50" s="12"/>
    </row>
    <row r="51" spans="2:7" ht="31.5" x14ac:dyDescent="0.25">
      <c r="B51" s="8"/>
      <c r="C51" s="4"/>
      <c r="D51" s="15" t="s">
        <v>22</v>
      </c>
      <c r="E51" s="13" t="s">
        <v>23</v>
      </c>
      <c r="F51" s="16" t="s">
        <v>42</v>
      </c>
      <c r="G51" s="12"/>
    </row>
    <row r="52" spans="2:7" ht="34.5" x14ac:dyDescent="0.25">
      <c r="B52" s="8"/>
      <c r="C52" s="4"/>
      <c r="D52" s="22" t="s">
        <v>67</v>
      </c>
      <c r="E52" s="18" t="s">
        <v>26</v>
      </c>
      <c r="F52" s="18"/>
      <c r="G52" s="12"/>
    </row>
    <row r="53" spans="2:7" ht="63" x14ac:dyDescent="0.25">
      <c r="B53" s="8"/>
      <c r="C53" s="4"/>
      <c r="D53" s="23" t="s">
        <v>35</v>
      </c>
      <c r="E53" s="24" t="s">
        <v>32</v>
      </c>
      <c r="F53" s="20" t="s">
        <v>354</v>
      </c>
      <c r="G53" s="12"/>
    </row>
    <row r="54" spans="2:7" ht="47.25" x14ac:dyDescent="0.25">
      <c r="B54" s="8"/>
      <c r="C54" s="4"/>
      <c r="D54" s="25" t="s">
        <v>36</v>
      </c>
      <c r="E54" s="24" t="s">
        <v>32</v>
      </c>
      <c r="F54" s="20" t="s">
        <v>361</v>
      </c>
      <c r="G54" s="12"/>
    </row>
    <row r="55" spans="2:7" ht="47.25" x14ac:dyDescent="0.25">
      <c r="B55" s="8"/>
      <c r="C55" s="4"/>
      <c r="D55" s="26" t="s">
        <v>68</v>
      </c>
      <c r="E55" s="18" t="s">
        <v>37</v>
      </c>
      <c r="F55" s="19" t="s">
        <v>336</v>
      </c>
      <c r="G55" s="12"/>
    </row>
    <row r="56" spans="2:7" ht="31.5" x14ac:dyDescent="0.25">
      <c r="B56" s="8"/>
      <c r="C56" s="4"/>
      <c r="D56" s="26" t="s">
        <v>69</v>
      </c>
      <c r="E56" s="18" t="s">
        <v>37</v>
      </c>
      <c r="F56" s="19" t="s">
        <v>337</v>
      </c>
      <c r="G56" s="12"/>
    </row>
    <row r="57" spans="2:7" ht="34.5" x14ac:dyDescent="0.25">
      <c r="B57" s="8"/>
      <c r="C57" s="4"/>
      <c r="D57" s="22" t="s">
        <v>70</v>
      </c>
      <c r="E57" s="18" t="s">
        <v>37</v>
      </c>
      <c r="F57" s="19" t="s">
        <v>337</v>
      </c>
      <c r="G57" s="12"/>
    </row>
    <row r="58" spans="2:7" ht="47.25" x14ac:dyDescent="0.25">
      <c r="B58" s="8"/>
      <c r="C58" s="4"/>
      <c r="D58" s="26" t="s">
        <v>71</v>
      </c>
      <c r="E58" s="18" t="s">
        <v>37</v>
      </c>
      <c r="F58" s="19" t="s">
        <v>338</v>
      </c>
      <c r="G58" s="12"/>
    </row>
    <row r="59" spans="2:7" ht="16.5" thickBot="1" x14ac:dyDescent="0.3">
      <c r="B59" s="32"/>
      <c r="C59" s="33"/>
      <c r="D59" s="33"/>
      <c r="E59" s="33"/>
      <c r="F59" s="33"/>
      <c r="G59" s="34"/>
    </row>
  </sheetData>
  <mergeCells count="1">
    <mergeCell ref="A2:G2"/>
  </mergeCells>
  <pageMargins left="0.25" right="0.25" top="0.75" bottom="0.75" header="0.3" footer="0.3"/>
  <pageSetup paperSize="9" scale="94" fitToHeight="0" orientation="landscape"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P51"/>
  <sheetViews>
    <sheetView zoomScale="80" zoomScaleNormal="80" workbookViewId="0">
      <pane xSplit="1" ySplit="9" topLeftCell="B10" activePane="bottomRight" state="frozen"/>
      <selection pane="topRight" activeCell="B1" sqref="B1"/>
      <selection pane="bottomLeft" activeCell="A10" sqref="A10"/>
      <selection pane="bottomRight" activeCell="N21" sqref="N21"/>
    </sheetView>
  </sheetViews>
  <sheetFormatPr defaultRowHeight="13.5" x14ac:dyDescent="0.2"/>
  <cols>
    <col min="1" max="1" width="59" style="161" customWidth="1"/>
    <col min="2" max="2" width="11.28515625" style="161" bestFit="1" customWidth="1"/>
    <col min="3" max="6" width="11.28515625" style="161" customWidth="1"/>
    <col min="7" max="7" width="11.28515625" style="161" bestFit="1" customWidth="1"/>
    <col min="8" max="9" width="11.28515625" style="161" customWidth="1"/>
    <col min="10" max="10" width="11.28515625" style="161" bestFit="1" customWidth="1"/>
    <col min="11" max="12" width="11.28515625" style="161" customWidth="1"/>
    <col min="13" max="13" width="11.28515625" style="161" bestFit="1" customWidth="1"/>
    <col min="14" max="21" width="11.28515625" style="161" customWidth="1"/>
    <col min="22" max="22" width="11.28515625" style="161" hidden="1" customWidth="1"/>
    <col min="23" max="23" width="3.42578125" style="161" hidden="1" customWidth="1"/>
    <col min="24" max="24" width="13.28515625" style="161" customWidth="1"/>
    <col min="25" max="27" width="11.28515625" style="161" hidden="1" customWidth="1"/>
    <col min="28" max="28" width="13.140625" style="161" customWidth="1"/>
    <col min="29" max="29" width="12.140625" style="161" customWidth="1"/>
    <col min="30" max="32" width="11.28515625" style="161" customWidth="1"/>
    <col min="33" max="34" width="11.28515625" style="161" hidden="1" customWidth="1"/>
    <col min="35" max="35" width="11.28515625" style="161" customWidth="1"/>
    <col min="36" max="38" width="11.28515625" style="161" hidden="1" customWidth="1"/>
    <col min="39" max="42" width="11.28515625" style="161" customWidth="1"/>
    <col min="43" max="240" width="9.140625" style="162"/>
    <col min="241" max="241" width="31.42578125" style="162" bestFit="1" customWidth="1"/>
    <col min="242" max="242" width="9.140625" style="162"/>
    <col min="243" max="243" width="10.28515625" style="162" customWidth="1"/>
    <col min="244" max="496" width="9.140625" style="162"/>
    <col min="497" max="497" width="31.42578125" style="162" bestFit="1" customWidth="1"/>
    <col min="498" max="498" width="9.140625" style="162"/>
    <col min="499" max="499" width="10.28515625" style="162" customWidth="1"/>
    <col min="500" max="752" width="9.140625" style="162"/>
    <col min="753" max="753" width="31.42578125" style="162" bestFit="1" customWidth="1"/>
    <col min="754" max="754" width="9.140625" style="162"/>
    <col min="755" max="755" width="10.28515625" style="162" customWidth="1"/>
    <col min="756" max="1008" width="9.140625" style="162"/>
    <col min="1009" max="1009" width="31.42578125" style="162" bestFit="1" customWidth="1"/>
    <col min="1010" max="1010" width="9.140625" style="162"/>
    <col min="1011" max="1011" width="10.28515625" style="162" customWidth="1"/>
    <col min="1012" max="1264" width="9.140625" style="162"/>
    <col min="1265" max="1265" width="31.42578125" style="162" bestFit="1" customWidth="1"/>
    <col min="1266" max="1266" width="9.140625" style="162"/>
    <col min="1267" max="1267" width="10.28515625" style="162" customWidth="1"/>
    <col min="1268" max="1520" width="9.140625" style="162"/>
    <col min="1521" max="1521" width="31.42578125" style="162" bestFit="1" customWidth="1"/>
    <col min="1522" max="1522" width="9.140625" style="162"/>
    <col min="1523" max="1523" width="10.28515625" style="162" customWidth="1"/>
    <col min="1524" max="1776" width="9.140625" style="162"/>
    <col min="1777" max="1777" width="31.42578125" style="162" bestFit="1" customWidth="1"/>
    <col min="1778" max="1778" width="9.140625" style="162"/>
    <col min="1779" max="1779" width="10.28515625" style="162" customWidth="1"/>
    <col min="1780" max="2032" width="9.140625" style="162"/>
    <col min="2033" max="2033" width="31.42578125" style="162" bestFit="1" customWidth="1"/>
    <col min="2034" max="2034" width="9.140625" style="162"/>
    <col min="2035" max="2035" width="10.28515625" style="162" customWidth="1"/>
    <col min="2036" max="2288" width="9.140625" style="162"/>
    <col min="2289" max="2289" width="31.42578125" style="162" bestFit="1" customWidth="1"/>
    <col min="2290" max="2290" width="9.140625" style="162"/>
    <col min="2291" max="2291" width="10.28515625" style="162" customWidth="1"/>
    <col min="2292" max="2544" width="9.140625" style="162"/>
    <col min="2545" max="2545" width="31.42578125" style="162" bestFit="1" customWidth="1"/>
    <col min="2546" max="2546" width="9.140625" style="162"/>
    <col min="2547" max="2547" width="10.28515625" style="162" customWidth="1"/>
    <col min="2548" max="2800" width="9.140625" style="162"/>
    <col min="2801" max="2801" width="31.42578125" style="162" bestFit="1" customWidth="1"/>
    <col min="2802" max="2802" width="9.140625" style="162"/>
    <col min="2803" max="2803" width="10.28515625" style="162" customWidth="1"/>
    <col min="2804" max="3056" width="9.140625" style="162"/>
    <col min="3057" max="3057" width="31.42578125" style="162" bestFit="1" customWidth="1"/>
    <col min="3058" max="3058" width="9.140625" style="162"/>
    <col min="3059" max="3059" width="10.28515625" style="162" customWidth="1"/>
    <col min="3060" max="3312" width="9.140625" style="162"/>
    <col min="3313" max="3313" width="31.42578125" style="162" bestFit="1" customWidth="1"/>
    <col min="3314" max="3314" width="9.140625" style="162"/>
    <col min="3315" max="3315" width="10.28515625" style="162" customWidth="1"/>
    <col min="3316" max="3568" width="9.140625" style="162"/>
    <col min="3569" max="3569" width="31.42578125" style="162" bestFit="1" customWidth="1"/>
    <col min="3570" max="3570" width="9.140625" style="162"/>
    <col min="3571" max="3571" width="10.28515625" style="162" customWidth="1"/>
    <col min="3572" max="3824" width="9.140625" style="162"/>
    <col min="3825" max="3825" width="31.42578125" style="162" bestFit="1" customWidth="1"/>
    <col min="3826" max="3826" width="9.140625" style="162"/>
    <col min="3827" max="3827" width="10.28515625" style="162" customWidth="1"/>
    <col min="3828" max="4080" width="9.140625" style="162"/>
    <col min="4081" max="4081" width="31.42578125" style="162" bestFit="1" customWidth="1"/>
    <col min="4082" max="4082" width="9.140625" style="162"/>
    <col min="4083" max="4083" width="10.28515625" style="162" customWidth="1"/>
    <col min="4084" max="4336" width="9.140625" style="162"/>
    <col min="4337" max="4337" width="31.42578125" style="162" bestFit="1" customWidth="1"/>
    <col min="4338" max="4338" width="9.140625" style="162"/>
    <col min="4339" max="4339" width="10.28515625" style="162" customWidth="1"/>
    <col min="4340" max="4592" width="9.140625" style="162"/>
    <col min="4593" max="4593" width="31.42578125" style="162" bestFit="1" customWidth="1"/>
    <col min="4594" max="4594" width="9.140625" style="162"/>
    <col min="4595" max="4595" width="10.28515625" style="162" customWidth="1"/>
    <col min="4596" max="4848" width="9.140625" style="162"/>
    <col min="4849" max="4849" width="31.42578125" style="162" bestFit="1" customWidth="1"/>
    <col min="4850" max="4850" width="9.140625" style="162"/>
    <col min="4851" max="4851" width="10.28515625" style="162" customWidth="1"/>
    <col min="4852" max="5104" width="9.140625" style="162"/>
    <col min="5105" max="5105" width="31.42578125" style="162" bestFit="1" customWidth="1"/>
    <col min="5106" max="5106" width="9.140625" style="162"/>
    <col min="5107" max="5107" width="10.28515625" style="162" customWidth="1"/>
    <col min="5108" max="5360" width="9.140625" style="162"/>
    <col min="5361" max="5361" width="31.42578125" style="162" bestFit="1" customWidth="1"/>
    <col min="5362" max="5362" width="9.140625" style="162"/>
    <col min="5363" max="5363" width="10.28515625" style="162" customWidth="1"/>
    <col min="5364" max="5616" width="9.140625" style="162"/>
    <col min="5617" max="5617" width="31.42578125" style="162" bestFit="1" customWidth="1"/>
    <col min="5618" max="5618" width="9.140625" style="162"/>
    <col min="5619" max="5619" width="10.28515625" style="162" customWidth="1"/>
    <col min="5620" max="5872" width="9.140625" style="162"/>
    <col min="5873" max="5873" width="31.42578125" style="162" bestFit="1" customWidth="1"/>
    <col min="5874" max="5874" width="9.140625" style="162"/>
    <col min="5875" max="5875" width="10.28515625" style="162" customWidth="1"/>
    <col min="5876" max="6128" width="9.140625" style="162"/>
    <col min="6129" max="6129" width="31.42578125" style="162" bestFit="1" customWidth="1"/>
    <col min="6130" max="6130" width="9.140625" style="162"/>
    <col min="6131" max="6131" width="10.28515625" style="162" customWidth="1"/>
    <col min="6132" max="6384" width="9.140625" style="162"/>
    <col min="6385" max="6385" width="31.42578125" style="162" bestFit="1" customWidth="1"/>
    <col min="6386" max="6386" width="9.140625" style="162"/>
    <col min="6387" max="6387" width="10.28515625" style="162" customWidth="1"/>
    <col min="6388" max="6640" width="9.140625" style="162"/>
    <col min="6641" max="6641" width="31.42578125" style="162" bestFit="1" customWidth="1"/>
    <col min="6642" max="6642" width="9.140625" style="162"/>
    <col min="6643" max="6643" width="10.28515625" style="162" customWidth="1"/>
    <col min="6644" max="6896" width="9.140625" style="162"/>
    <col min="6897" max="6897" width="31.42578125" style="162" bestFit="1" customWidth="1"/>
    <col min="6898" max="6898" width="9.140625" style="162"/>
    <col min="6899" max="6899" width="10.28515625" style="162" customWidth="1"/>
    <col min="6900" max="7152" width="9.140625" style="162"/>
    <col min="7153" max="7153" width="31.42578125" style="162" bestFit="1" customWidth="1"/>
    <col min="7154" max="7154" width="9.140625" style="162"/>
    <col min="7155" max="7155" width="10.28515625" style="162" customWidth="1"/>
    <col min="7156" max="7408" width="9.140625" style="162"/>
    <col min="7409" max="7409" width="31.42578125" style="162" bestFit="1" customWidth="1"/>
    <col min="7410" max="7410" width="9.140625" style="162"/>
    <col min="7411" max="7411" width="10.28515625" style="162" customWidth="1"/>
    <col min="7412" max="7664" width="9.140625" style="162"/>
    <col min="7665" max="7665" width="31.42578125" style="162" bestFit="1" customWidth="1"/>
    <col min="7666" max="7666" width="9.140625" style="162"/>
    <col min="7667" max="7667" width="10.28515625" style="162" customWidth="1"/>
    <col min="7668" max="7920" width="9.140625" style="162"/>
    <col min="7921" max="7921" width="31.42578125" style="162" bestFit="1" customWidth="1"/>
    <col min="7922" max="7922" width="9.140625" style="162"/>
    <col min="7923" max="7923" width="10.28515625" style="162" customWidth="1"/>
    <col min="7924" max="8176" width="9.140625" style="162"/>
    <col min="8177" max="8177" width="31.42578125" style="162" bestFit="1" customWidth="1"/>
    <col min="8178" max="8178" width="9.140625" style="162"/>
    <col min="8179" max="8179" width="10.28515625" style="162" customWidth="1"/>
    <col min="8180" max="8432" width="9.140625" style="162"/>
    <col min="8433" max="8433" width="31.42578125" style="162" bestFit="1" customWidth="1"/>
    <col min="8434" max="8434" width="9.140625" style="162"/>
    <col min="8435" max="8435" width="10.28515625" style="162" customWidth="1"/>
    <col min="8436" max="8688" width="9.140625" style="162"/>
    <col min="8689" max="8689" width="31.42578125" style="162" bestFit="1" customWidth="1"/>
    <col min="8690" max="8690" width="9.140625" style="162"/>
    <col min="8691" max="8691" width="10.28515625" style="162" customWidth="1"/>
    <col min="8692" max="8944" width="9.140625" style="162"/>
    <col min="8945" max="8945" width="31.42578125" style="162" bestFit="1" customWidth="1"/>
    <col min="8946" max="8946" width="9.140625" style="162"/>
    <col min="8947" max="8947" width="10.28515625" style="162" customWidth="1"/>
    <col min="8948" max="9200" width="9.140625" style="162"/>
    <col min="9201" max="9201" width="31.42578125" style="162" bestFit="1" customWidth="1"/>
    <col min="9202" max="9202" width="9.140625" style="162"/>
    <col min="9203" max="9203" width="10.28515625" style="162" customWidth="1"/>
    <col min="9204" max="9456" width="9.140625" style="162"/>
    <col min="9457" max="9457" width="31.42578125" style="162" bestFit="1" customWidth="1"/>
    <col min="9458" max="9458" width="9.140625" style="162"/>
    <col min="9459" max="9459" width="10.28515625" style="162" customWidth="1"/>
    <col min="9460" max="9712" width="9.140625" style="162"/>
    <col min="9713" max="9713" width="31.42578125" style="162" bestFit="1" customWidth="1"/>
    <col min="9714" max="9714" width="9.140625" style="162"/>
    <col min="9715" max="9715" width="10.28515625" style="162" customWidth="1"/>
    <col min="9716" max="9968" width="9.140625" style="162"/>
    <col min="9969" max="9969" width="31.42578125" style="162" bestFit="1" customWidth="1"/>
    <col min="9970" max="9970" width="9.140625" style="162"/>
    <col min="9971" max="9971" width="10.28515625" style="162" customWidth="1"/>
    <col min="9972" max="10224" width="9.140625" style="162"/>
    <col min="10225" max="10225" width="31.42578125" style="162" bestFit="1" customWidth="1"/>
    <col min="10226" max="10226" width="9.140625" style="162"/>
    <col min="10227" max="10227" width="10.28515625" style="162" customWidth="1"/>
    <col min="10228" max="10480" width="9.140625" style="162"/>
    <col min="10481" max="10481" width="31.42578125" style="162" bestFit="1" customWidth="1"/>
    <col min="10482" max="10482" width="9.140625" style="162"/>
    <col min="10483" max="10483" width="10.28515625" style="162" customWidth="1"/>
    <col min="10484" max="10736" width="9.140625" style="162"/>
    <col min="10737" max="10737" width="31.42578125" style="162" bestFit="1" customWidth="1"/>
    <col min="10738" max="10738" width="9.140625" style="162"/>
    <col min="10739" max="10739" width="10.28515625" style="162" customWidth="1"/>
    <col min="10740" max="10992" width="9.140625" style="162"/>
    <col min="10993" max="10993" width="31.42578125" style="162" bestFit="1" customWidth="1"/>
    <col min="10994" max="10994" width="9.140625" style="162"/>
    <col min="10995" max="10995" width="10.28515625" style="162" customWidth="1"/>
    <col min="10996" max="11248" width="9.140625" style="162"/>
    <col min="11249" max="11249" width="31.42578125" style="162" bestFit="1" customWidth="1"/>
    <col min="11250" max="11250" width="9.140625" style="162"/>
    <col min="11251" max="11251" width="10.28515625" style="162" customWidth="1"/>
    <col min="11252" max="11504" width="9.140625" style="162"/>
    <col min="11505" max="11505" width="31.42578125" style="162" bestFit="1" customWidth="1"/>
    <col min="11506" max="11506" width="9.140625" style="162"/>
    <col min="11507" max="11507" width="10.28515625" style="162" customWidth="1"/>
    <col min="11508" max="11760" width="9.140625" style="162"/>
    <col min="11761" max="11761" width="31.42578125" style="162" bestFit="1" customWidth="1"/>
    <col min="11762" max="11762" width="9.140625" style="162"/>
    <col min="11763" max="11763" width="10.28515625" style="162" customWidth="1"/>
    <col min="11764" max="12016" width="9.140625" style="162"/>
    <col min="12017" max="12017" width="31.42578125" style="162" bestFit="1" customWidth="1"/>
    <col min="12018" max="12018" width="9.140625" style="162"/>
    <col min="12019" max="12019" width="10.28515625" style="162" customWidth="1"/>
    <col min="12020" max="12272" width="9.140625" style="162"/>
    <col min="12273" max="12273" width="31.42578125" style="162" bestFit="1" customWidth="1"/>
    <col min="12274" max="12274" width="9.140625" style="162"/>
    <col min="12275" max="12275" width="10.28515625" style="162" customWidth="1"/>
    <col min="12276" max="12528" width="9.140625" style="162"/>
    <col min="12529" max="12529" width="31.42578125" style="162" bestFit="1" customWidth="1"/>
    <col min="12530" max="12530" width="9.140625" style="162"/>
    <col min="12531" max="12531" width="10.28515625" style="162" customWidth="1"/>
    <col min="12532" max="12784" width="9.140625" style="162"/>
    <col min="12785" max="12785" width="31.42578125" style="162" bestFit="1" customWidth="1"/>
    <col min="12786" max="12786" width="9.140625" style="162"/>
    <col min="12787" max="12787" width="10.28515625" style="162" customWidth="1"/>
    <col min="12788" max="13040" width="9.140625" style="162"/>
    <col min="13041" max="13041" width="31.42578125" style="162" bestFit="1" customWidth="1"/>
    <col min="13042" max="13042" width="9.140625" style="162"/>
    <col min="13043" max="13043" width="10.28515625" style="162" customWidth="1"/>
    <col min="13044" max="13296" width="9.140625" style="162"/>
    <col min="13297" max="13297" width="31.42578125" style="162" bestFit="1" customWidth="1"/>
    <col min="13298" max="13298" width="9.140625" style="162"/>
    <col min="13299" max="13299" width="10.28515625" style="162" customWidth="1"/>
    <col min="13300" max="13552" width="9.140625" style="162"/>
    <col min="13553" max="13553" width="31.42578125" style="162" bestFit="1" customWidth="1"/>
    <col min="13554" max="13554" width="9.140625" style="162"/>
    <col min="13555" max="13555" width="10.28515625" style="162" customWidth="1"/>
    <col min="13556" max="13808" width="9.140625" style="162"/>
    <col min="13809" max="13809" width="31.42578125" style="162" bestFit="1" customWidth="1"/>
    <col min="13810" max="13810" width="9.140625" style="162"/>
    <col min="13811" max="13811" width="10.28515625" style="162" customWidth="1"/>
    <col min="13812" max="14064" width="9.140625" style="162"/>
    <col min="14065" max="14065" width="31.42578125" style="162" bestFit="1" customWidth="1"/>
    <col min="14066" max="14066" width="9.140625" style="162"/>
    <col min="14067" max="14067" width="10.28515625" style="162" customWidth="1"/>
    <col min="14068" max="14320" width="9.140625" style="162"/>
    <col min="14321" max="14321" width="31.42578125" style="162" bestFit="1" customWidth="1"/>
    <col min="14322" max="14322" width="9.140625" style="162"/>
    <col min="14323" max="14323" width="10.28515625" style="162" customWidth="1"/>
    <col min="14324" max="14576" width="9.140625" style="162"/>
    <col min="14577" max="14577" width="31.42578125" style="162" bestFit="1" customWidth="1"/>
    <col min="14578" max="14578" width="9.140625" style="162"/>
    <col min="14579" max="14579" width="10.28515625" style="162" customWidth="1"/>
    <col min="14580" max="14832" width="9.140625" style="162"/>
    <col min="14833" max="14833" width="31.42578125" style="162" bestFit="1" customWidth="1"/>
    <col min="14834" max="14834" width="9.140625" style="162"/>
    <col min="14835" max="14835" width="10.28515625" style="162" customWidth="1"/>
    <col min="14836" max="15088" width="9.140625" style="162"/>
    <col min="15089" max="15089" width="31.42578125" style="162" bestFit="1" customWidth="1"/>
    <col min="15090" max="15090" width="9.140625" style="162"/>
    <col min="15091" max="15091" width="10.28515625" style="162" customWidth="1"/>
    <col min="15092" max="15344" width="9.140625" style="162"/>
    <col min="15345" max="15345" width="31.42578125" style="162" bestFit="1" customWidth="1"/>
    <col min="15346" max="15346" width="9.140625" style="162"/>
    <col min="15347" max="15347" width="10.28515625" style="162" customWidth="1"/>
    <col min="15348" max="15600" width="9.140625" style="162"/>
    <col min="15601" max="15601" width="31.42578125" style="162" bestFit="1" customWidth="1"/>
    <col min="15602" max="15602" width="9.140625" style="162"/>
    <col min="15603" max="15603" width="10.28515625" style="162" customWidth="1"/>
    <col min="15604" max="15856" width="9.140625" style="162"/>
    <col min="15857" max="15857" width="31.42578125" style="162" bestFit="1" customWidth="1"/>
    <col min="15858" max="15858" width="9.140625" style="162"/>
    <col min="15859" max="15859" width="10.28515625" style="162" customWidth="1"/>
    <col min="15860" max="16112" width="9.140625" style="162"/>
    <col min="16113" max="16113" width="31.42578125" style="162" bestFit="1" customWidth="1"/>
    <col min="16114" max="16114" width="9.140625" style="162"/>
    <col min="16115" max="16115" width="10.28515625" style="162" customWidth="1"/>
    <col min="16116" max="16384" width="9.140625" style="162"/>
  </cols>
  <sheetData>
    <row r="1" spans="1:42" x14ac:dyDescent="0.2">
      <c r="A1" s="160" t="s">
        <v>264</v>
      </c>
    </row>
    <row r="2" spans="1:42" x14ac:dyDescent="0.2">
      <c r="A2" s="160"/>
    </row>
    <row r="3" spans="1:42" x14ac:dyDescent="0.2">
      <c r="A3" s="294" t="s">
        <v>297</v>
      </c>
    </row>
    <row r="4" spans="1:42" x14ac:dyDescent="0.2">
      <c r="A4" s="293" t="s">
        <v>315</v>
      </c>
      <c r="AD4" s="391"/>
    </row>
    <row r="5" spans="1:42" x14ac:dyDescent="0.2">
      <c r="A5" s="162"/>
    </row>
    <row r="6" spans="1:42" ht="14.25" thickBot="1" x14ac:dyDescent="0.25">
      <c r="A6" s="160"/>
      <c r="C6" s="390"/>
    </row>
    <row r="7" spans="1:42" ht="14.25" thickBot="1" x14ac:dyDescent="0.25">
      <c r="A7" s="542" t="s">
        <v>302</v>
      </c>
      <c r="B7" s="527" t="s">
        <v>267</v>
      </c>
      <c r="C7" s="528"/>
      <c r="D7" s="528"/>
      <c r="E7" s="528"/>
      <c r="F7" s="528"/>
      <c r="G7" s="528"/>
      <c r="H7" s="528"/>
      <c r="I7" s="528"/>
      <c r="J7" s="528"/>
      <c r="K7" s="528"/>
      <c r="L7" s="528"/>
      <c r="M7" s="528"/>
      <c r="N7" s="528"/>
      <c r="O7" s="529"/>
      <c r="P7" s="525" t="s">
        <v>266</v>
      </c>
      <c r="Q7" s="525"/>
      <c r="R7" s="525"/>
      <c r="S7" s="525"/>
      <c r="T7" s="526"/>
      <c r="U7" s="522" t="s">
        <v>268</v>
      </c>
      <c r="V7" s="523"/>
      <c r="W7" s="523"/>
      <c r="X7" s="523"/>
      <c r="Y7" s="523"/>
      <c r="Z7" s="523"/>
      <c r="AA7" s="523"/>
      <c r="AB7" s="523"/>
      <c r="AC7" s="524"/>
      <c r="AD7" s="527" t="s">
        <v>265</v>
      </c>
      <c r="AE7" s="528"/>
      <c r="AF7" s="528"/>
      <c r="AG7" s="528"/>
      <c r="AH7" s="528"/>
      <c r="AI7" s="528"/>
      <c r="AJ7" s="528"/>
      <c r="AK7" s="528"/>
      <c r="AL7" s="528"/>
      <c r="AM7" s="528"/>
      <c r="AN7" s="528"/>
      <c r="AO7" s="528"/>
      <c r="AP7" s="529"/>
    </row>
    <row r="8" spans="1:42" ht="13.5" customHeight="1" x14ac:dyDescent="0.2">
      <c r="A8" s="543"/>
      <c r="B8" s="530" t="s">
        <v>136</v>
      </c>
      <c r="C8" s="518"/>
      <c r="D8" s="518"/>
      <c r="E8" s="518" t="s">
        <v>288</v>
      </c>
      <c r="F8" s="518" t="s">
        <v>137</v>
      </c>
      <c r="G8" s="518"/>
      <c r="H8" s="518" t="s">
        <v>289</v>
      </c>
      <c r="I8" s="518" t="s">
        <v>139</v>
      </c>
      <c r="J8" s="518"/>
      <c r="K8" s="518"/>
      <c r="L8" s="518" t="s">
        <v>290</v>
      </c>
      <c r="M8" s="518" t="s">
        <v>140</v>
      </c>
      <c r="N8" s="518"/>
      <c r="O8" s="539" t="s">
        <v>291</v>
      </c>
      <c r="P8" s="530" t="s">
        <v>141</v>
      </c>
      <c r="Q8" s="532" t="s">
        <v>142</v>
      </c>
      <c r="R8" s="534" t="s">
        <v>138</v>
      </c>
      <c r="S8" s="532" t="s">
        <v>110</v>
      </c>
      <c r="T8" s="536" t="s">
        <v>152</v>
      </c>
      <c r="U8" s="530" t="s">
        <v>288</v>
      </c>
      <c r="V8" s="538" t="s">
        <v>137</v>
      </c>
      <c r="W8" s="538"/>
      <c r="X8" s="518" t="s">
        <v>289</v>
      </c>
      <c r="Y8" s="538" t="s">
        <v>139</v>
      </c>
      <c r="Z8" s="538"/>
      <c r="AA8" s="538"/>
      <c r="AB8" s="518" t="s">
        <v>290</v>
      </c>
      <c r="AC8" s="539" t="s">
        <v>291</v>
      </c>
      <c r="AD8" s="530" t="s">
        <v>136</v>
      </c>
      <c r="AE8" s="518"/>
      <c r="AF8" s="518"/>
      <c r="AG8" s="538" t="s">
        <v>137</v>
      </c>
      <c r="AH8" s="538"/>
      <c r="AI8" s="518" t="s">
        <v>138</v>
      </c>
      <c r="AJ8" s="538" t="s">
        <v>139</v>
      </c>
      <c r="AK8" s="538"/>
      <c r="AL8" s="538"/>
      <c r="AM8" s="518" t="s">
        <v>139</v>
      </c>
      <c r="AN8" s="518" t="s">
        <v>140</v>
      </c>
      <c r="AO8" s="518"/>
      <c r="AP8" s="520" t="s">
        <v>151</v>
      </c>
    </row>
    <row r="9" spans="1:42" ht="75.75" customHeight="1" thickBot="1" x14ac:dyDescent="0.25">
      <c r="A9" s="544"/>
      <c r="B9" s="308" t="s">
        <v>141</v>
      </c>
      <c r="C9" s="309" t="s">
        <v>142</v>
      </c>
      <c r="D9" s="309" t="s">
        <v>143</v>
      </c>
      <c r="E9" s="519"/>
      <c r="F9" s="310" t="s">
        <v>144</v>
      </c>
      <c r="G9" s="309" t="s">
        <v>145</v>
      </c>
      <c r="H9" s="519"/>
      <c r="I9" s="310" t="s">
        <v>146</v>
      </c>
      <c r="J9" s="309" t="s">
        <v>147</v>
      </c>
      <c r="K9" s="310" t="s">
        <v>148</v>
      </c>
      <c r="L9" s="519"/>
      <c r="M9" s="309" t="s">
        <v>149</v>
      </c>
      <c r="N9" s="310" t="s">
        <v>150</v>
      </c>
      <c r="O9" s="540"/>
      <c r="P9" s="531"/>
      <c r="Q9" s="533"/>
      <c r="R9" s="535"/>
      <c r="S9" s="533"/>
      <c r="T9" s="537"/>
      <c r="U9" s="531"/>
      <c r="V9" s="314" t="s">
        <v>144</v>
      </c>
      <c r="W9" s="315" t="s">
        <v>145</v>
      </c>
      <c r="X9" s="519"/>
      <c r="Y9" s="314" t="s">
        <v>146</v>
      </c>
      <c r="Z9" s="315" t="s">
        <v>147</v>
      </c>
      <c r="AA9" s="314" t="s">
        <v>148</v>
      </c>
      <c r="AB9" s="519"/>
      <c r="AC9" s="540"/>
      <c r="AD9" s="308" t="s">
        <v>141</v>
      </c>
      <c r="AE9" s="309" t="s">
        <v>142</v>
      </c>
      <c r="AF9" s="309" t="s">
        <v>143</v>
      </c>
      <c r="AG9" s="314" t="s">
        <v>144</v>
      </c>
      <c r="AH9" s="315" t="s">
        <v>145</v>
      </c>
      <c r="AI9" s="519"/>
      <c r="AJ9" s="314" t="s">
        <v>146</v>
      </c>
      <c r="AK9" s="315" t="s">
        <v>147</v>
      </c>
      <c r="AL9" s="314" t="s">
        <v>148</v>
      </c>
      <c r="AM9" s="519"/>
      <c r="AN9" s="309" t="s">
        <v>149</v>
      </c>
      <c r="AO9" s="310" t="s">
        <v>150</v>
      </c>
      <c r="AP9" s="521"/>
    </row>
    <row r="10" spans="1:42" x14ac:dyDescent="0.2">
      <c r="A10" s="163" t="s">
        <v>153</v>
      </c>
      <c r="B10" s="246">
        <v>2.3E-2</v>
      </c>
      <c r="C10" s="247">
        <v>0.504</v>
      </c>
      <c r="D10" s="247">
        <v>2.7E-2</v>
      </c>
      <c r="E10" s="247">
        <f>B10+C10+D10</f>
        <v>0.55400000000000005</v>
      </c>
      <c r="F10" s="247">
        <v>8.0000000000000002E-3</v>
      </c>
      <c r="G10" s="247">
        <v>3.6999999999999998E-2</v>
      </c>
      <c r="H10" s="247">
        <f>F10+G10</f>
        <v>4.4999999999999998E-2</v>
      </c>
      <c r="I10" s="247">
        <v>2E-3</v>
      </c>
      <c r="J10" s="248">
        <v>0</v>
      </c>
      <c r="K10" s="247">
        <v>1E-3</v>
      </c>
      <c r="L10" s="249">
        <f>I10+J10+K10</f>
        <v>3.0000000000000001E-3</v>
      </c>
      <c r="M10" s="247">
        <v>8.9999999999999993E-3</v>
      </c>
      <c r="N10" s="247">
        <v>0.38900000000000001</v>
      </c>
      <c r="O10" s="250">
        <f>M10+N10</f>
        <v>0.39800000000000002</v>
      </c>
      <c r="P10" s="311">
        <f t="shared" ref="P10:P40" si="0">B10</f>
        <v>2.3E-2</v>
      </c>
      <c r="Q10" s="312">
        <f t="shared" ref="Q10:Q40" si="1">C10</f>
        <v>0.504</v>
      </c>
      <c r="R10" s="312">
        <f t="shared" ref="R10:R40" si="2">H10</f>
        <v>4.4999999999999998E-2</v>
      </c>
      <c r="S10" s="312">
        <f t="shared" ref="S10:S40" si="3">M10</f>
        <v>8.9999999999999993E-3</v>
      </c>
      <c r="T10" s="313">
        <f t="shared" ref="T10:T40" si="4">1-P10-R10-S10-Q10</f>
        <v>0.41899999999999993</v>
      </c>
      <c r="U10" s="246">
        <v>0.184</v>
      </c>
      <c r="V10" s="260"/>
      <c r="W10" s="248"/>
      <c r="X10" s="247">
        <v>0.124</v>
      </c>
      <c r="Y10" s="260"/>
      <c r="Z10" s="248"/>
      <c r="AA10" s="260"/>
      <c r="AB10" s="247">
        <v>0.11600000000000001</v>
      </c>
      <c r="AC10" s="261">
        <v>0.57699999999999996</v>
      </c>
      <c r="AD10" s="262">
        <f t="shared" ref="AD10:AD40" si="5">(B10/$E10)*$U10</f>
        <v>7.6389891696750888E-3</v>
      </c>
      <c r="AE10" s="263">
        <f t="shared" ref="AE10:AE40" si="6">(C10/$E10)*$U10</f>
        <v>0.16739350180505413</v>
      </c>
      <c r="AF10" s="249">
        <f t="shared" ref="AF10:AF40" si="7">(D10/$E10)*$U10</f>
        <v>8.967509025270758E-3</v>
      </c>
      <c r="AG10" s="260"/>
      <c r="AH10" s="248"/>
      <c r="AI10" s="268">
        <v>0.124</v>
      </c>
      <c r="AJ10" s="260"/>
      <c r="AK10" s="248"/>
      <c r="AL10" s="260"/>
      <c r="AM10" s="247">
        <v>0.11600000000000001</v>
      </c>
      <c r="AN10" s="263">
        <f t="shared" ref="AN10:AN40" si="8">(M10/$O10)*$AC10</f>
        <v>1.3047738693467334E-2</v>
      </c>
      <c r="AO10" s="249">
        <f t="shared" ref="AO10:AO40" si="9">(N10/$O10)*$AC10</f>
        <v>0.56395226130653264</v>
      </c>
      <c r="AP10" s="270">
        <f t="shared" ref="AP10:AP40" si="10">1-AD10-AE10-AI10-AN10</f>
        <v>0.68791977033180352</v>
      </c>
    </row>
    <row r="11" spans="1:42" x14ac:dyDescent="0.2">
      <c r="A11" s="170" t="s">
        <v>154</v>
      </c>
      <c r="B11" s="164">
        <v>2.3E-2</v>
      </c>
      <c r="C11" s="165">
        <v>0.22600000000000001</v>
      </c>
      <c r="D11" s="165">
        <v>8.0000000000000002E-3</v>
      </c>
      <c r="E11" s="165">
        <f>B11+C11+D11</f>
        <v>0.25700000000000001</v>
      </c>
      <c r="F11" s="165">
        <v>5.3999999999999999E-2</v>
      </c>
      <c r="G11" s="165">
        <v>6.0000000000000001E-3</v>
      </c>
      <c r="H11" s="165">
        <f>F11+G11</f>
        <v>0.06</v>
      </c>
      <c r="I11" s="165">
        <v>2E-3</v>
      </c>
      <c r="J11" s="171">
        <v>0</v>
      </c>
      <c r="K11" s="165">
        <v>2E-3</v>
      </c>
      <c r="L11" s="166">
        <f>I11+J11+K11</f>
        <v>4.0000000000000001E-3</v>
      </c>
      <c r="M11" s="165">
        <v>2.7E-2</v>
      </c>
      <c r="N11" s="165">
        <v>0.65100000000000002</v>
      </c>
      <c r="O11" s="167">
        <f>M11+N11</f>
        <v>0.67800000000000005</v>
      </c>
      <c r="P11" s="251">
        <f t="shared" si="0"/>
        <v>2.3E-2</v>
      </c>
      <c r="Q11" s="252">
        <f t="shared" si="1"/>
        <v>0.22600000000000001</v>
      </c>
      <c r="R11" s="252">
        <f t="shared" si="2"/>
        <v>0.06</v>
      </c>
      <c r="S11" s="252">
        <f t="shared" si="3"/>
        <v>2.7E-2</v>
      </c>
      <c r="T11" s="253">
        <f t="shared" si="4"/>
        <v>0.66400000000000003</v>
      </c>
      <c r="U11" s="164">
        <v>8.5999999999999993E-2</v>
      </c>
      <c r="V11" s="172"/>
      <c r="W11" s="171"/>
      <c r="X11" s="165">
        <v>6.4000000000000001E-2</v>
      </c>
      <c r="Y11" s="172"/>
      <c r="Z11" s="171"/>
      <c r="AA11" s="172"/>
      <c r="AB11" s="165">
        <v>3.1E-2</v>
      </c>
      <c r="AC11" s="168">
        <v>0.81899999999999995</v>
      </c>
      <c r="AD11" s="264">
        <f t="shared" si="5"/>
        <v>7.6964980544747073E-3</v>
      </c>
      <c r="AE11" s="265">
        <f t="shared" si="6"/>
        <v>7.5626459143968858E-2</v>
      </c>
      <c r="AF11" s="166">
        <f t="shared" si="7"/>
        <v>2.6770428015564199E-3</v>
      </c>
      <c r="AG11" s="172"/>
      <c r="AH11" s="171"/>
      <c r="AI11" s="269">
        <v>6.4000000000000001E-2</v>
      </c>
      <c r="AJ11" s="172"/>
      <c r="AK11" s="171"/>
      <c r="AL11" s="172"/>
      <c r="AM11" s="165">
        <v>3.1E-2</v>
      </c>
      <c r="AN11" s="265">
        <f t="shared" si="8"/>
        <v>3.2615044247787606E-2</v>
      </c>
      <c r="AO11" s="166">
        <f t="shared" si="9"/>
        <v>0.78638495575221234</v>
      </c>
      <c r="AP11" s="271">
        <f t="shared" si="10"/>
        <v>0.82006199855376882</v>
      </c>
    </row>
    <row r="12" spans="1:42" x14ac:dyDescent="0.2">
      <c r="A12" s="170" t="s">
        <v>155</v>
      </c>
      <c r="B12" s="164">
        <v>3.3000000000000002E-2</v>
      </c>
      <c r="C12" s="165">
        <v>0.11899999999999999</v>
      </c>
      <c r="D12" s="165">
        <v>0.109</v>
      </c>
      <c r="E12" s="165">
        <f t="shared" ref="E12:E45" si="11">SUM(B12:D12)</f>
        <v>0.26100000000000001</v>
      </c>
      <c r="F12" s="165">
        <v>4.1000000000000002E-2</v>
      </c>
      <c r="G12" s="165">
        <v>0.16300000000000001</v>
      </c>
      <c r="H12" s="165">
        <f t="shared" ref="H12:H45" si="12">SUM(F12:G12)</f>
        <v>0.20400000000000001</v>
      </c>
      <c r="I12" s="165">
        <v>8.0000000000000002E-3</v>
      </c>
      <c r="J12" s="165">
        <v>5.0000000000000001E-3</v>
      </c>
      <c r="K12" s="165">
        <v>4.8000000000000001E-2</v>
      </c>
      <c r="L12" s="166">
        <f t="shared" ref="L12:L45" si="13">SUM(I12:K12)</f>
        <v>6.0999999999999999E-2</v>
      </c>
      <c r="M12" s="165">
        <v>0.03</v>
      </c>
      <c r="N12" s="165">
        <v>0.443</v>
      </c>
      <c r="O12" s="167">
        <f t="shared" ref="O12:O45" si="14">M12+N12</f>
        <v>0.47299999999999998</v>
      </c>
      <c r="P12" s="251">
        <f t="shared" si="0"/>
        <v>3.3000000000000002E-2</v>
      </c>
      <c r="Q12" s="252">
        <f t="shared" si="1"/>
        <v>0.11899999999999999</v>
      </c>
      <c r="R12" s="252">
        <f t="shared" si="2"/>
        <v>0.20400000000000001</v>
      </c>
      <c r="S12" s="252">
        <f t="shared" si="3"/>
        <v>0.03</v>
      </c>
      <c r="T12" s="253">
        <f t="shared" si="4"/>
        <v>0.61399999999999988</v>
      </c>
      <c r="U12" s="164">
        <v>0.06</v>
      </c>
      <c r="V12" s="172"/>
      <c r="W12" s="171"/>
      <c r="X12" s="165">
        <v>0.24</v>
      </c>
      <c r="Y12" s="172"/>
      <c r="Z12" s="171"/>
      <c r="AA12" s="172"/>
      <c r="AB12" s="166">
        <v>0.17299999999999999</v>
      </c>
      <c r="AC12" s="168">
        <v>0.52700000000000002</v>
      </c>
      <c r="AD12" s="264">
        <f t="shared" si="5"/>
        <v>7.5862068965517242E-3</v>
      </c>
      <c r="AE12" s="265">
        <f t="shared" si="6"/>
        <v>2.7356321839080457E-2</v>
      </c>
      <c r="AF12" s="166">
        <f t="shared" si="7"/>
        <v>2.5057471264367814E-2</v>
      </c>
      <c r="AG12" s="172"/>
      <c r="AH12" s="171"/>
      <c r="AI12" s="269">
        <v>0.24</v>
      </c>
      <c r="AJ12" s="172"/>
      <c r="AK12" s="171"/>
      <c r="AL12" s="172"/>
      <c r="AM12" s="166">
        <v>0.17299999999999999</v>
      </c>
      <c r="AN12" s="265">
        <f t="shared" si="8"/>
        <v>3.3424947145877376E-2</v>
      </c>
      <c r="AO12" s="166">
        <f t="shared" si="9"/>
        <v>0.49357505285412268</v>
      </c>
      <c r="AP12" s="271">
        <f t="shared" si="10"/>
        <v>0.69163252411849041</v>
      </c>
    </row>
    <row r="13" spans="1:42" x14ac:dyDescent="0.2">
      <c r="A13" s="170" t="s">
        <v>156</v>
      </c>
      <c r="B13" s="164">
        <v>3.3000000000000002E-2</v>
      </c>
      <c r="C13" s="165">
        <v>8.3000000000000004E-2</v>
      </c>
      <c r="D13" s="165">
        <v>8.8999999999999996E-2</v>
      </c>
      <c r="E13" s="165">
        <f t="shared" si="11"/>
        <v>0.20500000000000002</v>
      </c>
      <c r="F13" s="165">
        <v>0.10199999999999999</v>
      </c>
      <c r="G13" s="165">
        <v>0.27</v>
      </c>
      <c r="H13" s="165">
        <f t="shared" si="12"/>
        <v>0.372</v>
      </c>
      <c r="I13" s="165">
        <v>8.9999999999999993E-3</v>
      </c>
      <c r="J13" s="165">
        <v>3.0000000000000001E-3</v>
      </c>
      <c r="K13" s="165">
        <v>6.0000000000000001E-3</v>
      </c>
      <c r="L13" s="166">
        <f t="shared" ref="L13:L19" si="15">SUM(I13:K13)</f>
        <v>1.8000000000000002E-2</v>
      </c>
      <c r="M13" s="165">
        <v>0.02</v>
      </c>
      <c r="N13" s="165">
        <v>0.38500000000000001</v>
      </c>
      <c r="O13" s="167">
        <f t="shared" si="14"/>
        <v>0.40500000000000003</v>
      </c>
      <c r="P13" s="251">
        <f t="shared" si="0"/>
        <v>3.3000000000000002E-2</v>
      </c>
      <c r="Q13" s="252">
        <f t="shared" si="1"/>
        <v>8.3000000000000004E-2</v>
      </c>
      <c r="R13" s="252">
        <f t="shared" si="2"/>
        <v>0.372</v>
      </c>
      <c r="S13" s="252">
        <f t="shared" si="3"/>
        <v>0.02</v>
      </c>
      <c r="T13" s="253">
        <f t="shared" si="4"/>
        <v>0.49199999999999994</v>
      </c>
      <c r="U13" s="169">
        <v>8.5999999999999993E-2</v>
      </c>
      <c r="V13" s="172"/>
      <c r="W13" s="171"/>
      <c r="X13" s="166">
        <v>0.46899999999999997</v>
      </c>
      <c r="Y13" s="172"/>
      <c r="Z13" s="171"/>
      <c r="AA13" s="172"/>
      <c r="AB13" s="166">
        <v>0.04</v>
      </c>
      <c r="AC13" s="167">
        <v>0.40400000000000003</v>
      </c>
      <c r="AD13" s="264">
        <f t="shared" si="5"/>
        <v>1.384390243902439E-2</v>
      </c>
      <c r="AE13" s="265">
        <f t="shared" si="6"/>
        <v>3.4819512195121943E-2</v>
      </c>
      <c r="AF13" s="166">
        <f t="shared" si="7"/>
        <v>3.7336585365853651E-2</v>
      </c>
      <c r="AG13" s="172"/>
      <c r="AH13" s="171"/>
      <c r="AI13" s="265">
        <v>0.46899999999999997</v>
      </c>
      <c r="AJ13" s="172"/>
      <c r="AK13" s="171"/>
      <c r="AL13" s="172"/>
      <c r="AM13" s="166">
        <v>0.04</v>
      </c>
      <c r="AN13" s="265">
        <f t="shared" si="8"/>
        <v>1.9950617283950617E-2</v>
      </c>
      <c r="AO13" s="166">
        <f t="shared" si="9"/>
        <v>0.38404938271604938</v>
      </c>
      <c r="AP13" s="271">
        <f t="shared" si="10"/>
        <v>0.46238596808190313</v>
      </c>
    </row>
    <row r="14" spans="1:42" x14ac:dyDescent="0.2">
      <c r="A14" s="170" t="s">
        <v>157</v>
      </c>
      <c r="B14" s="164">
        <v>1.2E-2</v>
      </c>
      <c r="C14" s="165">
        <v>0.11600000000000001</v>
      </c>
      <c r="D14" s="165">
        <v>2.1999999999999999E-2</v>
      </c>
      <c r="E14" s="165">
        <f t="shared" si="11"/>
        <v>0.15</v>
      </c>
      <c r="F14" s="165">
        <v>1.4999999999999999E-2</v>
      </c>
      <c r="G14" s="165">
        <v>7.0000000000000001E-3</v>
      </c>
      <c r="H14" s="165">
        <f t="shared" si="12"/>
        <v>2.1999999999999999E-2</v>
      </c>
      <c r="I14" s="165">
        <v>2E-3</v>
      </c>
      <c r="J14" s="165">
        <v>1E-3</v>
      </c>
      <c r="K14" s="165">
        <v>2E-3</v>
      </c>
      <c r="L14" s="166">
        <f t="shared" si="15"/>
        <v>5.0000000000000001E-3</v>
      </c>
      <c r="M14" s="165">
        <v>0.01</v>
      </c>
      <c r="N14" s="165">
        <v>0.81399999999999995</v>
      </c>
      <c r="O14" s="167">
        <f t="shared" si="14"/>
        <v>0.82399999999999995</v>
      </c>
      <c r="P14" s="251">
        <f t="shared" si="0"/>
        <v>1.2E-2</v>
      </c>
      <c r="Q14" s="252">
        <f t="shared" si="1"/>
        <v>0.11600000000000001</v>
      </c>
      <c r="R14" s="252">
        <f t="shared" si="2"/>
        <v>2.1999999999999999E-2</v>
      </c>
      <c r="S14" s="252">
        <f t="shared" si="3"/>
        <v>0.01</v>
      </c>
      <c r="T14" s="253">
        <f t="shared" si="4"/>
        <v>0.84</v>
      </c>
      <c r="U14" s="169">
        <v>4.2000000000000003E-2</v>
      </c>
      <c r="V14" s="172"/>
      <c r="W14" s="171"/>
      <c r="X14" s="166">
        <v>0.06</v>
      </c>
      <c r="Y14" s="172"/>
      <c r="Z14" s="171"/>
      <c r="AA14" s="172"/>
      <c r="AB14" s="166">
        <v>3.7999999999999999E-2</v>
      </c>
      <c r="AC14" s="167">
        <v>0.86099999999999999</v>
      </c>
      <c r="AD14" s="264">
        <f t="shared" si="5"/>
        <v>3.3600000000000001E-3</v>
      </c>
      <c r="AE14" s="265">
        <f t="shared" si="6"/>
        <v>3.2480000000000009E-2</v>
      </c>
      <c r="AF14" s="166">
        <f t="shared" si="7"/>
        <v>6.1600000000000005E-3</v>
      </c>
      <c r="AG14" s="172"/>
      <c r="AH14" s="171"/>
      <c r="AI14" s="265">
        <v>0.06</v>
      </c>
      <c r="AJ14" s="172"/>
      <c r="AK14" s="171"/>
      <c r="AL14" s="172"/>
      <c r="AM14" s="166">
        <v>3.7999999999999999E-2</v>
      </c>
      <c r="AN14" s="265">
        <f t="shared" si="8"/>
        <v>1.0449029126213594E-2</v>
      </c>
      <c r="AO14" s="166">
        <f t="shared" si="9"/>
        <v>0.85055097087378639</v>
      </c>
      <c r="AP14" s="271">
        <f t="shared" si="10"/>
        <v>0.89371097087378626</v>
      </c>
    </row>
    <row r="15" spans="1:42" x14ac:dyDescent="0.2">
      <c r="A15" s="170" t="s">
        <v>158</v>
      </c>
      <c r="B15" s="164">
        <v>0.83</v>
      </c>
      <c r="C15" s="165">
        <v>4.7E-2</v>
      </c>
      <c r="D15" s="165">
        <v>3.0000000000000001E-3</v>
      </c>
      <c r="E15" s="165">
        <f t="shared" si="11"/>
        <v>0.88</v>
      </c>
      <c r="F15" s="165">
        <v>1E-3</v>
      </c>
      <c r="G15" s="165">
        <v>0</v>
      </c>
      <c r="H15" s="165">
        <f t="shared" si="12"/>
        <v>1E-3</v>
      </c>
      <c r="I15" s="165">
        <v>0</v>
      </c>
      <c r="J15" s="165">
        <v>0</v>
      </c>
      <c r="K15" s="165">
        <v>0</v>
      </c>
      <c r="L15" s="166">
        <f t="shared" si="15"/>
        <v>0</v>
      </c>
      <c r="M15" s="165">
        <v>6.3E-2</v>
      </c>
      <c r="N15" s="165">
        <v>5.7000000000000002E-2</v>
      </c>
      <c r="O15" s="167">
        <f>M15+N15</f>
        <v>0.12</v>
      </c>
      <c r="P15" s="251">
        <f t="shared" si="0"/>
        <v>0.83</v>
      </c>
      <c r="Q15" s="252">
        <f t="shared" si="1"/>
        <v>4.7E-2</v>
      </c>
      <c r="R15" s="252">
        <f t="shared" si="2"/>
        <v>1E-3</v>
      </c>
      <c r="S15" s="252">
        <f t="shared" si="3"/>
        <v>6.3E-2</v>
      </c>
      <c r="T15" s="253">
        <f t="shared" si="4"/>
        <v>5.9000000000000039E-2</v>
      </c>
      <c r="U15" s="169">
        <v>0.47599999999999998</v>
      </c>
      <c r="V15" s="172"/>
      <c r="W15" s="171"/>
      <c r="X15" s="166">
        <v>6.4000000000000001E-2</v>
      </c>
      <c r="Y15" s="172"/>
      <c r="Z15" s="171"/>
      <c r="AA15" s="172"/>
      <c r="AB15" s="166">
        <v>0.14499999999999999</v>
      </c>
      <c r="AC15" s="167">
        <v>0.315</v>
      </c>
      <c r="AD15" s="264">
        <f t="shared" si="5"/>
        <v>0.44895454545454538</v>
      </c>
      <c r="AE15" s="265">
        <f t="shared" si="6"/>
        <v>2.542272727272727E-2</v>
      </c>
      <c r="AF15" s="166">
        <f t="shared" si="7"/>
        <v>1.6227272727272729E-3</v>
      </c>
      <c r="AG15" s="172"/>
      <c r="AH15" s="171"/>
      <c r="AI15" s="265">
        <v>6.4000000000000001E-2</v>
      </c>
      <c r="AJ15" s="172"/>
      <c r="AK15" s="171"/>
      <c r="AL15" s="172"/>
      <c r="AM15" s="166">
        <v>0.14499999999999999</v>
      </c>
      <c r="AN15" s="265">
        <f t="shared" si="8"/>
        <v>0.16537500000000002</v>
      </c>
      <c r="AO15" s="166">
        <f t="shared" si="9"/>
        <v>0.14962500000000001</v>
      </c>
      <c r="AP15" s="271">
        <f t="shared" si="10"/>
        <v>0.2962477272727273</v>
      </c>
    </row>
    <row r="16" spans="1:42" x14ac:dyDescent="0.2">
      <c r="A16" s="170" t="s">
        <v>159</v>
      </c>
      <c r="B16" s="164">
        <v>6.0000000000000001E-3</v>
      </c>
      <c r="C16" s="165">
        <v>7.5999999999999998E-2</v>
      </c>
      <c r="D16" s="165">
        <v>2.1000000000000001E-2</v>
      </c>
      <c r="E16" s="165">
        <f t="shared" si="11"/>
        <v>0.10300000000000001</v>
      </c>
      <c r="F16" s="165">
        <v>2.5000000000000001E-2</v>
      </c>
      <c r="G16" s="165">
        <v>1.6E-2</v>
      </c>
      <c r="H16" s="165">
        <f t="shared" si="12"/>
        <v>4.1000000000000002E-2</v>
      </c>
      <c r="I16" s="165">
        <v>0</v>
      </c>
      <c r="J16" s="165">
        <v>0</v>
      </c>
      <c r="K16" s="165">
        <v>1E-3</v>
      </c>
      <c r="L16" s="165">
        <f t="shared" si="15"/>
        <v>1E-3</v>
      </c>
      <c r="M16" s="165">
        <v>3.0000000000000001E-3</v>
      </c>
      <c r="N16" s="165">
        <v>0.85199999999999998</v>
      </c>
      <c r="O16" s="167">
        <f t="shared" si="14"/>
        <v>0.85499999999999998</v>
      </c>
      <c r="P16" s="251">
        <f t="shared" si="0"/>
        <v>6.0000000000000001E-3</v>
      </c>
      <c r="Q16" s="252">
        <f t="shared" si="1"/>
        <v>7.5999999999999998E-2</v>
      </c>
      <c r="R16" s="252">
        <f t="shared" si="2"/>
        <v>4.1000000000000002E-2</v>
      </c>
      <c r="S16" s="252">
        <f t="shared" si="3"/>
        <v>3.0000000000000001E-3</v>
      </c>
      <c r="T16" s="253">
        <f t="shared" si="4"/>
        <v>0.874</v>
      </c>
      <c r="U16" s="169">
        <v>1.7999999999999999E-2</v>
      </c>
      <c r="V16" s="172"/>
      <c r="W16" s="171"/>
      <c r="X16" s="166">
        <v>1.7999999999999999E-2</v>
      </c>
      <c r="Y16" s="172"/>
      <c r="Z16" s="171"/>
      <c r="AA16" s="172"/>
      <c r="AB16" s="166">
        <v>1.6E-2</v>
      </c>
      <c r="AC16" s="167">
        <v>0.94799999999999995</v>
      </c>
      <c r="AD16" s="264">
        <f t="shared" si="5"/>
        <v>1.0485436893203882E-3</v>
      </c>
      <c r="AE16" s="265">
        <f t="shared" si="6"/>
        <v>1.3281553398058249E-2</v>
      </c>
      <c r="AF16" s="166">
        <f t="shared" si="7"/>
        <v>3.6699029126213588E-3</v>
      </c>
      <c r="AG16" s="172"/>
      <c r="AH16" s="171"/>
      <c r="AI16" s="265">
        <v>1.7999999999999999E-2</v>
      </c>
      <c r="AJ16" s="172"/>
      <c r="AK16" s="171"/>
      <c r="AL16" s="172"/>
      <c r="AM16" s="166">
        <v>1.6E-2</v>
      </c>
      <c r="AN16" s="265">
        <f t="shared" si="8"/>
        <v>3.3263157894736842E-3</v>
      </c>
      <c r="AO16" s="166">
        <f t="shared" si="9"/>
        <v>0.94467368421052622</v>
      </c>
      <c r="AP16" s="271">
        <f t="shared" si="10"/>
        <v>0.96434358712314761</v>
      </c>
    </row>
    <row r="17" spans="1:42" x14ac:dyDescent="0.2">
      <c r="A17" s="170" t="s">
        <v>160</v>
      </c>
      <c r="B17" s="164">
        <v>1.6E-2</v>
      </c>
      <c r="C17" s="165">
        <v>0.23100000000000001</v>
      </c>
      <c r="D17" s="165">
        <v>7.0000000000000001E-3</v>
      </c>
      <c r="E17" s="165">
        <f t="shared" si="11"/>
        <v>0.254</v>
      </c>
      <c r="F17" s="165">
        <v>7.0000000000000001E-3</v>
      </c>
      <c r="G17" s="165">
        <v>1E-3</v>
      </c>
      <c r="H17" s="165">
        <f t="shared" si="12"/>
        <v>8.0000000000000002E-3</v>
      </c>
      <c r="I17" s="165">
        <v>1E-3</v>
      </c>
      <c r="J17" s="165">
        <v>2E-3</v>
      </c>
      <c r="K17" s="165">
        <v>1E-3</v>
      </c>
      <c r="L17" s="165">
        <f t="shared" si="15"/>
        <v>4.0000000000000001E-3</v>
      </c>
      <c r="M17" s="165">
        <v>2.8000000000000001E-2</v>
      </c>
      <c r="N17" s="165">
        <v>0.70699999999999996</v>
      </c>
      <c r="O17" s="168">
        <f t="shared" si="14"/>
        <v>0.73499999999999999</v>
      </c>
      <c r="P17" s="251">
        <f t="shared" si="0"/>
        <v>1.6E-2</v>
      </c>
      <c r="Q17" s="252">
        <f t="shared" si="1"/>
        <v>0.23100000000000001</v>
      </c>
      <c r="R17" s="252">
        <f t="shared" si="2"/>
        <v>8.0000000000000002E-3</v>
      </c>
      <c r="S17" s="252">
        <f t="shared" si="3"/>
        <v>2.8000000000000001E-2</v>
      </c>
      <c r="T17" s="253">
        <f t="shared" si="4"/>
        <v>0.71699999999999997</v>
      </c>
      <c r="U17" s="169">
        <v>0.16900000000000001</v>
      </c>
      <c r="V17" s="172"/>
      <c r="W17" s="171"/>
      <c r="X17" s="166">
        <v>2E-3</v>
      </c>
      <c r="Y17" s="172"/>
      <c r="Z17" s="171"/>
      <c r="AA17" s="172"/>
      <c r="AB17" s="166">
        <v>2E-3</v>
      </c>
      <c r="AC17" s="167">
        <v>0.82699999999999996</v>
      </c>
      <c r="AD17" s="264">
        <f t="shared" si="5"/>
        <v>1.0645669291338583E-2</v>
      </c>
      <c r="AE17" s="265">
        <f t="shared" si="6"/>
        <v>0.15369685039370082</v>
      </c>
      <c r="AF17" s="166">
        <f t="shared" si="7"/>
        <v>4.6574803149606299E-3</v>
      </c>
      <c r="AG17" s="172"/>
      <c r="AH17" s="171"/>
      <c r="AI17" s="265">
        <v>2E-3</v>
      </c>
      <c r="AJ17" s="172"/>
      <c r="AK17" s="171"/>
      <c r="AL17" s="172"/>
      <c r="AM17" s="166">
        <v>2E-3</v>
      </c>
      <c r="AN17" s="265">
        <f t="shared" si="8"/>
        <v>3.1504761904761903E-2</v>
      </c>
      <c r="AO17" s="166">
        <f t="shared" si="9"/>
        <v>0.79549523809523803</v>
      </c>
      <c r="AP17" s="271">
        <f t="shared" si="10"/>
        <v>0.80215271841019864</v>
      </c>
    </row>
    <row r="18" spans="1:42" x14ac:dyDescent="0.2">
      <c r="A18" s="170" t="s">
        <v>161</v>
      </c>
      <c r="B18" s="164">
        <v>1.7000000000000001E-2</v>
      </c>
      <c r="C18" s="165">
        <v>0.48599999999999999</v>
      </c>
      <c r="D18" s="165">
        <v>6.0000000000000001E-3</v>
      </c>
      <c r="E18" s="165">
        <f t="shared" si="11"/>
        <v>0.50900000000000001</v>
      </c>
      <c r="F18" s="165">
        <v>1E-3</v>
      </c>
      <c r="G18" s="165">
        <v>3.0000000000000001E-3</v>
      </c>
      <c r="H18" s="165">
        <f t="shared" si="12"/>
        <v>4.0000000000000001E-3</v>
      </c>
      <c r="I18" s="165">
        <v>0</v>
      </c>
      <c r="J18" s="165">
        <v>1E-3</v>
      </c>
      <c r="K18" s="171">
        <v>0</v>
      </c>
      <c r="L18" s="165">
        <f t="shared" si="15"/>
        <v>1E-3</v>
      </c>
      <c r="M18" s="165">
        <v>0.14399999999999999</v>
      </c>
      <c r="N18" s="165">
        <v>0.34200000000000003</v>
      </c>
      <c r="O18" s="168">
        <f>M18+N18</f>
        <v>0.48599999999999999</v>
      </c>
      <c r="P18" s="251">
        <f t="shared" si="0"/>
        <v>1.7000000000000001E-2</v>
      </c>
      <c r="Q18" s="252">
        <f t="shared" si="1"/>
        <v>0.48599999999999999</v>
      </c>
      <c r="R18" s="252">
        <f t="shared" si="2"/>
        <v>4.0000000000000001E-3</v>
      </c>
      <c r="S18" s="252">
        <f t="shared" si="3"/>
        <v>0.14399999999999999</v>
      </c>
      <c r="T18" s="253">
        <f t="shared" si="4"/>
        <v>0.34899999999999998</v>
      </c>
      <c r="U18" s="169">
        <v>0.20200000000000001</v>
      </c>
      <c r="V18" s="172"/>
      <c r="W18" s="171"/>
      <c r="X18" s="166">
        <v>9.4E-2</v>
      </c>
      <c r="Y18" s="172"/>
      <c r="Z18" s="171"/>
      <c r="AA18" s="172"/>
      <c r="AB18" s="166">
        <v>2.4E-2</v>
      </c>
      <c r="AC18" s="167">
        <v>0.68</v>
      </c>
      <c r="AD18" s="264">
        <f t="shared" si="5"/>
        <v>6.7465618860510813E-3</v>
      </c>
      <c r="AE18" s="265">
        <f t="shared" si="6"/>
        <v>0.19287229862475444</v>
      </c>
      <c r="AF18" s="166">
        <f t="shared" si="7"/>
        <v>2.3811394891944991E-3</v>
      </c>
      <c r="AG18" s="172"/>
      <c r="AH18" s="171"/>
      <c r="AI18" s="265">
        <v>9.4E-2</v>
      </c>
      <c r="AJ18" s="172"/>
      <c r="AK18" s="171"/>
      <c r="AL18" s="172"/>
      <c r="AM18" s="166">
        <v>2.4E-2</v>
      </c>
      <c r="AN18" s="265">
        <f t="shared" si="8"/>
        <v>0.20148148148148148</v>
      </c>
      <c r="AO18" s="166">
        <f t="shared" si="9"/>
        <v>0.47851851851851857</v>
      </c>
      <c r="AP18" s="271">
        <f t="shared" si="10"/>
        <v>0.50489965800771308</v>
      </c>
    </row>
    <row r="19" spans="1:42" x14ac:dyDescent="0.2">
      <c r="A19" s="170" t="s">
        <v>162</v>
      </c>
      <c r="B19" s="164">
        <v>0.104</v>
      </c>
      <c r="C19" s="165">
        <v>0.58599999999999997</v>
      </c>
      <c r="D19" s="165">
        <v>0.01</v>
      </c>
      <c r="E19" s="165">
        <f t="shared" si="11"/>
        <v>0.7</v>
      </c>
      <c r="F19" s="165">
        <v>0.05</v>
      </c>
      <c r="G19" s="165">
        <v>2E-3</v>
      </c>
      <c r="H19" s="165">
        <f t="shared" si="12"/>
        <v>5.2000000000000005E-2</v>
      </c>
      <c r="I19" s="165">
        <v>0.01</v>
      </c>
      <c r="J19" s="165">
        <v>0</v>
      </c>
      <c r="K19" s="165">
        <v>1E-3</v>
      </c>
      <c r="L19" s="165">
        <f t="shared" si="15"/>
        <v>1.0999999999999999E-2</v>
      </c>
      <c r="M19" s="165">
        <v>0.10199999999999999</v>
      </c>
      <c r="N19" s="165">
        <v>0.13500000000000001</v>
      </c>
      <c r="O19" s="168">
        <f>M19+N19</f>
        <v>0.23699999999999999</v>
      </c>
      <c r="P19" s="251">
        <f t="shared" si="0"/>
        <v>0.104</v>
      </c>
      <c r="Q19" s="252">
        <f t="shared" si="1"/>
        <v>0.58599999999999997</v>
      </c>
      <c r="R19" s="252">
        <f t="shared" si="2"/>
        <v>5.2000000000000005E-2</v>
      </c>
      <c r="S19" s="252">
        <f t="shared" si="3"/>
        <v>0.10199999999999999</v>
      </c>
      <c r="T19" s="253">
        <f t="shared" si="4"/>
        <v>0.15600000000000003</v>
      </c>
      <c r="U19" s="169">
        <v>0.19</v>
      </c>
      <c r="V19" s="172"/>
      <c r="W19" s="171"/>
      <c r="X19" s="166">
        <v>0.32900000000000001</v>
      </c>
      <c r="Y19" s="172"/>
      <c r="Z19" s="171"/>
      <c r="AA19" s="172"/>
      <c r="AB19" s="166">
        <v>0.11</v>
      </c>
      <c r="AC19" s="167">
        <v>0.371</v>
      </c>
      <c r="AD19" s="264">
        <f t="shared" si="5"/>
        <v>2.8228571428571429E-2</v>
      </c>
      <c r="AE19" s="265">
        <f t="shared" si="6"/>
        <v>0.15905714285714287</v>
      </c>
      <c r="AF19" s="166">
        <f t="shared" si="7"/>
        <v>2.7142857142857147E-3</v>
      </c>
      <c r="AG19" s="172"/>
      <c r="AH19" s="171"/>
      <c r="AI19" s="265">
        <v>0.32900000000000001</v>
      </c>
      <c r="AJ19" s="172"/>
      <c r="AK19" s="171"/>
      <c r="AL19" s="172"/>
      <c r="AM19" s="166">
        <v>0.11</v>
      </c>
      <c r="AN19" s="265">
        <f t="shared" si="8"/>
        <v>0.15967088607594937</v>
      </c>
      <c r="AO19" s="166">
        <f t="shared" si="9"/>
        <v>0.21132911392405065</v>
      </c>
      <c r="AP19" s="271">
        <f t="shared" si="10"/>
        <v>0.32404339963833634</v>
      </c>
    </row>
    <row r="20" spans="1:42" x14ac:dyDescent="0.2">
      <c r="A20" s="170" t="s">
        <v>163</v>
      </c>
      <c r="B20" s="164">
        <v>7.8E-2</v>
      </c>
      <c r="C20" s="165">
        <v>0.51900000000000002</v>
      </c>
      <c r="D20" s="165">
        <v>4.2000000000000003E-2</v>
      </c>
      <c r="E20" s="165">
        <f t="shared" si="11"/>
        <v>0.63900000000000001</v>
      </c>
      <c r="F20" s="165">
        <v>4.8000000000000001E-2</v>
      </c>
      <c r="G20" s="165">
        <v>0.01</v>
      </c>
      <c r="H20" s="165">
        <f t="shared" si="12"/>
        <v>5.8000000000000003E-2</v>
      </c>
      <c r="I20" s="165">
        <v>2E-3</v>
      </c>
      <c r="J20" s="165">
        <v>0</v>
      </c>
      <c r="K20" s="165">
        <v>1.0999999999999999E-2</v>
      </c>
      <c r="L20" s="165">
        <f t="shared" si="13"/>
        <v>1.2999999999999999E-2</v>
      </c>
      <c r="M20" s="165">
        <v>1.7000000000000001E-2</v>
      </c>
      <c r="N20" s="165">
        <v>0.27400000000000002</v>
      </c>
      <c r="O20" s="168">
        <f t="shared" si="14"/>
        <v>0.29100000000000004</v>
      </c>
      <c r="P20" s="251">
        <f t="shared" si="0"/>
        <v>7.8E-2</v>
      </c>
      <c r="Q20" s="252">
        <f t="shared" si="1"/>
        <v>0.51900000000000002</v>
      </c>
      <c r="R20" s="252">
        <f t="shared" si="2"/>
        <v>5.8000000000000003E-2</v>
      </c>
      <c r="S20" s="252">
        <f t="shared" si="3"/>
        <v>1.7000000000000001E-2</v>
      </c>
      <c r="T20" s="253">
        <f t="shared" si="4"/>
        <v>0.32799999999999996</v>
      </c>
      <c r="U20" s="169">
        <v>0.20799999999999999</v>
      </c>
      <c r="V20" s="172"/>
      <c r="W20" s="171"/>
      <c r="X20" s="166">
        <v>0.189</v>
      </c>
      <c r="Y20" s="172"/>
      <c r="Z20" s="171"/>
      <c r="AA20" s="172"/>
      <c r="AB20" s="166">
        <v>8.5000000000000006E-2</v>
      </c>
      <c r="AC20" s="167">
        <v>0.51800000000000002</v>
      </c>
      <c r="AD20" s="264">
        <f t="shared" si="5"/>
        <v>2.5389671361502344E-2</v>
      </c>
      <c r="AE20" s="265">
        <f t="shared" si="6"/>
        <v>0.16893896713615025</v>
      </c>
      <c r="AF20" s="166">
        <f t="shared" si="7"/>
        <v>1.3671361502347419E-2</v>
      </c>
      <c r="AG20" s="172"/>
      <c r="AH20" s="171"/>
      <c r="AI20" s="265">
        <v>0.189</v>
      </c>
      <c r="AJ20" s="172"/>
      <c r="AK20" s="171"/>
      <c r="AL20" s="172"/>
      <c r="AM20" s="166">
        <v>8.5000000000000006E-2</v>
      </c>
      <c r="AN20" s="265">
        <f t="shared" si="8"/>
        <v>3.0261168384879723E-2</v>
      </c>
      <c r="AO20" s="166">
        <f t="shared" si="9"/>
        <v>0.48773883161512027</v>
      </c>
      <c r="AP20" s="271">
        <f t="shared" si="10"/>
        <v>0.58641019311746767</v>
      </c>
    </row>
    <row r="21" spans="1:42" x14ac:dyDescent="0.2">
      <c r="A21" s="170" t="s">
        <v>164</v>
      </c>
      <c r="B21" s="164">
        <v>3.9E-2</v>
      </c>
      <c r="C21" s="165">
        <v>0.216</v>
      </c>
      <c r="D21" s="165">
        <v>0.01</v>
      </c>
      <c r="E21" s="165">
        <f t="shared" si="11"/>
        <v>0.26500000000000001</v>
      </c>
      <c r="F21" s="165">
        <v>5.8999999999999997E-2</v>
      </c>
      <c r="G21" s="165">
        <v>4.0000000000000001E-3</v>
      </c>
      <c r="H21" s="165">
        <f t="shared" si="12"/>
        <v>6.3E-2</v>
      </c>
      <c r="I21" s="165">
        <v>1E-3</v>
      </c>
      <c r="J21" s="165">
        <v>0</v>
      </c>
      <c r="K21" s="165">
        <v>0</v>
      </c>
      <c r="L21" s="165">
        <f t="shared" si="13"/>
        <v>1E-3</v>
      </c>
      <c r="M21" s="165">
        <v>1.2E-2</v>
      </c>
      <c r="N21" s="165">
        <v>0.65800000000000003</v>
      </c>
      <c r="O21" s="168">
        <f t="shared" si="14"/>
        <v>0.67</v>
      </c>
      <c r="P21" s="251">
        <f t="shared" si="0"/>
        <v>3.9E-2</v>
      </c>
      <c r="Q21" s="252">
        <f t="shared" si="1"/>
        <v>0.216</v>
      </c>
      <c r="R21" s="252">
        <f t="shared" si="2"/>
        <v>6.3E-2</v>
      </c>
      <c r="S21" s="252">
        <f t="shared" si="3"/>
        <v>1.2E-2</v>
      </c>
      <c r="T21" s="253">
        <f t="shared" si="4"/>
        <v>0.66999999999999993</v>
      </c>
      <c r="U21" s="169">
        <v>0.113</v>
      </c>
      <c r="V21" s="172"/>
      <c r="W21" s="171"/>
      <c r="X21" s="166">
        <v>8.1000000000000003E-2</v>
      </c>
      <c r="Y21" s="172"/>
      <c r="Z21" s="171"/>
      <c r="AA21" s="172"/>
      <c r="AB21" s="166">
        <v>2.3E-2</v>
      </c>
      <c r="AC21" s="167">
        <v>0.78300000000000003</v>
      </c>
      <c r="AD21" s="264">
        <f t="shared" si="5"/>
        <v>1.6630188679245282E-2</v>
      </c>
      <c r="AE21" s="265">
        <f t="shared" si="6"/>
        <v>9.2105660377358484E-2</v>
      </c>
      <c r="AF21" s="166">
        <f t="shared" si="7"/>
        <v>4.2641509433962261E-3</v>
      </c>
      <c r="AG21" s="172"/>
      <c r="AH21" s="171"/>
      <c r="AI21" s="265">
        <v>8.1000000000000003E-2</v>
      </c>
      <c r="AJ21" s="172"/>
      <c r="AK21" s="171"/>
      <c r="AL21" s="172"/>
      <c r="AM21" s="166">
        <v>2.3E-2</v>
      </c>
      <c r="AN21" s="265">
        <f t="shared" si="8"/>
        <v>1.4023880597014924E-2</v>
      </c>
      <c r="AO21" s="166">
        <f t="shared" si="9"/>
        <v>0.76897611940298516</v>
      </c>
      <c r="AP21" s="271">
        <f t="shared" si="10"/>
        <v>0.79624027034638145</v>
      </c>
    </row>
    <row r="22" spans="1:42" x14ac:dyDescent="0.2">
      <c r="A22" s="170" t="s">
        <v>165</v>
      </c>
      <c r="B22" s="164">
        <v>2.5000000000000001E-2</v>
      </c>
      <c r="C22" s="165">
        <v>0.26400000000000001</v>
      </c>
      <c r="D22" s="165">
        <v>3.6999999999999998E-2</v>
      </c>
      <c r="E22" s="165">
        <f t="shared" si="11"/>
        <v>0.32600000000000001</v>
      </c>
      <c r="F22" s="165">
        <v>0.191</v>
      </c>
      <c r="G22" s="165">
        <v>0.04</v>
      </c>
      <c r="H22" s="165">
        <f t="shared" si="12"/>
        <v>0.23100000000000001</v>
      </c>
      <c r="I22" s="165">
        <v>2E-3</v>
      </c>
      <c r="J22" s="165">
        <v>0</v>
      </c>
      <c r="K22" s="165">
        <v>1E-3</v>
      </c>
      <c r="L22" s="165">
        <f t="shared" si="13"/>
        <v>3.0000000000000001E-3</v>
      </c>
      <c r="M22" s="165">
        <v>1.6E-2</v>
      </c>
      <c r="N22" s="165">
        <v>0.42299999999999999</v>
      </c>
      <c r="O22" s="168">
        <f t="shared" si="14"/>
        <v>0.439</v>
      </c>
      <c r="P22" s="251">
        <f t="shared" si="0"/>
        <v>2.5000000000000001E-2</v>
      </c>
      <c r="Q22" s="252">
        <f t="shared" si="1"/>
        <v>0.26400000000000001</v>
      </c>
      <c r="R22" s="252">
        <f t="shared" si="2"/>
        <v>0.23100000000000001</v>
      </c>
      <c r="S22" s="252">
        <f t="shared" si="3"/>
        <v>1.6E-2</v>
      </c>
      <c r="T22" s="253">
        <f t="shared" si="4"/>
        <v>0.46399999999999997</v>
      </c>
      <c r="U22" s="169">
        <v>2.1000000000000001E-2</v>
      </c>
      <c r="V22" s="172"/>
      <c r="W22" s="171"/>
      <c r="X22" s="166">
        <v>0.20499999999999999</v>
      </c>
      <c r="Y22" s="172"/>
      <c r="Z22" s="171"/>
      <c r="AA22" s="172"/>
      <c r="AB22" s="166">
        <v>6.0999999999999999E-2</v>
      </c>
      <c r="AC22" s="167">
        <v>0.71299999999999997</v>
      </c>
      <c r="AD22" s="264">
        <f t="shared" si="5"/>
        <v>1.6104294478527608E-3</v>
      </c>
      <c r="AE22" s="265">
        <f t="shared" si="6"/>
        <v>1.7006134969325154E-2</v>
      </c>
      <c r="AF22" s="166">
        <f t="shared" si="7"/>
        <v>2.3834355828220859E-3</v>
      </c>
      <c r="AG22" s="172"/>
      <c r="AH22" s="171"/>
      <c r="AI22" s="265">
        <v>0.20499999999999999</v>
      </c>
      <c r="AJ22" s="172"/>
      <c r="AK22" s="171"/>
      <c r="AL22" s="172"/>
      <c r="AM22" s="166">
        <v>6.0999999999999999E-2</v>
      </c>
      <c r="AN22" s="265">
        <f t="shared" si="8"/>
        <v>2.5986332574031889E-2</v>
      </c>
      <c r="AO22" s="166">
        <f t="shared" si="9"/>
        <v>0.68701366742596803</v>
      </c>
      <c r="AP22" s="271">
        <f t="shared" si="10"/>
        <v>0.75039710300879026</v>
      </c>
    </row>
    <row r="23" spans="1:42" x14ac:dyDescent="0.2">
      <c r="A23" s="170" t="s">
        <v>166</v>
      </c>
      <c r="B23" s="164">
        <v>3.2000000000000001E-2</v>
      </c>
      <c r="C23" s="165">
        <v>0.52400000000000002</v>
      </c>
      <c r="D23" s="165">
        <v>1.7999999999999999E-2</v>
      </c>
      <c r="E23" s="165">
        <f t="shared" si="11"/>
        <v>0.57400000000000007</v>
      </c>
      <c r="F23" s="165">
        <v>7.9000000000000001E-2</v>
      </c>
      <c r="G23" s="165">
        <v>1.0999999999999999E-2</v>
      </c>
      <c r="H23" s="165">
        <f t="shared" si="12"/>
        <v>0.09</v>
      </c>
      <c r="I23" s="165">
        <v>1E-3</v>
      </c>
      <c r="J23" s="165">
        <v>0</v>
      </c>
      <c r="K23" s="165">
        <v>0</v>
      </c>
      <c r="L23" s="165">
        <f t="shared" si="13"/>
        <v>1E-3</v>
      </c>
      <c r="M23" s="165">
        <v>8.9999999999999993E-3</v>
      </c>
      <c r="N23" s="165">
        <v>0.32500000000000001</v>
      </c>
      <c r="O23" s="168">
        <f t="shared" si="14"/>
        <v>0.33400000000000002</v>
      </c>
      <c r="P23" s="251">
        <f t="shared" si="0"/>
        <v>3.2000000000000001E-2</v>
      </c>
      <c r="Q23" s="252">
        <f t="shared" si="1"/>
        <v>0.52400000000000002</v>
      </c>
      <c r="R23" s="252">
        <f t="shared" si="2"/>
        <v>0.09</v>
      </c>
      <c r="S23" s="252">
        <f t="shared" si="3"/>
        <v>8.9999999999999993E-3</v>
      </c>
      <c r="T23" s="253">
        <f t="shared" si="4"/>
        <v>0.34499999999999997</v>
      </c>
      <c r="U23" s="169">
        <v>6.4000000000000001E-2</v>
      </c>
      <c r="V23" s="172"/>
      <c r="W23" s="171"/>
      <c r="X23" s="166">
        <v>0.15</v>
      </c>
      <c r="Y23" s="172"/>
      <c r="Z23" s="171"/>
      <c r="AA23" s="172"/>
      <c r="AB23" s="166">
        <v>6.4000000000000001E-2</v>
      </c>
      <c r="AC23" s="167">
        <v>0.72299999999999998</v>
      </c>
      <c r="AD23" s="264">
        <f t="shared" si="5"/>
        <v>3.56794425087108E-3</v>
      </c>
      <c r="AE23" s="265">
        <f t="shared" si="6"/>
        <v>5.8425087108013932E-2</v>
      </c>
      <c r="AF23" s="166">
        <f t="shared" si="7"/>
        <v>2.0069686411149823E-3</v>
      </c>
      <c r="AG23" s="172"/>
      <c r="AH23" s="171"/>
      <c r="AI23" s="265">
        <v>0.15</v>
      </c>
      <c r="AJ23" s="172"/>
      <c r="AK23" s="171"/>
      <c r="AL23" s="172"/>
      <c r="AM23" s="166">
        <v>6.4000000000000001E-2</v>
      </c>
      <c r="AN23" s="265">
        <f t="shared" si="8"/>
        <v>1.9482035928143709E-2</v>
      </c>
      <c r="AO23" s="166">
        <f t="shared" si="9"/>
        <v>0.70351796407185618</v>
      </c>
      <c r="AP23" s="271">
        <f t="shared" si="10"/>
        <v>0.76852493271297129</v>
      </c>
    </row>
    <row r="24" spans="1:42" x14ac:dyDescent="0.2">
      <c r="A24" s="170" t="s">
        <v>167</v>
      </c>
      <c r="B24" s="164">
        <v>4.7E-2</v>
      </c>
      <c r="C24" s="165">
        <v>0.108</v>
      </c>
      <c r="D24" s="165">
        <v>5.2999999999999999E-2</v>
      </c>
      <c r="E24" s="165">
        <f t="shared" si="11"/>
        <v>0.20799999999999999</v>
      </c>
      <c r="F24" s="165">
        <v>3.3000000000000002E-2</v>
      </c>
      <c r="G24" s="165">
        <v>2.5000000000000001E-2</v>
      </c>
      <c r="H24" s="165">
        <f t="shared" si="12"/>
        <v>5.8000000000000003E-2</v>
      </c>
      <c r="I24" s="165">
        <v>7.0000000000000001E-3</v>
      </c>
      <c r="J24" s="165">
        <v>0.107</v>
      </c>
      <c r="K24" s="165">
        <v>6.0000000000000001E-3</v>
      </c>
      <c r="L24" s="165">
        <f>SUM(I24:K24)</f>
        <v>0.12000000000000001</v>
      </c>
      <c r="M24" s="165">
        <v>3.1E-2</v>
      </c>
      <c r="N24" s="165">
        <v>0.58299999999999996</v>
      </c>
      <c r="O24" s="168">
        <f t="shared" si="14"/>
        <v>0.61399999999999999</v>
      </c>
      <c r="P24" s="251">
        <f t="shared" si="0"/>
        <v>4.7E-2</v>
      </c>
      <c r="Q24" s="252">
        <f t="shared" si="1"/>
        <v>0.108</v>
      </c>
      <c r="R24" s="252">
        <f t="shared" si="2"/>
        <v>5.8000000000000003E-2</v>
      </c>
      <c r="S24" s="252">
        <f t="shared" si="3"/>
        <v>3.1E-2</v>
      </c>
      <c r="T24" s="253">
        <f t="shared" si="4"/>
        <v>0.75599999999999989</v>
      </c>
      <c r="U24" s="169">
        <v>2.9000000000000001E-2</v>
      </c>
      <c r="V24" s="172"/>
      <c r="W24" s="171"/>
      <c r="X24" s="166">
        <v>0.16400000000000001</v>
      </c>
      <c r="Y24" s="172"/>
      <c r="Z24" s="171"/>
      <c r="AA24" s="172"/>
      <c r="AB24" s="166">
        <v>0.22500000000000001</v>
      </c>
      <c r="AC24" s="167">
        <v>0.58199999999999996</v>
      </c>
      <c r="AD24" s="264">
        <f t="shared" si="5"/>
        <v>6.5528846153846158E-3</v>
      </c>
      <c r="AE24" s="265">
        <f t="shared" si="6"/>
        <v>1.505769230769231E-2</v>
      </c>
      <c r="AF24" s="166">
        <f t="shared" si="7"/>
        <v>7.3894230769230764E-3</v>
      </c>
      <c r="AG24" s="172"/>
      <c r="AH24" s="171"/>
      <c r="AI24" s="265">
        <v>0.16400000000000001</v>
      </c>
      <c r="AJ24" s="172"/>
      <c r="AK24" s="171"/>
      <c r="AL24" s="172"/>
      <c r="AM24" s="166">
        <v>0.22500000000000001</v>
      </c>
      <c r="AN24" s="265">
        <f t="shared" si="8"/>
        <v>2.9384364820846904E-2</v>
      </c>
      <c r="AO24" s="166">
        <f t="shared" si="9"/>
        <v>0.55261563517915302</v>
      </c>
      <c r="AP24" s="271">
        <f t="shared" si="10"/>
        <v>0.78500505825607614</v>
      </c>
    </row>
    <row r="25" spans="1:42" x14ac:dyDescent="0.2">
      <c r="A25" s="170" t="s">
        <v>168</v>
      </c>
      <c r="B25" s="164">
        <v>4.0000000000000001E-3</v>
      </c>
      <c r="C25" s="165">
        <v>0.05</v>
      </c>
      <c r="D25" s="165">
        <v>8.0000000000000002E-3</v>
      </c>
      <c r="E25" s="165">
        <f t="shared" si="11"/>
        <v>6.2000000000000006E-2</v>
      </c>
      <c r="F25" s="165">
        <v>8.9999999999999993E-3</v>
      </c>
      <c r="G25" s="165">
        <v>3.0000000000000001E-3</v>
      </c>
      <c r="H25" s="165">
        <f t="shared" si="12"/>
        <v>1.2E-2</v>
      </c>
      <c r="I25" s="165">
        <v>1E-3</v>
      </c>
      <c r="J25" s="165">
        <v>0</v>
      </c>
      <c r="K25" s="165">
        <v>1E-4</v>
      </c>
      <c r="L25" s="165">
        <f t="shared" si="13"/>
        <v>1.1000000000000001E-3</v>
      </c>
      <c r="M25" s="165">
        <v>7.0000000000000001E-3</v>
      </c>
      <c r="N25" s="165">
        <v>0.91700000000000004</v>
      </c>
      <c r="O25" s="168">
        <f t="shared" si="14"/>
        <v>0.92400000000000004</v>
      </c>
      <c r="P25" s="251">
        <f t="shared" si="0"/>
        <v>4.0000000000000001E-3</v>
      </c>
      <c r="Q25" s="252">
        <f t="shared" si="1"/>
        <v>0.05</v>
      </c>
      <c r="R25" s="252">
        <f t="shared" si="2"/>
        <v>1.2E-2</v>
      </c>
      <c r="S25" s="252">
        <f t="shared" si="3"/>
        <v>7.0000000000000001E-3</v>
      </c>
      <c r="T25" s="253">
        <f t="shared" si="4"/>
        <v>0.92699999999999994</v>
      </c>
      <c r="U25" s="169">
        <v>2.1999999999999999E-2</v>
      </c>
      <c r="V25" s="172"/>
      <c r="W25" s="171"/>
      <c r="X25" s="166">
        <v>2.1000000000000001E-2</v>
      </c>
      <c r="Y25" s="172"/>
      <c r="Z25" s="171"/>
      <c r="AA25" s="172"/>
      <c r="AB25" s="166">
        <v>2.1999999999999999E-2</v>
      </c>
      <c r="AC25" s="167">
        <v>0.93400000000000005</v>
      </c>
      <c r="AD25" s="264">
        <f t="shared" si="5"/>
        <v>1.4193548387096773E-3</v>
      </c>
      <c r="AE25" s="265">
        <f t="shared" si="6"/>
        <v>1.7741935483870964E-2</v>
      </c>
      <c r="AF25" s="166">
        <f t="shared" si="7"/>
        <v>2.8387096774193546E-3</v>
      </c>
      <c r="AG25" s="172"/>
      <c r="AH25" s="171"/>
      <c r="AI25" s="265">
        <v>2.1000000000000001E-2</v>
      </c>
      <c r="AJ25" s="172"/>
      <c r="AK25" s="171"/>
      <c r="AL25" s="172"/>
      <c r="AM25" s="166">
        <v>2.1999999999999999E-2</v>
      </c>
      <c r="AN25" s="265">
        <f t="shared" si="8"/>
        <v>7.0757575757575764E-3</v>
      </c>
      <c r="AO25" s="166">
        <f t="shared" si="9"/>
        <v>0.92692424242424243</v>
      </c>
      <c r="AP25" s="271">
        <f t="shared" si="10"/>
        <v>0.95276295210166173</v>
      </c>
    </row>
    <row r="26" spans="1:42" x14ac:dyDescent="0.2">
      <c r="A26" s="170" t="s">
        <v>169</v>
      </c>
      <c r="B26" s="164">
        <v>0.02</v>
      </c>
      <c r="C26" s="165">
        <v>0.10199999999999999</v>
      </c>
      <c r="D26" s="165">
        <v>1.2E-2</v>
      </c>
      <c r="E26" s="165">
        <f t="shared" si="11"/>
        <v>0.13400000000000001</v>
      </c>
      <c r="F26" s="165">
        <v>0.14299999999999999</v>
      </c>
      <c r="G26" s="165">
        <v>3.0000000000000001E-3</v>
      </c>
      <c r="H26" s="165">
        <f t="shared" si="12"/>
        <v>0.14599999999999999</v>
      </c>
      <c r="I26" s="165">
        <v>1E-3</v>
      </c>
      <c r="J26" s="165">
        <v>0</v>
      </c>
      <c r="K26" s="165">
        <v>2E-3</v>
      </c>
      <c r="L26" s="165">
        <f t="shared" si="13"/>
        <v>3.0000000000000001E-3</v>
      </c>
      <c r="M26" s="165">
        <v>3.5000000000000003E-2</v>
      </c>
      <c r="N26" s="165">
        <v>0.68100000000000005</v>
      </c>
      <c r="O26" s="168">
        <f t="shared" si="14"/>
        <v>0.71600000000000008</v>
      </c>
      <c r="P26" s="251">
        <f t="shared" si="0"/>
        <v>0.02</v>
      </c>
      <c r="Q26" s="252">
        <f t="shared" si="1"/>
        <v>0.10199999999999999</v>
      </c>
      <c r="R26" s="252">
        <f t="shared" si="2"/>
        <v>0.14599999999999999</v>
      </c>
      <c r="S26" s="252">
        <f t="shared" si="3"/>
        <v>3.5000000000000003E-2</v>
      </c>
      <c r="T26" s="253">
        <f t="shared" si="4"/>
        <v>0.69699999999999995</v>
      </c>
      <c r="U26" s="169">
        <v>4.7E-2</v>
      </c>
      <c r="V26" s="172"/>
      <c r="W26" s="171"/>
      <c r="X26" s="166">
        <v>9.5000000000000001E-2</v>
      </c>
      <c r="Y26" s="172"/>
      <c r="Z26" s="171"/>
      <c r="AA26" s="172"/>
      <c r="AB26" s="166">
        <v>3.3000000000000002E-2</v>
      </c>
      <c r="AC26" s="167">
        <v>0.82599999999999996</v>
      </c>
      <c r="AD26" s="264">
        <f t="shared" si="5"/>
        <v>7.0149253731343281E-3</v>
      </c>
      <c r="AE26" s="265">
        <f t="shared" si="6"/>
        <v>3.5776119402985071E-2</v>
      </c>
      <c r="AF26" s="166">
        <f t="shared" si="7"/>
        <v>4.2089552238805967E-3</v>
      </c>
      <c r="AG26" s="172"/>
      <c r="AH26" s="171"/>
      <c r="AI26" s="265">
        <v>9.5000000000000001E-2</v>
      </c>
      <c r="AJ26" s="172"/>
      <c r="AK26" s="171"/>
      <c r="AL26" s="172"/>
      <c r="AM26" s="166">
        <v>3.3000000000000002E-2</v>
      </c>
      <c r="AN26" s="265">
        <f t="shared" si="8"/>
        <v>4.0377094972067033E-2</v>
      </c>
      <c r="AO26" s="166">
        <f t="shared" si="9"/>
        <v>0.78562290502793297</v>
      </c>
      <c r="AP26" s="271">
        <f t="shared" si="10"/>
        <v>0.82183186025181365</v>
      </c>
    </row>
    <row r="27" spans="1:42" x14ac:dyDescent="0.2">
      <c r="A27" s="170" t="s">
        <v>170</v>
      </c>
      <c r="B27" s="164">
        <v>9.9000000000000005E-2</v>
      </c>
      <c r="C27" s="165">
        <v>0.44600000000000001</v>
      </c>
      <c r="D27" s="165">
        <v>4.5999999999999999E-2</v>
      </c>
      <c r="E27" s="165">
        <f t="shared" si="11"/>
        <v>0.59100000000000008</v>
      </c>
      <c r="F27" s="165">
        <v>0.33</v>
      </c>
      <c r="G27" s="165">
        <v>0.01</v>
      </c>
      <c r="H27" s="165">
        <f t="shared" si="12"/>
        <v>0.34</v>
      </c>
      <c r="I27" s="165">
        <v>1E-3</v>
      </c>
      <c r="J27" s="165">
        <v>0</v>
      </c>
      <c r="K27" s="165">
        <v>0</v>
      </c>
      <c r="L27" s="165">
        <f t="shared" si="13"/>
        <v>1E-3</v>
      </c>
      <c r="M27" s="165">
        <v>1.2E-2</v>
      </c>
      <c r="N27" s="165">
        <v>5.6000000000000001E-2</v>
      </c>
      <c r="O27" s="168">
        <f>M27+N27</f>
        <v>6.8000000000000005E-2</v>
      </c>
      <c r="P27" s="251">
        <f t="shared" si="0"/>
        <v>9.9000000000000005E-2</v>
      </c>
      <c r="Q27" s="252">
        <f t="shared" si="1"/>
        <v>0.44600000000000001</v>
      </c>
      <c r="R27" s="252">
        <f t="shared" si="2"/>
        <v>0.34</v>
      </c>
      <c r="S27" s="252">
        <f t="shared" si="3"/>
        <v>1.2E-2</v>
      </c>
      <c r="T27" s="253">
        <f t="shared" si="4"/>
        <v>0.10299999999999992</v>
      </c>
      <c r="U27" s="169">
        <v>0.62</v>
      </c>
      <c r="V27" s="172"/>
      <c r="W27" s="171"/>
      <c r="X27" s="166">
        <v>0.128</v>
      </c>
      <c r="Y27" s="172"/>
      <c r="Z27" s="171"/>
      <c r="AA27" s="172"/>
      <c r="AB27" s="166">
        <v>6.6000000000000003E-2</v>
      </c>
      <c r="AC27" s="167">
        <v>0.187</v>
      </c>
      <c r="AD27" s="264">
        <f t="shared" si="5"/>
        <v>0.10385786802030456</v>
      </c>
      <c r="AE27" s="265">
        <f t="shared" si="6"/>
        <v>0.4678849407783417</v>
      </c>
      <c r="AF27" s="166">
        <f t="shared" si="7"/>
        <v>4.8257191201353633E-2</v>
      </c>
      <c r="AG27" s="172"/>
      <c r="AH27" s="171"/>
      <c r="AI27" s="265">
        <v>0.128</v>
      </c>
      <c r="AJ27" s="172"/>
      <c r="AK27" s="171"/>
      <c r="AL27" s="172"/>
      <c r="AM27" s="166">
        <v>6.6000000000000003E-2</v>
      </c>
      <c r="AN27" s="265">
        <f t="shared" si="8"/>
        <v>3.2999999999999995E-2</v>
      </c>
      <c r="AO27" s="166">
        <f t="shared" si="9"/>
        <v>0.154</v>
      </c>
      <c r="AP27" s="271">
        <f t="shared" si="10"/>
        <v>0.26725719120135372</v>
      </c>
    </row>
    <row r="28" spans="1:42" x14ac:dyDescent="0.2">
      <c r="A28" s="170" t="s">
        <v>171</v>
      </c>
      <c r="B28" s="164">
        <v>7.0000000000000001E-3</v>
      </c>
      <c r="C28" s="165">
        <v>0.97099999999999997</v>
      </c>
      <c r="D28" s="165">
        <v>2E-3</v>
      </c>
      <c r="E28" s="165">
        <f t="shared" si="11"/>
        <v>0.98</v>
      </c>
      <c r="F28" s="165">
        <v>0</v>
      </c>
      <c r="G28" s="165">
        <v>0</v>
      </c>
      <c r="H28" s="165">
        <f t="shared" si="12"/>
        <v>0</v>
      </c>
      <c r="I28" s="165">
        <v>0</v>
      </c>
      <c r="J28" s="165">
        <v>0</v>
      </c>
      <c r="K28" s="165">
        <v>0</v>
      </c>
      <c r="L28" s="165">
        <f t="shared" si="13"/>
        <v>0</v>
      </c>
      <c r="M28" s="165">
        <v>3.0000000000000001E-3</v>
      </c>
      <c r="N28" s="165">
        <v>1.7000000000000001E-2</v>
      </c>
      <c r="O28" s="168">
        <f t="shared" si="14"/>
        <v>0.02</v>
      </c>
      <c r="P28" s="251">
        <f t="shared" si="0"/>
        <v>7.0000000000000001E-3</v>
      </c>
      <c r="Q28" s="252">
        <f t="shared" si="1"/>
        <v>0.97099999999999997</v>
      </c>
      <c r="R28" s="252">
        <f t="shared" si="2"/>
        <v>0</v>
      </c>
      <c r="S28" s="252">
        <f t="shared" si="3"/>
        <v>3.0000000000000001E-3</v>
      </c>
      <c r="T28" s="253">
        <f t="shared" si="4"/>
        <v>1.9000000000000017E-2</v>
      </c>
      <c r="U28" s="169">
        <v>0.91200000000000003</v>
      </c>
      <c r="V28" s="172"/>
      <c r="W28" s="171"/>
      <c r="X28" s="166">
        <v>4.0000000000000001E-3</v>
      </c>
      <c r="Y28" s="172"/>
      <c r="Z28" s="171"/>
      <c r="AA28" s="172"/>
      <c r="AB28" s="166">
        <v>1.6E-2</v>
      </c>
      <c r="AC28" s="167">
        <v>6.9000000000000006E-2</v>
      </c>
      <c r="AD28" s="264">
        <f t="shared" si="5"/>
        <v>6.5142857142857155E-3</v>
      </c>
      <c r="AE28" s="265">
        <f t="shared" si="6"/>
        <v>0.90362448979591836</v>
      </c>
      <c r="AF28" s="166">
        <f t="shared" si="7"/>
        <v>1.8612244897959185E-3</v>
      </c>
      <c r="AG28" s="172"/>
      <c r="AH28" s="171"/>
      <c r="AI28" s="265">
        <v>4.0000000000000001E-3</v>
      </c>
      <c r="AJ28" s="172"/>
      <c r="AK28" s="171"/>
      <c r="AL28" s="172"/>
      <c r="AM28" s="166">
        <v>1.6E-2</v>
      </c>
      <c r="AN28" s="265">
        <f t="shared" si="8"/>
        <v>1.035E-2</v>
      </c>
      <c r="AO28" s="166">
        <f t="shared" si="9"/>
        <v>5.8650000000000008E-2</v>
      </c>
      <c r="AP28" s="271">
        <f t="shared" si="10"/>
        <v>7.5511224489795942E-2</v>
      </c>
    </row>
    <row r="29" spans="1:42" x14ac:dyDescent="0.2">
      <c r="A29" s="170" t="s">
        <v>172</v>
      </c>
      <c r="B29" s="164">
        <v>8.0000000000000002E-3</v>
      </c>
      <c r="C29" s="165">
        <v>8.3000000000000004E-2</v>
      </c>
      <c r="D29" s="165">
        <v>1.2999999999999999E-2</v>
      </c>
      <c r="E29" s="165">
        <f t="shared" si="11"/>
        <v>0.104</v>
      </c>
      <c r="F29" s="165">
        <v>1.7999999999999999E-2</v>
      </c>
      <c r="G29" s="165">
        <v>8.0000000000000002E-3</v>
      </c>
      <c r="H29" s="165">
        <f t="shared" si="12"/>
        <v>2.5999999999999999E-2</v>
      </c>
      <c r="I29" s="165">
        <v>1E-3</v>
      </c>
      <c r="J29" s="165">
        <v>0</v>
      </c>
      <c r="K29" s="165">
        <v>1E-3</v>
      </c>
      <c r="L29" s="165">
        <f t="shared" si="13"/>
        <v>2E-3</v>
      </c>
      <c r="M29" s="165">
        <v>5.0000000000000001E-3</v>
      </c>
      <c r="N29" s="165">
        <v>0.86399999999999999</v>
      </c>
      <c r="O29" s="168">
        <f t="shared" si="14"/>
        <v>0.86899999999999999</v>
      </c>
      <c r="P29" s="251">
        <f t="shared" si="0"/>
        <v>8.0000000000000002E-3</v>
      </c>
      <c r="Q29" s="252">
        <f t="shared" si="1"/>
        <v>8.3000000000000004E-2</v>
      </c>
      <c r="R29" s="252">
        <f t="shared" si="2"/>
        <v>2.5999999999999999E-2</v>
      </c>
      <c r="S29" s="252">
        <f t="shared" si="3"/>
        <v>5.0000000000000001E-3</v>
      </c>
      <c r="T29" s="253">
        <f t="shared" si="4"/>
        <v>0.878</v>
      </c>
      <c r="U29" s="169">
        <v>2.5999999999999999E-2</v>
      </c>
      <c r="V29" s="172"/>
      <c r="W29" s="171"/>
      <c r="X29" s="166">
        <v>3.9E-2</v>
      </c>
      <c r="Y29" s="172"/>
      <c r="Z29" s="171"/>
      <c r="AA29" s="172"/>
      <c r="AB29" s="166">
        <v>2.4E-2</v>
      </c>
      <c r="AC29" s="167">
        <v>0.91100000000000003</v>
      </c>
      <c r="AD29" s="264">
        <f t="shared" si="5"/>
        <v>2E-3</v>
      </c>
      <c r="AE29" s="265">
        <f t="shared" si="6"/>
        <v>2.0750000000000001E-2</v>
      </c>
      <c r="AF29" s="166">
        <f t="shared" si="7"/>
        <v>3.2499999999999999E-3</v>
      </c>
      <c r="AG29" s="172"/>
      <c r="AH29" s="171"/>
      <c r="AI29" s="265">
        <v>3.9E-2</v>
      </c>
      <c r="AJ29" s="172"/>
      <c r="AK29" s="171"/>
      <c r="AL29" s="172"/>
      <c r="AM29" s="166">
        <v>2.4E-2</v>
      </c>
      <c r="AN29" s="265">
        <f t="shared" si="8"/>
        <v>5.2416570771001156E-3</v>
      </c>
      <c r="AO29" s="166">
        <f t="shared" si="9"/>
        <v>0.90575834292289992</v>
      </c>
      <c r="AP29" s="271">
        <f t="shared" si="10"/>
        <v>0.9330083429228998</v>
      </c>
    </row>
    <row r="30" spans="1:42" x14ac:dyDescent="0.2">
      <c r="A30" s="170" t="s">
        <v>173</v>
      </c>
      <c r="B30" s="164">
        <v>2.1999999999999999E-2</v>
      </c>
      <c r="C30" s="165">
        <v>0.192</v>
      </c>
      <c r="D30" s="165">
        <v>2.3E-2</v>
      </c>
      <c r="E30" s="165">
        <f t="shared" si="11"/>
        <v>0.23699999999999999</v>
      </c>
      <c r="F30" s="165">
        <v>0.13400000000000001</v>
      </c>
      <c r="G30" s="165">
        <v>7.0000000000000001E-3</v>
      </c>
      <c r="H30" s="165">
        <f t="shared" si="12"/>
        <v>0.14100000000000001</v>
      </c>
      <c r="I30" s="165">
        <v>2E-3</v>
      </c>
      <c r="J30" s="165">
        <v>0</v>
      </c>
      <c r="K30" s="165">
        <v>1E-3</v>
      </c>
      <c r="L30" s="165">
        <f t="shared" si="13"/>
        <v>3.0000000000000001E-3</v>
      </c>
      <c r="M30" s="165">
        <v>6.2E-2</v>
      </c>
      <c r="N30" s="165">
        <v>0.55800000000000005</v>
      </c>
      <c r="O30" s="168">
        <f t="shared" si="14"/>
        <v>0.62000000000000011</v>
      </c>
      <c r="P30" s="251">
        <f t="shared" si="0"/>
        <v>2.1999999999999999E-2</v>
      </c>
      <c r="Q30" s="252">
        <f t="shared" si="1"/>
        <v>0.192</v>
      </c>
      <c r="R30" s="252">
        <f t="shared" si="2"/>
        <v>0.14100000000000001</v>
      </c>
      <c r="S30" s="252">
        <f t="shared" si="3"/>
        <v>6.2E-2</v>
      </c>
      <c r="T30" s="253">
        <f t="shared" si="4"/>
        <v>0.58299999999999996</v>
      </c>
      <c r="U30" s="169">
        <v>5.2999999999999999E-2</v>
      </c>
      <c r="V30" s="172"/>
      <c r="W30" s="171"/>
      <c r="X30" s="166">
        <v>0.10199999999999999</v>
      </c>
      <c r="Y30" s="172"/>
      <c r="Z30" s="171"/>
      <c r="AA30" s="172"/>
      <c r="AB30" s="166">
        <v>2.7E-2</v>
      </c>
      <c r="AC30" s="167">
        <v>0.81799999999999995</v>
      </c>
      <c r="AD30" s="264">
        <f t="shared" si="5"/>
        <v>4.9198312236286923E-3</v>
      </c>
      <c r="AE30" s="265">
        <f t="shared" si="6"/>
        <v>4.2936708860759495E-2</v>
      </c>
      <c r="AF30" s="166">
        <f t="shared" si="7"/>
        <v>5.1434599156118151E-3</v>
      </c>
      <c r="AG30" s="172"/>
      <c r="AH30" s="171"/>
      <c r="AI30" s="265">
        <v>0.10199999999999999</v>
      </c>
      <c r="AJ30" s="172"/>
      <c r="AK30" s="171"/>
      <c r="AL30" s="172"/>
      <c r="AM30" s="166">
        <v>2.7E-2</v>
      </c>
      <c r="AN30" s="265">
        <f t="shared" si="8"/>
        <v>8.179999999999997E-2</v>
      </c>
      <c r="AO30" s="166">
        <f t="shared" si="9"/>
        <v>0.73619999999999985</v>
      </c>
      <c r="AP30" s="271">
        <f t="shared" si="10"/>
        <v>0.76834345991561181</v>
      </c>
    </row>
    <row r="31" spans="1:42" x14ac:dyDescent="0.2">
      <c r="A31" s="170" t="s">
        <v>174</v>
      </c>
      <c r="B31" s="164">
        <v>5.3999999999999999E-2</v>
      </c>
      <c r="C31" s="165">
        <v>0.154</v>
      </c>
      <c r="D31" s="165">
        <v>0.17199999999999999</v>
      </c>
      <c r="E31" s="165">
        <f t="shared" si="11"/>
        <v>0.38</v>
      </c>
      <c r="F31" s="165">
        <v>0.16900000000000001</v>
      </c>
      <c r="G31" s="165">
        <v>0.23599999999999999</v>
      </c>
      <c r="H31" s="165">
        <f t="shared" si="12"/>
        <v>0.40500000000000003</v>
      </c>
      <c r="I31" s="165">
        <v>5.0999999999999997E-2</v>
      </c>
      <c r="J31" s="165">
        <v>1.7999999999999999E-2</v>
      </c>
      <c r="K31" s="165">
        <v>7.0000000000000001E-3</v>
      </c>
      <c r="L31" s="165">
        <f t="shared" si="13"/>
        <v>7.5999999999999998E-2</v>
      </c>
      <c r="M31" s="165">
        <v>1.7000000000000001E-2</v>
      </c>
      <c r="N31" s="165">
        <v>0.123</v>
      </c>
      <c r="O31" s="168">
        <f t="shared" si="14"/>
        <v>0.14000000000000001</v>
      </c>
      <c r="P31" s="251">
        <f t="shared" si="0"/>
        <v>5.3999999999999999E-2</v>
      </c>
      <c r="Q31" s="252">
        <f t="shared" si="1"/>
        <v>0.154</v>
      </c>
      <c r="R31" s="252">
        <f t="shared" si="2"/>
        <v>0.40500000000000003</v>
      </c>
      <c r="S31" s="252">
        <f t="shared" si="3"/>
        <v>1.7000000000000001E-2</v>
      </c>
      <c r="T31" s="253">
        <f t="shared" si="4"/>
        <v>0.36999999999999988</v>
      </c>
      <c r="U31" s="169">
        <v>4.5999999999999999E-2</v>
      </c>
      <c r="V31" s="172"/>
      <c r="W31" s="171"/>
      <c r="X31" s="166">
        <v>0.66800000000000004</v>
      </c>
      <c r="Y31" s="172"/>
      <c r="Z31" s="171"/>
      <c r="AA31" s="172"/>
      <c r="AB31" s="166">
        <v>0.06</v>
      </c>
      <c r="AC31" s="167">
        <v>0.22500000000000001</v>
      </c>
      <c r="AD31" s="264">
        <f t="shared" si="5"/>
        <v>6.5368421052631577E-3</v>
      </c>
      <c r="AE31" s="265">
        <f t="shared" si="6"/>
        <v>1.8642105263157894E-2</v>
      </c>
      <c r="AF31" s="166">
        <f t="shared" si="7"/>
        <v>2.0821052631578945E-2</v>
      </c>
      <c r="AG31" s="172"/>
      <c r="AH31" s="171"/>
      <c r="AI31" s="265">
        <v>0.66800000000000004</v>
      </c>
      <c r="AJ31" s="172"/>
      <c r="AK31" s="171"/>
      <c r="AL31" s="172"/>
      <c r="AM31" s="166">
        <v>0.06</v>
      </c>
      <c r="AN31" s="265">
        <f t="shared" si="8"/>
        <v>2.7321428571428573E-2</v>
      </c>
      <c r="AO31" s="166">
        <f t="shared" si="9"/>
        <v>0.1976785714285714</v>
      </c>
      <c r="AP31" s="271">
        <f t="shared" si="10"/>
        <v>0.27949962406015033</v>
      </c>
    </row>
    <row r="32" spans="1:42" x14ac:dyDescent="0.2">
      <c r="A32" s="170" t="s">
        <v>175</v>
      </c>
      <c r="B32" s="164">
        <v>4.7E-2</v>
      </c>
      <c r="C32" s="165">
        <v>0.114</v>
      </c>
      <c r="D32" s="165">
        <v>9.8000000000000004E-2</v>
      </c>
      <c r="E32" s="165">
        <f t="shared" si="11"/>
        <v>0.25900000000000001</v>
      </c>
      <c r="F32" s="165">
        <v>7.2999999999999995E-2</v>
      </c>
      <c r="G32" s="165">
        <v>0.191</v>
      </c>
      <c r="H32" s="165">
        <f t="shared" si="12"/>
        <v>0.26400000000000001</v>
      </c>
      <c r="I32" s="165">
        <v>4.0000000000000001E-3</v>
      </c>
      <c r="J32" s="165">
        <v>4.0000000000000001E-3</v>
      </c>
      <c r="K32" s="165">
        <v>8.9999999999999993E-3</v>
      </c>
      <c r="L32" s="165">
        <f t="shared" si="13"/>
        <v>1.7000000000000001E-2</v>
      </c>
      <c r="M32" s="165">
        <v>3.1E-2</v>
      </c>
      <c r="N32" s="165">
        <v>0.43099999999999999</v>
      </c>
      <c r="O32" s="168">
        <f t="shared" si="14"/>
        <v>0.46199999999999997</v>
      </c>
      <c r="P32" s="251">
        <f t="shared" si="0"/>
        <v>4.7E-2</v>
      </c>
      <c r="Q32" s="252">
        <f t="shared" si="1"/>
        <v>0.114</v>
      </c>
      <c r="R32" s="252">
        <f t="shared" si="2"/>
        <v>0.26400000000000001</v>
      </c>
      <c r="S32" s="252">
        <f t="shared" si="3"/>
        <v>3.1E-2</v>
      </c>
      <c r="T32" s="253">
        <f t="shared" si="4"/>
        <v>0.54399999999999993</v>
      </c>
      <c r="U32" s="169">
        <v>3.6999999999999998E-2</v>
      </c>
      <c r="V32" s="172"/>
      <c r="W32" s="171"/>
      <c r="X32" s="166">
        <v>0.29799999999999999</v>
      </c>
      <c r="Y32" s="172"/>
      <c r="Z32" s="171"/>
      <c r="AA32" s="172"/>
      <c r="AB32" s="166">
        <v>6.5000000000000002E-2</v>
      </c>
      <c r="AC32" s="167">
        <v>0.59899999999999998</v>
      </c>
      <c r="AD32" s="264">
        <f t="shared" si="5"/>
        <v>6.7142857142857143E-3</v>
      </c>
      <c r="AE32" s="265">
        <f t="shared" si="6"/>
        <v>1.6285714285714285E-2</v>
      </c>
      <c r="AF32" s="166">
        <f t="shared" si="7"/>
        <v>1.4E-2</v>
      </c>
      <c r="AG32" s="172"/>
      <c r="AH32" s="171"/>
      <c r="AI32" s="265">
        <v>0.29799999999999999</v>
      </c>
      <c r="AJ32" s="172"/>
      <c r="AK32" s="171"/>
      <c r="AL32" s="172"/>
      <c r="AM32" s="166">
        <v>6.5000000000000002E-2</v>
      </c>
      <c r="AN32" s="265">
        <f t="shared" si="8"/>
        <v>4.0192640692640696E-2</v>
      </c>
      <c r="AO32" s="166">
        <f t="shared" si="9"/>
        <v>0.55880735930735936</v>
      </c>
      <c r="AP32" s="271">
        <f t="shared" si="10"/>
        <v>0.63880735930735932</v>
      </c>
    </row>
    <row r="33" spans="1:42" x14ac:dyDescent="0.2">
      <c r="A33" s="170" t="s">
        <v>176</v>
      </c>
      <c r="B33" s="164">
        <v>6.4000000000000001E-2</v>
      </c>
      <c r="C33" s="165">
        <v>0.23</v>
      </c>
      <c r="D33" s="165">
        <v>9.0999999999999998E-2</v>
      </c>
      <c r="E33" s="165">
        <f t="shared" si="11"/>
        <v>0.38500000000000001</v>
      </c>
      <c r="F33" s="165">
        <v>0.217</v>
      </c>
      <c r="G33" s="165">
        <v>0.23699999999999999</v>
      </c>
      <c r="H33" s="165">
        <f t="shared" si="12"/>
        <v>0.45399999999999996</v>
      </c>
      <c r="I33" s="165">
        <v>1E-3</v>
      </c>
      <c r="J33" s="165">
        <v>1E-3</v>
      </c>
      <c r="K33" s="165">
        <v>5.0000000000000001E-3</v>
      </c>
      <c r="L33" s="165">
        <f t="shared" si="13"/>
        <v>7.0000000000000001E-3</v>
      </c>
      <c r="M33" s="165">
        <v>2.5000000000000001E-2</v>
      </c>
      <c r="N33" s="165">
        <v>0.129</v>
      </c>
      <c r="O33" s="168">
        <f t="shared" si="14"/>
        <v>0.154</v>
      </c>
      <c r="P33" s="251">
        <f t="shared" si="0"/>
        <v>6.4000000000000001E-2</v>
      </c>
      <c r="Q33" s="252">
        <f t="shared" si="1"/>
        <v>0.23</v>
      </c>
      <c r="R33" s="252">
        <f t="shared" si="2"/>
        <v>0.45399999999999996</v>
      </c>
      <c r="S33" s="252">
        <f t="shared" si="3"/>
        <v>2.5000000000000001E-2</v>
      </c>
      <c r="T33" s="253">
        <f t="shared" si="4"/>
        <v>0.22699999999999995</v>
      </c>
      <c r="U33" s="169">
        <v>4.1000000000000002E-2</v>
      </c>
      <c r="V33" s="172"/>
      <c r="W33" s="171"/>
      <c r="X33" s="166">
        <v>0.70199999999999996</v>
      </c>
      <c r="Y33" s="172"/>
      <c r="Z33" s="171"/>
      <c r="AA33" s="172"/>
      <c r="AB33" s="166">
        <v>5.5E-2</v>
      </c>
      <c r="AC33" s="167">
        <v>0.20300000000000001</v>
      </c>
      <c r="AD33" s="264">
        <f t="shared" si="5"/>
        <v>6.8155844155844162E-3</v>
      </c>
      <c r="AE33" s="265">
        <f t="shared" si="6"/>
        <v>2.4493506493506494E-2</v>
      </c>
      <c r="AF33" s="166">
        <f t="shared" si="7"/>
        <v>9.6909090909090903E-3</v>
      </c>
      <c r="AG33" s="172"/>
      <c r="AH33" s="171"/>
      <c r="AI33" s="265">
        <v>0.70199999999999996</v>
      </c>
      <c r="AJ33" s="172"/>
      <c r="AK33" s="171"/>
      <c r="AL33" s="172"/>
      <c r="AM33" s="166">
        <v>5.5E-2</v>
      </c>
      <c r="AN33" s="265">
        <f t="shared" si="8"/>
        <v>3.2954545454545459E-2</v>
      </c>
      <c r="AO33" s="166">
        <f t="shared" si="9"/>
        <v>0.17004545454545456</v>
      </c>
      <c r="AP33" s="271">
        <f t="shared" si="10"/>
        <v>0.23373636363636374</v>
      </c>
    </row>
    <row r="34" spans="1:42" x14ac:dyDescent="0.2">
      <c r="A34" s="170" t="s">
        <v>177</v>
      </c>
      <c r="B34" s="164">
        <v>2.8000000000000001E-2</v>
      </c>
      <c r="C34" s="165">
        <v>0.21099999999999999</v>
      </c>
      <c r="D34" s="165">
        <v>0.111</v>
      </c>
      <c r="E34" s="165">
        <f t="shared" si="11"/>
        <v>0.35</v>
      </c>
      <c r="F34" s="165">
        <v>0.13100000000000001</v>
      </c>
      <c r="G34" s="165">
        <v>0.19700000000000001</v>
      </c>
      <c r="H34" s="165">
        <f t="shared" si="12"/>
        <v>0.32800000000000001</v>
      </c>
      <c r="I34" s="165">
        <v>3.0000000000000001E-3</v>
      </c>
      <c r="J34" s="165">
        <v>2E-3</v>
      </c>
      <c r="K34" s="165">
        <v>8.0000000000000002E-3</v>
      </c>
      <c r="L34" s="165">
        <f t="shared" si="13"/>
        <v>1.3000000000000001E-2</v>
      </c>
      <c r="M34" s="165">
        <v>8.5000000000000006E-2</v>
      </c>
      <c r="N34" s="165">
        <v>0.223</v>
      </c>
      <c r="O34" s="168">
        <f t="shared" si="14"/>
        <v>0.308</v>
      </c>
      <c r="P34" s="251">
        <f t="shared" si="0"/>
        <v>2.8000000000000001E-2</v>
      </c>
      <c r="Q34" s="252">
        <f t="shared" si="1"/>
        <v>0.21099999999999999</v>
      </c>
      <c r="R34" s="252">
        <f t="shared" si="2"/>
        <v>0.32800000000000001</v>
      </c>
      <c r="S34" s="252">
        <f t="shared" si="3"/>
        <v>8.5000000000000006E-2</v>
      </c>
      <c r="T34" s="253">
        <f t="shared" si="4"/>
        <v>0.34799999999999998</v>
      </c>
      <c r="U34" s="169">
        <v>5.8999999999999997E-2</v>
      </c>
      <c r="V34" s="172"/>
      <c r="W34" s="171"/>
      <c r="X34" s="166">
        <v>0.47299999999999998</v>
      </c>
      <c r="Y34" s="172"/>
      <c r="Z34" s="171"/>
      <c r="AA34" s="172"/>
      <c r="AB34" s="166">
        <v>0.115</v>
      </c>
      <c r="AC34" s="167">
        <v>0.35399999999999998</v>
      </c>
      <c r="AD34" s="264">
        <f t="shared" si="5"/>
        <v>4.7200000000000002E-3</v>
      </c>
      <c r="AE34" s="265">
        <f t="shared" si="6"/>
        <v>3.5568571428571429E-2</v>
      </c>
      <c r="AF34" s="166">
        <f t="shared" si="7"/>
        <v>1.8711428571428573E-2</v>
      </c>
      <c r="AG34" s="172"/>
      <c r="AH34" s="171"/>
      <c r="AI34" s="265">
        <v>0.47299999999999998</v>
      </c>
      <c r="AJ34" s="172"/>
      <c r="AK34" s="171"/>
      <c r="AL34" s="172"/>
      <c r="AM34" s="166">
        <v>0.115</v>
      </c>
      <c r="AN34" s="265">
        <f t="shared" si="8"/>
        <v>9.7694805194805195E-2</v>
      </c>
      <c r="AO34" s="166">
        <f t="shared" si="9"/>
        <v>0.25630519480519481</v>
      </c>
      <c r="AP34" s="271">
        <f t="shared" si="10"/>
        <v>0.38901662337662346</v>
      </c>
    </row>
    <row r="35" spans="1:42" x14ac:dyDescent="0.2">
      <c r="A35" s="170" t="s">
        <v>178</v>
      </c>
      <c r="B35" s="164">
        <v>8.9999999999999993E-3</v>
      </c>
      <c r="C35" s="165">
        <v>7.8E-2</v>
      </c>
      <c r="D35" s="165">
        <v>1.4E-2</v>
      </c>
      <c r="E35" s="165">
        <f t="shared" si="11"/>
        <v>0.10099999999999999</v>
      </c>
      <c r="F35" s="165">
        <v>1.9E-2</v>
      </c>
      <c r="G35" s="165">
        <v>1.4E-2</v>
      </c>
      <c r="H35" s="165">
        <f t="shared" si="12"/>
        <v>3.3000000000000002E-2</v>
      </c>
      <c r="I35" s="165">
        <v>2E-3</v>
      </c>
      <c r="J35" s="165">
        <v>2E-3</v>
      </c>
      <c r="K35" s="165">
        <v>2E-3</v>
      </c>
      <c r="L35" s="165">
        <f t="shared" si="13"/>
        <v>6.0000000000000001E-3</v>
      </c>
      <c r="M35" s="165">
        <v>1.2E-2</v>
      </c>
      <c r="N35" s="165">
        <v>0.84699999999999998</v>
      </c>
      <c r="O35" s="168">
        <f t="shared" si="14"/>
        <v>0.85899999999999999</v>
      </c>
      <c r="P35" s="251">
        <f t="shared" si="0"/>
        <v>8.9999999999999993E-3</v>
      </c>
      <c r="Q35" s="252">
        <f t="shared" si="1"/>
        <v>7.8E-2</v>
      </c>
      <c r="R35" s="252">
        <f t="shared" si="2"/>
        <v>3.3000000000000002E-2</v>
      </c>
      <c r="S35" s="252">
        <f t="shared" si="3"/>
        <v>1.2E-2</v>
      </c>
      <c r="T35" s="253">
        <f t="shared" si="4"/>
        <v>0.86799999999999999</v>
      </c>
      <c r="U35" s="169">
        <v>3.3000000000000002E-2</v>
      </c>
      <c r="V35" s="172"/>
      <c r="W35" s="171"/>
      <c r="X35" s="166">
        <v>3.1E-2</v>
      </c>
      <c r="Y35" s="172"/>
      <c r="Z35" s="171"/>
      <c r="AA35" s="172"/>
      <c r="AB35" s="166">
        <v>1.2999999999999999E-2</v>
      </c>
      <c r="AC35" s="167">
        <v>0.92300000000000004</v>
      </c>
      <c r="AD35" s="264">
        <f t="shared" si="5"/>
        <v>2.9405940594059406E-3</v>
      </c>
      <c r="AE35" s="265">
        <f t="shared" si="6"/>
        <v>2.5485148514851487E-2</v>
      </c>
      <c r="AF35" s="166">
        <f t="shared" si="7"/>
        <v>4.5742574257425749E-3</v>
      </c>
      <c r="AG35" s="172"/>
      <c r="AH35" s="171"/>
      <c r="AI35" s="265">
        <v>3.1E-2</v>
      </c>
      <c r="AJ35" s="172"/>
      <c r="AK35" s="171"/>
      <c r="AL35" s="172"/>
      <c r="AM35" s="166">
        <v>1.2999999999999999E-2</v>
      </c>
      <c r="AN35" s="265">
        <f t="shared" si="8"/>
        <v>1.2894062863795111E-2</v>
      </c>
      <c r="AO35" s="166">
        <f t="shared" si="9"/>
        <v>0.91010593713620491</v>
      </c>
      <c r="AP35" s="271">
        <f t="shared" si="10"/>
        <v>0.92768019456194739</v>
      </c>
    </row>
    <row r="36" spans="1:42" x14ac:dyDescent="0.2">
      <c r="A36" s="170" t="s">
        <v>179</v>
      </c>
      <c r="B36" s="164">
        <v>1.2999999999999999E-2</v>
      </c>
      <c r="C36" s="165">
        <v>0.36199999999999999</v>
      </c>
      <c r="D36" s="165">
        <v>3.0000000000000001E-3</v>
      </c>
      <c r="E36" s="165">
        <f t="shared" si="11"/>
        <v>0.378</v>
      </c>
      <c r="F36" s="165">
        <v>8.9999999999999993E-3</v>
      </c>
      <c r="G36" s="165">
        <v>1E-3</v>
      </c>
      <c r="H36" s="165">
        <f t="shared" si="12"/>
        <v>9.9999999999999985E-3</v>
      </c>
      <c r="I36" s="165">
        <v>1E-3</v>
      </c>
      <c r="J36" s="165">
        <v>0</v>
      </c>
      <c r="K36" s="165">
        <v>1E-3</v>
      </c>
      <c r="L36" s="165">
        <f t="shared" si="13"/>
        <v>2E-3</v>
      </c>
      <c r="M36" s="165">
        <v>1.4E-2</v>
      </c>
      <c r="N36" s="165">
        <v>0.59599999999999997</v>
      </c>
      <c r="O36" s="168">
        <f t="shared" si="14"/>
        <v>0.61</v>
      </c>
      <c r="P36" s="251">
        <f t="shared" si="0"/>
        <v>1.2999999999999999E-2</v>
      </c>
      <c r="Q36" s="252">
        <f t="shared" si="1"/>
        <v>0.36199999999999999</v>
      </c>
      <c r="R36" s="252">
        <f t="shared" si="2"/>
        <v>9.9999999999999985E-3</v>
      </c>
      <c r="S36" s="252">
        <f t="shared" si="3"/>
        <v>1.4E-2</v>
      </c>
      <c r="T36" s="253">
        <f t="shared" si="4"/>
        <v>0.60099999999999998</v>
      </c>
      <c r="U36" s="169">
        <v>0.19800000000000001</v>
      </c>
      <c r="V36" s="172"/>
      <c r="W36" s="171"/>
      <c r="X36" s="166">
        <v>0.01</v>
      </c>
      <c r="Y36" s="172"/>
      <c r="Z36" s="171"/>
      <c r="AA36" s="172"/>
      <c r="AB36" s="166">
        <v>6.0000000000000001E-3</v>
      </c>
      <c r="AC36" s="167">
        <v>0.78600000000000003</v>
      </c>
      <c r="AD36" s="264">
        <f t="shared" si="5"/>
        <v>6.8095238095238096E-3</v>
      </c>
      <c r="AE36" s="265">
        <f t="shared" si="6"/>
        <v>0.18961904761904763</v>
      </c>
      <c r="AF36" s="166">
        <f t="shared" si="7"/>
        <v>1.5714285714285715E-3</v>
      </c>
      <c r="AG36" s="172"/>
      <c r="AH36" s="171"/>
      <c r="AI36" s="265">
        <v>0.01</v>
      </c>
      <c r="AJ36" s="172"/>
      <c r="AK36" s="171"/>
      <c r="AL36" s="172"/>
      <c r="AM36" s="166">
        <v>6.0000000000000001E-3</v>
      </c>
      <c r="AN36" s="265">
        <f t="shared" si="8"/>
        <v>1.8039344262295084E-2</v>
      </c>
      <c r="AO36" s="166">
        <f t="shared" si="9"/>
        <v>0.76796065573770489</v>
      </c>
      <c r="AP36" s="271">
        <f t="shared" si="10"/>
        <v>0.77553208430913356</v>
      </c>
    </row>
    <row r="37" spans="1:42" x14ac:dyDescent="0.2">
      <c r="A37" s="170" t="s">
        <v>180</v>
      </c>
      <c r="B37" s="164">
        <v>5.8999999999999997E-2</v>
      </c>
      <c r="C37" s="165">
        <v>0.32600000000000001</v>
      </c>
      <c r="D37" s="165">
        <v>4.2000000000000003E-2</v>
      </c>
      <c r="E37" s="165">
        <f t="shared" si="11"/>
        <v>0.42699999999999999</v>
      </c>
      <c r="F37" s="165">
        <v>0.22500000000000001</v>
      </c>
      <c r="G37" s="165">
        <v>4.5999999999999999E-2</v>
      </c>
      <c r="H37" s="165">
        <f t="shared" si="12"/>
        <v>0.27100000000000002</v>
      </c>
      <c r="I37" s="165">
        <v>3.0000000000000001E-3</v>
      </c>
      <c r="J37" s="165">
        <v>1E-3</v>
      </c>
      <c r="K37" s="165">
        <v>2E-3</v>
      </c>
      <c r="L37" s="165">
        <f t="shared" si="13"/>
        <v>6.0000000000000001E-3</v>
      </c>
      <c r="M37" s="165">
        <v>1.4999999999999999E-2</v>
      </c>
      <c r="N37" s="165">
        <v>0.28100000000000003</v>
      </c>
      <c r="O37" s="168">
        <f t="shared" si="14"/>
        <v>0.29600000000000004</v>
      </c>
      <c r="P37" s="251">
        <f t="shared" si="0"/>
        <v>5.8999999999999997E-2</v>
      </c>
      <c r="Q37" s="252">
        <f t="shared" si="1"/>
        <v>0.32600000000000001</v>
      </c>
      <c r="R37" s="252">
        <f t="shared" si="2"/>
        <v>0.27100000000000002</v>
      </c>
      <c r="S37" s="252">
        <f t="shared" si="3"/>
        <v>1.4999999999999999E-2</v>
      </c>
      <c r="T37" s="253">
        <f t="shared" si="4"/>
        <v>0.32900000000000001</v>
      </c>
      <c r="U37" s="169">
        <v>6.4000000000000001E-2</v>
      </c>
      <c r="V37" s="172"/>
      <c r="W37" s="171"/>
      <c r="X37" s="166">
        <v>0.26400000000000001</v>
      </c>
      <c r="Y37" s="172"/>
      <c r="Z37" s="171"/>
      <c r="AA37" s="172"/>
      <c r="AB37" s="166">
        <v>8.2000000000000003E-2</v>
      </c>
      <c r="AC37" s="167">
        <v>0.59099999999999997</v>
      </c>
      <c r="AD37" s="264">
        <f t="shared" si="5"/>
        <v>8.8430913348946129E-3</v>
      </c>
      <c r="AE37" s="265">
        <f t="shared" si="6"/>
        <v>4.8861826697892276E-2</v>
      </c>
      <c r="AF37" s="166">
        <f t="shared" si="7"/>
        <v>6.2950819672131153E-3</v>
      </c>
      <c r="AG37" s="172"/>
      <c r="AH37" s="171"/>
      <c r="AI37" s="265">
        <v>0.26400000000000001</v>
      </c>
      <c r="AJ37" s="172"/>
      <c r="AK37" s="171"/>
      <c r="AL37" s="172"/>
      <c r="AM37" s="166">
        <v>8.2000000000000003E-2</v>
      </c>
      <c r="AN37" s="265">
        <f t="shared" si="8"/>
        <v>2.9949324324324317E-2</v>
      </c>
      <c r="AO37" s="166">
        <f t="shared" si="9"/>
        <v>0.56105067567567557</v>
      </c>
      <c r="AP37" s="271">
        <f t="shared" si="10"/>
        <v>0.64834575764288882</v>
      </c>
    </row>
    <row r="38" spans="1:42" x14ac:dyDescent="0.2">
      <c r="A38" s="170" t="s">
        <v>181</v>
      </c>
      <c r="B38" s="164">
        <v>1.2E-2</v>
      </c>
      <c r="C38" s="165">
        <v>9.8000000000000004E-2</v>
      </c>
      <c r="D38" s="165">
        <v>1.7000000000000001E-2</v>
      </c>
      <c r="E38" s="165">
        <f t="shared" si="11"/>
        <v>0.127</v>
      </c>
      <c r="F38" s="165">
        <v>3.9E-2</v>
      </c>
      <c r="G38" s="165">
        <v>2.9000000000000001E-2</v>
      </c>
      <c r="H38" s="165">
        <f t="shared" si="12"/>
        <v>6.8000000000000005E-2</v>
      </c>
      <c r="I38" s="165">
        <v>1E-3</v>
      </c>
      <c r="J38" s="165">
        <v>0</v>
      </c>
      <c r="K38" s="165">
        <v>1E-3</v>
      </c>
      <c r="L38" s="165">
        <f t="shared" si="13"/>
        <v>2E-3</v>
      </c>
      <c r="M38" s="165">
        <v>5.0000000000000001E-3</v>
      </c>
      <c r="N38" s="165">
        <v>0.79900000000000004</v>
      </c>
      <c r="O38" s="168">
        <f t="shared" si="14"/>
        <v>0.80400000000000005</v>
      </c>
      <c r="P38" s="251">
        <f t="shared" si="0"/>
        <v>1.2E-2</v>
      </c>
      <c r="Q38" s="252">
        <f t="shared" si="1"/>
        <v>9.8000000000000004E-2</v>
      </c>
      <c r="R38" s="252">
        <f t="shared" si="2"/>
        <v>6.8000000000000005E-2</v>
      </c>
      <c r="S38" s="252">
        <f t="shared" si="3"/>
        <v>5.0000000000000001E-3</v>
      </c>
      <c r="T38" s="253">
        <f t="shared" si="4"/>
        <v>0.81699999999999995</v>
      </c>
      <c r="U38" s="169">
        <v>3.2000000000000001E-2</v>
      </c>
      <c r="V38" s="172"/>
      <c r="W38" s="171"/>
      <c r="X38" s="166">
        <v>8.1000000000000003E-2</v>
      </c>
      <c r="Y38" s="172"/>
      <c r="Z38" s="171"/>
      <c r="AA38" s="172"/>
      <c r="AB38" s="166">
        <v>3.3000000000000002E-2</v>
      </c>
      <c r="AC38" s="167">
        <v>0.85399999999999998</v>
      </c>
      <c r="AD38" s="264">
        <f t="shared" si="5"/>
        <v>3.0236220472440946E-3</v>
      </c>
      <c r="AE38" s="265">
        <f t="shared" si="6"/>
        <v>2.4692913385826774E-2</v>
      </c>
      <c r="AF38" s="166">
        <f t="shared" si="7"/>
        <v>4.2834645669291346E-3</v>
      </c>
      <c r="AG38" s="172"/>
      <c r="AH38" s="171"/>
      <c r="AI38" s="265">
        <v>8.1000000000000003E-2</v>
      </c>
      <c r="AJ38" s="172"/>
      <c r="AK38" s="171"/>
      <c r="AL38" s="172"/>
      <c r="AM38" s="166">
        <v>3.3000000000000002E-2</v>
      </c>
      <c r="AN38" s="265">
        <f t="shared" si="8"/>
        <v>5.3109452736318404E-3</v>
      </c>
      <c r="AO38" s="166">
        <f t="shared" si="9"/>
        <v>0.84868905472636813</v>
      </c>
      <c r="AP38" s="271">
        <f t="shared" si="10"/>
        <v>0.88597251929329734</v>
      </c>
    </row>
    <row r="39" spans="1:42" x14ac:dyDescent="0.2">
      <c r="A39" s="170" t="s">
        <v>182</v>
      </c>
      <c r="B39" s="164">
        <v>0.03</v>
      </c>
      <c r="C39" s="165">
        <v>0.61399999999999999</v>
      </c>
      <c r="D39" s="165">
        <v>0.04</v>
      </c>
      <c r="E39" s="165">
        <f t="shared" si="11"/>
        <v>0.68400000000000005</v>
      </c>
      <c r="F39" s="165">
        <v>8.4000000000000005E-2</v>
      </c>
      <c r="G39" s="165">
        <v>7.0000000000000007E-2</v>
      </c>
      <c r="H39" s="165">
        <f t="shared" si="12"/>
        <v>0.15400000000000003</v>
      </c>
      <c r="I39" s="165">
        <v>1E-3</v>
      </c>
      <c r="J39" s="165">
        <v>0</v>
      </c>
      <c r="K39" s="165">
        <v>1E-3</v>
      </c>
      <c r="L39" s="165">
        <f t="shared" si="13"/>
        <v>2E-3</v>
      </c>
      <c r="M39" s="165">
        <v>0.01</v>
      </c>
      <c r="N39" s="165">
        <v>0.14899999999999999</v>
      </c>
      <c r="O39" s="168">
        <f t="shared" si="14"/>
        <v>0.159</v>
      </c>
      <c r="P39" s="251">
        <f t="shared" si="0"/>
        <v>0.03</v>
      </c>
      <c r="Q39" s="252">
        <f t="shared" si="1"/>
        <v>0.61399999999999999</v>
      </c>
      <c r="R39" s="252">
        <f t="shared" si="2"/>
        <v>0.15400000000000003</v>
      </c>
      <c r="S39" s="252">
        <f t="shared" si="3"/>
        <v>0.01</v>
      </c>
      <c r="T39" s="253">
        <f t="shared" si="4"/>
        <v>0.19199999999999995</v>
      </c>
      <c r="U39" s="169">
        <v>0.24299999999999999</v>
      </c>
      <c r="V39" s="172"/>
      <c r="W39" s="171"/>
      <c r="X39" s="166">
        <v>0.29799999999999999</v>
      </c>
      <c r="Y39" s="172"/>
      <c r="Z39" s="171"/>
      <c r="AA39" s="172"/>
      <c r="AB39" s="166">
        <v>5.2999999999999999E-2</v>
      </c>
      <c r="AC39" s="167">
        <v>0.40600000000000003</v>
      </c>
      <c r="AD39" s="264">
        <f t="shared" si="5"/>
        <v>1.0657894736842104E-2</v>
      </c>
      <c r="AE39" s="265">
        <f t="shared" si="6"/>
        <v>0.21813157894736837</v>
      </c>
      <c r="AF39" s="166">
        <f t="shared" si="7"/>
        <v>1.4210526315789472E-2</v>
      </c>
      <c r="AG39" s="172"/>
      <c r="AH39" s="171"/>
      <c r="AI39" s="265">
        <v>0.29799999999999999</v>
      </c>
      <c r="AJ39" s="172"/>
      <c r="AK39" s="171"/>
      <c r="AL39" s="172"/>
      <c r="AM39" s="166">
        <v>5.2999999999999999E-2</v>
      </c>
      <c r="AN39" s="265">
        <f t="shared" si="8"/>
        <v>2.5534591194968554E-2</v>
      </c>
      <c r="AO39" s="166">
        <f t="shared" si="9"/>
        <v>0.38046540880503144</v>
      </c>
      <c r="AP39" s="271">
        <f t="shared" si="10"/>
        <v>0.44767593512082104</v>
      </c>
    </row>
    <row r="40" spans="1:42" x14ac:dyDescent="0.2">
      <c r="A40" s="170" t="s">
        <v>183</v>
      </c>
      <c r="B40" s="164">
        <v>2.1999999999999999E-2</v>
      </c>
      <c r="C40" s="165">
        <v>0.14399999999999999</v>
      </c>
      <c r="D40" s="165">
        <v>1.0999999999999999E-2</v>
      </c>
      <c r="E40" s="165">
        <f t="shared" si="11"/>
        <v>0.17699999999999999</v>
      </c>
      <c r="F40" s="165">
        <v>4.9000000000000002E-2</v>
      </c>
      <c r="G40" s="165">
        <v>2E-3</v>
      </c>
      <c r="H40" s="165">
        <f t="shared" si="12"/>
        <v>5.1000000000000004E-2</v>
      </c>
      <c r="I40" s="165">
        <v>2E-3</v>
      </c>
      <c r="J40" s="165">
        <v>1E-3</v>
      </c>
      <c r="K40" s="165">
        <v>1E-3</v>
      </c>
      <c r="L40" s="165">
        <f t="shared" si="13"/>
        <v>4.0000000000000001E-3</v>
      </c>
      <c r="M40" s="165">
        <v>3.5000000000000003E-2</v>
      </c>
      <c r="N40" s="165">
        <v>0.73299999999999998</v>
      </c>
      <c r="O40" s="168">
        <f t="shared" si="14"/>
        <v>0.76800000000000002</v>
      </c>
      <c r="P40" s="251">
        <f t="shared" si="0"/>
        <v>2.1999999999999999E-2</v>
      </c>
      <c r="Q40" s="252">
        <f t="shared" si="1"/>
        <v>0.14399999999999999</v>
      </c>
      <c r="R40" s="252">
        <f t="shared" si="2"/>
        <v>5.1000000000000004E-2</v>
      </c>
      <c r="S40" s="252">
        <f t="shared" si="3"/>
        <v>3.5000000000000003E-2</v>
      </c>
      <c r="T40" s="253">
        <f t="shared" si="4"/>
        <v>0.74799999999999989</v>
      </c>
      <c r="U40" s="169">
        <v>7.3999999999999996E-2</v>
      </c>
      <c r="V40" s="172"/>
      <c r="W40" s="171"/>
      <c r="X40" s="166">
        <v>4.5999999999999999E-2</v>
      </c>
      <c r="Y40" s="172"/>
      <c r="Z40" s="171"/>
      <c r="AA40" s="172"/>
      <c r="AB40" s="166">
        <v>2.4E-2</v>
      </c>
      <c r="AC40" s="167">
        <v>0.85599999999999998</v>
      </c>
      <c r="AD40" s="264">
        <f t="shared" si="5"/>
        <v>9.1977401129943494E-3</v>
      </c>
      <c r="AE40" s="265">
        <f t="shared" si="6"/>
        <v>6.0203389830508471E-2</v>
      </c>
      <c r="AF40" s="166">
        <f t="shared" si="7"/>
        <v>4.5988700564971747E-3</v>
      </c>
      <c r="AG40" s="172"/>
      <c r="AH40" s="171"/>
      <c r="AI40" s="265">
        <v>4.5999999999999999E-2</v>
      </c>
      <c r="AJ40" s="172"/>
      <c r="AK40" s="171"/>
      <c r="AL40" s="172"/>
      <c r="AM40" s="166">
        <v>2.4E-2</v>
      </c>
      <c r="AN40" s="265">
        <f t="shared" si="8"/>
        <v>3.9010416666666672E-2</v>
      </c>
      <c r="AO40" s="166">
        <f t="shared" si="9"/>
        <v>0.81698958333333327</v>
      </c>
      <c r="AP40" s="271">
        <f t="shared" si="10"/>
        <v>0.84558845338983046</v>
      </c>
    </row>
    <row r="41" spans="1:42" x14ac:dyDescent="0.2">
      <c r="A41" s="170" t="s">
        <v>184</v>
      </c>
      <c r="B41" s="173"/>
      <c r="C41" s="174"/>
      <c r="D41" s="174"/>
      <c r="E41" s="165">
        <f t="shared" si="11"/>
        <v>0</v>
      </c>
      <c r="F41" s="174"/>
      <c r="G41" s="174"/>
      <c r="H41" s="165">
        <f t="shared" si="12"/>
        <v>0</v>
      </c>
      <c r="I41" s="174"/>
      <c r="J41" s="175"/>
      <c r="K41" s="176"/>
      <c r="L41" s="165">
        <f t="shared" si="13"/>
        <v>0</v>
      </c>
      <c r="M41" s="175"/>
      <c r="N41" s="175"/>
      <c r="O41" s="177">
        <f t="shared" si="14"/>
        <v>0</v>
      </c>
      <c r="P41" s="254" t="s">
        <v>263</v>
      </c>
      <c r="Q41" s="255" t="s">
        <v>263</v>
      </c>
      <c r="R41" s="255" t="s">
        <v>263</v>
      </c>
      <c r="S41" s="255" t="s">
        <v>263</v>
      </c>
      <c r="T41" s="256" t="s">
        <v>263</v>
      </c>
      <c r="U41" s="169"/>
      <c r="V41" s="172"/>
      <c r="W41" s="175"/>
      <c r="X41" s="166"/>
      <c r="Y41" s="172"/>
      <c r="Z41" s="175"/>
      <c r="AA41" s="172"/>
      <c r="AB41" s="166"/>
      <c r="AC41" s="167"/>
      <c r="AD41" s="264" t="s">
        <v>263</v>
      </c>
      <c r="AE41" s="265" t="s">
        <v>263</v>
      </c>
      <c r="AF41" s="166" t="s">
        <v>263</v>
      </c>
      <c r="AG41" s="172"/>
      <c r="AH41" s="175"/>
      <c r="AI41" s="265"/>
      <c r="AJ41" s="172"/>
      <c r="AK41" s="175"/>
      <c r="AL41" s="172"/>
      <c r="AM41" s="166"/>
      <c r="AN41" s="265"/>
      <c r="AO41" s="166"/>
      <c r="AP41" s="271"/>
    </row>
    <row r="42" spans="1:42" x14ac:dyDescent="0.2">
      <c r="A42" s="170" t="s">
        <v>185</v>
      </c>
      <c r="B42" s="178">
        <v>2.3E-2</v>
      </c>
      <c r="C42" s="179">
        <v>5.0999999999999997E-2</v>
      </c>
      <c r="D42" s="179">
        <v>7.6999999999999999E-2</v>
      </c>
      <c r="E42" s="165">
        <f t="shared" si="11"/>
        <v>0.151</v>
      </c>
      <c r="F42" s="179">
        <v>0.47699999999999998</v>
      </c>
      <c r="G42" s="179">
        <v>0.17599999999999999</v>
      </c>
      <c r="H42" s="165">
        <f t="shared" si="12"/>
        <v>0.65300000000000002</v>
      </c>
      <c r="I42" s="165">
        <v>3.0000000000000001E-3</v>
      </c>
      <c r="J42" s="165">
        <v>1E-3</v>
      </c>
      <c r="K42" s="165">
        <v>6.0000000000000001E-3</v>
      </c>
      <c r="L42" s="165">
        <f t="shared" si="13"/>
        <v>0.01</v>
      </c>
      <c r="M42" s="165">
        <v>3.1E-2</v>
      </c>
      <c r="N42" s="165">
        <v>0.154</v>
      </c>
      <c r="O42" s="168">
        <f t="shared" si="14"/>
        <v>0.185</v>
      </c>
      <c r="P42" s="251">
        <f t="shared" ref="P42:Q45" si="16">B42</f>
        <v>2.3E-2</v>
      </c>
      <c r="Q42" s="252">
        <f t="shared" si="16"/>
        <v>5.0999999999999997E-2</v>
      </c>
      <c r="R42" s="252">
        <f>H42</f>
        <v>0.65300000000000002</v>
      </c>
      <c r="S42" s="252">
        <f>M42</f>
        <v>3.1E-2</v>
      </c>
      <c r="T42" s="253">
        <f>1-P42-R42-S42-Q42</f>
        <v>0.24199999999999994</v>
      </c>
      <c r="U42" s="169">
        <v>4.5999999999999999E-2</v>
      </c>
      <c r="V42" s="172"/>
      <c r="W42" s="180"/>
      <c r="X42" s="166">
        <v>0.66</v>
      </c>
      <c r="Y42" s="172"/>
      <c r="Z42" s="180"/>
      <c r="AA42" s="172"/>
      <c r="AB42" s="166">
        <v>7.2999999999999995E-2</v>
      </c>
      <c r="AC42" s="167">
        <v>0.221</v>
      </c>
      <c r="AD42" s="264">
        <f t="shared" ref="AD42:AF45" si="17">(B42/$E42)*$U42</f>
        <v>7.0066225165562913E-3</v>
      </c>
      <c r="AE42" s="265">
        <f t="shared" si="17"/>
        <v>1.5536423841059603E-2</v>
      </c>
      <c r="AF42" s="166">
        <f t="shared" si="17"/>
        <v>2.3456953642384107E-2</v>
      </c>
      <c r="AG42" s="172"/>
      <c r="AH42" s="180"/>
      <c r="AI42" s="265">
        <v>0.66</v>
      </c>
      <c r="AJ42" s="172"/>
      <c r="AK42" s="180"/>
      <c r="AL42" s="172"/>
      <c r="AM42" s="166">
        <v>7.2999999999999995E-2</v>
      </c>
      <c r="AN42" s="265">
        <f t="shared" ref="AN42:AO45" si="18">(M42/$O42)*$AC42</f>
        <v>3.7032432432432434E-2</v>
      </c>
      <c r="AO42" s="166">
        <f t="shared" si="18"/>
        <v>0.18396756756756757</v>
      </c>
      <c r="AP42" s="271">
        <f>1-AD42-AE42-AI42-AN42</f>
        <v>0.2804245212099517</v>
      </c>
    </row>
    <row r="43" spans="1:42" x14ac:dyDescent="0.2">
      <c r="A43" s="170" t="s">
        <v>186</v>
      </c>
      <c r="B43" s="178">
        <v>2.1999999999999999E-2</v>
      </c>
      <c r="C43" s="179">
        <v>0.12</v>
      </c>
      <c r="D43" s="179">
        <v>1.7000000000000001E-2</v>
      </c>
      <c r="E43" s="165">
        <f t="shared" si="11"/>
        <v>0.15899999999999997</v>
      </c>
      <c r="F43" s="179">
        <v>3.6999999999999998E-2</v>
      </c>
      <c r="G43" s="179">
        <v>8.0000000000000002E-3</v>
      </c>
      <c r="H43" s="165">
        <f t="shared" si="12"/>
        <v>4.4999999999999998E-2</v>
      </c>
      <c r="I43" s="165">
        <v>2E-3</v>
      </c>
      <c r="J43" s="165">
        <v>8.9999999999999993E-3</v>
      </c>
      <c r="K43" s="165">
        <v>2E-3</v>
      </c>
      <c r="L43" s="165">
        <f t="shared" si="13"/>
        <v>1.2999999999999999E-2</v>
      </c>
      <c r="M43" s="165">
        <v>1.0999999999999999E-2</v>
      </c>
      <c r="N43" s="165">
        <v>0.77100000000000002</v>
      </c>
      <c r="O43" s="168">
        <f t="shared" si="14"/>
        <v>0.78200000000000003</v>
      </c>
      <c r="P43" s="251">
        <f t="shared" si="16"/>
        <v>2.1999999999999999E-2</v>
      </c>
      <c r="Q43" s="252">
        <f t="shared" si="16"/>
        <v>0.12</v>
      </c>
      <c r="R43" s="252">
        <f>H43</f>
        <v>4.4999999999999998E-2</v>
      </c>
      <c r="S43" s="252">
        <f>M43</f>
        <v>1.0999999999999999E-2</v>
      </c>
      <c r="T43" s="253">
        <f>1-P43-R43-S43-Q43</f>
        <v>0.80199999999999994</v>
      </c>
      <c r="U43" s="169">
        <v>1.9E-2</v>
      </c>
      <c r="V43" s="172"/>
      <c r="W43" s="180"/>
      <c r="X43" s="166">
        <v>8.3000000000000004E-2</v>
      </c>
      <c r="Y43" s="172"/>
      <c r="Z43" s="180"/>
      <c r="AA43" s="172"/>
      <c r="AB43" s="166">
        <v>8.8999999999999996E-2</v>
      </c>
      <c r="AC43" s="167">
        <v>0.80800000000000005</v>
      </c>
      <c r="AD43" s="264">
        <f t="shared" si="17"/>
        <v>2.6289308176100632E-3</v>
      </c>
      <c r="AE43" s="265">
        <f t="shared" si="17"/>
        <v>1.4339622641509434E-2</v>
      </c>
      <c r="AF43" s="166">
        <f t="shared" si="17"/>
        <v>2.0314465408805033E-3</v>
      </c>
      <c r="AG43" s="172"/>
      <c r="AH43" s="180"/>
      <c r="AI43" s="265">
        <v>8.3000000000000004E-2</v>
      </c>
      <c r="AJ43" s="172"/>
      <c r="AK43" s="180"/>
      <c r="AL43" s="172"/>
      <c r="AM43" s="166">
        <v>8.8999999999999996E-2</v>
      </c>
      <c r="AN43" s="265">
        <f t="shared" si="18"/>
        <v>1.1365728900255754E-2</v>
      </c>
      <c r="AO43" s="166">
        <f t="shared" si="18"/>
        <v>0.79663427109974427</v>
      </c>
      <c r="AP43" s="271">
        <f>1-AD43-AE43-AI43-AN43</f>
        <v>0.88866571764062474</v>
      </c>
    </row>
    <row r="44" spans="1:42" x14ac:dyDescent="0.2">
      <c r="A44" s="170" t="s">
        <v>187</v>
      </c>
      <c r="B44" s="178">
        <v>3.4000000000000002E-2</v>
      </c>
      <c r="C44" s="179">
        <v>0.34499999999999997</v>
      </c>
      <c r="D44" s="179">
        <v>1.4999999999999999E-2</v>
      </c>
      <c r="E44" s="165">
        <f t="shared" si="11"/>
        <v>0.39400000000000002</v>
      </c>
      <c r="F44" s="179">
        <v>0.13500000000000001</v>
      </c>
      <c r="G44" s="179">
        <v>7.0000000000000001E-3</v>
      </c>
      <c r="H44" s="165">
        <f t="shared" si="12"/>
        <v>0.14200000000000002</v>
      </c>
      <c r="I44" s="165">
        <v>1E-3</v>
      </c>
      <c r="J44" s="165">
        <v>2E-3</v>
      </c>
      <c r="K44" s="165">
        <v>1E-3</v>
      </c>
      <c r="L44" s="165">
        <f t="shared" si="13"/>
        <v>4.0000000000000001E-3</v>
      </c>
      <c r="M44" s="165">
        <v>8.9999999999999993E-3</v>
      </c>
      <c r="N44" s="165">
        <v>0.45</v>
      </c>
      <c r="O44" s="168">
        <f t="shared" si="14"/>
        <v>0.45900000000000002</v>
      </c>
      <c r="P44" s="251">
        <f t="shared" si="16"/>
        <v>3.4000000000000002E-2</v>
      </c>
      <c r="Q44" s="252">
        <f t="shared" si="16"/>
        <v>0.34499999999999997</v>
      </c>
      <c r="R44" s="252">
        <f>H44</f>
        <v>0.14200000000000002</v>
      </c>
      <c r="S44" s="252">
        <f>M44</f>
        <v>8.9999999999999993E-3</v>
      </c>
      <c r="T44" s="253">
        <f>1-P44-R44-S44-Q44</f>
        <v>0.47</v>
      </c>
      <c r="U44" s="169">
        <v>7.1999999999999995E-2</v>
      </c>
      <c r="V44" s="172"/>
      <c r="W44" s="180"/>
      <c r="X44" s="166">
        <v>0.161</v>
      </c>
      <c r="Y44" s="172"/>
      <c r="Z44" s="180"/>
      <c r="AA44" s="172"/>
      <c r="AB44" s="166">
        <v>8.3000000000000004E-2</v>
      </c>
      <c r="AC44" s="167">
        <v>0.68400000000000005</v>
      </c>
      <c r="AD44" s="264">
        <f t="shared" si="17"/>
        <v>6.2131979695431473E-3</v>
      </c>
      <c r="AE44" s="265">
        <f t="shared" si="17"/>
        <v>6.3045685279187802E-2</v>
      </c>
      <c r="AF44" s="166">
        <f t="shared" si="17"/>
        <v>2.7411167512690349E-3</v>
      </c>
      <c r="AG44" s="172"/>
      <c r="AH44" s="180"/>
      <c r="AI44" s="265">
        <v>0.161</v>
      </c>
      <c r="AJ44" s="172"/>
      <c r="AK44" s="180"/>
      <c r="AL44" s="172"/>
      <c r="AM44" s="166">
        <v>8.3000000000000004E-2</v>
      </c>
      <c r="AN44" s="265">
        <f t="shared" si="18"/>
        <v>1.3411764705882352E-2</v>
      </c>
      <c r="AO44" s="166">
        <f t="shared" si="18"/>
        <v>0.67058823529411771</v>
      </c>
      <c r="AP44" s="271">
        <f>1-AD44-AE44-AI44-AN44</f>
        <v>0.75632935204538676</v>
      </c>
    </row>
    <row r="45" spans="1:42" ht="14.25" thickBot="1" x14ac:dyDescent="0.25">
      <c r="A45" s="181" t="s">
        <v>188</v>
      </c>
      <c r="B45" s="182">
        <v>1.7999999999999999E-2</v>
      </c>
      <c r="C45" s="183">
        <v>9.2999999999999999E-2</v>
      </c>
      <c r="D45" s="183">
        <v>7.0999999999999994E-2</v>
      </c>
      <c r="E45" s="184">
        <f t="shared" si="11"/>
        <v>0.182</v>
      </c>
      <c r="F45" s="183">
        <v>0.22700000000000001</v>
      </c>
      <c r="G45" s="183">
        <v>4.2000000000000003E-2</v>
      </c>
      <c r="H45" s="184">
        <f t="shared" si="12"/>
        <v>0.26900000000000002</v>
      </c>
      <c r="I45" s="184">
        <v>4.0000000000000001E-3</v>
      </c>
      <c r="J45" s="184">
        <v>8.0000000000000002E-3</v>
      </c>
      <c r="K45" s="184">
        <v>4.0000000000000001E-3</v>
      </c>
      <c r="L45" s="184">
        <f t="shared" si="13"/>
        <v>1.6E-2</v>
      </c>
      <c r="M45" s="184">
        <v>0.02</v>
      </c>
      <c r="N45" s="184">
        <v>0.51300000000000001</v>
      </c>
      <c r="O45" s="185">
        <f t="shared" si="14"/>
        <v>0.53300000000000003</v>
      </c>
      <c r="P45" s="257">
        <f t="shared" si="16"/>
        <v>1.7999999999999999E-2</v>
      </c>
      <c r="Q45" s="258">
        <f t="shared" si="16"/>
        <v>9.2999999999999999E-2</v>
      </c>
      <c r="R45" s="258">
        <f>H45</f>
        <v>0.26900000000000002</v>
      </c>
      <c r="S45" s="258">
        <f>M45</f>
        <v>0.02</v>
      </c>
      <c r="T45" s="259">
        <f>1-P45-R45-S45-Q45</f>
        <v>0.6</v>
      </c>
      <c r="U45" s="186">
        <v>7.0000000000000007E-2</v>
      </c>
      <c r="V45" s="187"/>
      <c r="W45" s="188"/>
      <c r="X45" s="189">
        <v>0.153</v>
      </c>
      <c r="Y45" s="187"/>
      <c r="Z45" s="188"/>
      <c r="AA45" s="187"/>
      <c r="AB45" s="189">
        <v>4.5999999999999999E-2</v>
      </c>
      <c r="AC45" s="190">
        <v>0.73099999999999998</v>
      </c>
      <c r="AD45" s="266">
        <f t="shared" si="17"/>
        <v>6.9230769230769233E-3</v>
      </c>
      <c r="AE45" s="267">
        <f t="shared" si="17"/>
        <v>3.5769230769230768E-2</v>
      </c>
      <c r="AF45" s="189">
        <f t="shared" si="17"/>
        <v>2.7307692307692311E-2</v>
      </c>
      <c r="AG45" s="187"/>
      <c r="AH45" s="188"/>
      <c r="AI45" s="267">
        <v>0.153</v>
      </c>
      <c r="AJ45" s="187"/>
      <c r="AK45" s="188"/>
      <c r="AL45" s="187"/>
      <c r="AM45" s="189">
        <v>4.5999999999999999E-2</v>
      </c>
      <c r="AN45" s="267">
        <f t="shared" si="18"/>
        <v>2.7429643527204499E-2</v>
      </c>
      <c r="AO45" s="189">
        <f t="shared" si="18"/>
        <v>0.70357035647279542</v>
      </c>
      <c r="AP45" s="272">
        <f>1-AD45-AE45-AI45-AN45</f>
        <v>0.77687804878048783</v>
      </c>
    </row>
    <row r="48" spans="1:42" ht="31.5" customHeight="1" x14ac:dyDescent="0.2">
      <c r="A48" s="501" t="s">
        <v>292</v>
      </c>
      <c r="B48" s="502"/>
      <c r="C48" s="502"/>
      <c r="D48" s="502"/>
      <c r="E48" s="502"/>
      <c r="I48" s="191"/>
      <c r="J48" s="192"/>
      <c r="Y48" s="191"/>
      <c r="Z48" s="192"/>
      <c r="AJ48" s="191"/>
      <c r="AK48" s="192"/>
    </row>
    <row r="49" spans="1:39" ht="27" customHeight="1" x14ac:dyDescent="0.2">
      <c r="A49" s="503" t="s">
        <v>293</v>
      </c>
      <c r="B49" s="517"/>
      <c r="C49" s="517"/>
      <c r="D49" s="517"/>
      <c r="E49" s="517"/>
    </row>
    <row r="50" spans="1:39" ht="253.5" customHeight="1" x14ac:dyDescent="0.2">
      <c r="A50" s="504" t="s">
        <v>325</v>
      </c>
      <c r="B50" s="499"/>
      <c r="C50" s="499"/>
      <c r="D50" s="499"/>
      <c r="E50" s="499"/>
      <c r="K50" s="192"/>
      <c r="L50" s="192"/>
      <c r="AA50" s="192"/>
      <c r="AB50" s="192"/>
      <c r="AL50" s="192"/>
      <c r="AM50" s="192"/>
    </row>
    <row r="51" spans="1:39" x14ac:dyDescent="0.2">
      <c r="A51" s="541"/>
      <c r="B51" s="541"/>
      <c r="C51" s="541"/>
      <c r="D51" s="541"/>
      <c r="E51" s="541"/>
    </row>
  </sheetData>
  <mergeCells count="35">
    <mergeCell ref="A48:E48"/>
    <mergeCell ref="A49:E49"/>
    <mergeCell ref="A50:E50"/>
    <mergeCell ref="A51:E51"/>
    <mergeCell ref="A7:A9"/>
    <mergeCell ref="B7:O7"/>
    <mergeCell ref="B8:D8"/>
    <mergeCell ref="E8:E9"/>
    <mergeCell ref="F8:G8"/>
    <mergeCell ref="H8:H9"/>
    <mergeCell ref="I8:K8"/>
    <mergeCell ref="L8:L9"/>
    <mergeCell ref="M8:N8"/>
    <mergeCell ref="O8:O9"/>
    <mergeCell ref="AD8:AF8"/>
    <mergeCell ref="AM8:AM9"/>
    <mergeCell ref="AN8:AO8"/>
    <mergeCell ref="AG8:AH8"/>
    <mergeCell ref="AI8:AI9"/>
    <mergeCell ref="AB8:AB9"/>
    <mergeCell ref="AP8:AP9"/>
    <mergeCell ref="U7:AC7"/>
    <mergeCell ref="P7:T7"/>
    <mergeCell ref="AD7:AP7"/>
    <mergeCell ref="P8:P9"/>
    <mergeCell ref="Q8:Q9"/>
    <mergeCell ref="R8:R9"/>
    <mergeCell ref="S8:S9"/>
    <mergeCell ref="T8:T9"/>
    <mergeCell ref="AJ8:AL8"/>
    <mergeCell ref="U8:U9"/>
    <mergeCell ref="V8:W8"/>
    <mergeCell ref="X8:X9"/>
    <mergeCell ref="Y8:AA8"/>
    <mergeCell ref="AC8:AC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vt:i4>
      </vt:variant>
    </vt:vector>
  </HeadingPairs>
  <TitlesOfParts>
    <vt:vector size="85" baseType="lpstr">
      <vt:lpstr>Introduction</vt:lpstr>
      <vt:lpstr>Description</vt:lpstr>
      <vt:lpstr>Summary Results</vt:lpstr>
      <vt:lpstr>Population</vt:lpstr>
      <vt:lpstr>State population</vt:lpstr>
      <vt:lpstr>Rural population</vt:lpstr>
      <vt:lpstr>Protein intake</vt:lpstr>
      <vt:lpstr>BOD</vt:lpstr>
      <vt:lpstr>Rural_Degree of Utilization</vt:lpstr>
      <vt:lpstr>Andaman - N2ORural (1))</vt:lpstr>
      <vt:lpstr>Andaman - CH4 (Rural (1))</vt:lpstr>
      <vt:lpstr>Andhra Pradesh - N2O (Rural (2)</vt:lpstr>
      <vt:lpstr>Andhra Pradesh - CH4 (Rural (2)</vt:lpstr>
      <vt:lpstr>Arunachal - N2O (Rural (3))</vt:lpstr>
      <vt:lpstr>Arunachal - CH4 (Rural (3))</vt:lpstr>
      <vt:lpstr>Assam - N2O (Rural (4))</vt:lpstr>
      <vt:lpstr>Assam - CH4 (Rural (4))</vt:lpstr>
      <vt:lpstr>Bihar - N2O (Rural (5))</vt:lpstr>
      <vt:lpstr>Bihar - CH4 (Rural (5))</vt:lpstr>
      <vt:lpstr>Chandigarh - N2O (Rural (6))</vt:lpstr>
      <vt:lpstr>Chandigarh - CH4 (Rural (6))</vt:lpstr>
      <vt:lpstr>Chhatisgarh - N2O (Rural (7))</vt:lpstr>
      <vt:lpstr>Chhatisgarh - CH4 (Rural (7))</vt:lpstr>
      <vt:lpstr>Dadra and nagr - N2O (Rural (8)</vt:lpstr>
      <vt:lpstr>Dadra and Nagr - CH4 (Rural (8)</vt:lpstr>
      <vt:lpstr>Daman &amp; Diu - N2O (Rural (9))</vt:lpstr>
      <vt:lpstr>Daman &amp; Diu - CH4 (Rural (9))</vt:lpstr>
      <vt:lpstr>Delhi - N2O (Rural (10))</vt:lpstr>
      <vt:lpstr>Delhi - CH4 (Rural (10))</vt:lpstr>
      <vt:lpstr>Goa - N2O (Rural (11))</vt:lpstr>
      <vt:lpstr>Goa - CH4 (Rural (11))</vt:lpstr>
      <vt:lpstr>Gujarat - N2O (Rural (12))</vt:lpstr>
      <vt:lpstr>Gujarat - CH4 (Rural (12))</vt:lpstr>
      <vt:lpstr>Haryana - N2O (Rural (13))</vt:lpstr>
      <vt:lpstr>Haryana - CH4 (Rural (13))</vt:lpstr>
      <vt:lpstr>HP - N2O (Rural (14))</vt:lpstr>
      <vt:lpstr>HP - CH4 (Rural (14))</vt:lpstr>
      <vt:lpstr>J&amp;K - N2O (Rural (15))</vt:lpstr>
      <vt:lpstr>J&amp;K - CH4 (Rural (15))</vt:lpstr>
      <vt:lpstr>Jharkhand - N2O (Rural (16))</vt:lpstr>
      <vt:lpstr>Jharkhand - CH4 (Rural (16))</vt:lpstr>
      <vt:lpstr>Karnataka - N2O (Rural (17))</vt:lpstr>
      <vt:lpstr>Karnataka - CH4 (Rural (17))</vt:lpstr>
      <vt:lpstr>Kerala - N2O (Rural (18))</vt:lpstr>
      <vt:lpstr>Kerala - CH4 (Rural (18))</vt:lpstr>
      <vt:lpstr>Lakshadweep - N2O (Rural (19))</vt:lpstr>
      <vt:lpstr>Lakshadweep -- CH4 (Rural (19))</vt:lpstr>
      <vt:lpstr>MP - N2O (Rural (20))</vt:lpstr>
      <vt:lpstr>MP - CH4 (Rural (20))</vt:lpstr>
      <vt:lpstr>Maharashtra - N2O (Rural (21))</vt:lpstr>
      <vt:lpstr>Maharashtra - CH4 (Rural (21))</vt:lpstr>
      <vt:lpstr>Manipur - N2O (Rural (22))</vt:lpstr>
      <vt:lpstr>Manipur - CH4 (Rural (22))</vt:lpstr>
      <vt:lpstr>Meghalaya - N2O (Rural (23))</vt:lpstr>
      <vt:lpstr>Meghalaya - CH4 (Rural (23))</vt:lpstr>
      <vt:lpstr>Mizoram - N2O (Rural (24))</vt:lpstr>
      <vt:lpstr>Mizoram - CH4 (Rural (24))</vt:lpstr>
      <vt:lpstr>Nagaland - N2O (Rural (25))</vt:lpstr>
      <vt:lpstr>Nagaland - CH4 (Rural (25))</vt:lpstr>
      <vt:lpstr>Odisha - N2O (Rural (26))</vt:lpstr>
      <vt:lpstr>Odisha - CH4 (Rural (26))</vt:lpstr>
      <vt:lpstr>Puducherry - N2O (Rural (27))</vt:lpstr>
      <vt:lpstr>Puducherry - CH4 (Rural (27))</vt:lpstr>
      <vt:lpstr>Punjab - N2O (Rural (28))</vt:lpstr>
      <vt:lpstr>Punjab - CH4 (Rural (28))</vt:lpstr>
      <vt:lpstr>Rajasthan - N2O (Rural (29))</vt:lpstr>
      <vt:lpstr>Rajasthan - CH4 (Rural (29))</vt:lpstr>
      <vt:lpstr>Sikkim - N2O (Rural (30))</vt:lpstr>
      <vt:lpstr>Sikkim - CH4 (Rural (30))</vt:lpstr>
      <vt:lpstr>Tamil Nadu - N2O (Rural (31))</vt:lpstr>
      <vt:lpstr>Tamil Nadu - CH4 (Rural (31))</vt:lpstr>
      <vt:lpstr>Telangana - N2O (Rural (32))</vt:lpstr>
      <vt:lpstr>Telangana - CH4 (Rural (32))</vt:lpstr>
      <vt:lpstr>Tripura - N2O (Rural (33))</vt:lpstr>
      <vt:lpstr>Tripura - CH4 (Rural (33))</vt:lpstr>
      <vt:lpstr>UP - N2O (Rural (34))</vt:lpstr>
      <vt:lpstr>UP - CH4 (Rural (34))</vt:lpstr>
      <vt:lpstr>Uttarakhand - N2O (Rural (35))</vt:lpstr>
      <vt:lpstr>Uttarakhand - CH4 (Rural (35))</vt:lpstr>
      <vt:lpstr>West Bengal - N2O (Rural (36))</vt:lpstr>
      <vt:lpstr>West Bengal - CH4 (Rural (36))</vt:lpstr>
      <vt:lpstr>flowsheet for CH4 emissions</vt:lpstr>
      <vt:lpstr>flowsheet for N2O emissions</vt:lpstr>
      <vt:lpstr>IPCC Methodology</vt:lpstr>
      <vt:lpstr>'Rural_Degree of Utilization'!Print_Area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Prathyusha</dc:creator>
  <cp:lastModifiedBy>Nikhil KP</cp:lastModifiedBy>
  <cp:lastPrinted>2017-06-17T06:32:43Z</cp:lastPrinted>
  <dcterms:created xsi:type="dcterms:W3CDTF">2016-05-16T09:49:39Z</dcterms:created>
  <dcterms:modified xsi:type="dcterms:W3CDTF">2019-09-20T02:32:34Z</dcterms:modified>
</cp:coreProperties>
</file>