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2="http://schemas.microsoft.com/office/spreadsheetml/2015/revision2" mc:Ignorable="x15 xr2">
  <fileVersion appName="xl" lastEdited="7" lowestEdited="5" rupBuild="18326"/>
  <workbookPr defaultThemeVersion="124226"/>
  <mc:AlternateContent xmlns:mc="http://schemas.openxmlformats.org/markup-compatibility/2006">
    <mc:Choice Requires="x15">
      <x15ac:absPath xmlns:x15ac="http://schemas.microsoft.com/office/spreadsheetml/2010/11/ac" url="C:\Users\Vasudha-PC\Downloads\"/>
    </mc:Choice>
  </mc:AlternateContent>
  <bookViews>
    <workbookView xWindow="0" yWindow="0" windowWidth="20400" windowHeight="7530" xr2:uid="{00000000-000D-0000-FFFF-FFFF00000000}"/>
  </bookViews>
  <sheets>
    <sheet name="Introduction" sheetId="21" r:id="rId1"/>
    <sheet name="Description" sheetId="24" r:id="rId2"/>
    <sheet name="Final Results " sheetId="23" r:id="rId3"/>
    <sheet name="Flowsheet" sheetId="25" r:id="rId4"/>
    <sheet name="DOC Value" sheetId="27" r:id="rId5"/>
    <sheet name="Methodology" sheetId="26" r:id="rId6"/>
  </sheets>
  <externalReferences>
    <externalReference r:id="rId7"/>
    <externalReference r:id="rId8"/>
    <externalReference r:id="rId9"/>
  </externalReferences>
  <definedNames>
    <definedName name="__123Graph_A" hidden="1">[1]EVAREBR!#REF!</definedName>
    <definedName name="__123Graph_ABRA" hidden="1">[1]EVAREBR!#REF!</definedName>
    <definedName name="__123Graph_X" hidden="1">#REF!</definedName>
    <definedName name="__123Graph_XBRA" hidden="1">#REF!</definedName>
    <definedName name="_ftn1" localSheetId="4">'DOC Value'!$C$26</definedName>
    <definedName name="_ftn2" localSheetId="4">'DOC Value'!$C$27</definedName>
    <definedName name="_ftnref1" localSheetId="4">'DOC Value'!$D$19</definedName>
    <definedName name="_ftnref2" localSheetId="4">'DOC Value'!$F$19</definedName>
    <definedName name="_Ref451858778" localSheetId="4">'DOC Value'!$D$19</definedName>
    <definedName name="_TAB1">#N/A</definedName>
    <definedName name="_TAB2">#REF!</definedName>
    <definedName name="AAAAA" hidden="1">[2]EVAREBR!#REF!</definedName>
    <definedName name="BA_SUL">#N/A</definedName>
    <definedName name="DF">[3]MILHO1A!#REF!</definedName>
    <definedName name="ES">[3]MILHO1A!#REF!</definedName>
    <definedName name="GO">[3]MILHO1A!#REF!</definedName>
    <definedName name="MG">[3]MILHO1A!#REF!</definedName>
    <definedName name="MILHO_2__SAFRA">#REF!</definedName>
    <definedName name="MS">[3]MILHO1A!#REF!</definedName>
    <definedName name="MT">[3]MILHO1A!#REF!</definedName>
    <definedName name="PR">[3]MILHO1A!#REF!</definedName>
    <definedName name="QUADRO2">#REF!</definedName>
    <definedName name="QUADRO3">#REF!</definedName>
    <definedName name="RJ">[3]MILHO1A!#REF!</definedName>
    <definedName name="RO">[3]MILHO1A!#REF!</definedName>
    <definedName name="RS">[3]MILHO1A!#REF!</definedName>
    <definedName name="SC">[3]MILHO1A!#REF!</definedName>
    <definedName name="SP">[3]MILHO1A!#REF!</definedName>
    <definedName name="Suprimento_de_Milho">#REF!</definedName>
    <definedName name="tabela1">#N/A</definedName>
    <definedName name="TO">[3]MILHO1A!#REF!</definedName>
    <definedName name="XXXXXX" hidden="1">[2]EVAREBR!#REF!</definedName>
  </definedNames>
  <calcPr calcId="171027"/>
</workbook>
</file>

<file path=xl/calcChain.xml><?xml version="1.0" encoding="utf-8"?>
<calcChain xmlns="http://schemas.openxmlformats.org/spreadsheetml/2006/main">
  <c r="G22" i="27" l="1"/>
  <c r="G21" i="27"/>
  <c r="G20" i="27"/>
  <c r="F23" i="27" l="1"/>
  <c r="B46" i="23" s="1"/>
  <c r="E23" i="27"/>
  <c r="B45" i="23" s="1"/>
  <c r="D23" i="27"/>
  <c r="B44" i="23" s="1"/>
  <c r="B56" i="23"/>
  <c r="B55" i="23"/>
  <c r="B38" i="23" l="1"/>
  <c r="C30" i="23" s="1"/>
  <c r="C33" i="23" s="1"/>
  <c r="C49" i="23" s="1"/>
  <c r="C52" i="23" s="1"/>
  <c r="AQ15" i="23"/>
  <c r="AQ21" i="23" s="1"/>
  <c r="AQ24" i="23" s="1"/>
  <c r="AG15" i="23"/>
  <c r="AG21" i="23" s="1"/>
  <c r="AG24" i="23" s="1"/>
  <c r="W15" i="23"/>
  <c r="W21" i="23" s="1"/>
  <c r="W24" i="23" s="1"/>
  <c r="M15" i="23"/>
  <c r="M21" i="23" s="1"/>
  <c r="M24" i="23" s="1"/>
  <c r="C15" i="23"/>
  <c r="C21" i="23" s="1"/>
  <c r="BG12" i="23"/>
  <c r="BF12" i="23"/>
  <c r="BF9" i="23" s="1"/>
  <c r="BE12" i="23"/>
  <c r="BE9" i="23" s="1"/>
  <c r="BD12" i="23"/>
  <c r="BD9" i="23" s="1"/>
  <c r="BC12" i="23"/>
  <c r="BC9" i="23" s="1"/>
  <c r="BB12" i="23"/>
  <c r="BA12" i="23"/>
  <c r="AZ12" i="23"/>
  <c r="AZ9" i="23" s="1"/>
  <c r="AY12" i="23"/>
  <c r="AY9" i="23" s="1"/>
  <c r="AX12" i="23"/>
  <c r="AX9" i="23" s="1"/>
  <c r="AW12" i="23"/>
  <c r="AW9" i="23" s="1"/>
  <c r="AV12" i="23"/>
  <c r="AV9" i="23" s="1"/>
  <c r="AU12" i="23"/>
  <c r="AU9" i="23" s="1"/>
  <c r="AT12" i="23"/>
  <c r="AT9" i="23" s="1"/>
  <c r="AS12" i="23"/>
  <c r="AS9" i="23" s="1"/>
  <c r="AR12" i="23"/>
  <c r="AR9" i="23" s="1"/>
  <c r="AQ12" i="23"/>
  <c r="AP12" i="23"/>
  <c r="AO12" i="23"/>
  <c r="AN12" i="23"/>
  <c r="AM12" i="23"/>
  <c r="AL12" i="23"/>
  <c r="AK12" i="23"/>
  <c r="AJ12" i="23"/>
  <c r="AI12" i="23"/>
  <c r="AH12" i="23"/>
  <c r="AP9" i="23" s="1"/>
  <c r="AG12" i="23"/>
  <c r="AF12" i="23"/>
  <c r="AE12" i="23"/>
  <c r="AD12" i="23"/>
  <c r="AC12" i="23"/>
  <c r="AB12" i="23"/>
  <c r="AA12" i="23"/>
  <c r="Z12" i="23"/>
  <c r="Y12" i="23"/>
  <c r="X12" i="23"/>
  <c r="AD9" i="23" s="1"/>
  <c r="W12" i="23"/>
  <c r="V12" i="23"/>
  <c r="U12" i="23"/>
  <c r="T12" i="23"/>
  <c r="S12" i="23"/>
  <c r="R12" i="23"/>
  <c r="Q12" i="23"/>
  <c r="P12" i="23"/>
  <c r="O12" i="23"/>
  <c r="N12" i="23"/>
  <c r="R9" i="23" s="1"/>
  <c r="M12" i="23"/>
  <c r="L12" i="23"/>
  <c r="K12" i="23"/>
  <c r="J12" i="23"/>
  <c r="I12" i="23"/>
  <c r="H12" i="23"/>
  <c r="G12" i="23"/>
  <c r="F12" i="23"/>
  <c r="E12" i="23"/>
  <c r="D12" i="23"/>
  <c r="C12" i="23"/>
  <c r="K9" i="23" s="1"/>
  <c r="BN9" i="23"/>
  <c r="BM9" i="23"/>
  <c r="BL9" i="23"/>
  <c r="BK9" i="23"/>
  <c r="BK15" i="23" s="1"/>
  <c r="BK21" i="23" s="1"/>
  <c r="BK24" i="23" s="1"/>
  <c r="BJ9" i="23"/>
  <c r="BI9" i="23"/>
  <c r="BH9" i="23"/>
  <c r="BB9" i="23"/>
  <c r="BA9" i="23"/>
  <c r="BA15" i="23" s="1"/>
  <c r="BA21" i="23" s="1"/>
  <c r="BA24" i="23" s="1"/>
  <c r="AK9" i="23"/>
  <c r="AK15" i="23" s="1"/>
  <c r="AK21" i="23" s="1"/>
  <c r="AK24" i="23" s="1"/>
  <c r="AF9" i="23"/>
  <c r="AE9" i="23"/>
  <c r="AC9" i="23"/>
  <c r="AB9" i="23"/>
  <c r="AA9" i="23"/>
  <c r="Y9" i="23"/>
  <c r="X9" i="23"/>
  <c r="T9" i="23"/>
  <c r="I9" i="23"/>
  <c r="E9" i="23"/>
  <c r="BL6" i="23"/>
  <c r="BK6" i="23"/>
  <c r="BG3" i="23" s="1"/>
  <c r="BG15" i="23" s="1"/>
  <c r="BG21" i="23" s="1"/>
  <c r="BG24" i="23" s="1"/>
  <c r="BJ6" i="23"/>
  <c r="BI6" i="23"/>
  <c r="BH6" i="23"/>
  <c r="BG6" i="23"/>
  <c r="BF6" i="23"/>
  <c r="BE6" i="23"/>
  <c r="BD6" i="23"/>
  <c r="BC6" i="23"/>
  <c r="BB6" i="23"/>
  <c r="BA6" i="23"/>
  <c r="AW3" i="23" s="1"/>
  <c r="AZ6" i="23"/>
  <c r="AY6" i="23"/>
  <c r="AX6" i="23"/>
  <c r="AW6" i="23"/>
  <c r="AV6" i="23"/>
  <c r="AU6" i="23"/>
  <c r="AT6" i="23"/>
  <c r="AS6" i="23"/>
  <c r="AR6" i="23"/>
  <c r="AQ6" i="23"/>
  <c r="AN3" i="23" s="1"/>
  <c r="AP6" i="23"/>
  <c r="AO6" i="23"/>
  <c r="AN6" i="23"/>
  <c r="AM6" i="23"/>
  <c r="AL6" i="23"/>
  <c r="AK6" i="23"/>
  <c r="AJ6" i="23"/>
  <c r="AI6" i="23"/>
  <c r="AH6" i="23"/>
  <c r="AG6" i="23"/>
  <c r="AA3" i="23" s="1"/>
  <c r="AA15" i="23" s="1"/>
  <c r="AA21" i="23" s="1"/>
  <c r="AA24" i="23" s="1"/>
  <c r="AF6" i="23"/>
  <c r="AE6" i="23"/>
  <c r="AD6" i="23"/>
  <c r="AC6" i="23"/>
  <c r="AB6" i="23"/>
  <c r="AA6" i="23"/>
  <c r="Z6" i="23"/>
  <c r="Y6" i="23"/>
  <c r="X6" i="23"/>
  <c r="W6" i="23"/>
  <c r="U3" i="23" s="1"/>
  <c r="V6" i="23"/>
  <c r="U6" i="23"/>
  <c r="T6" i="23"/>
  <c r="S6" i="23"/>
  <c r="R6" i="23"/>
  <c r="Q6" i="23"/>
  <c r="P6" i="23"/>
  <c r="O6" i="23"/>
  <c r="N6" i="23"/>
  <c r="M6" i="23"/>
  <c r="I3" i="23" s="1"/>
  <c r="I15" i="23" s="1"/>
  <c r="I21" i="23" s="1"/>
  <c r="I24" i="23" s="1"/>
  <c r="L6" i="23"/>
  <c r="K6" i="23"/>
  <c r="J6" i="23"/>
  <c r="I6" i="23"/>
  <c r="H6" i="23"/>
  <c r="G6" i="23"/>
  <c r="F6" i="23"/>
  <c r="E6" i="23"/>
  <c r="D6" i="23"/>
  <c r="C6" i="23"/>
  <c r="BL3" i="23"/>
  <c r="BL15" i="23" s="1"/>
  <c r="BL21" i="23" s="1"/>
  <c r="BL24" i="23" s="1"/>
  <c r="BJ3" i="23"/>
  <c r="BH3" i="23"/>
  <c r="BH15" i="23" s="1"/>
  <c r="BH21" i="23" s="1"/>
  <c r="BH24" i="23" s="1"/>
  <c r="BF3" i="23"/>
  <c r="BD3" i="23"/>
  <c r="BD15" i="23" s="1"/>
  <c r="BD21" i="23" s="1"/>
  <c r="BD24" i="23" s="1"/>
  <c r="BB3" i="23"/>
  <c r="AO3" i="23"/>
  <c r="AM3" i="23"/>
  <c r="AK3" i="23"/>
  <c r="AI3" i="23"/>
  <c r="V3" i="23"/>
  <c r="T3" i="23"/>
  <c r="R3" i="23"/>
  <c r="P3" i="23"/>
  <c r="N3" i="23"/>
  <c r="O3" i="23" l="1"/>
  <c r="S3" i="23"/>
  <c r="AH3" i="23"/>
  <c r="AL3" i="23"/>
  <c r="AP3" i="23"/>
  <c r="BE3" i="23"/>
  <c r="BE15" i="23" s="1"/>
  <c r="BE21" i="23" s="1"/>
  <c r="BE24" i="23" s="1"/>
  <c r="BI3" i="23"/>
  <c r="BI15" i="23" s="1"/>
  <c r="BI21" i="23" s="1"/>
  <c r="BI24" i="23" s="1"/>
  <c r="J9" i="23"/>
  <c r="K3" i="23"/>
  <c r="Q3" i="23"/>
  <c r="AJ3" i="23"/>
  <c r="AJ15" i="23" s="1"/>
  <c r="AJ21" i="23" s="1"/>
  <c r="AJ24" i="23" s="1"/>
  <c r="BC3" i="23"/>
  <c r="BC15" i="23" s="1"/>
  <c r="BC21" i="23" s="1"/>
  <c r="BC24" i="23" s="1"/>
  <c r="G9" i="23"/>
  <c r="BF15" i="23"/>
  <c r="BF21" i="23" s="1"/>
  <c r="BF24" i="23" s="1"/>
  <c r="C27" i="23"/>
  <c r="D30" i="23" s="1"/>
  <c r="D33" i="23" s="1"/>
  <c r="D49" i="23" s="1"/>
  <c r="D52" i="23" s="1"/>
  <c r="AW15" i="23"/>
  <c r="AW21" i="23" s="1"/>
  <c r="AW24" i="23" s="1"/>
  <c r="AP15" i="23"/>
  <c r="AP21" i="23" s="1"/>
  <c r="AP24" i="23" s="1"/>
  <c r="N9" i="23"/>
  <c r="N15" i="23" s="1"/>
  <c r="N21" i="23" s="1"/>
  <c r="N24" i="23" s="1"/>
  <c r="AL9" i="23"/>
  <c r="AL15" i="23" s="1"/>
  <c r="AL21" i="23" s="1"/>
  <c r="AL24" i="23" s="1"/>
  <c r="AU3" i="23"/>
  <c r="Y3" i="23"/>
  <c r="Y15" i="23" s="1"/>
  <c r="Y21" i="23" s="1"/>
  <c r="Y24" i="23" s="1"/>
  <c r="AY3" i="23"/>
  <c r="AY15" i="23" s="1"/>
  <c r="AY21" i="23" s="1"/>
  <c r="AY24" i="23" s="1"/>
  <c r="O9" i="23"/>
  <c r="O15" i="23" s="1"/>
  <c r="O21" i="23" s="1"/>
  <c r="O24" i="23" s="1"/>
  <c r="BM6" i="23"/>
  <c r="BM3" i="23" s="1"/>
  <c r="BN6" i="23" s="1"/>
  <c r="BN3" i="23" s="1"/>
  <c r="BN15" i="23" s="1"/>
  <c r="BN21" i="23" s="1"/>
  <c r="BN24" i="23" s="1"/>
  <c r="G3" i="23"/>
  <c r="G15" i="23" s="1"/>
  <c r="G21" i="23" s="1"/>
  <c r="G24" i="23" s="1"/>
  <c r="T15" i="23"/>
  <c r="T21" i="23" s="1"/>
  <c r="T24" i="23" s="1"/>
  <c r="AC3" i="23"/>
  <c r="AC15" i="23" s="1"/>
  <c r="AC21" i="23" s="1"/>
  <c r="AC24" i="23" s="1"/>
  <c r="BB15" i="23"/>
  <c r="BB21" i="23" s="1"/>
  <c r="BB24" i="23" s="1"/>
  <c r="BJ15" i="23"/>
  <c r="BJ21" i="23" s="1"/>
  <c r="BJ24" i="23" s="1"/>
  <c r="S9" i="23"/>
  <c r="S15" i="23" s="1"/>
  <c r="S21" i="23" s="1"/>
  <c r="S24" i="23" s="1"/>
  <c r="R15" i="23"/>
  <c r="R21" i="23" s="1"/>
  <c r="R24" i="23" s="1"/>
  <c r="AU15" i="23"/>
  <c r="AU21" i="23" s="1"/>
  <c r="AU24" i="23" s="1"/>
  <c r="H3" i="23"/>
  <c r="Z3" i="23"/>
  <c r="AR3" i="23"/>
  <c r="AR15" i="23" s="1"/>
  <c r="AR21" i="23" s="1"/>
  <c r="AR24" i="23" s="1"/>
  <c r="AZ3" i="23"/>
  <c r="AZ15" i="23" s="1"/>
  <c r="AZ21" i="23" s="1"/>
  <c r="AZ24" i="23" s="1"/>
  <c r="AM9" i="23"/>
  <c r="AI9" i="23"/>
  <c r="AI15" i="23" s="1"/>
  <c r="AI21" i="23" s="1"/>
  <c r="AI24" i="23" s="1"/>
  <c r="E3" i="23"/>
  <c r="E15" i="23" s="1"/>
  <c r="E21" i="23" s="1"/>
  <c r="AE3" i="23"/>
  <c r="AE15" i="23" s="1"/>
  <c r="AE21" i="23" s="1"/>
  <c r="AE24" i="23" s="1"/>
  <c r="AS3" i="23"/>
  <c r="AS15" i="23" s="1"/>
  <c r="AS21" i="23" s="1"/>
  <c r="AS24" i="23" s="1"/>
  <c r="AH9" i="23"/>
  <c r="F3" i="23"/>
  <c r="J3" i="23"/>
  <c r="J15" i="23" s="1"/>
  <c r="J21" i="23" s="1"/>
  <c r="J24" i="23" s="1"/>
  <c r="X3" i="23"/>
  <c r="X15" i="23" s="1"/>
  <c r="X21" i="23" s="1"/>
  <c r="X24" i="23" s="1"/>
  <c r="AB3" i="23"/>
  <c r="AB15" i="23" s="1"/>
  <c r="AB21" i="23" s="1"/>
  <c r="AB24" i="23" s="1"/>
  <c r="AF3" i="23"/>
  <c r="AF15" i="23" s="1"/>
  <c r="AF21" i="23" s="1"/>
  <c r="AF24" i="23" s="1"/>
  <c r="AT3" i="23"/>
  <c r="AT15" i="23" s="1"/>
  <c r="AT21" i="23" s="1"/>
  <c r="AT24" i="23" s="1"/>
  <c r="AX3" i="23"/>
  <c r="AX15" i="23" s="1"/>
  <c r="AX21" i="23" s="1"/>
  <c r="AX24" i="23" s="1"/>
  <c r="F9" i="23"/>
  <c r="AJ9" i="23"/>
  <c r="AO9" i="23"/>
  <c r="AO15" i="23" s="1"/>
  <c r="AO21" i="23" s="1"/>
  <c r="AO24" i="23" s="1"/>
  <c r="K15" i="23"/>
  <c r="K21" i="23" s="1"/>
  <c r="K24" i="23" s="1"/>
  <c r="BM15" i="23"/>
  <c r="BM21" i="23" s="1"/>
  <c r="BM24" i="23" s="1"/>
  <c r="D3" i="23"/>
  <c r="L3" i="23"/>
  <c r="AD3" i="23"/>
  <c r="AD15" i="23" s="1"/>
  <c r="AD21" i="23" s="1"/>
  <c r="AD24" i="23" s="1"/>
  <c r="AM15" i="23"/>
  <c r="AM21" i="23" s="1"/>
  <c r="AM24" i="23" s="1"/>
  <c r="AV3" i="23"/>
  <c r="AV15" i="23" s="1"/>
  <c r="AV21" i="23" s="1"/>
  <c r="AV24" i="23" s="1"/>
  <c r="U9" i="23"/>
  <c r="U15" i="23" s="1"/>
  <c r="U21" i="23" s="1"/>
  <c r="U24" i="23" s="1"/>
  <c r="Q9" i="23"/>
  <c r="Q15" i="23" s="1"/>
  <c r="Q21" i="23" s="1"/>
  <c r="Q24" i="23" s="1"/>
  <c r="P9" i="23"/>
  <c r="P15" i="23" s="1"/>
  <c r="P21" i="23" s="1"/>
  <c r="P24" i="23" s="1"/>
  <c r="V9" i="23"/>
  <c r="V15" i="23" s="1"/>
  <c r="V21" i="23" s="1"/>
  <c r="V24" i="23" s="1"/>
  <c r="AN9" i="23"/>
  <c r="AN15" i="23" s="1"/>
  <c r="AN21" i="23" s="1"/>
  <c r="AN24" i="23" s="1"/>
  <c r="L9" i="23"/>
  <c r="H9" i="23"/>
  <c r="D9" i="23"/>
  <c r="Z9" i="23"/>
  <c r="AH15" i="23" l="1"/>
  <c r="AH21" i="23" s="1"/>
  <c r="AH24" i="23" s="1"/>
  <c r="D27" i="23"/>
  <c r="E27" i="23"/>
  <c r="F30" i="23" s="1"/>
  <c r="F33" i="23" s="1"/>
  <c r="F49" i="23" s="1"/>
  <c r="F52" i="23" s="1"/>
  <c r="E30" i="23"/>
  <c r="E33" i="23" s="1"/>
  <c r="E49" i="23" s="1"/>
  <c r="E52" i="23" s="1"/>
  <c r="F15" i="23"/>
  <c r="F21" i="23" s="1"/>
  <c r="F24" i="23" s="1"/>
  <c r="F27" i="23" s="1"/>
  <c r="G30" i="23" s="1"/>
  <c r="G33" i="23" s="1"/>
  <c r="G49" i="23" s="1"/>
  <c r="G52" i="23" s="1"/>
  <c r="D15" i="23"/>
  <c r="D21" i="23" s="1"/>
  <c r="Z15" i="23"/>
  <c r="Z21" i="23" s="1"/>
  <c r="Z24" i="23" s="1"/>
  <c r="H15" i="23"/>
  <c r="H21" i="23" s="1"/>
  <c r="H24" i="23" s="1"/>
  <c r="L15" i="23"/>
  <c r="L21" i="23" s="1"/>
  <c r="L24" i="23" s="1"/>
  <c r="G27" i="23" l="1"/>
  <c r="H30" i="23" s="1"/>
  <c r="H33" i="23" s="1"/>
  <c r="H49" i="23" s="1"/>
  <c r="H52" i="23" s="1"/>
  <c r="H27" i="23" l="1"/>
  <c r="I30" i="23" s="1"/>
  <c r="I33" i="23" s="1"/>
  <c r="I49" i="23" s="1"/>
  <c r="I52" i="23" s="1"/>
  <c r="I27" i="23" l="1"/>
  <c r="J30" i="23" s="1"/>
  <c r="J33" i="23" s="1"/>
  <c r="J49" i="23" s="1"/>
  <c r="J52" i="23" s="1"/>
  <c r="J27" i="23" l="1"/>
  <c r="K30" i="23" s="1"/>
  <c r="K33" i="23" s="1"/>
  <c r="K49" i="23" s="1"/>
  <c r="K52" i="23" s="1"/>
  <c r="K27" i="23" l="1"/>
  <c r="L30" i="23" s="1"/>
  <c r="L33" i="23" s="1"/>
  <c r="L49" i="23" s="1"/>
  <c r="L52" i="23" s="1"/>
  <c r="L27" i="23" l="1"/>
  <c r="M30" i="23" s="1"/>
  <c r="M33" i="23" s="1"/>
  <c r="M49" i="23" s="1"/>
  <c r="M52" i="23" s="1"/>
  <c r="M27" i="23" l="1"/>
  <c r="N30" i="23" s="1"/>
  <c r="N33" i="23" s="1"/>
  <c r="N49" i="23" s="1"/>
  <c r="N52" i="23" s="1"/>
  <c r="N27" i="23" l="1"/>
  <c r="O30" i="23" s="1"/>
  <c r="O33" i="23" s="1"/>
  <c r="O49" i="23" s="1"/>
  <c r="O52" i="23" s="1"/>
  <c r="O27" i="23" l="1"/>
  <c r="P30" i="23" s="1"/>
  <c r="P33" i="23" s="1"/>
  <c r="P49" i="23" s="1"/>
  <c r="P52" i="23" s="1"/>
  <c r="P27" i="23" l="1"/>
  <c r="Q30" i="23" s="1"/>
  <c r="Q33" i="23" s="1"/>
  <c r="Q49" i="23" s="1"/>
  <c r="Q52" i="23" s="1"/>
  <c r="Q27" i="23" l="1"/>
  <c r="R30" i="23" s="1"/>
  <c r="R33" i="23" s="1"/>
  <c r="R49" i="23" s="1"/>
  <c r="R52" i="23" s="1"/>
  <c r="R27" i="23" l="1"/>
  <c r="S30" i="23" s="1"/>
  <c r="S33" i="23" s="1"/>
  <c r="S49" i="23" s="1"/>
  <c r="S52" i="23" s="1"/>
  <c r="S27" i="23" l="1"/>
  <c r="T30" i="23" s="1"/>
  <c r="T33" i="23" s="1"/>
  <c r="T49" i="23" s="1"/>
  <c r="T52" i="23" s="1"/>
  <c r="T27" i="23" l="1"/>
  <c r="U30" i="23" s="1"/>
  <c r="U33" i="23" s="1"/>
  <c r="U49" i="23" s="1"/>
  <c r="U52" i="23" s="1"/>
  <c r="U27" i="23" l="1"/>
  <c r="V30" i="23" s="1"/>
  <c r="V33" i="23" s="1"/>
  <c r="V49" i="23" s="1"/>
  <c r="V52" i="23" s="1"/>
  <c r="V27" i="23" l="1"/>
  <c r="W30" i="23" s="1"/>
  <c r="W33" i="23" s="1"/>
  <c r="W49" i="23" s="1"/>
  <c r="W52" i="23" s="1"/>
  <c r="W27" i="23" l="1"/>
  <c r="X30" i="23" s="1"/>
  <c r="X33" i="23" s="1"/>
  <c r="X49" i="23" s="1"/>
  <c r="X52" i="23" s="1"/>
  <c r="X27" i="23" l="1"/>
  <c r="Y30" i="23" s="1"/>
  <c r="Y33" i="23" s="1"/>
  <c r="Y49" i="23" s="1"/>
  <c r="Y52" i="23" s="1"/>
  <c r="Y27" i="23" l="1"/>
  <c r="Z30" i="23" s="1"/>
  <c r="Z33" i="23" s="1"/>
  <c r="Z49" i="23" s="1"/>
  <c r="Z52" i="23" s="1"/>
  <c r="Z27" i="23" l="1"/>
  <c r="AA30" i="23" s="1"/>
  <c r="AA33" i="23" s="1"/>
  <c r="AA49" i="23" s="1"/>
  <c r="AA52" i="23" s="1"/>
  <c r="AA27" i="23" l="1"/>
  <c r="AB30" i="23" s="1"/>
  <c r="AB33" i="23" s="1"/>
  <c r="AB49" i="23" s="1"/>
  <c r="AB52" i="23" s="1"/>
  <c r="AB27" i="23" l="1"/>
  <c r="AC30" i="23" s="1"/>
  <c r="AC33" i="23" s="1"/>
  <c r="AC49" i="23" s="1"/>
  <c r="AC52" i="23" s="1"/>
  <c r="AC27" i="23" l="1"/>
  <c r="AD30" i="23" s="1"/>
  <c r="AD33" i="23" s="1"/>
  <c r="AD49" i="23" s="1"/>
  <c r="AD52" i="23" s="1"/>
  <c r="AD27" i="23" l="1"/>
  <c r="AE30" i="23" s="1"/>
  <c r="AE33" i="23" s="1"/>
  <c r="AE49" i="23" s="1"/>
  <c r="AE52" i="23" s="1"/>
  <c r="AE27" i="23" l="1"/>
  <c r="AF30" i="23" s="1"/>
  <c r="AF33" i="23" s="1"/>
  <c r="AF49" i="23" s="1"/>
  <c r="AF52" i="23" s="1"/>
  <c r="AF27" i="23" l="1"/>
  <c r="AG30" i="23" s="1"/>
  <c r="AG33" i="23" s="1"/>
  <c r="AG49" i="23" s="1"/>
  <c r="AG52" i="23" s="1"/>
  <c r="AG27" i="23" l="1"/>
  <c r="AH30" i="23" s="1"/>
  <c r="AH33" i="23" s="1"/>
  <c r="AH49" i="23" s="1"/>
  <c r="AH52" i="23" s="1"/>
  <c r="AH27" i="23" l="1"/>
  <c r="AI30" i="23" s="1"/>
  <c r="AI33" i="23" s="1"/>
  <c r="AI49" i="23" s="1"/>
  <c r="AI52" i="23" s="1"/>
  <c r="AI27" i="23" l="1"/>
  <c r="AJ30" i="23" s="1"/>
  <c r="AJ33" i="23" s="1"/>
  <c r="AJ49" i="23" s="1"/>
  <c r="AJ52" i="23" s="1"/>
  <c r="AJ27" i="23" l="1"/>
  <c r="AK30" i="23" s="1"/>
  <c r="AK33" i="23" s="1"/>
  <c r="AK49" i="23" s="1"/>
  <c r="AK52" i="23" s="1"/>
  <c r="AK27" i="23" l="1"/>
  <c r="AL30" i="23" s="1"/>
  <c r="AL33" i="23" s="1"/>
  <c r="AL49" i="23" s="1"/>
  <c r="AL52" i="23" s="1"/>
  <c r="AL27" i="23" l="1"/>
  <c r="AM30" i="23"/>
  <c r="AM33" i="23" s="1"/>
  <c r="AM49" i="23" s="1"/>
  <c r="AM52" i="23" s="1"/>
  <c r="AM27" i="23"/>
  <c r="AN30" i="23" l="1"/>
  <c r="AN33" i="23" s="1"/>
  <c r="AN49" i="23" s="1"/>
  <c r="AN52" i="23" s="1"/>
  <c r="AN27" i="23"/>
  <c r="AO30" i="23" l="1"/>
  <c r="AO33" i="23" s="1"/>
  <c r="AO49" i="23" s="1"/>
  <c r="AO52" i="23" s="1"/>
  <c r="AO27" i="23"/>
  <c r="AP30" i="23" l="1"/>
  <c r="AP33" i="23" s="1"/>
  <c r="AP49" i="23" s="1"/>
  <c r="AP52" i="23" s="1"/>
  <c r="AP27" i="23"/>
  <c r="AQ30" i="23" l="1"/>
  <c r="AQ33" i="23" s="1"/>
  <c r="AQ49" i="23" s="1"/>
  <c r="AQ52" i="23" s="1"/>
  <c r="AQ27" i="23"/>
  <c r="AR30" i="23" l="1"/>
  <c r="AR33" i="23" s="1"/>
  <c r="AR49" i="23" s="1"/>
  <c r="AR52" i="23" s="1"/>
  <c r="AR27" i="23"/>
  <c r="AS30" i="23" l="1"/>
  <c r="AS33" i="23" s="1"/>
  <c r="AS49" i="23" s="1"/>
  <c r="AS52" i="23" s="1"/>
  <c r="AS27" i="23"/>
  <c r="AT30" i="23" l="1"/>
  <c r="AT33" i="23" s="1"/>
  <c r="AT49" i="23" s="1"/>
  <c r="AT52" i="23" s="1"/>
  <c r="AT27" i="23"/>
  <c r="AU30" i="23" l="1"/>
  <c r="AU33" i="23" s="1"/>
  <c r="AU49" i="23" s="1"/>
  <c r="AU52" i="23" s="1"/>
  <c r="AU27" i="23"/>
  <c r="AV30" i="23" l="1"/>
  <c r="AV33" i="23" s="1"/>
  <c r="AV49" i="23" s="1"/>
  <c r="AV52" i="23" s="1"/>
  <c r="AV27" i="23"/>
  <c r="AW30" i="23" l="1"/>
  <c r="AW33" i="23" s="1"/>
  <c r="AW49" i="23" s="1"/>
  <c r="AW52" i="23" s="1"/>
  <c r="AW27" i="23"/>
  <c r="AX30" i="23" l="1"/>
  <c r="AX33" i="23" s="1"/>
  <c r="AX49" i="23" s="1"/>
  <c r="AX52" i="23" s="1"/>
  <c r="AX27" i="23"/>
  <c r="AY30" i="23" l="1"/>
  <c r="AY33" i="23" s="1"/>
  <c r="AY49" i="23" s="1"/>
  <c r="AY52" i="23" s="1"/>
  <c r="AY27" i="23"/>
  <c r="AZ30" i="23" l="1"/>
  <c r="AZ33" i="23" s="1"/>
  <c r="AZ49" i="23" s="1"/>
  <c r="AZ52" i="23" s="1"/>
  <c r="AZ27" i="23"/>
  <c r="BA30" i="23" l="1"/>
  <c r="BA33" i="23" s="1"/>
  <c r="BA49" i="23" s="1"/>
  <c r="BA52" i="23" s="1"/>
  <c r="BA27" i="23"/>
  <c r="BB30" i="23" l="1"/>
  <c r="BB33" i="23" s="1"/>
  <c r="BB49" i="23" s="1"/>
  <c r="BB52" i="23" s="1"/>
  <c r="BB27" i="23"/>
  <c r="BC30" i="23" l="1"/>
  <c r="BC33" i="23" s="1"/>
  <c r="BC49" i="23" s="1"/>
  <c r="BC52" i="23" s="1"/>
  <c r="BC27" i="23"/>
  <c r="BD30" i="23" l="1"/>
  <c r="BD33" i="23" s="1"/>
  <c r="BD49" i="23" s="1"/>
  <c r="BD52" i="23" s="1"/>
  <c r="BD27" i="23"/>
  <c r="BE30" i="23" l="1"/>
  <c r="BE33" i="23" s="1"/>
  <c r="BE49" i="23" s="1"/>
  <c r="BE52" i="23" s="1"/>
  <c r="BE27" i="23"/>
  <c r="BF30" i="23" l="1"/>
  <c r="BF33" i="23" s="1"/>
  <c r="BF49" i="23" s="1"/>
  <c r="BF52" i="23" s="1"/>
  <c r="BF27" i="23"/>
  <c r="BG30" i="23" l="1"/>
  <c r="BG33" i="23" s="1"/>
  <c r="BG49" i="23" s="1"/>
  <c r="BG52" i="23" s="1"/>
  <c r="BG27" i="23"/>
  <c r="BH30" i="23" l="1"/>
  <c r="BH33" i="23" s="1"/>
  <c r="BH49" i="23" s="1"/>
  <c r="BH52" i="23" s="1"/>
  <c r="BH27" i="23"/>
  <c r="BI30" i="23" l="1"/>
  <c r="BI33" i="23" s="1"/>
  <c r="BI49" i="23" s="1"/>
  <c r="BI52" i="23" s="1"/>
  <c r="BI27" i="23"/>
  <c r="BJ30" i="23" l="1"/>
  <c r="BJ33" i="23" s="1"/>
  <c r="BJ49" i="23" s="1"/>
  <c r="BJ52" i="23" s="1"/>
  <c r="BJ27" i="23"/>
  <c r="BK30" i="23" l="1"/>
  <c r="BK33" i="23" s="1"/>
  <c r="BK49" i="23" s="1"/>
  <c r="BK52" i="23" s="1"/>
  <c r="BK27" i="23"/>
  <c r="BL30" i="23" l="1"/>
  <c r="BL33" i="23" s="1"/>
  <c r="BL49" i="23" s="1"/>
  <c r="BL52" i="23" s="1"/>
  <c r="BL27" i="23"/>
  <c r="BM30" i="23" l="1"/>
  <c r="BM33" i="23" s="1"/>
  <c r="BM49" i="23" s="1"/>
  <c r="BM52" i="23" s="1"/>
  <c r="BM27" i="23"/>
  <c r="BN30" i="23" l="1"/>
  <c r="BN33" i="23" s="1"/>
  <c r="BN49" i="23" s="1"/>
  <c r="BN52" i="23" s="1"/>
  <c r="BN27" i="23"/>
</calcChain>
</file>

<file path=xl/sharedStrings.xml><?xml version="1.0" encoding="utf-8"?>
<sst xmlns="http://schemas.openxmlformats.org/spreadsheetml/2006/main" count="212" uniqueCount="158">
  <si>
    <t>India</t>
  </si>
  <si>
    <t>Parameter</t>
  </si>
  <si>
    <t>User input</t>
  </si>
  <si>
    <t>Default</t>
  </si>
  <si>
    <t>Computed</t>
  </si>
  <si>
    <t>MCF</t>
  </si>
  <si>
    <t>Paper</t>
  </si>
  <si>
    <t>Sector</t>
  </si>
  <si>
    <t xml:space="preserve">Waste </t>
  </si>
  <si>
    <t>Version</t>
  </si>
  <si>
    <t>Time Series</t>
  </si>
  <si>
    <t>Level of Disaggregation</t>
  </si>
  <si>
    <t>National level data</t>
  </si>
  <si>
    <t>Sub-sector Disaggregation</t>
  </si>
  <si>
    <t>Sector Description</t>
  </si>
  <si>
    <t>About GHG Platform</t>
  </si>
  <si>
    <t>Lead Institution</t>
  </si>
  <si>
    <t>Contact Details</t>
  </si>
  <si>
    <t>info@ghgplatform-india.org, soumya.chaturvedula@iclei.org</t>
  </si>
  <si>
    <t>Usage Policy</t>
  </si>
  <si>
    <t xml:space="preserve">Any re-production or re-distribution of the material(s) and information displayed and published on this Website/GHG Platform India/Portal shall be accompanied by a due acknowledgment and credit to the GHG Platform India for such material(s) and information.
You must give appropriate credit, provide a link, and indicate if changes were made. You may do so in any reasonable manner, but not in any way that suggests the GHG Platform India endorses you or your use. Data sheets may be revised or updated from time to time. The latest version of each data sheet will be posted on the website. To keep abreast of these changes, please email us at info@ghgplatform-india.org so that we may inform you when data sheets have been updated. </t>
  </si>
  <si>
    <t>Citation</t>
  </si>
  <si>
    <t>Disclaimer</t>
  </si>
  <si>
    <t>The data used for arriving at the results of this study is from published, secondary sources, or wholly or in part from official sources that have been duly acknowledged. The veracity of the data has been corroborated to the maximum extent possible.  However, the GHG Platform India shall not be held liable and responsible to establish the veracity of or corroborate such content or data and shall not be responsible or liable for any consequences that arise from and / or any harm or loss caused by way of placing reliance on the material(s) and information displayed and published on the website or by further use and analysis of the results of this study</t>
  </si>
  <si>
    <t>Contents</t>
  </si>
  <si>
    <t>Tabs</t>
  </si>
  <si>
    <t>Description</t>
  </si>
  <si>
    <t>Flowsheet</t>
  </si>
  <si>
    <t>Methodology</t>
  </si>
  <si>
    <t>ICLEI South Asia</t>
  </si>
  <si>
    <t>The Waste Sector contributes to about five percent of India's total GHG emission. Municipal solid waste, domestic wastewater and industrial wastewater are the key sources of GHG emission in the Waste Sector. Methane (CH4) is produced and released into the atmosphere as a by-product of the anaerobic decomposition of solid waste and when domestic and industrial wastewater is treated or disposed anaerobically. Nitrous oxide (N2O) emissions occur due to the protein content in domestic wastewater. 
The Waste Sector emission estimates have been prepared through a detailed disaggregated estimate of India's GHG emissions from 2005-2014 resulting from disposal and decay of municipal solid waste, and from the treatment and discharge of urban domestic wastewater and industrial wastewater.</t>
  </si>
  <si>
    <t>2005-2014</t>
  </si>
  <si>
    <t xml:space="preserve"> Total Urban Population</t>
  </si>
  <si>
    <t xml:space="preserve">Annual growth rate of Urban population (%) </t>
  </si>
  <si>
    <t>Per capita Waste Generation (kg/day)</t>
  </si>
  <si>
    <t>Annual increase in per capita waste generation (%)</t>
  </si>
  <si>
    <t>Total Urban Solid Waste Generation</t>
  </si>
  <si>
    <t>Proportion of the Total Waste Generated that is sent to Solid Waste Disposal sites (%)</t>
  </si>
  <si>
    <t>Total Waste sent to Solid Waste Disposal sites</t>
  </si>
  <si>
    <r>
      <t>DDOCm - mass of decomposable DOC deposited</t>
    </r>
    <r>
      <rPr>
        <b/>
        <vertAlign val="subscript"/>
        <sz val="12"/>
        <color theme="1"/>
        <rFont val="Times New Roman"/>
        <family val="1"/>
      </rPr>
      <t>m</t>
    </r>
    <r>
      <rPr>
        <b/>
        <sz val="12"/>
        <color theme="1"/>
        <rFont val="Times New Roman"/>
        <family val="1"/>
      </rPr>
      <t xml:space="preserve"> </t>
    </r>
  </si>
  <si>
    <r>
      <t>DDOCma</t>
    </r>
    <r>
      <rPr>
        <vertAlign val="subscript"/>
        <sz val="12"/>
        <color theme="1"/>
        <rFont val="Times New Roman"/>
        <family val="1"/>
      </rPr>
      <t>T</t>
    </r>
    <r>
      <rPr>
        <sz val="12"/>
        <color theme="1"/>
        <rFont val="Times New Roman"/>
        <family val="1"/>
      </rPr>
      <t xml:space="preserve"> - </t>
    </r>
    <r>
      <rPr>
        <b/>
        <sz val="12"/>
        <color theme="1"/>
        <rFont val="Times New Roman"/>
        <family val="1"/>
      </rPr>
      <t>DDOCm accumulated in the SWDS at the end of year T</t>
    </r>
  </si>
  <si>
    <r>
      <t>DDOC</t>
    </r>
    <r>
      <rPr>
        <b/>
        <vertAlign val="subscript"/>
        <sz val="12"/>
        <color theme="1"/>
        <rFont val="Times New Roman"/>
        <family val="1"/>
      </rPr>
      <t>mdecompT</t>
    </r>
    <r>
      <rPr>
        <b/>
        <sz val="12"/>
        <color theme="1"/>
        <rFont val="Times New Roman"/>
        <family val="1"/>
      </rPr>
      <t xml:space="preserve"> - DDOCm decomposed in the SWDS in year T</t>
    </r>
  </si>
  <si>
    <r>
      <t>CH</t>
    </r>
    <r>
      <rPr>
        <b/>
        <vertAlign val="subscript"/>
        <sz val="12"/>
        <color theme="1"/>
        <rFont val="Times New Roman"/>
        <family val="1"/>
      </rPr>
      <t>4</t>
    </r>
    <r>
      <rPr>
        <b/>
        <sz val="12"/>
        <color theme="1"/>
        <rFont val="Times New Roman"/>
        <family val="1"/>
      </rPr>
      <t xml:space="preserve"> generated</t>
    </r>
    <r>
      <rPr>
        <b/>
        <vertAlign val="subscript"/>
        <sz val="12"/>
        <color theme="1"/>
        <rFont val="Times New Roman"/>
        <family val="1"/>
      </rPr>
      <t>T</t>
    </r>
    <r>
      <rPr>
        <b/>
        <sz val="12"/>
        <color theme="1"/>
        <rFont val="Times New Roman"/>
        <family val="1"/>
      </rPr>
      <t xml:space="preserve"> - amount of CH4 generated from decomposable material</t>
    </r>
  </si>
  <si>
    <r>
      <t>DOC</t>
    </r>
    <r>
      <rPr>
        <vertAlign val="subscript"/>
        <sz val="12"/>
        <color theme="1"/>
        <rFont val="Times New Roman"/>
        <family val="1"/>
      </rPr>
      <t>f</t>
    </r>
    <r>
      <rPr>
        <sz val="12"/>
        <color theme="1"/>
        <rFont val="Times New Roman"/>
        <family val="1"/>
      </rPr>
      <t xml:space="preserve"> - fraction of DOC that can decompose</t>
    </r>
  </si>
  <si>
    <t xml:space="preserve">MCF - CH4 correction factor for aerobic decomposition in the year of deposition </t>
  </si>
  <si>
    <t>e^-k (Constant)</t>
  </si>
  <si>
    <t>F - Fraction of CH4, by volume, in generated landfill gas</t>
  </si>
  <si>
    <r>
      <t>R</t>
    </r>
    <r>
      <rPr>
        <vertAlign val="subscript"/>
        <sz val="12"/>
        <color theme="1"/>
        <rFont val="Times New Roman"/>
        <family val="1"/>
      </rPr>
      <t xml:space="preserve">T </t>
    </r>
    <r>
      <rPr>
        <sz val="12"/>
        <color theme="1"/>
        <rFont val="Times New Roman"/>
        <family val="1"/>
      </rPr>
      <t>- recovered CH4 in year T, Gg</t>
    </r>
  </si>
  <si>
    <r>
      <t>OX</t>
    </r>
    <r>
      <rPr>
        <vertAlign val="subscript"/>
        <sz val="12"/>
        <color theme="1"/>
        <rFont val="Times New Roman"/>
        <family val="1"/>
      </rPr>
      <t xml:space="preserve">T </t>
    </r>
    <r>
      <rPr>
        <sz val="12"/>
        <color theme="1"/>
        <rFont val="Times New Roman"/>
        <family val="1"/>
      </rPr>
      <t>- Oxidation factor in year T</t>
    </r>
  </si>
  <si>
    <t>Estimated DOC - Degradable Organic Carbon in the year of deposition based on the Waste composition, fraction, Gg C/Gg waste</t>
  </si>
  <si>
    <t>1954-1994</t>
  </si>
  <si>
    <t>1995-2004</t>
  </si>
  <si>
    <t>Second National Communication (2007)</t>
  </si>
  <si>
    <t>Biennial Update Report (2010)</t>
  </si>
  <si>
    <t>Final Results</t>
  </si>
  <si>
    <t>Final Emissions for Solid Waste Disposal</t>
  </si>
  <si>
    <t>Flowsheet for Solid Waste Disposal - CH4 Emissions</t>
  </si>
  <si>
    <t>Methodology for Solid Waste Disposal</t>
  </si>
  <si>
    <t>Total Population</t>
  </si>
  <si>
    <t>Urban Population</t>
  </si>
  <si>
    <r>
      <t>Per capita waste production</t>
    </r>
    <r>
      <rPr>
        <sz val="12"/>
        <color indexed="8"/>
        <rFont val="Times New Roman"/>
        <family val="1"/>
      </rPr>
      <t xml:space="preserve"> (kg/day)</t>
    </r>
  </si>
  <si>
    <t>Total Urban Waste Generation (Gg/year)</t>
  </si>
  <si>
    <t>Proportion of waste going to landfill site (%)</t>
  </si>
  <si>
    <t>Mass of degradable oragnic carbon disposed</t>
  </si>
  <si>
    <t>Mass of degradable oragnic carbon accumulated over years</t>
  </si>
  <si>
    <t>Process coefficients Landfill</t>
  </si>
  <si>
    <t>Methane Emissions (Tonnes CH4)</t>
  </si>
  <si>
    <t xml:space="preserve">IPCC METHODOLODY FOR ESTIMATION OF METHANE EMISSION FROM SOLID WASTE DISPOSAL </t>
  </si>
  <si>
    <t>Source</t>
  </si>
  <si>
    <t>CH4 Emissions</t>
  </si>
  <si>
    <t>CH4 emitted in year T, Gg</t>
  </si>
  <si>
    <t>T</t>
  </si>
  <si>
    <t>Inventory year</t>
  </si>
  <si>
    <r>
      <t>R</t>
    </r>
    <r>
      <rPr>
        <vertAlign val="subscript"/>
        <sz val="12"/>
        <color theme="1"/>
        <rFont val="Times New Roman"/>
        <family val="1"/>
      </rPr>
      <t>T</t>
    </r>
  </si>
  <si>
    <t>recovered CH4 in year T, Gg</t>
  </si>
  <si>
    <r>
      <t>OX</t>
    </r>
    <r>
      <rPr>
        <vertAlign val="subscript"/>
        <sz val="12"/>
        <color theme="1"/>
        <rFont val="Times New Roman"/>
        <family val="1"/>
      </rPr>
      <t>T</t>
    </r>
  </si>
  <si>
    <t>Oxidation factor in year T, (fraction)</t>
  </si>
  <si>
    <r>
      <t>CH4 generated</t>
    </r>
    <r>
      <rPr>
        <vertAlign val="subscript"/>
        <sz val="12"/>
        <color theme="1"/>
        <rFont val="Times New Roman"/>
        <family val="1"/>
      </rPr>
      <t>T</t>
    </r>
  </si>
  <si>
    <t>amount of CH4 generated from decomposable material</t>
  </si>
  <si>
    <r>
      <t>DDOC</t>
    </r>
    <r>
      <rPr>
        <vertAlign val="subscript"/>
        <sz val="12"/>
        <color theme="1"/>
        <rFont val="Times New Roman"/>
        <family val="1"/>
      </rPr>
      <t>m</t>
    </r>
    <r>
      <rPr>
        <sz val="12"/>
        <color theme="1"/>
        <rFont val="Times New Roman"/>
        <family val="1"/>
      </rPr>
      <t>decomp</t>
    </r>
    <r>
      <rPr>
        <vertAlign val="subscript"/>
        <sz val="12"/>
        <color theme="1"/>
        <rFont val="Times New Roman"/>
        <family val="1"/>
      </rPr>
      <t>T</t>
    </r>
  </si>
  <si>
    <t>DDOCm decomposed in year T, Gg</t>
  </si>
  <si>
    <t>F</t>
  </si>
  <si>
    <t xml:space="preserve">fraction of CH4, by volume, in generated landfill gas (fraction) </t>
  </si>
  <si>
    <t>16/12</t>
  </si>
  <si>
    <t>molecular weight ratio CH4/C (ratio)</t>
  </si>
  <si>
    <t>Constant</t>
  </si>
  <si>
    <t>DDOCm</t>
  </si>
  <si>
    <r>
      <t>mass of decomposable DOC deposited</t>
    </r>
    <r>
      <rPr>
        <vertAlign val="subscript"/>
        <sz val="12"/>
        <color theme="1"/>
        <rFont val="Times New Roman"/>
        <family val="1"/>
      </rPr>
      <t>m</t>
    </r>
    <r>
      <rPr>
        <sz val="12"/>
        <color theme="1"/>
        <rFont val="Times New Roman"/>
        <family val="1"/>
      </rPr>
      <t xml:space="preserve"> Gg</t>
    </r>
  </si>
  <si>
    <t>W</t>
  </si>
  <si>
    <t>mass of waste deposited, Gg</t>
  </si>
  <si>
    <t>DOC</t>
  </si>
  <si>
    <t>degradable organic carbon in the year of deposition, fraction, Gg C/Gg waste</t>
  </si>
  <si>
    <r>
      <t>DOC</t>
    </r>
    <r>
      <rPr>
        <vertAlign val="subscript"/>
        <sz val="12"/>
        <color theme="1"/>
        <rFont val="Times New Roman"/>
        <family val="1"/>
      </rPr>
      <t>f</t>
    </r>
  </si>
  <si>
    <t>fraction of DOC that can decompose (fraction)</t>
  </si>
  <si>
    <t>CH4 correction factor for aerobic decomposition in the year of deposition (fraction)</t>
  </si>
  <si>
    <t>Lo</t>
  </si>
  <si>
    <t xml:space="preserve">CH4 generation potential, Gg CH4 </t>
  </si>
  <si>
    <t>mass of decomposable DOC, Gg</t>
  </si>
  <si>
    <t xml:space="preserve">Fraction of CH4 in generated landfill gas (volume fraction) </t>
  </si>
  <si>
    <t xml:space="preserve">molecular weight ratio CH4/C (ratio) </t>
  </si>
  <si>
    <r>
      <t>DDOC</t>
    </r>
    <r>
      <rPr>
        <b/>
        <vertAlign val="subscript"/>
        <sz val="12"/>
        <color theme="1"/>
        <rFont val="Times New Roman"/>
        <family val="1"/>
      </rPr>
      <t>m</t>
    </r>
    <r>
      <rPr>
        <b/>
        <sz val="12"/>
        <color theme="1"/>
        <rFont val="Times New Roman"/>
        <family val="1"/>
      </rPr>
      <t xml:space="preserve"> ACCUMULATED IN THE SWDS AT THE END OF YEAR T</t>
    </r>
  </si>
  <si>
    <t>DDOCm DECOMPOSED AT THE END OF YEAR T</t>
  </si>
  <si>
    <t>inventory year</t>
  </si>
  <si>
    <r>
      <t>DDOCma</t>
    </r>
    <r>
      <rPr>
        <vertAlign val="subscript"/>
        <sz val="12"/>
        <color theme="1"/>
        <rFont val="Times New Roman"/>
        <family val="1"/>
      </rPr>
      <t>T</t>
    </r>
  </si>
  <si>
    <r>
      <t>DDOC</t>
    </r>
    <r>
      <rPr>
        <vertAlign val="subscript"/>
        <sz val="12"/>
        <color theme="1"/>
        <rFont val="Times New Roman"/>
        <family val="1"/>
      </rPr>
      <t>m</t>
    </r>
    <r>
      <rPr>
        <sz val="12"/>
        <color theme="1"/>
        <rFont val="Times New Roman"/>
        <family val="1"/>
      </rPr>
      <t xml:space="preserve"> accumulated in the SWDS at the end of year T, Gg </t>
    </r>
  </si>
  <si>
    <r>
      <t>DDOCma</t>
    </r>
    <r>
      <rPr>
        <vertAlign val="subscript"/>
        <sz val="12"/>
        <color theme="1"/>
        <rFont val="Times New Roman"/>
        <family val="1"/>
      </rPr>
      <t>T-1</t>
    </r>
  </si>
  <si>
    <r>
      <t>DDOC</t>
    </r>
    <r>
      <rPr>
        <vertAlign val="subscript"/>
        <sz val="12"/>
        <color theme="1"/>
        <rFont val="Times New Roman"/>
        <family val="1"/>
      </rPr>
      <t>m</t>
    </r>
    <r>
      <rPr>
        <sz val="12"/>
        <color theme="1"/>
        <rFont val="Times New Roman"/>
        <family val="1"/>
      </rPr>
      <t xml:space="preserve"> accumulated in the SWDS at the end of year (T-1), Gg </t>
    </r>
  </si>
  <si>
    <r>
      <t>DDOCmd</t>
    </r>
    <r>
      <rPr>
        <vertAlign val="subscript"/>
        <sz val="12"/>
        <color theme="1"/>
        <rFont val="Times New Roman"/>
        <family val="1"/>
      </rPr>
      <t>T</t>
    </r>
  </si>
  <si>
    <r>
      <t>DDOC</t>
    </r>
    <r>
      <rPr>
        <vertAlign val="subscript"/>
        <sz val="12"/>
        <color theme="1"/>
        <rFont val="Times New Roman"/>
        <family val="1"/>
      </rPr>
      <t>m</t>
    </r>
    <r>
      <rPr>
        <sz val="12"/>
        <color theme="1"/>
        <rFont val="Times New Roman"/>
        <family val="1"/>
      </rPr>
      <t xml:space="preserve"> deposited into the SWDS in year T, Gg </t>
    </r>
  </si>
  <si>
    <r>
      <t>DDOC</t>
    </r>
    <r>
      <rPr>
        <vertAlign val="subscript"/>
        <sz val="12"/>
        <color theme="1"/>
        <rFont val="Times New Roman"/>
        <family val="1"/>
      </rPr>
      <t>m</t>
    </r>
    <r>
      <rPr>
        <sz val="12"/>
        <color theme="1"/>
        <rFont val="Times New Roman"/>
        <family val="1"/>
      </rPr>
      <t xml:space="preserve"> decomp</t>
    </r>
    <r>
      <rPr>
        <vertAlign val="subscript"/>
        <sz val="12"/>
        <color theme="1"/>
        <rFont val="Times New Roman"/>
        <family val="1"/>
      </rPr>
      <t>T</t>
    </r>
  </si>
  <si>
    <r>
      <t>DDOC</t>
    </r>
    <r>
      <rPr>
        <vertAlign val="subscript"/>
        <sz val="12"/>
        <color theme="1"/>
        <rFont val="Times New Roman"/>
        <family val="1"/>
      </rPr>
      <t xml:space="preserve">m </t>
    </r>
    <r>
      <rPr>
        <sz val="12"/>
        <color theme="1"/>
        <rFont val="Times New Roman"/>
        <family val="1"/>
      </rPr>
      <t>decomposed in the SWDS in year T, Gg</t>
    </r>
  </si>
  <si>
    <t>k</t>
  </si>
  <si>
    <r>
      <t>reaction constant, k=In(2)/t</t>
    </r>
    <r>
      <rPr>
        <vertAlign val="subscript"/>
        <sz val="12"/>
        <color theme="1"/>
        <rFont val="Times New Roman"/>
        <family val="1"/>
      </rPr>
      <t>1/2</t>
    </r>
    <r>
      <rPr>
        <sz val="12"/>
        <color theme="1"/>
        <rFont val="Times New Roman"/>
        <family val="1"/>
      </rPr>
      <t xml:space="preserve"> (y</t>
    </r>
    <r>
      <rPr>
        <vertAlign val="superscript"/>
        <sz val="12"/>
        <color theme="1"/>
        <rFont val="Times New Roman"/>
        <family val="1"/>
      </rPr>
      <t>-1</t>
    </r>
    <r>
      <rPr>
        <sz val="12"/>
        <color theme="1"/>
        <rFont val="Times New Roman"/>
        <family val="1"/>
      </rPr>
      <t>)</t>
    </r>
  </si>
  <si>
    <r>
      <t>t</t>
    </r>
    <r>
      <rPr>
        <vertAlign val="subscript"/>
        <sz val="12"/>
        <color theme="1"/>
        <rFont val="Times New Roman"/>
        <family val="1"/>
      </rPr>
      <t>1/2</t>
    </r>
  </si>
  <si>
    <t xml:space="preserve">half-life time (y) </t>
  </si>
  <si>
    <t>Computed/ User input/ Default</t>
  </si>
  <si>
    <t>MSW component</t>
  </si>
  <si>
    <t>DOC content in % of wet waste</t>
  </si>
  <si>
    <t>DOC content in % of dry waste</t>
  </si>
  <si>
    <t>Paper/cardboard</t>
  </si>
  <si>
    <t>Textiles</t>
  </si>
  <si>
    <t>Food waste</t>
  </si>
  <si>
    <t>Wood</t>
  </si>
  <si>
    <t>Garden and Park waste</t>
  </si>
  <si>
    <t>Nappies</t>
  </si>
  <si>
    <t>Default DOC content of different MSW components</t>
  </si>
  <si>
    <t>Estimated Degradable Organic Content using Waste Composition</t>
  </si>
  <si>
    <t>Component</t>
  </si>
  <si>
    <t>Waste Composition</t>
  </si>
  <si>
    <t>Compostable Matter</t>
  </si>
  <si>
    <t>Applicable time period considered for estimated DOC value</t>
  </si>
  <si>
    <t>-</t>
  </si>
  <si>
    <t>DOC Estimated for overall waste
(in fraction)</t>
  </si>
  <si>
    <t>DOC value is estimated based on Waste Composition for 50 years prior to 2005, i.e. 1954 to 2004</t>
  </si>
  <si>
    <r>
      <t xml:space="preserve">Source:
</t>
    </r>
    <r>
      <rPr>
        <sz val="11"/>
        <color theme="1"/>
        <rFont val="Times New Roman"/>
        <family val="1"/>
      </rPr>
      <t>Integrated Modeling of Solid Waste in India (March, 1999) CREED Working Paper Series no 26 and CPCB, 1999
The Central Public Health and Environmental Engineering Organisation (CPHEEO), Ministry of Urban Development, GoI (2015): Manual on Municipal Solid Waste Management-2015</t>
    </r>
  </si>
  <si>
    <t>DOC Value</t>
  </si>
  <si>
    <t>Urban areas</t>
  </si>
  <si>
    <t>DOC Values estimated across time periods based on changing waste composition</t>
  </si>
  <si>
    <t>Giga gram</t>
  </si>
  <si>
    <t>4A. Solid Waste Disposal, 4D1.Domestic Wastewater Treatment and Discharge, 4D2.Industrial Wastewater Treatment and Discharge</t>
  </si>
  <si>
    <t>Total Methane Emission from Solid Waste Disposal</t>
  </si>
  <si>
    <t>Tonnes CH4</t>
  </si>
  <si>
    <t xml:space="preserve">Total Emission from Solid Waste Disposal </t>
  </si>
  <si>
    <t>Tonnes CO2e</t>
  </si>
  <si>
    <t>India's Official National Emission Estimates for Solid Waste Disposal</t>
  </si>
  <si>
    <t>Default DOC Content values (Wet waste) in fraction as per 2006 IPCC Guidelines, Vol. 5, Chapter 2: Waste Generation, Composition and Management Data, Table 2.6</t>
  </si>
  <si>
    <t>IPCC 2006 Guidelines, Vol. 5. Chapter 3: Solid Waste disposal</t>
  </si>
  <si>
    <t>IPCC 2006 Guidelines, Vol. 5. Chapter 3: Solid Waste disposal, Table 3.2</t>
  </si>
  <si>
    <t>IPCC 2006 Guidelines, Vol. 5. Chapter 3: Solid Waste disposal, Table 3.1</t>
  </si>
  <si>
    <t>IPCC 2006 Guidelines, Vol. 5. Chapter 3: Solid Waste disposal, Table 3.3</t>
  </si>
  <si>
    <t>IPCC 2006 Guidelines, Vol. 5. Chapter 3: Solid Waste disposal, Table 3.4</t>
  </si>
  <si>
    <t>Default parameter values (Source: 2006 IPCC Guidelines, Vol. 5, Chapter 3 - Solid Waste Disposal)</t>
  </si>
  <si>
    <r>
      <t xml:space="preserve">Source: </t>
    </r>
    <r>
      <rPr>
        <sz val="11"/>
        <color theme="1"/>
        <rFont val="Times New Roman"/>
        <family val="1"/>
      </rPr>
      <t xml:space="preserve">2006 IPCC Guidelines, Vol. 5, Chapter 2: Waste Generation, Composition and Management Data, Table 2.6
</t>
    </r>
    <r>
      <rPr>
        <b/>
        <sz val="11"/>
        <color theme="1"/>
        <rFont val="Times New Roman"/>
        <family val="1"/>
      </rPr>
      <t>Weblink</t>
    </r>
    <r>
      <rPr>
        <sz val="11"/>
        <color theme="1"/>
        <rFont val="Times New Roman"/>
        <family val="1"/>
      </rPr>
      <t>: http://www.ipcc-nggip.iges.or.jp/public/2006gl/pdf/5_Volume5/V5_2_Ch2_Waste_Data.pdf</t>
    </r>
  </si>
  <si>
    <t>• Integrated Modeling of Solid Waste in India (March, 1999) CREED Working Paper Series no 26 and CPCB, 1999
The Central Public Health and Environmental Engineering Organisation (CPHEEO), Ministry of Urban Development, GoI (2015): Manual on Municipal Solid Waste Management-2015
 • 2006 IPCC Guidelines, Vol. 5, Chapter 2: Waste Generation, Composition and Management Data, Table 2.6</t>
  </si>
  <si>
    <t xml:space="preserve">
• CPHEEO, Ministry of Urban Development, GoI (2016): Manual on Municipal Solid Waste Management-2016, Part II: The Manual
• TERI (1998): 'Looking Back to Think Ahead: Green India 2047'
</t>
  </si>
  <si>
    <t>2.0, Posted on September 28, 2017</t>
  </si>
  <si>
    <t xml:space="preserve">Chaturvedula, S., Malik, S., Kolsepatil, N. (2017). Waste Emissions. Version 2.0 dated September 28, 2017, from GHG platform India: GHG platform India-2005-2013 National Estimates - 2017 Series: http://ghgplatform-india.org/data-and-emissions/waste. html
In instances where this sheet is used along with any other sector sheet on this website, the suggested citation is “GHG platform India 2005-2013 National Estimates - 2017 Series”
</t>
  </si>
  <si>
    <t xml:space="preserve">The GHG Platform India is a collective Indian civil-society initiative providing an independent sector and economy wide estimation and analysis of India’s greenhouse gas (GHG) emissions from 2005 to 2013.  The platform comprises of eminent organisations namely, Council on Energy, Environment and Water, Center for Study of Science, Technology and Policy (CSTEP), ICLEI South Asia, Shakti Sustainable Energy Foundation, Vasudha Foundation and WRI-India.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</si>
</sst>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_(* \(#,##0.00\);_(* &quot;-&quot;??_);_(@_)"/>
    <numFmt numFmtId="164" formatCode="_ * #,##0.00_ ;_ * \-#,##0.00_ ;_ * &quot;-&quot;??_ ;_ @_ "/>
    <numFmt numFmtId="165" formatCode="_-* #,##0.00_-;\-* #,##0.00_-;_-* &quot;-&quot;??_-;_-@_-"/>
    <numFmt numFmtId="166" formatCode="_-* #,##0.00\ _E_s_c_._-;\-* #,##0.00\ _E_s_c_._-;_-* &quot;-&quot;??\ _E_s_c_._-;_-@_-"/>
    <numFmt numFmtId="167" formatCode="0.0"/>
    <numFmt numFmtId="168" formatCode="0.E+00"/>
    <numFmt numFmtId="169" formatCode="_(* #,##0.000_);_(* \(#,##0.000\);_(* &quot;-&quot;??_);_(@_)"/>
    <numFmt numFmtId="170" formatCode="0.000"/>
  </numFmts>
  <fonts count="36"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sz val="10"/>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2"/>
      <color theme="1"/>
      <name val="Calibri"/>
      <family val="2"/>
      <scheme val="minor"/>
    </font>
    <font>
      <b/>
      <sz val="12"/>
      <color theme="1"/>
      <name val="Times New Roman"/>
      <family val="1"/>
    </font>
    <font>
      <sz val="12"/>
      <color theme="1"/>
      <name val="Times New Roman"/>
      <family val="1"/>
    </font>
    <font>
      <vertAlign val="subscript"/>
      <sz val="12"/>
      <color theme="1"/>
      <name val="Times New Roman"/>
      <family val="1"/>
    </font>
    <font>
      <vertAlign val="superscript"/>
      <sz val="12"/>
      <color theme="1"/>
      <name val="Times New Roman"/>
      <family val="1"/>
    </font>
    <font>
      <u/>
      <sz val="11"/>
      <color theme="10"/>
      <name val="Calibri"/>
      <family val="2"/>
      <scheme val="minor"/>
    </font>
    <font>
      <sz val="15"/>
      <color theme="1"/>
      <name val="Times New Roman"/>
      <family val="1"/>
    </font>
    <font>
      <b/>
      <sz val="15"/>
      <name val="Times New Roman"/>
      <family val="1"/>
    </font>
    <font>
      <b/>
      <sz val="15"/>
      <color theme="1"/>
      <name val="Times New Roman"/>
      <family val="1"/>
    </font>
    <font>
      <sz val="15"/>
      <name val="Times New Roman"/>
      <family val="1"/>
    </font>
    <font>
      <u/>
      <sz val="15"/>
      <color theme="10"/>
      <name val="Times New Roman"/>
      <family val="1"/>
    </font>
    <font>
      <b/>
      <vertAlign val="subscript"/>
      <sz val="12"/>
      <color theme="1"/>
      <name val="Times New Roman"/>
      <family val="1"/>
    </font>
    <font>
      <sz val="12"/>
      <color indexed="8"/>
      <name val="Times New Roman"/>
      <family val="1"/>
    </font>
    <font>
      <sz val="11"/>
      <color theme="1"/>
      <name val="Times New Roman"/>
      <family val="1"/>
    </font>
    <font>
      <b/>
      <sz val="11"/>
      <color theme="1"/>
      <name val="Times New Roman"/>
      <family val="1"/>
    </font>
    <font>
      <b/>
      <sz val="11"/>
      <name val="Times New Roman"/>
      <family val="1"/>
    </font>
  </fonts>
  <fills count="39">
    <fill>
      <patternFill patternType="none"/>
    </fill>
    <fill>
      <patternFill patternType="gray125"/>
    </fill>
    <fill>
      <patternFill patternType="solid">
        <fgColor theme="2" tint="-9.9978637043366805E-2"/>
        <bgColor indexed="64"/>
      </patternFill>
    </fill>
    <fill>
      <patternFill patternType="solid">
        <fgColor theme="6"/>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39997558519241921"/>
        <bgColor indexed="64"/>
      </patternFill>
    </fill>
    <fill>
      <patternFill patternType="solid">
        <fgColor theme="0"/>
        <bgColor indexed="64"/>
      </patternFill>
    </fill>
    <fill>
      <patternFill patternType="solid">
        <fgColor theme="4" tint="0.59999389629810485"/>
        <bgColor indexed="64"/>
      </patternFill>
    </fill>
  </fills>
  <borders count="64">
    <border>
      <left/>
      <right/>
      <top/>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theme="1"/>
      </left>
      <right style="thin">
        <color auto="1"/>
      </right>
      <top style="medium">
        <color theme="1"/>
      </top>
      <bottom style="thin">
        <color theme="0"/>
      </bottom>
      <diagonal/>
    </border>
    <border>
      <left style="thin">
        <color auto="1"/>
      </left>
      <right style="medium">
        <color theme="1"/>
      </right>
      <top style="medium">
        <color theme="1"/>
      </top>
      <bottom style="thin">
        <color auto="1"/>
      </bottom>
      <diagonal/>
    </border>
    <border>
      <left/>
      <right style="thin">
        <color theme="0"/>
      </right>
      <top style="thin">
        <color theme="0"/>
      </top>
      <bottom style="thin">
        <color theme="0"/>
      </bottom>
      <diagonal/>
    </border>
    <border>
      <left style="medium">
        <color indexed="64"/>
      </left>
      <right style="thin">
        <color theme="1"/>
      </right>
      <top style="medium">
        <color indexed="64"/>
      </top>
      <bottom style="thin">
        <color theme="1"/>
      </bottom>
      <diagonal/>
    </border>
    <border>
      <left style="thin">
        <color theme="1"/>
      </left>
      <right style="medium">
        <color indexed="64"/>
      </right>
      <top style="medium">
        <color indexed="64"/>
      </top>
      <bottom style="thin">
        <color theme="1"/>
      </bottom>
      <diagonal/>
    </border>
    <border>
      <left style="medium">
        <color theme="1"/>
      </left>
      <right style="thin">
        <color auto="1"/>
      </right>
      <top/>
      <bottom style="thin">
        <color auto="1"/>
      </bottom>
      <diagonal/>
    </border>
    <border>
      <left style="thin">
        <color auto="1"/>
      </left>
      <right style="medium">
        <color theme="1"/>
      </right>
      <top style="thin">
        <color auto="1"/>
      </top>
      <bottom style="thin">
        <color auto="1"/>
      </bottom>
      <diagonal/>
    </border>
    <border>
      <left style="medium">
        <color theme="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right style="medium">
        <color theme="1"/>
      </right>
      <top style="thin">
        <color auto="1"/>
      </top>
      <bottom style="thin">
        <color auto="1"/>
      </bottom>
      <diagonal/>
    </border>
    <border>
      <left style="medium">
        <color theme="1"/>
      </left>
      <right style="thin">
        <color auto="1"/>
      </right>
      <top style="thin">
        <color auto="1"/>
      </top>
      <bottom style="medium">
        <color theme="1"/>
      </bottom>
      <diagonal/>
    </border>
    <border>
      <left style="thin">
        <color auto="1"/>
      </left>
      <right style="medium">
        <color theme="1"/>
      </right>
      <top style="thin">
        <color auto="1"/>
      </top>
      <bottom style="medium">
        <color theme="1"/>
      </bottom>
      <diagonal/>
    </border>
    <border>
      <left style="medium">
        <color indexed="64"/>
      </left>
      <right style="dotted">
        <color auto="1"/>
      </right>
      <top style="medium">
        <color indexed="64"/>
      </top>
      <bottom style="dotted">
        <color auto="1"/>
      </bottom>
      <diagonal/>
    </border>
    <border>
      <left style="medium">
        <color indexed="64"/>
      </left>
      <right style="dotted">
        <color auto="1"/>
      </right>
      <top style="dotted">
        <color auto="1"/>
      </top>
      <bottom style="dotted">
        <color auto="1"/>
      </bottom>
      <diagonal/>
    </border>
    <border>
      <left style="dotted">
        <color auto="1"/>
      </left>
      <right style="medium">
        <color indexed="64"/>
      </right>
      <top style="dotted">
        <color auto="1"/>
      </top>
      <bottom style="dotted">
        <color auto="1"/>
      </bottom>
      <diagonal/>
    </border>
    <border>
      <left style="dotted">
        <color auto="1"/>
      </left>
      <right style="medium">
        <color indexed="64"/>
      </right>
      <top style="dotted">
        <color auto="1"/>
      </top>
      <bottom style="medium">
        <color indexed="64"/>
      </bottom>
      <diagonal/>
    </border>
    <border>
      <left style="dotted">
        <color auto="1"/>
      </left>
      <right/>
      <top style="dotted">
        <color auto="1"/>
      </top>
      <bottom/>
      <diagonal/>
    </border>
    <border>
      <left style="dotted">
        <color auto="1"/>
      </left>
      <right style="dotted">
        <color auto="1"/>
      </right>
      <top style="medium">
        <color auto="1"/>
      </top>
      <bottom style="dotted">
        <color auto="1"/>
      </bottom>
      <diagonal/>
    </border>
    <border>
      <left style="dotted">
        <color auto="1"/>
      </left>
      <right/>
      <top style="medium">
        <color auto="1"/>
      </top>
      <bottom style="dotted">
        <color auto="1"/>
      </bottom>
      <diagonal/>
    </border>
    <border>
      <left style="dotted">
        <color auto="1"/>
      </left>
      <right style="medium">
        <color auto="1"/>
      </right>
      <top style="medium">
        <color auto="1"/>
      </top>
      <bottom style="dotted">
        <color auto="1"/>
      </bottom>
      <diagonal/>
    </border>
    <border>
      <left style="medium">
        <color auto="1"/>
      </left>
      <right style="dotted">
        <color auto="1"/>
      </right>
      <top style="dotted">
        <color auto="1"/>
      </top>
      <bottom style="medium">
        <color auto="1"/>
      </bottom>
      <diagonal/>
    </border>
    <border>
      <left style="dotted">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style="dotted">
        <color auto="1"/>
      </left>
      <right style="dotted">
        <color auto="1"/>
      </right>
      <top/>
      <bottom/>
      <diagonal/>
    </border>
    <border>
      <left style="dotted">
        <color auto="1"/>
      </left>
      <right/>
      <top/>
      <bottom/>
      <diagonal/>
    </border>
    <border>
      <left style="dotted">
        <color auto="1"/>
      </left>
      <right style="dotted">
        <color auto="1"/>
      </right>
      <top style="medium">
        <color auto="1"/>
      </top>
      <bottom/>
      <diagonal/>
    </border>
    <border>
      <left style="dotted">
        <color auto="1"/>
      </left>
      <right style="dotted">
        <color auto="1"/>
      </right>
      <top/>
      <bottom style="medium">
        <color auto="1"/>
      </bottom>
      <diagonal/>
    </border>
    <border>
      <left style="medium">
        <color indexed="64"/>
      </left>
      <right style="dotted">
        <color auto="1"/>
      </right>
      <top style="dotted">
        <color auto="1"/>
      </top>
      <bottom/>
      <diagonal/>
    </border>
    <border>
      <left style="dotted">
        <color auto="1"/>
      </left>
      <right style="medium">
        <color indexed="64"/>
      </right>
      <top style="dotted">
        <color auto="1"/>
      </top>
      <bottom/>
      <diagonal/>
    </border>
    <border>
      <left style="medium">
        <color indexed="64"/>
      </left>
      <right/>
      <top style="medium">
        <color indexed="64"/>
      </top>
      <bottom style="dotted">
        <color auto="1"/>
      </bottom>
      <diagonal/>
    </border>
    <border>
      <left style="medium">
        <color auto="1"/>
      </left>
      <right/>
      <top style="dotted">
        <color auto="1"/>
      </top>
      <bottom style="medium">
        <color auto="1"/>
      </bottom>
      <diagonal/>
    </border>
    <border>
      <left/>
      <right style="medium">
        <color auto="1"/>
      </right>
      <top style="medium">
        <color indexed="64"/>
      </top>
      <bottom style="dotted">
        <color auto="1"/>
      </bottom>
      <diagonal/>
    </border>
  </borders>
  <cellStyleXfs count="51">
    <xf numFmtId="0" fontId="0" fillId="0" borderId="0"/>
    <xf numFmtId="165" fontId="1" fillId="0" borderId="0" applyFont="0" applyFill="0" applyBorder="0" applyAlignment="0" applyProtection="0"/>
    <xf numFmtId="0" fontId="3" fillId="0" borderId="0"/>
    <xf numFmtId="166" fontId="4" fillId="0" borderId="0" applyFont="0" applyFill="0" applyBorder="0" applyAlignment="0" applyProtection="0"/>
    <xf numFmtId="0" fontId="5" fillId="0" borderId="0" applyNumberFormat="0" applyFill="0" applyBorder="0" applyAlignment="0" applyProtection="0"/>
    <xf numFmtId="0" fontId="6" fillId="0" borderId="20" applyNumberFormat="0" applyFill="0" applyAlignment="0" applyProtection="0"/>
    <xf numFmtId="0" fontId="7" fillId="0" borderId="21" applyNumberFormat="0" applyFill="0" applyAlignment="0" applyProtection="0"/>
    <xf numFmtId="0" fontId="8" fillId="0" borderId="22" applyNumberFormat="0" applyFill="0" applyAlignment="0" applyProtection="0"/>
    <xf numFmtId="0" fontId="8" fillId="0" borderId="0" applyNumberFormat="0" applyFill="0" applyBorder="0" applyAlignment="0" applyProtection="0"/>
    <xf numFmtId="0" fontId="9" fillId="5" borderId="0" applyNumberFormat="0" applyBorder="0" applyAlignment="0" applyProtection="0"/>
    <xf numFmtId="0" fontId="10" fillId="6" borderId="0" applyNumberFormat="0" applyBorder="0" applyAlignment="0" applyProtection="0"/>
    <xf numFmtId="0" fontId="11" fillId="7" borderId="0" applyNumberFormat="0" applyBorder="0" applyAlignment="0" applyProtection="0"/>
    <xf numFmtId="0" fontId="12" fillId="8" borderId="23" applyNumberFormat="0" applyAlignment="0" applyProtection="0"/>
    <xf numFmtId="0" fontId="13" fillId="9" borderId="24" applyNumberFormat="0" applyAlignment="0" applyProtection="0"/>
    <xf numFmtId="0" fontId="14" fillId="9" borderId="23" applyNumberFormat="0" applyAlignment="0" applyProtection="0"/>
    <xf numFmtId="0" fontId="15" fillId="0" borderId="25" applyNumberFormat="0" applyFill="0" applyAlignment="0" applyProtection="0"/>
    <xf numFmtId="0" fontId="16" fillId="10" borderId="26" applyNumberFormat="0" applyAlignment="0" applyProtection="0"/>
    <xf numFmtId="0" fontId="17" fillId="0" borderId="0" applyNumberFormat="0" applyFill="0" applyBorder="0" applyAlignment="0" applyProtection="0"/>
    <xf numFmtId="0" fontId="1" fillId="11" borderId="27" applyNumberFormat="0" applyFont="0" applyAlignment="0" applyProtection="0"/>
    <xf numFmtId="0" fontId="18" fillId="0" borderId="0" applyNumberFormat="0" applyFill="0" applyBorder="0" applyAlignment="0" applyProtection="0"/>
    <xf numFmtId="0" fontId="2" fillId="0" borderId="28" applyNumberFormat="0" applyFill="0" applyAlignment="0" applyProtection="0"/>
    <xf numFmtId="0" fontId="19"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19" fillId="19" borderId="0" applyNumberFormat="0" applyBorder="0" applyAlignment="0" applyProtection="0"/>
    <xf numFmtId="0" fontId="1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9" fillId="23" borderId="0" applyNumberFormat="0" applyBorder="0" applyAlignment="0" applyProtection="0"/>
    <xf numFmtId="0" fontId="1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9" fillId="27" borderId="0" applyNumberFormat="0" applyBorder="0" applyAlignment="0" applyProtection="0"/>
    <xf numFmtId="0" fontId="1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9" fillId="31" borderId="0" applyNumberFormat="0" applyBorder="0" applyAlignment="0" applyProtection="0"/>
    <xf numFmtId="0" fontId="1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9" fillId="35" borderId="0" applyNumberFormat="0" applyBorder="0" applyAlignment="0" applyProtection="0"/>
    <xf numFmtId="0" fontId="20" fillId="0" borderId="0"/>
    <xf numFmtId="0" fontId="25" fillId="0" borderId="0" applyNumberForma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229">
    <xf numFmtId="0" fontId="0" fillId="0" borderId="0" xfId="0"/>
    <xf numFmtId="0" fontId="21" fillId="0" borderId="0" xfId="0" applyFont="1"/>
    <xf numFmtId="0" fontId="22" fillId="0" borderId="0" xfId="0" applyFont="1"/>
    <xf numFmtId="0" fontId="22" fillId="0" borderId="4" xfId="0" applyFont="1" applyBorder="1"/>
    <xf numFmtId="0" fontId="22" fillId="0" borderId="2" xfId="0" applyFont="1" applyBorder="1"/>
    <xf numFmtId="0" fontId="22" fillId="0" borderId="0" xfId="0" applyFont="1" applyBorder="1"/>
    <xf numFmtId="0" fontId="21" fillId="0" borderId="0" xfId="0" applyFont="1" applyAlignment="1">
      <alignment horizontal="center"/>
    </xf>
    <xf numFmtId="0" fontId="22" fillId="0" borderId="0" xfId="0" applyFont="1" applyBorder="1" applyAlignment="1">
      <alignment horizontal="center" vertical="center"/>
    </xf>
    <xf numFmtId="0" fontId="21" fillId="0" borderId="0" xfId="0" applyFont="1" applyFill="1" applyBorder="1" applyAlignment="1">
      <alignment wrapText="1"/>
    </xf>
    <xf numFmtId="0" fontId="22" fillId="0" borderId="6" xfId="0" applyFont="1" applyBorder="1"/>
    <xf numFmtId="0" fontId="22" fillId="0" borderId="17" xfId="0" applyFont="1" applyBorder="1"/>
    <xf numFmtId="0" fontId="22" fillId="0" borderId="5" xfId="0" applyFont="1" applyBorder="1"/>
    <xf numFmtId="0" fontId="22" fillId="0" borderId="3" xfId="0" applyFont="1" applyBorder="1"/>
    <xf numFmtId="0" fontId="21" fillId="0" borderId="18" xfId="0" applyFont="1" applyBorder="1" applyAlignment="1">
      <alignment horizontal="center" vertical="center"/>
    </xf>
    <xf numFmtId="0" fontId="21" fillId="0" borderId="18" xfId="0" applyFont="1" applyBorder="1" applyAlignment="1">
      <alignment horizontal="center" vertical="center" wrapText="1"/>
    </xf>
    <xf numFmtId="0" fontId="22" fillId="0" borderId="18" xfId="0" applyFont="1" applyBorder="1"/>
    <xf numFmtId="0" fontId="22" fillId="0" borderId="18" xfId="0" applyFont="1" applyBorder="1" applyAlignment="1">
      <alignment wrapText="1"/>
    </xf>
    <xf numFmtId="0" fontId="22" fillId="0" borderId="18" xfId="0" applyFont="1" applyBorder="1" applyAlignment="1">
      <alignment vertical="center" wrapText="1"/>
    </xf>
    <xf numFmtId="0" fontId="22" fillId="0" borderId="18" xfId="0" applyFont="1" applyFill="1" applyBorder="1"/>
    <xf numFmtId="0" fontId="22" fillId="0" borderId="19" xfId="0" applyFont="1" applyBorder="1"/>
    <xf numFmtId="0" fontId="22" fillId="0" borderId="1" xfId="0" applyFont="1" applyBorder="1"/>
    <xf numFmtId="0" fontId="22" fillId="0" borderId="0" xfId="0" applyFont="1" applyBorder="1" applyAlignment="1">
      <alignment vertical="center" wrapText="1"/>
    </xf>
    <xf numFmtId="0" fontId="22" fillId="0" borderId="0" xfId="0" applyFont="1" applyFill="1"/>
    <xf numFmtId="0" fontId="26" fillId="0" borderId="29" xfId="0" applyFont="1" applyBorder="1"/>
    <xf numFmtId="0" fontId="26" fillId="0" borderId="0" xfId="0" applyFont="1"/>
    <xf numFmtId="0" fontId="26" fillId="0" borderId="30" xfId="0" applyFont="1" applyBorder="1"/>
    <xf numFmtId="0" fontId="26" fillId="0" borderId="31" xfId="0" applyFont="1" applyBorder="1"/>
    <xf numFmtId="0" fontId="27" fillId="36" borderId="32" xfId="0" applyFont="1" applyFill="1" applyBorder="1" applyAlignment="1">
      <alignment horizontal="left" vertical="center"/>
    </xf>
    <xf numFmtId="0" fontId="26" fillId="0" borderId="33" xfId="0" applyFont="1" applyBorder="1" applyAlignment="1">
      <alignment vertical="center" wrapText="1"/>
    </xf>
    <xf numFmtId="0" fontId="26" fillId="0" borderId="34" xfId="0" applyFont="1" applyBorder="1"/>
    <xf numFmtId="0" fontId="27" fillId="36" borderId="35" xfId="0" applyFont="1" applyFill="1" applyBorder="1" applyAlignment="1">
      <alignment horizontal="left" vertical="center"/>
    </xf>
    <xf numFmtId="0" fontId="28" fillId="36" borderId="37" xfId="0" applyFont="1" applyFill="1" applyBorder="1" applyAlignment="1">
      <alignment horizontal="left" vertical="center"/>
    </xf>
    <xf numFmtId="0" fontId="26" fillId="0" borderId="38" xfId="0" applyFont="1" applyBorder="1" applyAlignment="1">
      <alignment vertical="center"/>
    </xf>
    <xf numFmtId="0" fontId="28" fillId="36" borderId="39" xfId="0" applyFont="1" applyFill="1" applyBorder="1" applyAlignment="1">
      <alignment horizontal="left" vertical="center" wrapText="1"/>
    </xf>
    <xf numFmtId="0" fontId="26" fillId="0" borderId="38" xfId="0" applyFont="1" applyBorder="1" applyAlignment="1">
      <alignment vertical="center" wrapText="1"/>
    </xf>
    <xf numFmtId="0" fontId="28" fillId="36" borderId="39" xfId="0" applyFont="1" applyFill="1" applyBorder="1" applyAlignment="1">
      <alignment horizontal="left" vertical="center"/>
    </xf>
    <xf numFmtId="0" fontId="29" fillId="37" borderId="38" xfId="0" applyFont="1" applyFill="1" applyBorder="1" applyAlignment="1">
      <alignment vertical="center" wrapText="1"/>
    </xf>
    <xf numFmtId="0" fontId="30" fillId="0" borderId="38" xfId="46" applyFont="1" applyBorder="1" applyAlignment="1">
      <alignment vertical="center" wrapText="1"/>
    </xf>
    <xf numFmtId="0" fontId="29" fillId="0" borderId="40" xfId="0" applyFont="1" applyBorder="1" applyAlignment="1">
      <alignment horizontal="left" vertical="center" wrapText="1"/>
    </xf>
    <xf numFmtId="0" fontId="26" fillId="0" borderId="41" xfId="0" applyFont="1" applyBorder="1" applyAlignment="1">
      <alignment vertical="top" wrapText="1"/>
    </xf>
    <xf numFmtId="0" fontId="28" fillId="36" borderId="42" xfId="0" applyFont="1" applyFill="1" applyBorder="1" applyAlignment="1">
      <alignment horizontal="left" vertical="center"/>
    </xf>
    <xf numFmtId="0" fontId="29" fillId="37" borderId="43" xfId="0" applyFont="1" applyFill="1" applyBorder="1" applyAlignment="1">
      <alignment vertical="center" wrapText="1"/>
    </xf>
    <xf numFmtId="0" fontId="22" fillId="37" borderId="0" xfId="0" applyFont="1" applyFill="1"/>
    <xf numFmtId="0" fontId="21" fillId="38" borderId="44" xfId="0" applyFont="1" applyFill="1" applyBorder="1" applyAlignment="1">
      <alignment horizontal="left"/>
    </xf>
    <xf numFmtId="0" fontId="22" fillId="37" borderId="45" xfId="0" applyFont="1" applyFill="1" applyBorder="1"/>
    <xf numFmtId="0" fontId="22" fillId="37" borderId="46" xfId="0" applyFont="1" applyFill="1" applyBorder="1"/>
    <xf numFmtId="0" fontId="22" fillId="37" borderId="47" xfId="0" applyFont="1" applyFill="1" applyBorder="1"/>
    <xf numFmtId="0" fontId="22" fillId="0" borderId="48" xfId="0" applyFont="1" applyBorder="1"/>
    <xf numFmtId="0" fontId="21" fillId="2" borderId="44" xfId="0" applyFont="1" applyFill="1" applyBorder="1" applyAlignment="1">
      <alignment horizontal="left" vertical="center" wrapText="1"/>
    </xf>
    <xf numFmtId="0" fontId="21" fillId="2" borderId="49" xfId="0" applyFont="1" applyFill="1" applyBorder="1" applyAlignment="1">
      <alignment horizontal="left" vertical="center" wrapText="1"/>
    </xf>
    <xf numFmtId="1" fontId="21" fillId="0" borderId="0" xfId="0" applyNumberFormat="1" applyFont="1" applyAlignment="1">
      <alignment horizontal="center"/>
    </xf>
    <xf numFmtId="0" fontId="21" fillId="0" borderId="52" xfId="0" applyFont="1" applyBorder="1"/>
    <xf numFmtId="4" fontId="22" fillId="0" borderId="53" xfId="0" applyNumberFormat="1" applyFont="1" applyBorder="1"/>
    <xf numFmtId="4" fontId="22" fillId="0" borderId="53" xfId="0" applyNumberFormat="1" applyFont="1" applyFill="1" applyBorder="1"/>
    <xf numFmtId="4" fontId="22" fillId="0" borderId="54" xfId="0" applyNumberFormat="1" applyFont="1" applyBorder="1"/>
    <xf numFmtId="4" fontId="22" fillId="0" borderId="47" xfId="0" applyNumberFormat="1" applyFont="1" applyBorder="1"/>
    <xf numFmtId="0" fontId="21" fillId="0" borderId="55" xfId="0" applyFont="1" applyBorder="1"/>
    <xf numFmtId="4" fontId="22" fillId="0" borderId="55" xfId="0" applyNumberFormat="1" applyFont="1" applyBorder="1"/>
    <xf numFmtId="0" fontId="21" fillId="0" borderId="55" xfId="0" applyFont="1" applyFill="1" applyBorder="1"/>
    <xf numFmtId="3" fontId="21" fillId="0" borderId="55" xfId="0" applyNumberFormat="1" applyFont="1" applyBorder="1"/>
    <xf numFmtId="10" fontId="22" fillId="0" borderId="55" xfId="0" applyNumberFormat="1" applyFont="1" applyBorder="1"/>
    <xf numFmtId="0" fontId="22" fillId="0" borderId="55" xfId="0" applyFont="1" applyBorder="1"/>
    <xf numFmtId="0" fontId="21" fillId="0" borderId="56" xfId="0" applyFont="1" applyBorder="1"/>
    <xf numFmtId="9" fontId="21" fillId="0" borderId="52" xfId="47" applyFont="1" applyFill="1" applyBorder="1"/>
    <xf numFmtId="9" fontId="21" fillId="0" borderId="53" xfId="47" applyFont="1" applyFill="1" applyBorder="1"/>
    <xf numFmtId="10" fontId="22" fillId="0" borderId="53" xfId="47" applyNumberFormat="1" applyFont="1" applyFill="1" applyBorder="1"/>
    <xf numFmtId="10" fontId="22" fillId="0" borderId="54" xfId="47" applyNumberFormat="1" applyFont="1" applyFill="1" applyBorder="1"/>
    <xf numFmtId="10" fontId="22" fillId="0" borderId="47" xfId="47" applyNumberFormat="1" applyFont="1" applyFill="1" applyBorder="1"/>
    <xf numFmtId="9" fontId="21" fillId="0" borderId="0" xfId="47" applyFont="1" applyFill="1"/>
    <xf numFmtId="0" fontId="22" fillId="0" borderId="55" xfId="0" applyFont="1" applyFill="1" applyBorder="1"/>
    <xf numFmtId="168" fontId="21" fillId="37" borderId="0" xfId="0" applyNumberFormat="1" applyFont="1" applyFill="1" applyAlignment="1">
      <alignment horizontal="center"/>
    </xf>
    <xf numFmtId="0" fontId="22" fillId="0" borderId="52" xfId="0" applyFont="1" applyBorder="1"/>
    <xf numFmtId="0" fontId="22" fillId="0" borderId="53" xfId="0" applyFont="1" applyBorder="1"/>
    <xf numFmtId="2" fontId="22" fillId="0" borderId="53" xfId="0" applyNumberFormat="1" applyFont="1" applyFill="1" applyBorder="1"/>
    <xf numFmtId="2" fontId="22" fillId="0" borderId="47" xfId="0" applyNumberFormat="1" applyFont="1" applyFill="1" applyBorder="1"/>
    <xf numFmtId="4" fontId="22" fillId="0" borderId="55" xfId="0" applyNumberFormat="1" applyFont="1" applyFill="1" applyBorder="1"/>
    <xf numFmtId="4" fontId="22" fillId="0" borderId="56" xfId="0" applyNumberFormat="1" applyFont="1" applyBorder="1"/>
    <xf numFmtId="0" fontId="22" fillId="0" borderId="52" xfId="0" applyFont="1" applyFill="1" applyBorder="1"/>
    <xf numFmtId="0" fontId="22" fillId="0" borderId="53" xfId="0" applyFont="1" applyFill="1" applyBorder="1"/>
    <xf numFmtId="10" fontId="22" fillId="0" borderId="53" xfId="47" applyNumberFormat="1" applyFont="1" applyFill="1" applyBorder="1" applyAlignment="1"/>
    <xf numFmtId="10" fontId="22" fillId="0" borderId="54" xfId="47" applyNumberFormat="1" applyFont="1" applyFill="1" applyBorder="1" applyAlignment="1"/>
    <xf numFmtId="10" fontId="22" fillId="0" borderId="47" xfId="47" applyNumberFormat="1" applyFont="1" applyFill="1" applyBorder="1" applyAlignment="1"/>
    <xf numFmtId="0" fontId="22" fillId="0" borderId="56" xfId="0" applyFont="1" applyBorder="1"/>
    <xf numFmtId="0" fontId="22" fillId="0" borderId="52" xfId="0" applyFont="1" applyBorder="1" applyAlignment="1">
      <alignment horizontal="right" vertical="center"/>
    </xf>
    <xf numFmtId="0" fontId="21" fillId="0" borderId="53" xfId="0" applyFont="1" applyFill="1" applyBorder="1" applyAlignment="1">
      <alignment horizontal="right" vertical="center"/>
    </xf>
    <xf numFmtId="9" fontId="22" fillId="0" borderId="53" xfId="0" applyNumberFormat="1" applyFont="1" applyBorder="1" applyAlignment="1">
      <alignment horizontal="right" vertical="center"/>
    </xf>
    <xf numFmtId="10" fontId="22" fillId="0" borderId="53" xfId="0" applyNumberFormat="1" applyFont="1" applyBorder="1" applyAlignment="1">
      <alignment horizontal="right" vertical="center"/>
    </xf>
    <xf numFmtId="10" fontId="22" fillId="0" borderId="54" xfId="0" applyNumberFormat="1" applyFont="1" applyBorder="1" applyAlignment="1">
      <alignment horizontal="right" vertical="center"/>
    </xf>
    <xf numFmtId="10" fontId="22" fillId="0" borderId="53" xfId="0" applyNumberFormat="1" applyFont="1" applyFill="1" applyBorder="1" applyAlignment="1">
      <alignment horizontal="right" vertical="center"/>
    </xf>
    <xf numFmtId="10" fontId="22" fillId="0" borderId="47" xfId="0" applyNumberFormat="1" applyFont="1" applyFill="1" applyBorder="1" applyAlignment="1">
      <alignment horizontal="right" vertical="center"/>
    </xf>
    <xf numFmtId="0" fontId="22" fillId="0" borderId="0" xfId="0" applyFont="1" applyAlignment="1">
      <alignment horizontal="right" vertical="center"/>
    </xf>
    <xf numFmtId="0" fontId="22" fillId="0" borderId="55" xfId="0" applyFont="1" applyBorder="1" applyAlignment="1">
      <alignment horizontal="right" vertical="center"/>
    </xf>
    <xf numFmtId="0" fontId="21" fillId="0" borderId="55" xfId="0" applyFont="1" applyFill="1" applyBorder="1" applyAlignment="1">
      <alignment horizontal="right" vertical="center"/>
    </xf>
    <xf numFmtId="9" fontId="22" fillId="0" borderId="55" xfId="0" applyNumberFormat="1" applyFont="1" applyBorder="1" applyAlignment="1">
      <alignment horizontal="right" vertical="center"/>
    </xf>
    <xf numFmtId="9" fontId="22" fillId="0" borderId="56" xfId="0" applyNumberFormat="1" applyFont="1" applyBorder="1" applyAlignment="1">
      <alignment horizontal="right" vertical="center"/>
    </xf>
    <xf numFmtId="0" fontId="22" fillId="0" borderId="53" xfId="0" applyFont="1" applyBorder="1" applyAlignment="1">
      <alignment horizontal="right" vertical="center"/>
    </xf>
    <xf numFmtId="43" fontId="22" fillId="0" borderId="53" xfId="48" applyFont="1" applyBorder="1" applyAlignment="1">
      <alignment horizontal="right" vertical="center"/>
    </xf>
    <xf numFmtId="43" fontId="22" fillId="0" borderId="54" xfId="48" applyFont="1" applyBorder="1" applyAlignment="1">
      <alignment horizontal="right" vertical="center"/>
    </xf>
    <xf numFmtId="43" fontId="22" fillId="0" borderId="47" xfId="48" applyFont="1" applyBorder="1" applyAlignment="1">
      <alignment horizontal="right" vertical="center"/>
    </xf>
    <xf numFmtId="0" fontId="22" fillId="0" borderId="45" xfId="0" applyFont="1" applyFill="1" applyBorder="1" applyAlignment="1">
      <alignment horizontal="left" wrapText="1"/>
    </xf>
    <xf numFmtId="0" fontId="22" fillId="0" borderId="46" xfId="0" applyFont="1" applyFill="1" applyBorder="1"/>
    <xf numFmtId="0" fontId="22" fillId="0" borderId="45" xfId="0" applyFont="1" applyFill="1" applyBorder="1" applyAlignment="1">
      <alignment wrapText="1"/>
    </xf>
    <xf numFmtId="0" fontId="22" fillId="0" borderId="46" xfId="0" applyNumberFormat="1" applyFont="1" applyFill="1" applyBorder="1"/>
    <xf numFmtId="0" fontId="22" fillId="0" borderId="45" xfId="0" applyFont="1" applyFill="1" applyBorder="1"/>
    <xf numFmtId="2" fontId="22" fillId="0" borderId="46" xfId="0" applyNumberFormat="1" applyFont="1" applyFill="1" applyBorder="1"/>
    <xf numFmtId="0" fontId="22" fillId="0" borderId="47" xfId="0" applyNumberFormat="1" applyFont="1" applyFill="1" applyBorder="1"/>
    <xf numFmtId="0" fontId="22" fillId="0" borderId="52" xfId="0" applyFont="1" applyFill="1" applyBorder="1" applyAlignment="1">
      <alignment wrapText="1"/>
    </xf>
    <xf numFmtId="0" fontId="22" fillId="0" borderId="55" xfId="0" applyFont="1" applyFill="1" applyBorder="1" applyAlignment="1">
      <alignment wrapText="1"/>
    </xf>
    <xf numFmtId="0" fontId="22" fillId="0" borderId="55" xfId="0" applyFont="1" applyFill="1" applyBorder="1" applyAlignment="1">
      <alignment vertical="center"/>
    </xf>
    <xf numFmtId="0" fontId="21" fillId="0" borderId="52" xfId="0" applyFont="1" applyFill="1" applyBorder="1"/>
    <xf numFmtId="0" fontId="21" fillId="0" borderId="53" xfId="0" applyFont="1" applyFill="1" applyBorder="1"/>
    <xf numFmtId="2" fontId="22" fillId="0" borderId="53" xfId="48" applyNumberFormat="1" applyFont="1" applyFill="1" applyBorder="1"/>
    <xf numFmtId="164" fontId="22" fillId="0" borderId="53" xfId="49" applyFont="1" applyFill="1" applyBorder="1"/>
    <xf numFmtId="43" fontId="22" fillId="0" borderId="53" xfId="48" applyNumberFormat="1" applyFont="1" applyFill="1" applyBorder="1"/>
    <xf numFmtId="2" fontId="22" fillId="0" borderId="54" xfId="48" applyNumberFormat="1" applyFont="1" applyFill="1" applyBorder="1"/>
    <xf numFmtId="2" fontId="22" fillId="0" borderId="47" xfId="48" applyNumberFormat="1" applyFont="1" applyFill="1" applyBorder="1"/>
    <xf numFmtId="1" fontId="21" fillId="0" borderId="55" xfId="0" applyNumberFormat="1" applyFont="1" applyBorder="1" applyAlignment="1">
      <alignment horizontal="center"/>
    </xf>
    <xf numFmtId="1" fontId="21" fillId="0" borderId="56" xfId="0" applyNumberFormat="1" applyFont="1" applyBorder="1" applyAlignment="1">
      <alignment horizontal="center"/>
    </xf>
    <xf numFmtId="0" fontId="21" fillId="2" borderId="6" xfId="0" applyFont="1" applyFill="1" applyBorder="1" applyAlignment="1">
      <alignment horizontal="left" vertical="center" wrapText="1"/>
    </xf>
    <xf numFmtId="0" fontId="21" fillId="2" borderId="17" xfId="0" applyFont="1" applyFill="1" applyBorder="1" applyAlignment="1">
      <alignment horizontal="left" vertical="center" wrapText="1"/>
    </xf>
    <xf numFmtId="0" fontId="21" fillId="0" borderId="57" xfId="0" applyFont="1" applyFill="1" applyBorder="1"/>
    <xf numFmtId="1" fontId="21" fillId="0" borderId="57" xfId="0" applyNumberFormat="1" applyFont="1" applyBorder="1" applyAlignment="1">
      <alignment horizontal="center"/>
    </xf>
    <xf numFmtId="2" fontId="21" fillId="0" borderId="2" xfId="0" applyNumberFormat="1" applyFont="1" applyFill="1" applyBorder="1" applyAlignment="1">
      <alignment horizontal="center"/>
    </xf>
    <xf numFmtId="2" fontId="21" fillId="0" borderId="19" xfId="0" applyNumberFormat="1" applyFont="1" applyFill="1" applyBorder="1" applyAlignment="1">
      <alignment horizontal="center"/>
    </xf>
    <xf numFmtId="2" fontId="22" fillId="0" borderId="58" xfId="0" applyNumberFormat="1" applyFont="1" applyFill="1" applyBorder="1" applyAlignment="1">
      <alignment horizontal="right"/>
    </xf>
    <xf numFmtId="164" fontId="22" fillId="0" borderId="58" xfId="49" applyFont="1" applyFill="1" applyBorder="1" applyAlignment="1">
      <alignment horizontal="right"/>
    </xf>
    <xf numFmtId="164" fontId="22" fillId="0" borderId="53" xfId="49" applyFont="1" applyFill="1" applyBorder="1" applyAlignment="1">
      <alignment horizontal="right"/>
    </xf>
    <xf numFmtId="164" fontId="22" fillId="0" borderId="47" xfId="49" applyFont="1" applyFill="1" applyBorder="1" applyAlignment="1">
      <alignment horizontal="right"/>
    </xf>
    <xf numFmtId="2" fontId="22" fillId="0" borderId="0" xfId="0" applyNumberFormat="1" applyFont="1"/>
    <xf numFmtId="0" fontId="0" fillId="37" borderId="0" xfId="0" applyFill="1"/>
    <xf numFmtId="0" fontId="21" fillId="38" borderId="51" xfId="0" applyFont="1" applyFill="1" applyBorder="1" applyAlignment="1">
      <alignment horizontal="left"/>
    </xf>
    <xf numFmtId="0" fontId="22" fillId="37" borderId="52" xfId="0" applyFont="1" applyFill="1" applyBorder="1"/>
    <xf numFmtId="0" fontId="21" fillId="0" borderId="0" xfId="0" applyFont="1" applyFill="1" applyAlignment="1"/>
    <xf numFmtId="0" fontId="22" fillId="0" borderId="0" xfId="0" applyFont="1" applyBorder="1" applyAlignment="1">
      <alignment horizontal="center" vertical="center" wrapText="1"/>
    </xf>
    <xf numFmtId="0" fontId="22" fillId="0" borderId="0" xfId="0" applyFont="1" applyBorder="1" applyAlignment="1">
      <alignment vertical="center"/>
    </xf>
    <xf numFmtId="0" fontId="21" fillId="0" borderId="0" xfId="0" applyFont="1" applyBorder="1"/>
    <xf numFmtId="0" fontId="22" fillId="0" borderId="18" xfId="0" applyFont="1" applyBorder="1" applyAlignment="1">
      <alignment horizontal="center" vertical="center"/>
    </xf>
    <xf numFmtId="0" fontId="22" fillId="0" borderId="18" xfId="0" applyFont="1" applyBorder="1" applyAlignment="1">
      <alignment horizontal="left" vertical="center"/>
    </xf>
    <xf numFmtId="0" fontId="22" fillId="0" borderId="18" xfId="0" applyFont="1" applyBorder="1" applyAlignment="1">
      <alignment horizontal="left" vertical="center" wrapText="1"/>
    </xf>
    <xf numFmtId="0" fontId="22" fillId="0" borderId="18" xfId="0" applyFont="1" applyBorder="1" applyAlignment="1">
      <alignment horizontal="center" vertical="center" wrapText="1"/>
    </xf>
    <xf numFmtId="0" fontId="22" fillId="0" borderId="18" xfId="0" applyFont="1" applyFill="1" applyBorder="1" applyAlignment="1">
      <alignment horizontal="center" vertical="center"/>
    </xf>
    <xf numFmtId="0" fontId="33" fillId="0" borderId="0" xfId="0" applyFont="1"/>
    <xf numFmtId="0" fontId="33" fillId="0" borderId="18" xfId="0" applyFont="1" applyBorder="1" applyAlignment="1">
      <alignment vertical="center" wrapText="1"/>
    </xf>
    <xf numFmtId="0" fontId="33" fillId="0" borderId="18" xfId="0" applyFont="1" applyBorder="1" applyAlignment="1">
      <alignment horizontal="right" vertical="center" wrapText="1"/>
    </xf>
    <xf numFmtId="10" fontId="33" fillId="0" borderId="18" xfId="0" applyNumberFormat="1" applyFont="1" applyBorder="1" applyAlignment="1">
      <alignment horizontal="center" vertical="center" wrapText="1"/>
    </xf>
    <xf numFmtId="0" fontId="34" fillId="0" borderId="18" xfId="0" applyFont="1" applyBorder="1" applyAlignment="1">
      <alignment vertical="center" wrapText="1"/>
    </xf>
    <xf numFmtId="0" fontId="34" fillId="0" borderId="18" xfId="0" applyFont="1" applyBorder="1" applyAlignment="1">
      <alignment horizontal="center" vertical="center" wrapText="1"/>
    </xf>
    <xf numFmtId="0" fontId="34" fillId="2" borderId="18" xfId="0" applyFont="1" applyFill="1" applyBorder="1" applyAlignment="1">
      <alignment horizontal="center" vertical="center" wrapText="1"/>
    </xf>
    <xf numFmtId="0" fontId="34" fillId="2" borderId="18" xfId="0" applyFont="1" applyFill="1" applyBorder="1" applyAlignment="1">
      <alignment horizontal="center" vertical="center"/>
    </xf>
    <xf numFmtId="0" fontId="22" fillId="37" borderId="59" xfId="0" applyFont="1" applyFill="1" applyBorder="1"/>
    <xf numFmtId="0" fontId="22" fillId="37" borderId="60" xfId="0" applyFont="1" applyFill="1" applyBorder="1"/>
    <xf numFmtId="0" fontId="21" fillId="37" borderId="0" xfId="0" applyFont="1" applyFill="1"/>
    <xf numFmtId="0" fontId="33" fillId="0" borderId="12" xfId="0" applyFont="1" applyBorder="1"/>
    <xf numFmtId="0" fontId="33" fillId="0" borderId="0" xfId="0" applyFont="1" applyBorder="1"/>
    <xf numFmtId="0" fontId="33" fillId="0" borderId="13" xfId="0" applyFont="1" applyBorder="1"/>
    <xf numFmtId="0" fontId="33" fillId="0" borderId="9" xfId="0" applyFont="1" applyBorder="1"/>
    <xf numFmtId="0" fontId="33" fillId="0" borderId="10" xfId="0" applyFont="1" applyBorder="1"/>
    <xf numFmtId="0" fontId="33" fillId="0" borderId="11" xfId="0" applyFont="1" applyBorder="1"/>
    <xf numFmtId="0" fontId="35" fillId="0" borderId="0" xfId="0" applyFont="1" applyBorder="1"/>
    <xf numFmtId="9" fontId="33" fillId="0" borderId="18" xfId="47" applyFont="1" applyBorder="1" applyAlignment="1">
      <alignment horizontal="center" vertical="center" wrapText="1"/>
    </xf>
    <xf numFmtId="43" fontId="33" fillId="0" borderId="18" xfId="50" applyFont="1" applyBorder="1" applyAlignment="1">
      <alignment horizontal="center" vertical="center" wrapText="1"/>
    </xf>
    <xf numFmtId="43" fontId="33" fillId="0" borderId="18" xfId="50" applyFont="1" applyBorder="1" applyAlignment="1">
      <alignment horizontal="left" vertical="center" wrapText="1"/>
    </xf>
    <xf numFmtId="169" fontId="34" fillId="0" borderId="18" xfId="50" applyNumberFormat="1" applyFont="1" applyBorder="1" applyAlignment="1">
      <alignment horizontal="center" vertical="center" wrapText="1"/>
    </xf>
    <xf numFmtId="43" fontId="21" fillId="0" borderId="46" xfId="50" applyFont="1" applyFill="1" applyBorder="1"/>
    <xf numFmtId="43" fontId="21" fillId="0" borderId="47" xfId="50" applyFont="1" applyFill="1" applyBorder="1"/>
    <xf numFmtId="170" fontId="22" fillId="0" borderId="46" xfId="0" applyNumberFormat="1" applyFont="1" applyFill="1" applyBorder="1" applyAlignment="1">
      <alignment vertical="center"/>
    </xf>
    <xf numFmtId="170" fontId="22" fillId="0" borderId="47" xfId="0" applyNumberFormat="1" applyFont="1" applyFill="1" applyBorder="1" applyAlignment="1">
      <alignment vertical="center"/>
    </xf>
    <xf numFmtId="0" fontId="21" fillId="2" borderId="44" xfId="0" applyFont="1" applyFill="1" applyBorder="1" applyAlignment="1">
      <alignment horizontal="left" vertical="center" wrapText="1"/>
    </xf>
    <xf numFmtId="0" fontId="22" fillId="0" borderId="0" xfId="0" applyFont="1" applyFill="1" applyBorder="1" applyAlignment="1">
      <alignment horizontal="right"/>
    </xf>
    <xf numFmtId="0" fontId="22" fillId="0" borderId="0" xfId="0" applyFont="1" applyFill="1" applyBorder="1"/>
    <xf numFmtId="164" fontId="22" fillId="0" borderId="0" xfId="49" applyFont="1" applyFill="1" applyBorder="1"/>
    <xf numFmtId="2" fontId="22" fillId="0" borderId="0" xfId="0" applyNumberFormat="1" applyFont="1" applyFill="1" applyBorder="1"/>
    <xf numFmtId="0" fontId="21" fillId="2" borderId="61" xfId="0" applyFont="1" applyFill="1" applyBorder="1" applyAlignment="1">
      <alignment horizontal="left" vertical="center" wrapText="1"/>
    </xf>
    <xf numFmtId="0" fontId="21" fillId="0" borderId="62" xfId="0" applyFont="1" applyBorder="1"/>
    <xf numFmtId="10" fontId="22" fillId="0" borderId="56" xfId="0" applyNumberFormat="1" applyFont="1" applyBorder="1"/>
    <xf numFmtId="3" fontId="22" fillId="0" borderId="55" xfId="0" applyNumberFormat="1" applyFont="1" applyBorder="1"/>
    <xf numFmtId="10" fontId="22" fillId="0" borderId="0" xfId="0" applyNumberFormat="1" applyFont="1" applyFill="1" applyBorder="1"/>
    <xf numFmtId="10" fontId="22" fillId="0" borderId="0" xfId="0" applyNumberFormat="1" applyFont="1" applyBorder="1"/>
    <xf numFmtId="3" fontId="22" fillId="0" borderId="0" xfId="0" applyNumberFormat="1" applyFont="1" applyBorder="1"/>
    <xf numFmtId="0" fontId="21" fillId="0" borderId="0" xfId="0" applyFont="1" applyFill="1" applyBorder="1" applyAlignment="1">
      <alignment horizontal="right" vertical="center" wrapText="1"/>
    </xf>
    <xf numFmtId="0" fontId="21" fillId="0" borderId="0" xfId="0" applyFont="1" applyFill="1" applyBorder="1"/>
    <xf numFmtId="2" fontId="22" fillId="0" borderId="0" xfId="0" applyNumberFormat="1" applyFont="1" applyBorder="1"/>
    <xf numFmtId="10" fontId="21" fillId="0" borderId="0" xfId="0" applyNumberFormat="1" applyFont="1" applyFill="1" applyBorder="1"/>
    <xf numFmtId="0" fontId="22" fillId="0" borderId="0" xfId="0" applyFont="1" applyFill="1" applyBorder="1" applyAlignment="1">
      <alignment horizontal="left"/>
    </xf>
    <xf numFmtId="10" fontId="22" fillId="37" borderId="0" xfId="0" applyNumberFormat="1" applyFont="1" applyFill="1" applyBorder="1"/>
    <xf numFmtId="3" fontId="22" fillId="37" borderId="0" xfId="0" applyNumberFormat="1" applyFont="1" applyFill="1" applyBorder="1"/>
    <xf numFmtId="0" fontId="22" fillId="37" borderId="0" xfId="0" applyFont="1" applyFill="1" applyBorder="1"/>
    <xf numFmtId="3" fontId="21" fillId="0" borderId="0" xfId="0" applyNumberFormat="1" applyFont="1" applyBorder="1" applyAlignment="1">
      <alignment horizontal="center"/>
    </xf>
    <xf numFmtId="0" fontId="21" fillId="0" borderId="0" xfId="0" applyFont="1" applyBorder="1" applyAlignment="1">
      <alignment horizontal="center"/>
    </xf>
    <xf numFmtId="0" fontId="22" fillId="0" borderId="0" xfId="0" applyFont="1" applyFill="1" applyBorder="1" applyAlignment="1">
      <alignment vertical="center"/>
    </xf>
    <xf numFmtId="0" fontId="22" fillId="0" borderId="62" xfId="0" applyFont="1" applyBorder="1" applyAlignment="1">
      <alignment horizontal="right" vertical="center"/>
    </xf>
    <xf numFmtId="0" fontId="21" fillId="2" borderId="44" xfId="0" applyFont="1" applyFill="1" applyBorder="1" applyAlignment="1">
      <alignment horizontal="left" vertical="center" wrapText="1"/>
    </xf>
    <xf numFmtId="0" fontId="21" fillId="2" borderId="51" xfId="0" applyFont="1" applyFill="1" applyBorder="1" applyAlignment="1">
      <alignment horizontal="left" vertical="center" wrapText="1"/>
    </xf>
    <xf numFmtId="167" fontId="26" fillId="0" borderId="36" xfId="0" applyNumberFormat="1" applyFont="1" applyFill="1" applyBorder="1" applyAlignment="1">
      <alignment horizontal="left" vertical="center" wrapText="1"/>
    </xf>
    <xf numFmtId="164" fontId="22" fillId="0" borderId="55" xfId="0" applyNumberFormat="1" applyFont="1" applyBorder="1"/>
    <xf numFmtId="164" fontId="22" fillId="0" borderId="56" xfId="0" applyNumberFormat="1" applyFont="1" applyBorder="1"/>
    <xf numFmtId="0" fontId="21" fillId="2" borderId="49" xfId="0" applyFont="1" applyFill="1" applyBorder="1"/>
    <xf numFmtId="1" fontId="21" fillId="2" borderId="49" xfId="0" applyNumberFormat="1" applyFont="1" applyFill="1" applyBorder="1" applyAlignment="1">
      <alignment horizontal="center"/>
    </xf>
    <xf numFmtId="1" fontId="21" fillId="2" borderId="50" xfId="0" applyNumberFormat="1" applyFont="1" applyFill="1" applyBorder="1" applyAlignment="1">
      <alignment horizontal="center"/>
    </xf>
    <xf numFmtId="0" fontId="21" fillId="2" borderId="49" xfId="0" applyFont="1" applyFill="1" applyBorder="1" applyAlignment="1">
      <alignment horizontal="center"/>
    </xf>
    <xf numFmtId="0" fontId="21" fillId="2" borderId="51" xfId="0" applyFont="1" applyFill="1" applyBorder="1" applyAlignment="1">
      <alignment horizontal="center"/>
    </xf>
    <xf numFmtId="1" fontId="21" fillId="2" borderId="57" xfId="0" applyNumberFormat="1" applyFont="1" applyFill="1" applyBorder="1" applyAlignment="1">
      <alignment horizontal="center"/>
    </xf>
    <xf numFmtId="1" fontId="21" fillId="2" borderId="51" xfId="0" applyNumberFormat="1" applyFont="1" applyFill="1" applyBorder="1" applyAlignment="1">
      <alignment horizontal="center"/>
    </xf>
    <xf numFmtId="0" fontId="21" fillId="2" borderId="18"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2" borderId="44" xfId="0" applyFont="1" applyFill="1" applyBorder="1" applyAlignment="1">
      <alignment horizontal="left" vertical="center" wrapText="1"/>
    </xf>
    <xf numFmtId="0" fontId="21" fillId="2" borderId="51" xfId="0" applyFont="1" applyFill="1" applyBorder="1" applyAlignment="1">
      <alignment horizontal="left" vertical="center" wrapText="1"/>
    </xf>
    <xf numFmtId="0" fontId="21" fillId="2" borderId="61" xfId="0" applyFont="1" applyFill="1" applyBorder="1" applyAlignment="1">
      <alignment horizontal="center" vertical="center" wrapText="1"/>
    </xf>
    <xf numFmtId="0" fontId="21" fillId="2" borderId="63" xfId="0" applyFont="1" applyFill="1" applyBorder="1" applyAlignment="1">
      <alignment horizontal="center" vertical="center" wrapText="1"/>
    </xf>
    <xf numFmtId="0" fontId="22" fillId="0" borderId="7"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11" xfId="0" applyFont="1" applyBorder="1" applyAlignment="1">
      <alignment horizontal="center" vertical="center" wrapText="1"/>
    </xf>
    <xf numFmtId="0" fontId="21" fillId="0" borderId="7" xfId="0" applyFont="1" applyBorder="1" applyAlignment="1">
      <alignment horizontal="center" vertical="center" wrapText="1"/>
    </xf>
    <xf numFmtId="0" fontId="21" fillId="0" borderId="8" xfId="0" applyFont="1" applyBorder="1" applyAlignment="1">
      <alignment horizontal="center" vertical="center" wrapText="1"/>
    </xf>
    <xf numFmtId="0" fontId="21" fillId="0" borderId="9" xfId="0" applyFont="1" applyBorder="1" applyAlignment="1">
      <alignment horizontal="center" vertical="center" wrapText="1"/>
    </xf>
    <xf numFmtId="0" fontId="21" fillId="0" borderId="11" xfId="0" applyFont="1" applyBorder="1" applyAlignment="1">
      <alignment horizontal="center" vertical="center" wrapText="1"/>
    </xf>
    <xf numFmtId="0" fontId="21" fillId="3" borderId="0" xfId="0" applyFont="1" applyFill="1" applyAlignment="1">
      <alignment horizontal="center"/>
    </xf>
    <xf numFmtId="0" fontId="34" fillId="0" borderId="0" xfId="0" applyFont="1" applyBorder="1" applyAlignment="1">
      <alignment horizontal="left" vertical="center" wrapText="1"/>
    </xf>
    <xf numFmtId="0" fontId="34" fillId="0" borderId="0" xfId="0" applyFont="1" applyFill="1" applyBorder="1" applyAlignment="1">
      <alignment horizontal="left" vertical="center" wrapText="1"/>
    </xf>
    <xf numFmtId="0" fontId="34" fillId="2" borderId="14" xfId="0" applyFont="1" applyFill="1" applyBorder="1" applyAlignment="1">
      <alignment horizontal="center" vertical="center"/>
    </xf>
    <xf numFmtId="0" fontId="34" fillId="2" borderId="15" xfId="0" applyFont="1" applyFill="1" applyBorder="1" applyAlignment="1">
      <alignment horizontal="center" vertical="center"/>
    </xf>
    <xf numFmtId="0" fontId="34" fillId="2" borderId="16" xfId="0" applyFont="1" applyFill="1" applyBorder="1" applyAlignment="1">
      <alignment horizontal="center" vertical="center"/>
    </xf>
    <xf numFmtId="0" fontId="34" fillId="2" borderId="18" xfId="0" applyFont="1" applyFill="1" applyBorder="1" applyAlignment="1">
      <alignment horizontal="center" vertical="center" wrapText="1"/>
    </xf>
    <xf numFmtId="0" fontId="21" fillId="2" borderId="18" xfId="0" applyFont="1" applyFill="1" applyBorder="1" applyAlignment="1">
      <alignment horizontal="center" vertical="center"/>
    </xf>
    <xf numFmtId="0" fontId="21" fillId="4" borderId="19" xfId="0" applyFont="1" applyFill="1" applyBorder="1" applyAlignment="1">
      <alignment horizontal="center" wrapText="1"/>
    </xf>
    <xf numFmtId="0" fontId="21" fillId="2" borderId="14" xfId="0" applyFont="1" applyFill="1" applyBorder="1" applyAlignment="1">
      <alignment horizontal="center" vertical="center"/>
    </xf>
    <xf numFmtId="0" fontId="21" fillId="2" borderId="16" xfId="0" applyFont="1" applyFill="1" applyBorder="1" applyAlignment="1">
      <alignment horizontal="center" vertical="center"/>
    </xf>
    <xf numFmtId="0" fontId="21" fillId="0" borderId="18" xfId="0" applyFont="1" applyBorder="1" applyAlignment="1">
      <alignment horizontal="center" vertical="center"/>
    </xf>
  </cellXfs>
  <cellStyles count="51">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Comma" xfId="50" builtinId="3"/>
    <cellStyle name="Comma 2" xfId="1" xr:uid="{00000000-0005-0000-0000-00001C000000}"/>
    <cellStyle name="Comma 3" xfId="48" xr:uid="{00000000-0005-0000-0000-00001D000000}"/>
    <cellStyle name="Comma 4" xfId="49" xr:uid="{00000000-0005-0000-0000-00001E000000}"/>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yperlink" xfId="46" builtinId="8"/>
    <cellStyle name="Input" xfId="12" builtinId="20" customBuiltin="1"/>
    <cellStyle name="Linked Cell" xfId="15" builtinId="24" customBuiltin="1"/>
    <cellStyle name="Neutral" xfId="11" builtinId="28" customBuiltin="1"/>
    <cellStyle name="Normal" xfId="0" builtinId="0"/>
    <cellStyle name="Normal 2" xfId="2" xr:uid="{00000000-0005-0000-0000-00002A000000}"/>
    <cellStyle name="Normal 2 2" xfId="45" xr:uid="{00000000-0005-0000-0000-00002B000000}"/>
    <cellStyle name="Note" xfId="18" builtinId="10" customBuiltin="1"/>
    <cellStyle name="Output" xfId="13" builtinId="21" customBuiltin="1"/>
    <cellStyle name="Percent" xfId="47" builtinId="5"/>
    <cellStyle name="Title" xfId="4" builtinId="15" customBuiltin="1"/>
    <cellStyle name="Total" xfId="20" builtinId="25" customBuiltin="1"/>
    <cellStyle name="Vírgula 2" xfId="3" xr:uid="{00000000-0005-0000-0000-000031000000}"/>
    <cellStyle name="Warning Text" xfId="1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3044825</xdr:colOff>
      <xdr:row>1</xdr:row>
      <xdr:rowOff>85725</xdr:rowOff>
    </xdr:from>
    <xdr:to>
      <xdr:col>3</xdr:col>
      <xdr:colOff>4386383</xdr:colOff>
      <xdr:row>4</xdr:row>
      <xdr:rowOff>95249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16675" y="333375"/>
          <a:ext cx="1341558" cy="75247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4</xdr:row>
      <xdr:rowOff>0</xdr:rowOff>
    </xdr:from>
    <xdr:to>
      <xdr:col>7</xdr:col>
      <xdr:colOff>1</xdr:colOff>
      <xdr:row>7</xdr:row>
      <xdr:rowOff>0</xdr:rowOff>
    </xdr:to>
    <xdr:cxnSp macro="">
      <xdr:nvCxnSpPr>
        <xdr:cNvPr id="2" name="Straight Arrow Connector 1">
          <a:extLst>
            <a:ext uri="{FF2B5EF4-FFF2-40B4-BE49-F238E27FC236}">
              <a16:creationId xmlns:a16="http://schemas.microsoft.com/office/drawing/2014/main" id="{00000000-0008-0000-0300-000002000000}"/>
            </a:ext>
          </a:extLst>
        </xdr:cNvPr>
        <xdr:cNvCxnSpPr/>
      </xdr:nvCxnSpPr>
      <xdr:spPr>
        <a:xfrm flipH="1">
          <a:off x="4248150" y="800100"/>
          <a:ext cx="1" cy="600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9</xdr:row>
      <xdr:rowOff>0</xdr:rowOff>
    </xdr:from>
    <xdr:to>
      <xdr:col>7</xdr:col>
      <xdr:colOff>1</xdr:colOff>
      <xdr:row>12</xdr:row>
      <xdr:rowOff>0</xdr:rowOff>
    </xdr:to>
    <xdr:cxnSp macro="">
      <xdr:nvCxnSpPr>
        <xdr:cNvPr id="3" name="Straight Arrow Connector 2">
          <a:extLst>
            <a:ext uri="{FF2B5EF4-FFF2-40B4-BE49-F238E27FC236}">
              <a16:creationId xmlns:a16="http://schemas.microsoft.com/office/drawing/2014/main" id="{00000000-0008-0000-0300-000003000000}"/>
            </a:ext>
          </a:extLst>
        </xdr:cNvPr>
        <xdr:cNvCxnSpPr/>
      </xdr:nvCxnSpPr>
      <xdr:spPr>
        <a:xfrm flipH="1">
          <a:off x="4248150" y="1800225"/>
          <a:ext cx="1"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14</xdr:row>
      <xdr:rowOff>19050</xdr:rowOff>
    </xdr:from>
    <xdr:to>
      <xdr:col>7</xdr:col>
      <xdr:colOff>1</xdr:colOff>
      <xdr:row>17</xdr:row>
      <xdr:rowOff>19050</xdr:rowOff>
    </xdr:to>
    <xdr:cxnSp macro="">
      <xdr:nvCxnSpPr>
        <xdr:cNvPr id="4" name="Straight Arrow Connector 3">
          <a:extLst>
            <a:ext uri="{FF2B5EF4-FFF2-40B4-BE49-F238E27FC236}">
              <a16:creationId xmlns:a16="http://schemas.microsoft.com/office/drawing/2014/main" id="{00000000-0008-0000-0300-000004000000}"/>
            </a:ext>
          </a:extLst>
        </xdr:cNvPr>
        <xdr:cNvCxnSpPr/>
      </xdr:nvCxnSpPr>
      <xdr:spPr>
        <a:xfrm flipH="1">
          <a:off x="4248150" y="2809875"/>
          <a:ext cx="1"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9525</xdr:rowOff>
    </xdr:from>
    <xdr:to>
      <xdr:col>7</xdr:col>
      <xdr:colOff>1</xdr:colOff>
      <xdr:row>22</xdr:row>
      <xdr:rowOff>9525</xdr:rowOff>
    </xdr:to>
    <xdr:cxnSp macro="">
      <xdr:nvCxnSpPr>
        <xdr:cNvPr id="5" name="Straight Arrow Connector 4">
          <a:extLst>
            <a:ext uri="{FF2B5EF4-FFF2-40B4-BE49-F238E27FC236}">
              <a16:creationId xmlns:a16="http://schemas.microsoft.com/office/drawing/2014/main" id="{00000000-0008-0000-0300-000005000000}"/>
            </a:ext>
          </a:extLst>
        </xdr:cNvPr>
        <xdr:cNvCxnSpPr/>
      </xdr:nvCxnSpPr>
      <xdr:spPr>
        <a:xfrm flipH="1">
          <a:off x="4248150" y="3790950"/>
          <a:ext cx="1"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7</xdr:col>
      <xdr:colOff>1</xdr:colOff>
      <xdr:row>27</xdr:row>
      <xdr:rowOff>0</xdr:rowOff>
    </xdr:to>
    <xdr:cxnSp macro="">
      <xdr:nvCxnSpPr>
        <xdr:cNvPr id="6" name="Straight Arrow Connector 5">
          <a:extLst>
            <a:ext uri="{FF2B5EF4-FFF2-40B4-BE49-F238E27FC236}">
              <a16:creationId xmlns:a16="http://schemas.microsoft.com/office/drawing/2014/main" id="{00000000-0008-0000-0300-000006000000}"/>
            </a:ext>
          </a:extLst>
        </xdr:cNvPr>
        <xdr:cNvCxnSpPr/>
      </xdr:nvCxnSpPr>
      <xdr:spPr>
        <a:xfrm flipH="1">
          <a:off x="4248150" y="4772025"/>
          <a:ext cx="1"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29</xdr:row>
      <xdr:rowOff>0</xdr:rowOff>
    </xdr:from>
    <xdr:to>
      <xdr:col>7</xdr:col>
      <xdr:colOff>1</xdr:colOff>
      <xdr:row>32</xdr:row>
      <xdr:rowOff>0</xdr:rowOff>
    </xdr:to>
    <xdr:cxnSp macro="">
      <xdr:nvCxnSpPr>
        <xdr:cNvPr id="7" name="Straight Arrow Connector 6">
          <a:extLst>
            <a:ext uri="{FF2B5EF4-FFF2-40B4-BE49-F238E27FC236}">
              <a16:creationId xmlns:a16="http://schemas.microsoft.com/office/drawing/2014/main" id="{00000000-0008-0000-0300-000007000000}"/>
            </a:ext>
          </a:extLst>
        </xdr:cNvPr>
        <xdr:cNvCxnSpPr/>
      </xdr:nvCxnSpPr>
      <xdr:spPr>
        <a:xfrm flipH="1">
          <a:off x="4248150" y="5991225"/>
          <a:ext cx="1"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34</xdr:row>
      <xdr:rowOff>0</xdr:rowOff>
    </xdr:from>
    <xdr:to>
      <xdr:col>7</xdr:col>
      <xdr:colOff>1</xdr:colOff>
      <xdr:row>37</xdr:row>
      <xdr:rowOff>0</xdr:rowOff>
    </xdr:to>
    <xdr:cxnSp macro="">
      <xdr:nvCxnSpPr>
        <xdr:cNvPr id="8" name="Straight Arrow Connector 7">
          <a:extLst>
            <a:ext uri="{FF2B5EF4-FFF2-40B4-BE49-F238E27FC236}">
              <a16:creationId xmlns:a16="http://schemas.microsoft.com/office/drawing/2014/main" id="{00000000-0008-0000-0300-000008000000}"/>
            </a:ext>
          </a:extLst>
        </xdr:cNvPr>
        <xdr:cNvCxnSpPr/>
      </xdr:nvCxnSpPr>
      <xdr:spPr>
        <a:xfrm flipH="1">
          <a:off x="4248150" y="7200900"/>
          <a:ext cx="1" cy="5905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39</xdr:row>
      <xdr:rowOff>19050</xdr:rowOff>
    </xdr:from>
    <xdr:to>
      <xdr:col>7</xdr:col>
      <xdr:colOff>1</xdr:colOff>
      <xdr:row>42</xdr:row>
      <xdr:rowOff>19050</xdr:rowOff>
    </xdr:to>
    <xdr:cxnSp macro="">
      <xdr:nvCxnSpPr>
        <xdr:cNvPr id="9" name="Straight Arrow Connector 8">
          <a:extLst>
            <a:ext uri="{FF2B5EF4-FFF2-40B4-BE49-F238E27FC236}">
              <a16:creationId xmlns:a16="http://schemas.microsoft.com/office/drawing/2014/main" id="{00000000-0008-0000-0300-000009000000}"/>
            </a:ext>
          </a:extLst>
        </xdr:cNvPr>
        <xdr:cNvCxnSpPr/>
      </xdr:nvCxnSpPr>
      <xdr:spPr>
        <a:xfrm flipH="1">
          <a:off x="4248150" y="8201025"/>
          <a:ext cx="1" cy="600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oneCellAnchor>
    <xdr:from>
      <xdr:col>3</xdr:col>
      <xdr:colOff>600075</xdr:colOff>
      <xdr:row>2</xdr:row>
      <xdr:rowOff>1</xdr:rowOff>
    </xdr:from>
    <xdr:ext cx="4610100" cy="419100"/>
    <mc:AlternateContent xmlns:mc="http://schemas.openxmlformats.org/markup-compatibility/2006" xmlns:a14="http://schemas.microsoft.com/office/drawing/2010/main">
      <mc:Choice Requires="a14">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2981325" y="447676"/>
              <a:ext cx="4610100" cy="4191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𝐶𝐻</m:t>
                    </m:r>
                    <m:r>
                      <a:rPr lang="en-US" sz="1100" b="0" i="1">
                        <a:latin typeface="Cambria Math"/>
                      </a:rPr>
                      <m:t>4 </m:t>
                    </m:r>
                    <m:r>
                      <a:rPr lang="en-US" sz="1100" b="0" i="1">
                        <a:latin typeface="Cambria Math"/>
                      </a:rPr>
                      <m:t>𝐸𝑚𝑖𝑠𝑠𝑖𝑜𝑛𝑠</m:t>
                    </m:r>
                    <m:r>
                      <a:rPr lang="en-US" sz="1100" i="1">
                        <a:latin typeface="Cambria Math"/>
                      </a:rPr>
                      <m:t>=</m:t>
                    </m:r>
                    <m:r>
                      <a:rPr lang="en-US" sz="1100" b="0" i="1">
                        <a:latin typeface="Cambria Math"/>
                      </a:rPr>
                      <m:t>[</m:t>
                    </m:r>
                    <m:nary>
                      <m:naryPr>
                        <m:chr m:val="∑"/>
                        <m:subHide m:val="on"/>
                        <m:supHide m:val="on"/>
                        <m:ctrlPr>
                          <a:rPr lang="en-US" sz="1100" i="1">
                            <a:latin typeface="Cambria Math" panose="02040503050406030204" pitchFamily="18" charset="0"/>
                          </a:rPr>
                        </m:ctrlPr>
                      </m:naryPr>
                      <m:sub/>
                      <m:sup/>
                      <m:e>
                        <m:r>
                          <a:rPr lang="en-US" sz="1100" b="0" i="1">
                            <a:latin typeface="Cambria Math"/>
                          </a:rPr>
                          <m:t>𝐶𝐻</m:t>
                        </m:r>
                        <m:r>
                          <a:rPr lang="en-US" sz="1100" b="0" i="1" baseline="-25000">
                            <a:latin typeface="Cambria Math"/>
                          </a:rPr>
                          <m:t>4</m:t>
                        </m:r>
                        <m:r>
                          <a:rPr lang="en-US" sz="1100" b="0" i="1">
                            <a:latin typeface="Cambria Math"/>
                          </a:rPr>
                          <m:t> </m:t>
                        </m:r>
                        <m:r>
                          <a:rPr lang="en-US" sz="1100" b="0" i="1">
                            <a:latin typeface="Cambria Math"/>
                          </a:rPr>
                          <m:t>𝑔𝑒𝑛𝑒𝑟𝑎𝑡𝑒𝑑𝑇</m:t>
                        </m:r>
                        <m:r>
                          <a:rPr lang="en-US" sz="1100" b="0" i="1" baseline="-25000">
                            <a:latin typeface="Cambria Math"/>
                          </a:rPr>
                          <m:t> −</m:t>
                        </m:r>
                        <m:r>
                          <a:rPr lang="en-US" sz="1100" b="0" i="1">
                            <a:latin typeface="Cambria Math"/>
                          </a:rPr>
                          <m:t>𝑅</m:t>
                        </m:r>
                        <m:r>
                          <a:rPr lang="en-US" sz="1100" b="0" i="1" baseline="-25000">
                            <a:latin typeface="Cambria Math"/>
                          </a:rPr>
                          <m:t>𝑇</m:t>
                        </m:r>
                        <m:r>
                          <a:rPr lang="en-US" sz="1100" b="0" i="1">
                            <a:latin typeface="Cambria Math"/>
                          </a:rPr>
                          <m:t>]∗(1−</m:t>
                        </m:r>
                        <m:r>
                          <a:rPr lang="en-US" sz="1100" b="0" i="1">
                            <a:latin typeface="Cambria Math"/>
                          </a:rPr>
                          <m:t>𝑂𝑋𝑇</m:t>
                        </m:r>
                        <m:r>
                          <a:rPr lang="en-US" sz="1100" b="0" i="1">
                            <a:latin typeface="Cambria Math"/>
                          </a:rPr>
                          <m:t>)</m:t>
                        </m:r>
                      </m:e>
                    </m:nary>
                  </m:oMath>
                </m:oMathPara>
              </a14:m>
              <a:endParaRPr lang="en-US" sz="1100"/>
            </a:p>
          </xdr:txBody>
        </xdr:sp>
      </mc:Choice>
      <mc:Fallback xmlns="">
        <xdr:sp macro="" textlink="">
          <xdr:nvSpPr>
            <xdr:cNvPr id="2" name="TextBox 1"/>
            <xdr:cNvSpPr txBox="1"/>
          </xdr:nvSpPr>
          <xdr:spPr>
            <a:xfrm>
              <a:off x="2981325" y="447676"/>
              <a:ext cx="4610100" cy="419100"/>
            </a:xfrm>
            <a:prstGeom prst="rect">
              <a:avLst/>
            </a:prstGeom>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noAutofit/>
            </a:bodyPr>
            <a:lstStyle/>
            <a:p>
              <a:pPr/>
              <a:r>
                <a:rPr lang="en-US" sz="1100" b="0" i="0">
                  <a:latin typeface="Cambria Math"/>
                </a:rPr>
                <a:t>𝐶𝐻4 𝐸𝑚𝑖𝑠𝑠𝑖𝑜𝑛𝑠</a:t>
              </a:r>
              <a:r>
                <a:rPr lang="en-US" sz="1100" i="0">
                  <a:latin typeface="Cambria Math"/>
                </a:rPr>
                <a:t>=</a:t>
              </a:r>
              <a:r>
                <a:rPr lang="en-US" sz="1100" b="0" i="0">
                  <a:latin typeface="Cambria Math"/>
                </a:rPr>
                <a:t>[</a:t>
              </a:r>
              <a:r>
                <a:rPr lang="en-US" sz="1100" i="0">
                  <a:latin typeface="Cambria Math"/>
                </a:rPr>
                <a:t>∑</a:t>
              </a:r>
              <a:r>
                <a:rPr lang="en-US" sz="1100" b="0" i="0">
                  <a:latin typeface="Cambria Math"/>
                </a:rPr>
                <a:t>▒〖𝐶𝐻</a:t>
              </a:r>
              <a:r>
                <a:rPr lang="en-US" sz="1100" b="0" i="0" baseline="-25000">
                  <a:latin typeface="Cambria Math"/>
                </a:rPr>
                <a:t>4</a:t>
              </a:r>
              <a:r>
                <a:rPr lang="en-US" sz="1100" b="0" i="0">
                  <a:latin typeface="Cambria Math"/>
                </a:rPr>
                <a:t> 𝑔𝑒𝑛𝑒𝑟𝑎𝑡𝑒𝑑𝑇</a:t>
              </a:r>
              <a:r>
                <a:rPr lang="en-US" sz="1100" b="0" i="0" baseline="-25000">
                  <a:latin typeface="Cambria Math"/>
                </a:rPr>
                <a:t> −</a:t>
              </a:r>
              <a:r>
                <a:rPr lang="en-US" sz="1100" b="0" i="0">
                  <a:latin typeface="Cambria Math"/>
                </a:rPr>
                <a:t>𝑅</a:t>
              </a:r>
              <a:r>
                <a:rPr lang="en-US" sz="1100" b="0" i="0" baseline="-25000">
                  <a:latin typeface="Cambria Math"/>
                </a:rPr>
                <a:t>𝑇</a:t>
              </a:r>
              <a:r>
                <a:rPr lang="en-US" sz="1100" b="0" i="0">
                  <a:latin typeface="Cambria Math"/>
                </a:rPr>
                <a:t>]∗(1−𝑂𝑋𝑇)〗</a:t>
              </a:r>
              <a:endParaRPr lang="en-US" sz="1100"/>
            </a:p>
          </xdr:txBody>
        </xdr:sp>
      </mc:Fallback>
    </mc:AlternateContent>
    <xdr:clientData/>
  </xdr:oneCellAnchor>
  <xdr:oneCellAnchor>
    <xdr:from>
      <xdr:col>3</xdr:col>
      <xdr:colOff>1171575</xdr:colOff>
      <xdr:row>10</xdr:row>
      <xdr:rowOff>152400</xdr:rowOff>
    </xdr:from>
    <xdr:ext cx="3190557" cy="264560"/>
    <mc:AlternateContent xmlns:mc="http://schemas.openxmlformats.org/markup-compatibility/2006" xmlns:a14="http://schemas.microsoft.com/office/drawing/2010/main">
      <mc:Choice Requires="a14">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3552825" y="341947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𝐶𝐻</m:t>
                    </m:r>
                    <m:r>
                      <a:rPr lang="en-US" sz="1100" b="0" i="1">
                        <a:latin typeface="Cambria Math"/>
                      </a:rPr>
                      <m:t>4 </m:t>
                    </m:r>
                    <m:r>
                      <a:rPr lang="en-US" sz="1100" b="0" i="1">
                        <a:latin typeface="Cambria Math"/>
                      </a:rPr>
                      <m:t>𝑔𝑒𝑛𝑒𝑟𝑎𝑡𝑒𝑑𝑇</m:t>
                    </m:r>
                    <m:r>
                      <a:rPr lang="en-US" sz="1100" i="1">
                        <a:latin typeface="Cambria Math"/>
                      </a:rPr>
                      <m:t>=</m:t>
                    </m:r>
                    <m:r>
                      <a:rPr lang="en-US" sz="1100" b="0" i="1">
                        <a:latin typeface="Cambria Math"/>
                      </a:rPr>
                      <m:t>𝐷𝐷𝑂𝐶</m:t>
                    </m:r>
                    <m:r>
                      <a:rPr lang="en-US" sz="1100" b="0" i="1" baseline="-14000">
                        <a:latin typeface="Cambria Math"/>
                      </a:rPr>
                      <m:t>𝑚</m:t>
                    </m:r>
                    <m:r>
                      <a:rPr lang="en-US" sz="1100" b="0" i="1" baseline="-25000">
                        <a:latin typeface="Cambria Math"/>
                      </a:rPr>
                      <m:t>𝑑𝑒𝑐𝑜𝑚𝑝</m:t>
                    </m:r>
                    <m:r>
                      <a:rPr lang="en-US" sz="1100" b="0" i="1" baseline="-40000">
                        <a:latin typeface="Cambria Math"/>
                      </a:rPr>
                      <m:t>𝑇</m:t>
                    </m:r>
                    <m:r>
                      <a:rPr lang="en-US" sz="1100" b="0" i="1">
                        <a:latin typeface="Cambria Math"/>
                      </a:rPr>
                      <m:t>∗</m:t>
                    </m:r>
                    <m:r>
                      <a:rPr lang="en-US" sz="1100" b="0" i="1">
                        <a:latin typeface="Cambria Math"/>
                      </a:rPr>
                      <m:t>𝐹</m:t>
                    </m:r>
                    <m:r>
                      <a:rPr lang="en-US" sz="1100" b="0" i="1">
                        <a:latin typeface="Cambria Math"/>
                      </a:rPr>
                      <m:t>∗16/12</m:t>
                    </m:r>
                  </m:oMath>
                </m:oMathPara>
              </a14:m>
              <a:endParaRPr lang="en-US" sz="1100" baseline="-25000"/>
            </a:p>
          </xdr:txBody>
        </xdr:sp>
      </mc:Choice>
      <mc:Fallback xmlns="">
        <xdr:sp macro="" textlink="">
          <xdr:nvSpPr>
            <xdr:cNvPr id="3" name="TextBox 2"/>
            <xdr:cNvSpPr txBox="1"/>
          </xdr:nvSpPr>
          <xdr:spPr>
            <a:xfrm>
              <a:off x="3552825" y="341947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𝐶𝐻4 𝑔𝑒𝑛𝑒𝑟𝑎𝑡𝑒𝑑𝑇</a:t>
              </a:r>
              <a:r>
                <a:rPr lang="en-US" sz="1100" i="0">
                  <a:latin typeface="Cambria Math"/>
                </a:rPr>
                <a:t>=</a:t>
              </a:r>
              <a:r>
                <a:rPr lang="en-US" sz="1100" b="0" i="0">
                  <a:latin typeface="Cambria Math"/>
                </a:rPr>
                <a:t>𝐷𝐷𝑂𝐶</a:t>
              </a:r>
              <a:r>
                <a:rPr lang="en-US" sz="1100" b="0" i="0" baseline="-14000">
                  <a:latin typeface="Cambria Math"/>
                </a:rPr>
                <a:t>𝑚</a:t>
              </a:r>
              <a:r>
                <a:rPr lang="en-US" sz="1100" b="0" i="0" baseline="-25000">
                  <a:latin typeface="Cambria Math"/>
                </a:rPr>
                <a:t>𝑑𝑒𝑐𝑜𝑚𝑝</a:t>
              </a:r>
              <a:r>
                <a:rPr lang="en-US" sz="1100" b="0" i="0" baseline="-40000">
                  <a:latin typeface="Cambria Math"/>
                </a:rPr>
                <a:t>𝑇</a:t>
              </a:r>
              <a:r>
                <a:rPr lang="en-US" sz="1100" b="0" i="0">
                  <a:latin typeface="Cambria Math"/>
                </a:rPr>
                <a:t>∗𝐹∗16/12</a:t>
              </a:r>
              <a:endParaRPr lang="en-US" sz="1100" baseline="-25000"/>
            </a:p>
          </xdr:txBody>
        </xdr:sp>
      </mc:Fallback>
    </mc:AlternateContent>
    <xdr:clientData/>
  </xdr:oneCellAnchor>
  <xdr:oneCellAnchor>
    <xdr:from>
      <xdr:col>3</xdr:col>
      <xdr:colOff>1123950</xdr:colOff>
      <xdr:row>19</xdr:row>
      <xdr:rowOff>85725</xdr:rowOff>
    </xdr:from>
    <xdr:ext cx="3190557" cy="264560"/>
    <mc:AlternateContent xmlns:mc="http://schemas.openxmlformats.org/markup-compatibility/2006" xmlns:a14="http://schemas.microsoft.com/office/drawing/2010/main">
      <mc:Choice Requires="a14">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3505200" y="5657850"/>
              <a:ext cx="3190557"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𝐷𝐷𝑂𝐶</m:t>
                    </m:r>
                    <m:r>
                      <a:rPr lang="en-US" sz="1100" b="0" i="1" baseline="-25000">
                        <a:latin typeface="Cambria Math"/>
                      </a:rPr>
                      <m:t>𝑚</m:t>
                    </m:r>
                    <m:r>
                      <a:rPr lang="en-US" sz="1100" i="1">
                        <a:latin typeface="Cambria Math"/>
                      </a:rPr>
                      <m:t>=</m:t>
                    </m:r>
                    <m:r>
                      <a:rPr lang="en-US" sz="1100" b="0" i="1">
                        <a:latin typeface="Cambria Math"/>
                      </a:rPr>
                      <m:t>𝑊</m:t>
                    </m:r>
                    <m:r>
                      <a:rPr lang="en-US" sz="1100" b="0" i="1">
                        <a:latin typeface="Cambria Math"/>
                      </a:rPr>
                      <m:t>∗</m:t>
                    </m:r>
                    <m:r>
                      <a:rPr lang="en-US" sz="1100" b="0" i="1">
                        <a:latin typeface="Cambria Math"/>
                      </a:rPr>
                      <m:t>𝐷𝑂𝐶</m:t>
                    </m:r>
                    <m:r>
                      <a:rPr lang="en-US" sz="1100" b="0" i="1">
                        <a:latin typeface="Cambria Math"/>
                      </a:rPr>
                      <m:t>∗</m:t>
                    </m:r>
                    <m:r>
                      <a:rPr lang="en-US" sz="1100" b="0" i="1">
                        <a:latin typeface="Cambria Math"/>
                      </a:rPr>
                      <m:t>𝐷𝑂𝐶𝑓</m:t>
                    </m:r>
                    <m:r>
                      <a:rPr lang="en-US" sz="1100" b="0" i="1">
                        <a:latin typeface="Cambria Math"/>
                      </a:rPr>
                      <m:t>∗</m:t>
                    </m:r>
                    <m:r>
                      <a:rPr lang="en-US" sz="1100" b="0" i="1">
                        <a:latin typeface="Cambria Math"/>
                      </a:rPr>
                      <m:t>𝑀𝐶𝐹</m:t>
                    </m:r>
                  </m:oMath>
                </m:oMathPara>
              </a14:m>
              <a:endParaRPr lang="en-US" sz="1100" baseline="-25000"/>
            </a:p>
          </xdr:txBody>
        </xdr:sp>
      </mc:Choice>
      <mc:Fallback xmlns="">
        <xdr:sp macro="" textlink="">
          <xdr:nvSpPr>
            <xdr:cNvPr id="4" name="TextBox 3"/>
            <xdr:cNvSpPr txBox="1"/>
          </xdr:nvSpPr>
          <xdr:spPr>
            <a:xfrm>
              <a:off x="3505200" y="5657850"/>
              <a:ext cx="3190557"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𝐷𝐷𝑂𝐶</a:t>
              </a:r>
              <a:r>
                <a:rPr lang="en-US" sz="1100" b="0" i="0" baseline="-25000">
                  <a:latin typeface="Cambria Math"/>
                </a:rPr>
                <a:t>𝑚</a:t>
              </a:r>
              <a:r>
                <a:rPr lang="en-US" sz="1100" i="0">
                  <a:latin typeface="Cambria Math"/>
                </a:rPr>
                <a:t>=</a:t>
              </a:r>
              <a:r>
                <a:rPr lang="en-US" sz="1100" b="0" i="0">
                  <a:latin typeface="Cambria Math"/>
                </a:rPr>
                <a:t>𝑊∗𝐷𝑂𝐶∗𝐷𝑂𝐶𝑓∗𝑀𝐶𝐹</a:t>
              </a:r>
              <a:endParaRPr lang="en-US" sz="1100" baseline="-25000"/>
            </a:p>
          </xdr:txBody>
        </xdr:sp>
      </mc:Fallback>
    </mc:AlternateContent>
    <xdr:clientData/>
  </xdr:oneCellAnchor>
  <xdr:oneCellAnchor>
    <xdr:from>
      <xdr:col>3</xdr:col>
      <xdr:colOff>1085850</xdr:colOff>
      <xdr:row>27</xdr:row>
      <xdr:rowOff>161925</xdr:rowOff>
    </xdr:from>
    <xdr:ext cx="3190557" cy="264560"/>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400-000005000000}"/>
                </a:ext>
              </a:extLst>
            </xdr:cNvPr>
            <xdr:cNvSpPr txBox="1"/>
          </xdr:nvSpPr>
          <xdr:spPr>
            <a:xfrm>
              <a:off x="3467100" y="934402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a:rPr>
                      <m:t>𝐿</m:t>
                    </m:r>
                    <m:r>
                      <a:rPr lang="en-US" sz="1100" b="0" i="1" baseline="-25000">
                        <a:latin typeface="Cambria Math"/>
                      </a:rPr>
                      <m:t>𝑜</m:t>
                    </m:r>
                    <m:r>
                      <a:rPr lang="en-US" sz="1100" i="1">
                        <a:latin typeface="Cambria Math"/>
                      </a:rPr>
                      <m:t>=</m:t>
                    </m:r>
                    <m:r>
                      <a:rPr lang="en-US" sz="1100" b="0" i="1">
                        <a:latin typeface="Cambria Math"/>
                      </a:rPr>
                      <m:t>𝐷𝐷𝑂𝐶</m:t>
                    </m:r>
                    <m:r>
                      <a:rPr lang="en-US" sz="1100" b="0" i="1" baseline="-25000">
                        <a:latin typeface="Cambria Math"/>
                      </a:rPr>
                      <m:t>𝑚</m:t>
                    </m:r>
                    <m:r>
                      <a:rPr lang="en-US" sz="1100" b="0" i="1">
                        <a:latin typeface="Cambria Math"/>
                      </a:rPr>
                      <m:t>∗</m:t>
                    </m:r>
                    <m:r>
                      <a:rPr lang="en-US" sz="1100" b="0" i="1">
                        <a:latin typeface="Cambria Math"/>
                      </a:rPr>
                      <m:t>𝐹</m:t>
                    </m:r>
                    <m:r>
                      <a:rPr lang="en-US" sz="1100" b="0" i="1">
                        <a:latin typeface="Cambria Math"/>
                      </a:rPr>
                      <m:t>∗16/12</m:t>
                    </m:r>
                  </m:oMath>
                </m:oMathPara>
              </a14:m>
              <a:endParaRPr lang="en-US" sz="1100" baseline="-25000"/>
            </a:p>
          </xdr:txBody>
        </xdr:sp>
      </mc:Choice>
      <mc:Fallback xmlns="">
        <xdr:sp macro="" textlink="">
          <xdr:nvSpPr>
            <xdr:cNvPr id="5" name="TextBox 4"/>
            <xdr:cNvSpPr txBox="1"/>
          </xdr:nvSpPr>
          <xdr:spPr>
            <a:xfrm>
              <a:off x="3467100" y="934402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pPr/>
              <a:r>
                <a:rPr lang="en-US" sz="1100" b="0" i="0">
                  <a:latin typeface="Cambria Math"/>
                </a:rPr>
                <a:t>𝐿</a:t>
              </a:r>
              <a:r>
                <a:rPr lang="en-US" sz="1100" b="0" i="0" baseline="-25000">
                  <a:latin typeface="Cambria Math"/>
                </a:rPr>
                <a:t>𝑜</a:t>
              </a:r>
              <a:r>
                <a:rPr lang="en-US" sz="1100" i="0">
                  <a:latin typeface="Cambria Math"/>
                </a:rPr>
                <a:t>=</a:t>
              </a:r>
              <a:r>
                <a:rPr lang="en-US" sz="1100" b="0" i="0">
                  <a:latin typeface="Cambria Math"/>
                </a:rPr>
                <a:t>𝐷𝐷𝑂𝐶</a:t>
              </a:r>
              <a:r>
                <a:rPr lang="en-US" sz="1100" b="0" i="0" baseline="-25000">
                  <a:latin typeface="Cambria Math"/>
                </a:rPr>
                <a:t>𝑚</a:t>
              </a:r>
              <a:r>
                <a:rPr lang="en-US" sz="1100" b="0" i="0">
                  <a:latin typeface="Cambria Math"/>
                </a:rPr>
                <a:t>∗𝐹∗16/12</a:t>
              </a:r>
              <a:endParaRPr lang="en-US" sz="1100" baseline="-25000"/>
            </a:p>
          </xdr:txBody>
        </xdr:sp>
      </mc:Fallback>
    </mc:AlternateContent>
    <xdr:clientData/>
  </xdr:oneCellAnchor>
  <xdr:oneCellAnchor>
    <xdr:from>
      <xdr:col>3</xdr:col>
      <xdr:colOff>1047750</xdr:colOff>
      <xdr:row>37</xdr:row>
      <xdr:rowOff>114300</xdr:rowOff>
    </xdr:from>
    <xdr:ext cx="3190557" cy="26456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400-000006000000}"/>
                </a:ext>
              </a:extLst>
            </xdr:cNvPr>
            <xdr:cNvSpPr txBox="1"/>
          </xdr:nvSpPr>
          <xdr:spPr>
            <a:xfrm>
              <a:off x="3429000" y="1208722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DDOCma</a:t>
              </a:r>
              <a14:m>
                <m:oMath xmlns:m="http://schemas.openxmlformats.org/officeDocument/2006/math">
                  <m:r>
                    <m:rPr>
                      <m:sty m:val="p"/>
                    </m:rPr>
                    <a:rPr lang="en-US" sz="1100" b="0" i="0" baseline="-25000">
                      <a:latin typeface="Cambria Math"/>
                    </a:rPr>
                    <m:t>T</m:t>
                  </m:r>
                  <m:r>
                    <a:rPr lang="en-US" sz="1100" i="1">
                      <a:latin typeface="Cambria Math"/>
                    </a:rPr>
                    <m:t>=</m:t>
                  </m:r>
                  <m:r>
                    <a:rPr lang="en-US" sz="1100" b="0" i="1">
                      <a:latin typeface="Cambria Math"/>
                    </a:rPr>
                    <m:t>𝐷𝐷𝑂𝐶</m:t>
                  </m:r>
                  <m:r>
                    <a:rPr lang="en-US" sz="1100" b="0" i="1" baseline="-12000">
                      <a:latin typeface="Cambria Math"/>
                    </a:rPr>
                    <m:t>𝑚𝑑</m:t>
                  </m:r>
                  <m:r>
                    <a:rPr lang="en-US" sz="1100" b="0" i="1" baseline="-34000">
                      <a:latin typeface="Cambria Math"/>
                    </a:rPr>
                    <m:t>𝑇</m:t>
                  </m:r>
                  <m:r>
                    <a:rPr lang="en-US" sz="1100" b="0" i="1">
                      <a:latin typeface="Cambria Math"/>
                    </a:rPr>
                    <m:t>∗(</m:t>
                  </m:r>
                  <m:r>
                    <a:rPr lang="en-US" sz="1100" b="0" i="1">
                      <a:latin typeface="Cambria Math"/>
                    </a:rPr>
                    <m:t>𝐷𝐷𝑂𝐶𝑚𝑎</m:t>
                  </m:r>
                  <m:r>
                    <a:rPr lang="en-US" sz="1100" b="0" i="1" baseline="-10000">
                      <a:latin typeface="Cambria Math"/>
                    </a:rPr>
                    <m:t> </m:t>
                  </m:r>
                  <m:r>
                    <a:rPr lang="en-US" sz="1100" b="0" i="1" baseline="-40000">
                      <a:latin typeface="Cambria Math"/>
                    </a:rPr>
                    <m:t>𝑇</m:t>
                  </m:r>
                  <m:r>
                    <a:rPr lang="en-US" sz="1100" b="0" i="1" baseline="-24000">
                      <a:latin typeface="Cambria Math"/>
                    </a:rPr>
                    <m:t>−</m:t>
                  </m:r>
                  <m:r>
                    <a:rPr lang="en-US" sz="1100" b="0" i="1" baseline="-40000">
                      <a:latin typeface="Cambria Math"/>
                    </a:rPr>
                    <m:t>1</m:t>
                  </m:r>
                  <m:r>
                    <a:rPr lang="en-US" sz="1100" b="0" i="1" baseline="0">
                      <a:latin typeface="Cambria Math"/>
                    </a:rPr>
                    <m:t>∗</m:t>
                  </m:r>
                  <m:r>
                    <a:rPr lang="en-US" sz="1100" b="0" i="1" baseline="0">
                      <a:latin typeface="Cambria Math"/>
                    </a:rPr>
                    <m:t>𝑒</m:t>
                  </m:r>
                  <m:r>
                    <a:rPr lang="en-US" sz="1100" b="0" i="1" baseline="14000">
                      <a:latin typeface="Cambria Math"/>
                    </a:rPr>
                    <m:t>−</m:t>
                  </m:r>
                  <m:r>
                    <a:rPr lang="en-US" sz="1100" b="0" i="1" baseline="30000">
                      <a:latin typeface="Cambria Math"/>
                    </a:rPr>
                    <m:t>𝑘</m:t>
                  </m:r>
                  <m:r>
                    <a:rPr lang="en-US" sz="1100" b="0" i="0" baseline="0">
                      <a:latin typeface="Cambria Math"/>
                    </a:rPr>
                    <m:t>)</m:t>
                  </m:r>
                </m:oMath>
              </a14:m>
              <a:endParaRPr lang="en-US" sz="1100" baseline="0"/>
            </a:p>
          </xdr:txBody>
        </xdr:sp>
      </mc:Choice>
      <mc:Fallback xmlns="">
        <xdr:sp macro="" textlink="">
          <xdr:nvSpPr>
            <xdr:cNvPr id="6" name="TextBox 5"/>
            <xdr:cNvSpPr txBox="1"/>
          </xdr:nvSpPr>
          <xdr:spPr>
            <a:xfrm>
              <a:off x="3429000" y="12087225"/>
              <a:ext cx="3190557" cy="264560"/>
            </a:xfrm>
            <a:prstGeom prst="rect">
              <a:avLst/>
            </a:prstGeom>
            <a:ln w="9525"/>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DDOCma</a:t>
              </a:r>
              <a:r>
                <a:rPr lang="en-US" sz="1100" b="0" i="0" baseline="-25000">
                  <a:latin typeface="Cambria Math"/>
                </a:rPr>
                <a:t>T</a:t>
              </a:r>
              <a:r>
                <a:rPr lang="en-US" sz="1100" i="0">
                  <a:latin typeface="Cambria Math"/>
                </a:rPr>
                <a:t>=</a:t>
              </a:r>
              <a:r>
                <a:rPr lang="en-US" sz="1100" b="0" i="0">
                  <a:latin typeface="Cambria Math"/>
                </a:rPr>
                <a:t>𝐷𝐷𝑂𝐶</a:t>
              </a:r>
              <a:r>
                <a:rPr lang="en-US" sz="1100" b="0" i="0" baseline="-12000">
                  <a:latin typeface="Cambria Math"/>
                </a:rPr>
                <a:t>𝑚𝑑</a:t>
              </a:r>
              <a:r>
                <a:rPr lang="en-US" sz="1100" b="0" i="0" baseline="-34000">
                  <a:latin typeface="Cambria Math"/>
                </a:rPr>
                <a:t>𝑇</a:t>
              </a:r>
              <a:r>
                <a:rPr lang="en-US" sz="1100" b="0" i="0">
                  <a:latin typeface="Cambria Math"/>
                </a:rPr>
                <a:t>∗(𝐷𝐷𝑂𝐶𝑚𝑎</a:t>
              </a:r>
              <a:r>
                <a:rPr lang="en-US" sz="1100" b="0" i="0" baseline="-10000">
                  <a:latin typeface="Cambria Math"/>
                </a:rPr>
                <a:t> </a:t>
              </a:r>
              <a:r>
                <a:rPr lang="en-US" sz="1100" b="0" i="0" baseline="-40000">
                  <a:latin typeface="Cambria Math"/>
                </a:rPr>
                <a:t>𝑇</a:t>
              </a:r>
              <a:r>
                <a:rPr lang="en-US" sz="1100" b="0" i="0" baseline="-24000">
                  <a:latin typeface="Cambria Math"/>
                </a:rPr>
                <a:t>−</a:t>
              </a:r>
              <a:r>
                <a:rPr lang="en-US" sz="1100" b="0" i="0" baseline="-40000">
                  <a:latin typeface="Cambria Math"/>
                </a:rPr>
                <a:t>1</a:t>
              </a:r>
              <a:r>
                <a:rPr lang="en-US" sz="1100" b="0" i="0" baseline="0">
                  <a:latin typeface="Cambria Math"/>
                </a:rPr>
                <a:t>∗𝑒</a:t>
              </a:r>
              <a:r>
                <a:rPr lang="en-US" sz="1100" b="0" i="0" baseline="14000">
                  <a:latin typeface="Cambria Math"/>
                </a:rPr>
                <a:t>−</a:t>
              </a:r>
              <a:r>
                <a:rPr lang="en-US" sz="1100" b="0" i="0" baseline="30000">
                  <a:latin typeface="Cambria Math"/>
                </a:rPr>
                <a:t>𝑘</a:t>
              </a:r>
              <a:r>
                <a:rPr lang="en-US" sz="1100" b="0" i="0" baseline="0">
                  <a:latin typeface="Cambria Math"/>
                </a:rPr>
                <a:t>)</a:t>
              </a:r>
              <a:endParaRPr lang="en-US" sz="1100" baseline="0"/>
            </a:p>
          </xdr:txBody>
        </xdr:sp>
      </mc:Fallback>
    </mc:AlternateContent>
    <xdr:clientData/>
  </xdr:oneCellAnchor>
  <xdr:oneCellAnchor>
    <xdr:from>
      <xdr:col>3</xdr:col>
      <xdr:colOff>895350</xdr:colOff>
      <xdr:row>41</xdr:row>
      <xdr:rowOff>104775</xdr:rowOff>
    </xdr:from>
    <xdr:ext cx="3514725" cy="26456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400-000007000000}"/>
                </a:ext>
              </a:extLst>
            </xdr:cNvPr>
            <xdr:cNvSpPr txBox="1"/>
          </xdr:nvSpPr>
          <xdr:spPr>
            <a:xfrm>
              <a:off x="3276600" y="12877800"/>
              <a:ext cx="3514725"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a:t>
              </a:r>
              <a:r>
                <a:rPr lang="en-US" sz="1100" b="0" baseline="-25000"/>
                <a:t>m</a:t>
              </a:r>
              <a:r>
                <a:rPr lang="en-US" sz="1100" b="0" baseline="-40000"/>
                <a:t>decompT </a:t>
              </a:r>
              <a14:m>
                <m:oMath xmlns:m="http://schemas.openxmlformats.org/officeDocument/2006/math">
                  <m:r>
                    <a:rPr lang="en-US" sz="1100" i="1">
                      <a:latin typeface="Cambria Math"/>
                    </a:rPr>
                    <m:t>=</m:t>
                  </m:r>
                  <m:r>
                    <a:rPr lang="en-US" sz="1100" b="0" i="1">
                      <a:latin typeface="Cambria Math"/>
                    </a:rPr>
                    <m:t>𝐷𝐷𝑂𝐶</m:t>
                  </m:r>
                  <m:r>
                    <a:rPr lang="en-US" sz="1100" b="0" i="1" baseline="-12000">
                      <a:latin typeface="Cambria Math"/>
                    </a:rPr>
                    <m:t>𝑚𝑎</m:t>
                  </m:r>
                  <m:r>
                    <a:rPr lang="en-US" sz="1100" b="0" i="1" baseline="-12000">
                      <a:latin typeface="Cambria Math"/>
                    </a:rPr>
                    <m:t> </m:t>
                  </m:r>
                  <m:r>
                    <a:rPr lang="en-US" sz="1100" b="0" i="1" baseline="-38000">
                      <a:latin typeface="Cambria Math"/>
                    </a:rPr>
                    <m:t>𝑇</m:t>
                  </m:r>
                  <m:r>
                    <a:rPr lang="en-US" sz="1100" b="0" i="1" baseline="-20000">
                      <a:latin typeface="Cambria Math"/>
                    </a:rPr>
                    <m:t>−</m:t>
                  </m:r>
                  <m:r>
                    <a:rPr lang="en-US" sz="1100" b="0" i="1" baseline="-38000">
                      <a:latin typeface="Cambria Math"/>
                    </a:rPr>
                    <m:t>1</m:t>
                  </m:r>
                  <m:r>
                    <a:rPr lang="en-US" sz="1100" b="0" i="1">
                      <a:latin typeface="Cambria Math"/>
                    </a:rPr>
                    <m:t>∗(1−</m:t>
                  </m:r>
                  <m:r>
                    <a:rPr lang="en-US" sz="1100" b="0" i="1">
                      <a:latin typeface="Cambria Math"/>
                    </a:rPr>
                    <m:t>𝑒𝑘</m:t>
                  </m:r>
                  <m:r>
                    <a:rPr lang="en-US" sz="1100" b="0" i="1">
                      <a:latin typeface="Cambria Math"/>
                    </a:rPr>
                    <m:t>)</m:t>
                  </m:r>
                </m:oMath>
              </a14:m>
              <a:endParaRPr lang="en-US" sz="1100" baseline="30000"/>
            </a:p>
          </xdr:txBody>
        </xdr:sp>
      </mc:Choice>
      <mc:Fallback xmlns="">
        <xdr:sp macro="" textlink="">
          <xdr:nvSpPr>
            <xdr:cNvPr id="7" name="TextBox 6"/>
            <xdr:cNvSpPr txBox="1"/>
          </xdr:nvSpPr>
          <xdr:spPr>
            <a:xfrm>
              <a:off x="3276600" y="12877800"/>
              <a:ext cx="3514725" cy="264560"/>
            </a:xfrm>
            <a:prstGeom prst="rect">
              <a:avLst/>
            </a:prstGeom>
            <a:ln w="9525">
              <a:solidFill>
                <a:schemeClr val="accent1"/>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spAutoFit/>
            </a:bodyPr>
            <a:lstStyle/>
            <a:p>
              <a:r>
                <a:rPr lang="en-US" sz="1100" b="0"/>
                <a:t>DDOC</a:t>
              </a:r>
              <a:r>
                <a:rPr lang="en-US" sz="1100" b="0" baseline="-25000"/>
                <a:t>m</a:t>
              </a:r>
              <a:r>
                <a:rPr lang="en-US" sz="1100" b="0" baseline="-40000"/>
                <a:t>decompT </a:t>
              </a:r>
              <a:r>
                <a:rPr lang="en-US" sz="1100" i="0">
                  <a:latin typeface="Cambria Math"/>
                </a:rPr>
                <a:t>=</a:t>
              </a:r>
              <a:r>
                <a:rPr lang="en-US" sz="1100" b="0" i="0">
                  <a:latin typeface="Cambria Math"/>
                </a:rPr>
                <a:t>𝐷𝐷𝑂𝐶</a:t>
              </a:r>
              <a:r>
                <a:rPr lang="en-US" sz="1100" b="0" i="0" baseline="-12000">
                  <a:latin typeface="Cambria Math"/>
                </a:rPr>
                <a:t>𝑚𝑎 </a:t>
              </a:r>
              <a:r>
                <a:rPr lang="en-US" sz="1100" b="0" i="0" baseline="-38000">
                  <a:latin typeface="Cambria Math"/>
                </a:rPr>
                <a:t>𝑇</a:t>
              </a:r>
              <a:r>
                <a:rPr lang="en-US" sz="1100" b="0" i="0" baseline="-20000">
                  <a:latin typeface="Cambria Math"/>
                </a:rPr>
                <a:t>−</a:t>
              </a:r>
              <a:r>
                <a:rPr lang="en-US" sz="1100" b="0" i="0" baseline="-38000">
                  <a:latin typeface="Cambria Math"/>
                </a:rPr>
                <a:t>1</a:t>
              </a:r>
              <a:r>
                <a:rPr lang="en-US" sz="1100" b="0" i="0">
                  <a:latin typeface="Cambria Math"/>
                </a:rPr>
                <a:t>∗(1−𝑒𝑘)</a:t>
              </a:r>
              <a:endParaRPr lang="en-US" sz="1100" baseline="30000"/>
            </a:p>
          </xdr:txBody>
        </xdr:sp>
      </mc:Fallback>
    </mc:AlternateContent>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Startup" Target="9900/2&#186;%20Levantamento/Quadros/98-99/4&#186;%20Levantamento/SERIS/EVOLUCAO.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AME04\00-01\SAFRA\99-00\Safras\DEPAG\DIVAS\SF9798\3levant\SERIS\EVOLUCAO.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Startup" Target="9900/2&#186;%20Levantamento/Quadros/98-99/4&#186;%20Levantamento/S9596_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VAREBR"/>
      <sheetName val="EVPRDBR"/>
      <sheetName val="EVPTVBR"/>
      <sheetName val="EVARECS"/>
      <sheetName val="EVPRDCS"/>
      <sheetName val="EVPTVCS"/>
      <sheetName val="EVARES"/>
      <sheetName val="EVPRDS"/>
      <sheetName val="EVPTVS"/>
      <sheetName val="EVARESD"/>
      <sheetName val="EVPRDSD"/>
      <sheetName val="EVPTVSD"/>
      <sheetName val="EVARECO"/>
      <sheetName val="EVPRDCO"/>
      <sheetName val="EVPTVCO"/>
      <sheetName val="EVARENE"/>
      <sheetName val="EVPRDNE"/>
      <sheetName val="EVPTVNE"/>
      <sheetName val="EVARENO"/>
      <sheetName val="EVPRDNO"/>
      <sheetName val="EVPTVNO"/>
      <sheetName val="EVARENN"/>
      <sheetName val="EVPRDNN"/>
      <sheetName val="EVPTVNN"/>
      <sheetName val="EVAREDF"/>
      <sheetName val="EVPRDDF"/>
      <sheetName val="EVPTVDF"/>
      <sheetName val="EVAREGO"/>
      <sheetName val="EVPRDGO"/>
      <sheetName val="EVPTVGO"/>
      <sheetName val="EVAREMT"/>
      <sheetName val="EVPRDMT"/>
      <sheetName val="EVPTVMT"/>
      <sheetName val="EVAREMS"/>
      <sheetName val="EVPRDMS"/>
      <sheetName val="EVPTVMS"/>
      <sheetName val="EVAREPR"/>
      <sheetName val="EVPRDPR"/>
      <sheetName val="EVPTVPR"/>
      <sheetName val="EVARERS"/>
      <sheetName val="EVPRDRS"/>
      <sheetName val="EVPTVRS"/>
      <sheetName val="EVARESC"/>
      <sheetName val="EVPRDSC"/>
      <sheetName val="EVPTVSC"/>
      <sheetName val="EVARESP"/>
      <sheetName val="EVPRDSP"/>
      <sheetName val="EVPTVSP"/>
      <sheetName val="EVAREMG"/>
      <sheetName val="EVPRDMG"/>
      <sheetName val="EVPTVMG"/>
      <sheetName val="EVARERJ"/>
      <sheetName val="EVPRDRJ"/>
      <sheetName val="EVPTVRJ"/>
      <sheetName val="EVAREES"/>
      <sheetName val="EVPRDES"/>
      <sheetName val="EVPTVES"/>
      <sheetName val="EVAREBN"/>
      <sheetName val="EVPRDBN"/>
      <sheetName val="EVPTVBN"/>
      <sheetName val="EVAREBS"/>
      <sheetName val="EVPRDBS"/>
      <sheetName val="EVPTVBS"/>
      <sheetName val="EVAREBA"/>
      <sheetName val="EVPRDBA"/>
      <sheetName val="EVPTVBA"/>
      <sheetName val="EVAREMA"/>
      <sheetName val="EVPRDMA"/>
      <sheetName val="EVPTVMA"/>
      <sheetName val="EVAREPI"/>
      <sheetName val="EVPRDPI"/>
      <sheetName val="EVPTVPI"/>
      <sheetName val="EVARECE"/>
      <sheetName val="EVPRDCE"/>
      <sheetName val="EVPTVCE"/>
      <sheetName val="EVARERN"/>
      <sheetName val="EVPRDRN"/>
      <sheetName val="EVPTVRN"/>
      <sheetName val="EVAREPB"/>
      <sheetName val="EVPRDPB"/>
      <sheetName val="EVPTVPB"/>
      <sheetName val="EVAREPE"/>
      <sheetName val="EVPRDPE"/>
      <sheetName val="EVPTVPE"/>
      <sheetName val="EVAREAL"/>
      <sheetName val="EVPRDAL"/>
      <sheetName val="EVPTVAL"/>
      <sheetName val="EVARESE"/>
      <sheetName val="EVPRDSE"/>
      <sheetName val="EVPTVSE"/>
      <sheetName val="EVARERR"/>
      <sheetName val="EVPRDRR"/>
      <sheetName val="EVPTVRR"/>
      <sheetName val="EVARERO"/>
      <sheetName val="EVPRDRO"/>
      <sheetName val="EVPTVRO"/>
      <sheetName val="EVAREAC"/>
      <sheetName val="EVPRDAC"/>
      <sheetName val="EVPTVAC"/>
      <sheetName val="EVAREAM"/>
      <sheetName val="EVPRDAM"/>
      <sheetName val="EVPTVAM"/>
      <sheetName val="EVAREPA"/>
      <sheetName val="EVPRDPA"/>
      <sheetName val="EVPTVPA"/>
      <sheetName val="EVARETO"/>
      <sheetName val="EVPRDTO"/>
      <sheetName val="EVPTV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ILHO1A"/>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info@ghgplatform-india.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97"/>
  <sheetViews>
    <sheetView tabSelected="1" topLeftCell="A13" zoomScale="60" zoomScaleNormal="60" workbookViewId="0">
      <selection activeCell="D13" sqref="D13"/>
    </sheetView>
  </sheetViews>
  <sheetFormatPr defaultColWidth="11.42578125" defaultRowHeight="19.5" x14ac:dyDescent="0.3"/>
  <cols>
    <col min="1" max="2" width="11.42578125" style="24"/>
    <col min="3" max="3" width="27.7109375" style="24" customWidth="1"/>
    <col min="4" max="4" width="122" style="24" customWidth="1"/>
    <col min="5" max="16384" width="11.42578125" style="24"/>
  </cols>
  <sheetData>
    <row r="1" spans="1:33" x14ac:dyDescent="0.3">
      <c r="A1" s="23"/>
      <c r="B1" s="23"/>
      <c r="C1" s="23"/>
      <c r="D1" s="23"/>
      <c r="E1" s="23"/>
      <c r="F1" s="23"/>
      <c r="G1" s="23"/>
      <c r="H1" s="23"/>
      <c r="I1" s="23"/>
      <c r="J1" s="23"/>
      <c r="K1" s="23"/>
      <c r="L1" s="23"/>
      <c r="M1" s="23"/>
      <c r="N1" s="23"/>
      <c r="O1" s="23"/>
      <c r="P1" s="23"/>
      <c r="Q1" s="23"/>
      <c r="R1" s="23"/>
      <c r="S1" s="23"/>
      <c r="T1" s="23"/>
      <c r="U1" s="23"/>
    </row>
    <row r="2" spans="1:33" x14ac:dyDescent="0.3">
      <c r="A2" s="23"/>
      <c r="B2" s="23"/>
      <c r="C2" s="23"/>
      <c r="D2" s="23"/>
      <c r="E2" s="23"/>
      <c r="F2" s="23"/>
      <c r="G2" s="23"/>
      <c r="H2" s="23"/>
      <c r="I2" s="23"/>
      <c r="J2" s="23"/>
      <c r="K2" s="23"/>
      <c r="L2" s="23"/>
      <c r="M2" s="23"/>
      <c r="N2" s="23"/>
      <c r="O2" s="23"/>
      <c r="P2" s="23"/>
      <c r="Q2" s="23"/>
      <c r="R2" s="23"/>
      <c r="S2" s="23"/>
      <c r="T2" s="23"/>
      <c r="U2" s="23"/>
    </row>
    <row r="3" spans="1:33" x14ac:dyDescent="0.3">
      <c r="A3" s="23"/>
      <c r="B3" s="23"/>
      <c r="C3" s="23"/>
      <c r="D3" s="23"/>
      <c r="E3" s="23"/>
      <c r="F3" s="23"/>
      <c r="G3" s="23"/>
      <c r="H3" s="23"/>
      <c r="I3" s="23"/>
      <c r="J3" s="23"/>
      <c r="K3" s="23"/>
      <c r="L3" s="23"/>
      <c r="M3" s="23"/>
      <c r="N3" s="23"/>
      <c r="O3" s="23"/>
      <c r="P3" s="23"/>
      <c r="Q3" s="23"/>
      <c r="R3" s="23"/>
      <c r="S3" s="23"/>
      <c r="T3" s="23"/>
      <c r="U3" s="23"/>
    </row>
    <row r="4" spans="1:33" x14ac:dyDescent="0.3">
      <c r="A4" s="23"/>
      <c r="B4" s="23"/>
      <c r="C4" s="23"/>
      <c r="D4" s="23"/>
      <c r="E4" s="23"/>
      <c r="F4" s="23"/>
      <c r="G4" s="23"/>
      <c r="H4" s="23"/>
      <c r="I4" s="23"/>
      <c r="J4" s="23"/>
      <c r="K4" s="23"/>
      <c r="L4" s="23"/>
      <c r="M4" s="23"/>
      <c r="N4" s="23"/>
      <c r="O4" s="23"/>
      <c r="P4" s="23"/>
      <c r="Q4" s="23"/>
      <c r="R4" s="23"/>
      <c r="S4" s="23"/>
      <c r="T4" s="23"/>
      <c r="U4" s="23"/>
    </row>
    <row r="5" spans="1:33" ht="20.25" thickBot="1" x14ac:dyDescent="0.35">
      <c r="A5" s="23"/>
      <c r="B5" s="23"/>
      <c r="C5" s="25"/>
      <c r="D5" s="25"/>
      <c r="E5" s="25"/>
      <c r="F5" s="25"/>
      <c r="G5" s="25"/>
      <c r="H5" s="25"/>
      <c r="I5" s="25"/>
      <c r="J5" s="25"/>
      <c r="K5" s="25"/>
      <c r="L5" s="25"/>
      <c r="M5" s="25"/>
      <c r="N5" s="25"/>
      <c r="O5" s="25"/>
      <c r="P5" s="25"/>
      <c r="Q5" s="25"/>
      <c r="R5" s="25"/>
      <c r="S5" s="25"/>
      <c r="T5" s="25"/>
      <c r="U5" s="25"/>
    </row>
    <row r="6" spans="1:33" ht="20.25" thickBot="1" x14ac:dyDescent="0.35">
      <c r="A6" s="23"/>
      <c r="B6" s="26"/>
      <c r="C6" s="27" t="s">
        <v>7</v>
      </c>
      <c r="D6" s="28" t="s">
        <v>8</v>
      </c>
      <c r="E6" s="29"/>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row>
    <row r="7" spans="1:33" x14ac:dyDescent="0.3">
      <c r="A7" s="23"/>
      <c r="B7" s="26"/>
      <c r="C7" s="30" t="s">
        <v>9</v>
      </c>
      <c r="D7" s="193" t="s">
        <v>155</v>
      </c>
      <c r="E7" s="29"/>
      <c r="F7" s="23"/>
      <c r="G7" s="23"/>
      <c r="H7" s="23"/>
      <c r="I7" s="23"/>
      <c r="J7" s="23"/>
      <c r="K7" s="23"/>
      <c r="L7" s="23"/>
      <c r="M7" s="23"/>
      <c r="N7" s="23"/>
      <c r="O7" s="23"/>
      <c r="P7" s="23"/>
      <c r="Q7" s="23"/>
      <c r="R7" s="23"/>
      <c r="S7" s="23"/>
      <c r="T7" s="23"/>
      <c r="U7" s="23"/>
      <c r="V7" s="23"/>
      <c r="W7" s="23"/>
      <c r="X7" s="23"/>
      <c r="Y7" s="23"/>
      <c r="Z7" s="23"/>
      <c r="AA7" s="23"/>
      <c r="AB7" s="23"/>
      <c r="AC7" s="23"/>
      <c r="AD7" s="23"/>
      <c r="AE7" s="23"/>
      <c r="AF7" s="23"/>
      <c r="AG7" s="23"/>
    </row>
    <row r="8" spans="1:33" x14ac:dyDescent="0.3">
      <c r="A8" s="23"/>
      <c r="B8" s="26"/>
      <c r="C8" s="31" t="s">
        <v>10</v>
      </c>
      <c r="D8" s="32" t="s">
        <v>31</v>
      </c>
      <c r="E8" s="29"/>
      <c r="F8" s="23"/>
      <c r="G8" s="23"/>
      <c r="H8" s="23"/>
      <c r="I8" s="23"/>
      <c r="J8" s="23"/>
      <c r="K8" s="23"/>
      <c r="L8" s="23"/>
      <c r="M8" s="23"/>
      <c r="N8" s="23"/>
      <c r="O8" s="23"/>
      <c r="P8" s="23"/>
      <c r="Q8" s="23"/>
      <c r="R8" s="23"/>
      <c r="S8" s="23"/>
      <c r="T8" s="23"/>
      <c r="U8" s="23"/>
      <c r="V8" s="23"/>
      <c r="W8" s="23"/>
      <c r="X8" s="23"/>
      <c r="Y8" s="23"/>
      <c r="Z8" s="23"/>
      <c r="AA8" s="23"/>
      <c r="AB8" s="23"/>
      <c r="AC8" s="23"/>
      <c r="AD8" s="23"/>
      <c r="AE8" s="23"/>
      <c r="AF8" s="23"/>
      <c r="AG8" s="23"/>
    </row>
    <row r="9" spans="1:33" ht="48" customHeight="1" x14ac:dyDescent="0.3">
      <c r="A9" s="23"/>
      <c r="B9" s="26"/>
      <c r="C9" s="33" t="s">
        <v>11</v>
      </c>
      <c r="D9" s="32" t="s">
        <v>12</v>
      </c>
      <c r="E9" s="29"/>
      <c r="F9" s="23"/>
      <c r="G9" s="23"/>
      <c r="H9" s="23"/>
      <c r="I9" s="23"/>
      <c r="J9" s="23"/>
      <c r="K9" s="23"/>
      <c r="L9" s="23"/>
      <c r="M9" s="23"/>
      <c r="N9" s="23"/>
      <c r="O9" s="23"/>
      <c r="P9" s="23"/>
      <c r="Q9" s="23"/>
      <c r="R9" s="23"/>
      <c r="S9" s="23"/>
      <c r="T9" s="23"/>
      <c r="U9" s="23"/>
      <c r="V9" s="23"/>
      <c r="W9" s="23"/>
      <c r="X9" s="23"/>
      <c r="Y9" s="23"/>
      <c r="Z9" s="23"/>
      <c r="AA9" s="23"/>
      <c r="AB9" s="23"/>
      <c r="AC9" s="23"/>
      <c r="AD9" s="23"/>
      <c r="AE9" s="23"/>
      <c r="AF9" s="23"/>
      <c r="AG9" s="23"/>
    </row>
    <row r="10" spans="1:33" ht="43.5" customHeight="1" x14ac:dyDescent="0.3">
      <c r="A10" s="23"/>
      <c r="B10" s="26"/>
      <c r="C10" s="33" t="s">
        <v>13</v>
      </c>
      <c r="D10" s="34" t="s">
        <v>139</v>
      </c>
      <c r="E10" s="29"/>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3" ht="175.5" x14ac:dyDescent="0.3">
      <c r="A11" s="23"/>
      <c r="B11" s="26"/>
      <c r="C11" s="33" t="s">
        <v>14</v>
      </c>
      <c r="D11" s="34" t="s">
        <v>30</v>
      </c>
      <c r="E11" s="29"/>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1:33" ht="97.5" x14ac:dyDescent="0.3">
      <c r="A12" s="23"/>
      <c r="B12" s="26"/>
      <c r="C12" s="35" t="s">
        <v>15</v>
      </c>
      <c r="D12" s="36" t="s">
        <v>157</v>
      </c>
      <c r="E12" s="29"/>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3" x14ac:dyDescent="0.3">
      <c r="A13" s="23"/>
      <c r="B13" s="26"/>
      <c r="C13" s="35" t="s">
        <v>16</v>
      </c>
      <c r="D13" s="32" t="s">
        <v>29</v>
      </c>
      <c r="E13" s="29"/>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row>
    <row r="14" spans="1:33" x14ac:dyDescent="0.3">
      <c r="A14" s="23"/>
      <c r="B14" s="26"/>
      <c r="C14" s="35" t="s">
        <v>17</v>
      </c>
      <c r="D14" s="37" t="s">
        <v>18</v>
      </c>
      <c r="E14" s="29"/>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row>
    <row r="15" spans="1:33" ht="156" x14ac:dyDescent="0.3">
      <c r="A15" s="23"/>
      <c r="B15" s="26"/>
      <c r="C15" s="33" t="s">
        <v>19</v>
      </c>
      <c r="D15" s="38" t="s">
        <v>20</v>
      </c>
      <c r="E15" s="29"/>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row>
    <row r="16" spans="1:33" ht="105.75" customHeight="1" x14ac:dyDescent="0.3">
      <c r="A16" s="23"/>
      <c r="B16" s="26"/>
      <c r="C16" s="35" t="s">
        <v>21</v>
      </c>
      <c r="D16" s="39" t="s">
        <v>156</v>
      </c>
      <c r="E16" s="29"/>
      <c r="F16" s="23"/>
      <c r="G16" s="23"/>
      <c r="H16" s="23"/>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row>
    <row r="17" spans="1:33" ht="137.25" thickBot="1" x14ac:dyDescent="0.35">
      <c r="A17" s="23"/>
      <c r="B17" s="26"/>
      <c r="C17" s="40" t="s">
        <v>22</v>
      </c>
      <c r="D17" s="41" t="s">
        <v>23</v>
      </c>
      <c r="E17" s="23"/>
      <c r="F17" s="23"/>
      <c r="G17" s="23"/>
      <c r="H17" s="23"/>
      <c r="I17" s="23"/>
      <c r="J17" s="23"/>
      <c r="K17" s="23"/>
      <c r="L17" s="23"/>
      <c r="M17" s="23"/>
      <c r="N17" s="23"/>
      <c r="O17" s="23"/>
      <c r="P17" s="23"/>
      <c r="Q17" s="23"/>
      <c r="R17" s="23"/>
      <c r="S17" s="23"/>
      <c r="T17" s="23"/>
      <c r="U17" s="23"/>
      <c r="V17" s="23"/>
      <c r="W17" s="23"/>
      <c r="X17" s="23"/>
      <c r="Y17" s="23"/>
      <c r="Z17" s="23"/>
      <c r="AA17" s="23"/>
      <c r="AB17" s="23"/>
      <c r="AC17" s="23"/>
      <c r="AD17" s="23"/>
      <c r="AE17" s="23"/>
      <c r="AF17" s="23"/>
      <c r="AG17" s="23"/>
    </row>
    <row r="18" spans="1:33" x14ac:dyDescent="0.3">
      <c r="A18" s="23"/>
      <c r="B18" s="26"/>
      <c r="C18" s="23"/>
      <c r="D18" s="23"/>
      <c r="E18" s="23"/>
      <c r="F18" s="23"/>
      <c r="G18" s="23"/>
      <c r="H18" s="23"/>
      <c r="I18" s="23"/>
      <c r="J18" s="23"/>
      <c r="K18" s="23"/>
      <c r="L18" s="23"/>
      <c r="M18" s="23"/>
      <c r="N18" s="23"/>
      <c r="O18" s="23"/>
      <c r="P18" s="23"/>
      <c r="Q18" s="23"/>
      <c r="R18" s="23"/>
      <c r="S18" s="23"/>
      <c r="T18" s="23"/>
      <c r="U18" s="23"/>
      <c r="V18" s="23"/>
      <c r="W18" s="23"/>
      <c r="X18" s="23"/>
      <c r="Y18" s="23"/>
      <c r="Z18" s="23"/>
      <c r="AA18" s="23"/>
      <c r="AB18" s="23"/>
      <c r="AC18" s="23"/>
      <c r="AD18" s="23"/>
      <c r="AE18" s="23"/>
      <c r="AF18" s="23"/>
      <c r="AG18" s="23"/>
    </row>
    <row r="19" spans="1:33" x14ac:dyDescent="0.3">
      <c r="A19" s="23"/>
      <c r="B19" s="26"/>
      <c r="C19" s="23"/>
      <c r="D19" s="23"/>
      <c r="E19" s="23"/>
      <c r="F19" s="23"/>
      <c r="G19" s="23"/>
      <c r="H19" s="23"/>
      <c r="I19" s="23"/>
      <c r="J19" s="23"/>
      <c r="K19" s="23"/>
      <c r="L19" s="23"/>
      <c r="M19" s="23"/>
      <c r="N19" s="23"/>
      <c r="O19" s="23"/>
      <c r="P19" s="23"/>
      <c r="Q19" s="23"/>
      <c r="R19" s="23"/>
      <c r="S19" s="23"/>
      <c r="T19" s="23"/>
      <c r="U19" s="23"/>
      <c r="V19" s="23"/>
      <c r="W19" s="23"/>
      <c r="X19" s="23"/>
      <c r="Y19" s="23"/>
      <c r="Z19" s="23"/>
      <c r="AA19" s="23"/>
      <c r="AB19" s="23"/>
      <c r="AC19" s="23"/>
      <c r="AD19" s="23"/>
      <c r="AE19" s="23"/>
      <c r="AF19" s="23"/>
      <c r="AG19" s="23"/>
    </row>
    <row r="20" spans="1:33" x14ac:dyDescent="0.3">
      <c r="A20" s="23"/>
      <c r="B20" s="26"/>
      <c r="C20" s="23"/>
      <c r="D20" s="23"/>
      <c r="E20" s="23"/>
      <c r="F20" s="23"/>
      <c r="G20" s="23"/>
      <c r="H20" s="23"/>
      <c r="I20" s="23"/>
      <c r="J20" s="23"/>
      <c r="K20" s="23"/>
      <c r="L20" s="23"/>
      <c r="M20" s="23"/>
      <c r="N20" s="23"/>
      <c r="O20" s="23"/>
      <c r="P20" s="23"/>
      <c r="Q20" s="23"/>
      <c r="R20" s="23"/>
      <c r="S20" s="23"/>
      <c r="T20" s="23"/>
      <c r="U20" s="23"/>
      <c r="V20" s="23"/>
      <c r="W20" s="23"/>
      <c r="X20" s="23"/>
      <c r="Y20" s="23"/>
      <c r="Z20" s="23"/>
      <c r="AA20" s="23"/>
      <c r="AB20" s="23"/>
      <c r="AC20" s="23"/>
      <c r="AD20" s="23"/>
      <c r="AE20" s="23"/>
      <c r="AF20" s="23"/>
      <c r="AG20" s="23"/>
    </row>
    <row r="21" spans="1:33" x14ac:dyDescent="0.3">
      <c r="A21" s="23"/>
      <c r="B21" s="26"/>
      <c r="C21" s="23"/>
      <c r="D21" s="23"/>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row>
    <row r="22" spans="1:33" x14ac:dyDescent="0.3">
      <c r="A22" s="23"/>
      <c r="B22" s="26"/>
      <c r="C22" s="23"/>
      <c r="D22" s="23"/>
      <c r="E22" s="23"/>
      <c r="F22" s="23"/>
      <c r="G22" s="23"/>
      <c r="H22" s="23"/>
      <c r="I22" s="23"/>
      <c r="J22" s="23"/>
      <c r="K22" s="23"/>
      <c r="L22" s="23"/>
      <c r="M22" s="23"/>
      <c r="N22" s="23"/>
      <c r="O22" s="23"/>
      <c r="P22" s="23"/>
      <c r="Q22" s="23"/>
      <c r="R22" s="23"/>
      <c r="S22" s="23"/>
      <c r="T22" s="23"/>
      <c r="U22" s="23"/>
      <c r="V22" s="23"/>
      <c r="W22" s="23"/>
      <c r="X22" s="23"/>
      <c r="Y22" s="23"/>
      <c r="Z22" s="23"/>
      <c r="AA22" s="23"/>
      <c r="AB22" s="23"/>
      <c r="AC22" s="23"/>
      <c r="AD22" s="23"/>
      <c r="AE22" s="23"/>
      <c r="AF22" s="23"/>
      <c r="AG22" s="23"/>
    </row>
    <row r="23" spans="1:33" x14ac:dyDescent="0.3">
      <c r="A23" s="23"/>
      <c r="B23" s="26"/>
      <c r="C23" s="23"/>
      <c r="D23" s="23"/>
      <c r="E23" s="23"/>
      <c r="F23" s="23"/>
      <c r="G23" s="23"/>
      <c r="H23" s="23"/>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row>
    <row r="24" spans="1:33" x14ac:dyDescent="0.3">
      <c r="A24" s="23"/>
      <c r="B24" s="26"/>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row>
    <row r="25" spans="1:33" x14ac:dyDescent="0.3">
      <c r="A25" s="23"/>
      <c r="B25" s="26"/>
      <c r="C25" s="23"/>
      <c r="D25" s="23"/>
      <c r="E25" s="23"/>
      <c r="F25" s="23"/>
      <c r="G25" s="23"/>
      <c r="H25" s="23"/>
      <c r="I25" s="23"/>
      <c r="J25" s="23"/>
      <c r="K25" s="23"/>
      <c r="L25" s="23"/>
      <c r="M25" s="23"/>
      <c r="N25" s="23"/>
      <c r="O25" s="23"/>
      <c r="P25" s="23"/>
      <c r="Q25" s="23"/>
      <c r="R25" s="23"/>
      <c r="S25" s="23"/>
      <c r="T25" s="23"/>
      <c r="U25" s="23"/>
      <c r="V25" s="23"/>
      <c r="W25" s="23"/>
      <c r="X25" s="23"/>
      <c r="Y25" s="23"/>
      <c r="Z25" s="23"/>
      <c r="AA25" s="23"/>
      <c r="AB25" s="23"/>
      <c r="AC25" s="23"/>
      <c r="AD25" s="23"/>
      <c r="AE25" s="23"/>
      <c r="AF25" s="23"/>
      <c r="AG25" s="23"/>
    </row>
    <row r="26" spans="1:33" x14ac:dyDescent="0.3">
      <c r="A26" s="23"/>
      <c r="B26" s="26"/>
      <c r="C26" s="23"/>
      <c r="D26" s="23"/>
      <c r="E26" s="23"/>
      <c r="F26" s="23"/>
      <c r="G26" s="23"/>
      <c r="H26" s="23"/>
      <c r="I26" s="23"/>
      <c r="J26" s="23"/>
      <c r="K26" s="23"/>
      <c r="L26" s="23"/>
      <c r="M26" s="23"/>
      <c r="N26" s="23"/>
      <c r="O26" s="23"/>
      <c r="P26" s="23"/>
      <c r="Q26" s="23"/>
      <c r="R26" s="23"/>
      <c r="S26" s="23"/>
      <c r="T26" s="23"/>
      <c r="U26" s="23"/>
      <c r="V26" s="23"/>
      <c r="W26" s="23"/>
      <c r="X26" s="23"/>
      <c r="Y26" s="23"/>
      <c r="Z26" s="23"/>
      <c r="AA26" s="23"/>
      <c r="AB26" s="23"/>
      <c r="AC26" s="23"/>
      <c r="AD26" s="23"/>
      <c r="AE26" s="23"/>
      <c r="AF26" s="23"/>
      <c r="AG26" s="23"/>
    </row>
    <row r="27" spans="1:33" x14ac:dyDescent="0.3">
      <c r="A27" s="23"/>
      <c r="B27" s="26"/>
      <c r="C27" s="23"/>
      <c r="D27" s="23"/>
      <c r="E27" s="23"/>
      <c r="F27" s="23"/>
      <c r="G27" s="23"/>
      <c r="H27" s="23"/>
      <c r="I27" s="23"/>
      <c r="J27" s="23"/>
      <c r="K27" s="23"/>
      <c r="L27" s="23"/>
      <c r="M27" s="23"/>
      <c r="N27" s="23"/>
      <c r="O27" s="23"/>
      <c r="P27" s="23"/>
      <c r="Q27" s="23"/>
      <c r="R27" s="23"/>
      <c r="S27" s="23"/>
      <c r="T27" s="23"/>
      <c r="U27" s="23"/>
      <c r="V27" s="23"/>
      <c r="W27" s="23"/>
      <c r="X27" s="23"/>
      <c r="Y27" s="23"/>
      <c r="Z27" s="23"/>
      <c r="AA27" s="23"/>
      <c r="AB27" s="23"/>
      <c r="AC27" s="23"/>
      <c r="AD27" s="23"/>
      <c r="AE27" s="23"/>
      <c r="AF27" s="23"/>
      <c r="AG27" s="23"/>
    </row>
    <row r="28" spans="1:33" x14ac:dyDescent="0.3">
      <c r="A28" s="23"/>
      <c r="B28" s="26"/>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row>
    <row r="29" spans="1:33" x14ac:dyDescent="0.3">
      <c r="A29" s="23"/>
      <c r="B29" s="26"/>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c r="AG29" s="23"/>
    </row>
    <row r="30" spans="1:33" x14ac:dyDescent="0.3">
      <c r="A30" s="23"/>
      <c r="B30" s="26"/>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c r="AG30" s="23"/>
    </row>
    <row r="31" spans="1:33" x14ac:dyDescent="0.3">
      <c r="A31" s="23"/>
      <c r="B31" s="26"/>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row>
    <row r="32" spans="1:33" x14ac:dyDescent="0.3">
      <c r="A32" s="23"/>
      <c r="B32" s="26"/>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row>
    <row r="33" spans="1:33" x14ac:dyDescent="0.3">
      <c r="A33" s="23"/>
      <c r="B33" s="26"/>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c r="AG33" s="23"/>
    </row>
    <row r="34" spans="1:33" x14ac:dyDescent="0.3">
      <c r="A34" s="23"/>
      <c r="B34" s="26"/>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row>
    <row r="35" spans="1:33" x14ac:dyDescent="0.3">
      <c r="A35" s="23"/>
      <c r="B35" s="26"/>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row>
    <row r="36" spans="1:33" x14ac:dyDescent="0.3">
      <c r="A36" s="23"/>
      <c r="B36" s="26"/>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row>
    <row r="37" spans="1:33" x14ac:dyDescent="0.3">
      <c r="A37" s="23"/>
      <c r="B37" s="26"/>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row>
    <row r="38" spans="1:33" x14ac:dyDescent="0.3">
      <c r="A38" s="23"/>
      <c r="B38" s="26"/>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row>
    <row r="39" spans="1:33" x14ac:dyDescent="0.3">
      <c r="A39" s="23"/>
      <c r="B39" s="26"/>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row>
    <row r="40" spans="1:33" x14ac:dyDescent="0.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row>
    <row r="41" spans="1:33" x14ac:dyDescent="0.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row>
    <row r="42" spans="1:33" x14ac:dyDescent="0.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row>
    <row r="43" spans="1:33" x14ac:dyDescent="0.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row>
    <row r="44" spans="1:33" x14ac:dyDescent="0.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row>
    <row r="45" spans="1:33" x14ac:dyDescent="0.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row>
    <row r="46" spans="1:33" x14ac:dyDescent="0.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row>
    <row r="47" spans="1:33" x14ac:dyDescent="0.3">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row>
    <row r="48" spans="1:33" x14ac:dyDescent="0.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row>
    <row r="49" spans="3:33" x14ac:dyDescent="0.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row>
    <row r="50" spans="3:33" x14ac:dyDescent="0.3">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row>
    <row r="51" spans="3:33" x14ac:dyDescent="0.3">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row>
    <row r="52" spans="3:33" x14ac:dyDescent="0.3">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row>
    <row r="53" spans="3:33" x14ac:dyDescent="0.3">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row>
    <row r="54" spans="3:33" x14ac:dyDescent="0.3">
      <c r="C54" s="23"/>
      <c r="D54" s="23"/>
      <c r="E54" s="23"/>
      <c r="F54" s="23"/>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3"/>
      <c r="AG54" s="23"/>
    </row>
    <row r="55" spans="3:33" x14ac:dyDescent="0.3">
      <c r="C55" s="23"/>
      <c r="D55" s="23"/>
      <c r="E55" s="23"/>
      <c r="F55" s="23"/>
      <c r="G55" s="23"/>
      <c r="H55" s="23"/>
      <c r="I55" s="23"/>
      <c r="J55" s="23"/>
      <c r="K55" s="23"/>
      <c r="L55" s="23"/>
      <c r="M55" s="23"/>
      <c r="N55" s="23"/>
      <c r="O55" s="23"/>
      <c r="P55" s="23"/>
      <c r="Q55" s="23"/>
      <c r="R55" s="23"/>
      <c r="S55" s="23"/>
      <c r="T55" s="23"/>
      <c r="U55" s="23"/>
      <c r="V55" s="23"/>
      <c r="W55" s="23"/>
      <c r="X55" s="23"/>
      <c r="Y55" s="23"/>
      <c r="Z55" s="23"/>
      <c r="AA55" s="23"/>
      <c r="AB55" s="23"/>
      <c r="AC55" s="23"/>
      <c r="AD55" s="23"/>
      <c r="AE55" s="23"/>
      <c r="AF55" s="23"/>
      <c r="AG55" s="23"/>
    </row>
    <row r="56" spans="3:33" x14ac:dyDescent="0.3">
      <c r="C56" s="23"/>
      <c r="D56" s="23"/>
      <c r="E56" s="23"/>
      <c r="F56" s="23"/>
      <c r="G56" s="23"/>
      <c r="H56" s="23"/>
      <c r="I56" s="23"/>
      <c r="J56" s="23"/>
      <c r="K56" s="23"/>
      <c r="L56" s="23"/>
      <c r="M56" s="23"/>
      <c r="N56" s="23"/>
      <c r="O56" s="23"/>
      <c r="P56" s="23"/>
      <c r="Q56" s="23"/>
      <c r="R56" s="23"/>
      <c r="S56" s="23"/>
      <c r="T56" s="23"/>
      <c r="U56" s="23"/>
      <c r="V56" s="23"/>
      <c r="W56" s="23"/>
      <c r="X56" s="23"/>
      <c r="Y56" s="23"/>
      <c r="Z56" s="23"/>
      <c r="AA56" s="23"/>
      <c r="AB56" s="23"/>
      <c r="AC56" s="23"/>
      <c r="AD56" s="23"/>
      <c r="AE56" s="23"/>
      <c r="AF56" s="23"/>
      <c r="AG56" s="23"/>
    </row>
    <row r="57" spans="3:33" x14ac:dyDescent="0.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row>
    <row r="58" spans="3:33" x14ac:dyDescent="0.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row>
    <row r="59" spans="3:33" x14ac:dyDescent="0.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row>
    <row r="60" spans="3:33" x14ac:dyDescent="0.3">
      <c r="C60" s="23"/>
      <c r="D60" s="23"/>
      <c r="E60" s="23"/>
      <c r="F60" s="23"/>
      <c r="G60" s="23"/>
      <c r="H60" s="23"/>
      <c r="I60" s="23"/>
      <c r="J60" s="23"/>
      <c r="K60" s="23"/>
      <c r="L60" s="23"/>
      <c r="M60" s="23"/>
      <c r="N60" s="23"/>
      <c r="O60" s="23"/>
      <c r="P60" s="23"/>
      <c r="Q60" s="23"/>
      <c r="R60" s="23"/>
      <c r="S60" s="23"/>
      <c r="T60" s="23"/>
      <c r="U60" s="23"/>
      <c r="V60" s="23"/>
      <c r="W60" s="23"/>
      <c r="X60" s="23"/>
      <c r="Y60" s="23"/>
      <c r="Z60" s="23"/>
      <c r="AA60" s="23"/>
      <c r="AB60" s="23"/>
      <c r="AC60" s="23"/>
      <c r="AD60" s="23"/>
      <c r="AE60" s="23"/>
      <c r="AF60" s="23"/>
      <c r="AG60" s="23"/>
    </row>
    <row r="61" spans="3:33" x14ac:dyDescent="0.3">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row>
    <row r="62" spans="3:33" x14ac:dyDescent="0.3">
      <c r="C62" s="23"/>
      <c r="D62" s="23"/>
      <c r="E62" s="23"/>
      <c r="F62" s="23"/>
      <c r="G62" s="23"/>
      <c r="H62" s="23"/>
      <c r="I62" s="23"/>
      <c r="J62" s="23"/>
      <c r="K62" s="23"/>
      <c r="L62" s="23"/>
      <c r="M62" s="23"/>
      <c r="N62" s="23"/>
      <c r="O62" s="23"/>
      <c r="P62" s="23"/>
      <c r="Q62" s="23"/>
      <c r="R62" s="23"/>
      <c r="S62" s="23"/>
      <c r="T62" s="23"/>
      <c r="U62" s="23"/>
      <c r="V62" s="23"/>
      <c r="W62" s="23"/>
      <c r="X62" s="23"/>
      <c r="Y62" s="23"/>
      <c r="Z62" s="23"/>
      <c r="AA62" s="23"/>
      <c r="AB62" s="23"/>
      <c r="AC62" s="23"/>
      <c r="AD62" s="23"/>
      <c r="AE62" s="23"/>
      <c r="AF62" s="23"/>
      <c r="AG62" s="23"/>
    </row>
    <row r="63" spans="3:33" x14ac:dyDescent="0.3">
      <c r="C63" s="23"/>
      <c r="D63" s="23"/>
      <c r="E63" s="23"/>
      <c r="F63" s="23"/>
      <c r="G63" s="23"/>
      <c r="H63" s="23"/>
      <c r="I63" s="23"/>
      <c r="J63" s="23"/>
      <c r="K63" s="23"/>
      <c r="L63" s="23"/>
      <c r="M63" s="23"/>
      <c r="N63" s="23"/>
      <c r="O63" s="23"/>
      <c r="P63" s="23"/>
      <c r="Q63" s="23"/>
      <c r="R63" s="23"/>
      <c r="S63" s="23"/>
      <c r="T63" s="23"/>
      <c r="U63" s="23"/>
      <c r="V63" s="23"/>
      <c r="W63" s="23"/>
      <c r="X63" s="23"/>
      <c r="Y63" s="23"/>
      <c r="Z63" s="23"/>
      <c r="AA63" s="23"/>
      <c r="AB63" s="23"/>
      <c r="AC63" s="23"/>
      <c r="AD63" s="23"/>
      <c r="AE63" s="23"/>
      <c r="AF63" s="23"/>
      <c r="AG63" s="23"/>
    </row>
    <row r="64" spans="3:33" x14ac:dyDescent="0.3">
      <c r="C64" s="23"/>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row>
    <row r="65" spans="3:33" x14ac:dyDescent="0.3">
      <c r="C65" s="23"/>
      <c r="D65" s="23"/>
      <c r="E65" s="23"/>
      <c r="F65" s="23"/>
      <c r="G65" s="23"/>
      <c r="H65" s="23"/>
      <c r="I65" s="23"/>
      <c r="J65" s="23"/>
      <c r="K65" s="23"/>
      <c r="L65" s="23"/>
      <c r="M65" s="23"/>
      <c r="N65" s="23"/>
      <c r="O65" s="23"/>
      <c r="P65" s="23"/>
      <c r="Q65" s="23"/>
      <c r="R65" s="23"/>
      <c r="S65" s="23"/>
      <c r="T65" s="23"/>
      <c r="U65" s="23"/>
      <c r="V65" s="23"/>
      <c r="W65" s="23"/>
      <c r="X65" s="23"/>
      <c r="Y65" s="23"/>
      <c r="Z65" s="23"/>
      <c r="AA65" s="23"/>
      <c r="AB65" s="23"/>
      <c r="AC65" s="23"/>
      <c r="AD65" s="23"/>
      <c r="AE65" s="23"/>
      <c r="AF65" s="23"/>
      <c r="AG65" s="23"/>
    </row>
    <row r="66" spans="3:33" x14ac:dyDescent="0.3">
      <c r="C66" s="23"/>
      <c r="D66" s="23"/>
      <c r="E66" s="23"/>
      <c r="F66" s="23"/>
      <c r="G66" s="23"/>
      <c r="H66" s="23"/>
      <c r="I66" s="23"/>
      <c r="J66" s="23"/>
      <c r="K66" s="23"/>
      <c r="L66" s="23"/>
      <c r="M66" s="23"/>
      <c r="N66" s="23"/>
      <c r="O66" s="23"/>
      <c r="P66" s="23"/>
      <c r="Q66" s="23"/>
      <c r="R66" s="23"/>
      <c r="S66" s="23"/>
      <c r="T66" s="23"/>
      <c r="U66" s="23"/>
      <c r="V66" s="23"/>
      <c r="W66" s="23"/>
      <c r="X66" s="23"/>
      <c r="Y66" s="23"/>
      <c r="Z66" s="23"/>
      <c r="AA66" s="23"/>
      <c r="AB66" s="23"/>
      <c r="AC66" s="23"/>
      <c r="AD66" s="23"/>
      <c r="AE66" s="23"/>
      <c r="AF66" s="23"/>
      <c r="AG66" s="23"/>
    </row>
    <row r="67" spans="3:33" x14ac:dyDescent="0.3">
      <c r="C67" s="23"/>
      <c r="D67" s="23"/>
      <c r="E67" s="23"/>
      <c r="F67" s="23"/>
      <c r="G67" s="23"/>
      <c r="H67" s="23"/>
      <c r="I67" s="23"/>
      <c r="J67" s="23"/>
      <c r="K67" s="23"/>
      <c r="L67" s="23"/>
      <c r="M67" s="23"/>
      <c r="N67" s="23"/>
      <c r="O67" s="23"/>
      <c r="P67" s="23"/>
      <c r="Q67" s="23"/>
      <c r="R67" s="23"/>
      <c r="S67" s="23"/>
      <c r="T67" s="23"/>
      <c r="U67" s="23"/>
      <c r="V67" s="23"/>
      <c r="W67" s="23"/>
      <c r="X67" s="23"/>
      <c r="Y67" s="23"/>
      <c r="Z67" s="23"/>
      <c r="AA67" s="23"/>
      <c r="AB67" s="23"/>
      <c r="AC67" s="23"/>
      <c r="AD67" s="23"/>
      <c r="AE67" s="23"/>
      <c r="AF67" s="23"/>
      <c r="AG67" s="23"/>
    </row>
    <row r="68" spans="3:33" x14ac:dyDescent="0.3">
      <c r="C68" s="23"/>
      <c r="D68" s="23"/>
      <c r="E68" s="23"/>
      <c r="F68" s="23"/>
      <c r="G68" s="23"/>
      <c r="H68" s="23"/>
      <c r="I68" s="23"/>
      <c r="J68" s="23"/>
      <c r="K68" s="23"/>
      <c r="L68" s="23"/>
      <c r="M68" s="23"/>
      <c r="N68" s="23"/>
      <c r="O68" s="23"/>
      <c r="P68" s="23"/>
      <c r="Q68" s="23"/>
      <c r="R68" s="23"/>
      <c r="S68" s="23"/>
      <c r="T68" s="23"/>
      <c r="U68" s="23"/>
      <c r="V68" s="23"/>
      <c r="W68" s="23"/>
      <c r="X68" s="23"/>
      <c r="Y68" s="23"/>
      <c r="Z68" s="23"/>
      <c r="AA68" s="23"/>
      <c r="AB68" s="23"/>
      <c r="AC68" s="23"/>
      <c r="AD68" s="23"/>
      <c r="AE68" s="23"/>
      <c r="AF68" s="23"/>
      <c r="AG68" s="23"/>
    </row>
    <row r="69" spans="3:33" x14ac:dyDescent="0.3">
      <c r="C69" s="23"/>
      <c r="D69" s="23"/>
      <c r="E69" s="23"/>
      <c r="F69" s="23"/>
      <c r="G69" s="23"/>
      <c r="H69" s="23"/>
      <c r="I69" s="23"/>
      <c r="J69" s="23"/>
      <c r="K69" s="23"/>
      <c r="L69" s="23"/>
      <c r="M69" s="23"/>
      <c r="N69" s="23"/>
      <c r="O69" s="23"/>
      <c r="P69" s="23"/>
      <c r="Q69" s="23"/>
      <c r="R69" s="23"/>
      <c r="S69" s="23"/>
      <c r="T69" s="23"/>
      <c r="U69" s="23"/>
      <c r="V69" s="23"/>
      <c r="W69" s="23"/>
      <c r="X69" s="23"/>
      <c r="Y69" s="23"/>
      <c r="Z69" s="23"/>
      <c r="AA69" s="23"/>
      <c r="AB69" s="23"/>
      <c r="AC69" s="23"/>
      <c r="AD69" s="23"/>
      <c r="AE69" s="23"/>
      <c r="AF69" s="23"/>
      <c r="AG69" s="23"/>
    </row>
    <row r="70" spans="3:33" x14ac:dyDescent="0.3">
      <c r="C70" s="23"/>
      <c r="D70" s="23"/>
      <c r="E70" s="23"/>
      <c r="F70" s="23"/>
      <c r="G70" s="23"/>
      <c r="H70" s="23"/>
      <c r="I70" s="23"/>
      <c r="J70" s="23"/>
      <c r="K70" s="23"/>
      <c r="L70" s="23"/>
      <c r="M70" s="23"/>
      <c r="N70" s="23"/>
      <c r="O70" s="23"/>
      <c r="P70" s="23"/>
      <c r="Q70" s="23"/>
      <c r="R70" s="23"/>
      <c r="S70" s="23"/>
      <c r="T70" s="23"/>
      <c r="U70" s="23"/>
      <c r="V70" s="23"/>
      <c r="W70" s="23"/>
      <c r="X70" s="23"/>
      <c r="Y70" s="23"/>
      <c r="Z70" s="23"/>
      <c r="AA70" s="23"/>
      <c r="AB70" s="23"/>
      <c r="AC70" s="23"/>
      <c r="AD70" s="23"/>
      <c r="AE70" s="23"/>
      <c r="AF70" s="23"/>
      <c r="AG70" s="23"/>
    </row>
    <row r="71" spans="3:33" x14ac:dyDescent="0.3">
      <c r="C71" s="23"/>
      <c r="D71" s="23"/>
      <c r="E71" s="23"/>
      <c r="F71" s="23"/>
      <c r="G71" s="23"/>
      <c r="H71" s="23"/>
      <c r="I71" s="23"/>
      <c r="J71" s="23"/>
      <c r="K71" s="23"/>
      <c r="L71" s="23"/>
      <c r="M71" s="23"/>
      <c r="N71" s="23"/>
      <c r="O71" s="23"/>
      <c r="P71" s="23"/>
      <c r="Q71" s="23"/>
      <c r="R71" s="23"/>
      <c r="S71" s="23"/>
      <c r="T71" s="23"/>
      <c r="U71" s="23"/>
      <c r="V71" s="23"/>
      <c r="W71" s="23"/>
      <c r="X71" s="23"/>
      <c r="Y71" s="23"/>
      <c r="Z71" s="23"/>
      <c r="AA71" s="23"/>
      <c r="AB71" s="23"/>
      <c r="AC71" s="23"/>
      <c r="AD71" s="23"/>
      <c r="AE71" s="23"/>
      <c r="AF71" s="23"/>
      <c r="AG71" s="23"/>
    </row>
    <row r="72" spans="3:33" x14ac:dyDescent="0.3">
      <c r="C72" s="23"/>
      <c r="D72" s="23"/>
      <c r="E72" s="23"/>
      <c r="F72" s="23"/>
      <c r="G72" s="23"/>
      <c r="H72" s="23"/>
      <c r="I72" s="23"/>
      <c r="J72" s="23"/>
      <c r="K72" s="23"/>
      <c r="L72" s="23"/>
      <c r="M72" s="23"/>
      <c r="N72" s="23"/>
      <c r="O72" s="23"/>
      <c r="P72" s="23"/>
      <c r="Q72" s="23"/>
      <c r="R72" s="23"/>
      <c r="S72" s="23"/>
      <c r="T72" s="23"/>
      <c r="U72" s="23"/>
      <c r="V72" s="23"/>
      <c r="W72" s="23"/>
      <c r="X72" s="23"/>
      <c r="Y72" s="23"/>
      <c r="Z72" s="23"/>
      <c r="AA72" s="23"/>
      <c r="AB72" s="23"/>
      <c r="AC72" s="23"/>
      <c r="AD72" s="23"/>
      <c r="AE72" s="23"/>
      <c r="AF72" s="23"/>
      <c r="AG72" s="23"/>
    </row>
    <row r="73" spans="3:33" x14ac:dyDescent="0.3">
      <c r="C73" s="23"/>
      <c r="D73" s="23"/>
      <c r="E73" s="23"/>
      <c r="F73" s="23"/>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row>
    <row r="74" spans="3:33" x14ac:dyDescent="0.3">
      <c r="C74" s="23"/>
      <c r="D74" s="23"/>
      <c r="E74" s="23"/>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row>
    <row r="75" spans="3:33" x14ac:dyDescent="0.3">
      <c r="C75" s="23"/>
      <c r="D75" s="23"/>
      <c r="E75" s="23"/>
      <c r="F75" s="23"/>
      <c r="G75" s="23"/>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row>
    <row r="76" spans="3:33" x14ac:dyDescent="0.3">
      <c r="C76" s="23"/>
      <c r="D76" s="23"/>
      <c r="E76" s="23"/>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row>
    <row r="77" spans="3:33" x14ac:dyDescent="0.3">
      <c r="C77" s="23"/>
      <c r="D77" s="23"/>
      <c r="E77" s="23"/>
      <c r="F77" s="23"/>
      <c r="G77" s="23"/>
      <c r="H77" s="23"/>
      <c r="I77" s="23"/>
      <c r="J77" s="23"/>
      <c r="K77" s="23"/>
      <c r="L77" s="23"/>
      <c r="M77" s="23"/>
      <c r="N77" s="23"/>
      <c r="O77" s="23"/>
      <c r="P77" s="23"/>
      <c r="Q77" s="23"/>
      <c r="R77" s="23"/>
      <c r="S77" s="23"/>
      <c r="T77" s="23"/>
      <c r="U77" s="23"/>
      <c r="V77" s="23"/>
      <c r="W77" s="23"/>
      <c r="X77" s="23"/>
      <c r="Y77" s="23"/>
      <c r="Z77" s="23"/>
      <c r="AA77" s="23"/>
      <c r="AB77" s="23"/>
      <c r="AC77" s="23"/>
      <c r="AD77" s="23"/>
      <c r="AE77" s="23"/>
      <c r="AF77" s="23"/>
      <c r="AG77" s="23"/>
    </row>
    <row r="78" spans="3:33" x14ac:dyDescent="0.3">
      <c r="C78" s="23"/>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row>
    <row r="79" spans="3:33" x14ac:dyDescent="0.3">
      <c r="C79" s="23"/>
      <c r="D79" s="23"/>
      <c r="E79" s="23"/>
      <c r="F79" s="23"/>
      <c r="G79" s="23"/>
      <c r="H79" s="23"/>
      <c r="I79" s="23"/>
      <c r="J79" s="23"/>
      <c r="K79" s="23"/>
      <c r="L79" s="23"/>
      <c r="M79" s="23"/>
      <c r="N79" s="23"/>
      <c r="O79" s="23"/>
      <c r="P79" s="23"/>
      <c r="Q79" s="23"/>
      <c r="R79" s="23"/>
      <c r="S79" s="23"/>
      <c r="T79" s="23"/>
      <c r="U79" s="23"/>
      <c r="V79" s="23"/>
      <c r="W79" s="23"/>
      <c r="X79" s="23"/>
      <c r="Y79" s="23"/>
      <c r="Z79" s="23"/>
      <c r="AA79" s="23"/>
      <c r="AB79" s="23"/>
      <c r="AC79" s="23"/>
      <c r="AD79" s="23"/>
      <c r="AE79" s="23"/>
      <c r="AF79" s="23"/>
      <c r="AG79" s="23"/>
    </row>
    <row r="80" spans="3:33" x14ac:dyDescent="0.3">
      <c r="C80" s="23"/>
      <c r="D80" s="23"/>
      <c r="E80" s="23"/>
      <c r="F80" s="23"/>
      <c r="G80" s="23"/>
      <c r="H80" s="23"/>
      <c r="I80" s="23"/>
      <c r="J80" s="23"/>
      <c r="K80" s="23"/>
      <c r="L80" s="23"/>
      <c r="M80" s="23"/>
      <c r="N80" s="23"/>
      <c r="O80" s="23"/>
      <c r="P80" s="23"/>
      <c r="Q80" s="23"/>
      <c r="R80" s="23"/>
      <c r="S80" s="23"/>
      <c r="T80" s="23"/>
      <c r="U80" s="23"/>
      <c r="V80" s="23"/>
      <c r="W80" s="23"/>
      <c r="X80" s="23"/>
      <c r="Y80" s="23"/>
      <c r="Z80" s="23"/>
      <c r="AA80" s="23"/>
      <c r="AB80" s="23"/>
      <c r="AC80" s="23"/>
      <c r="AD80" s="23"/>
      <c r="AE80" s="23"/>
      <c r="AF80" s="23"/>
      <c r="AG80" s="23"/>
    </row>
    <row r="81" spans="3:33" x14ac:dyDescent="0.3">
      <c r="C81" s="23"/>
      <c r="D81" s="23"/>
      <c r="E81" s="23"/>
      <c r="F81" s="23"/>
      <c r="G81" s="23"/>
      <c r="H81" s="23"/>
      <c r="I81" s="23"/>
      <c r="J81" s="23"/>
      <c r="K81" s="23"/>
      <c r="L81" s="23"/>
      <c r="M81" s="23"/>
      <c r="N81" s="23"/>
      <c r="O81" s="23"/>
      <c r="P81" s="23"/>
      <c r="Q81" s="23"/>
      <c r="R81" s="23"/>
      <c r="S81" s="23"/>
      <c r="T81" s="23"/>
      <c r="U81" s="23"/>
      <c r="V81" s="23"/>
      <c r="W81" s="23"/>
      <c r="X81" s="23"/>
      <c r="Y81" s="23"/>
      <c r="Z81" s="23"/>
      <c r="AA81" s="23"/>
      <c r="AB81" s="23"/>
      <c r="AC81" s="23"/>
      <c r="AD81" s="23"/>
      <c r="AE81" s="23"/>
      <c r="AF81" s="23"/>
      <c r="AG81" s="23"/>
    </row>
    <row r="82" spans="3:33" x14ac:dyDescent="0.3">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row>
    <row r="83" spans="3:33" x14ac:dyDescent="0.3">
      <c r="C83" s="23"/>
      <c r="D83" s="23"/>
      <c r="E83" s="23"/>
      <c r="F83" s="23"/>
      <c r="G83" s="23"/>
      <c r="H83" s="23"/>
      <c r="I83" s="23"/>
      <c r="J83" s="23"/>
      <c r="K83" s="23"/>
      <c r="L83" s="23"/>
      <c r="M83" s="23"/>
      <c r="N83" s="23"/>
      <c r="O83" s="23"/>
      <c r="P83" s="23"/>
      <c r="Q83" s="23"/>
      <c r="R83" s="23"/>
      <c r="S83" s="23"/>
      <c r="T83" s="23"/>
      <c r="U83" s="23"/>
      <c r="V83" s="23"/>
      <c r="W83" s="23"/>
      <c r="X83" s="23"/>
      <c r="Y83" s="23"/>
      <c r="Z83" s="23"/>
      <c r="AA83" s="23"/>
      <c r="AB83" s="23"/>
      <c r="AC83" s="23"/>
      <c r="AD83" s="23"/>
      <c r="AE83" s="23"/>
      <c r="AF83" s="23"/>
      <c r="AG83" s="23"/>
    </row>
    <row r="84" spans="3:33" x14ac:dyDescent="0.3">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row>
    <row r="85" spans="3:33" x14ac:dyDescent="0.3">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row>
    <row r="86" spans="3:33" x14ac:dyDescent="0.3">
      <c r="C86" s="23"/>
      <c r="D86" s="23"/>
      <c r="E86" s="23"/>
      <c r="F86" s="23"/>
      <c r="G86" s="23"/>
      <c r="H86" s="23"/>
      <c r="I86" s="23"/>
      <c r="J86" s="23"/>
      <c r="K86" s="23"/>
      <c r="L86" s="23"/>
      <c r="M86" s="23"/>
      <c r="N86" s="23"/>
      <c r="O86" s="23"/>
      <c r="P86" s="23"/>
      <c r="Q86" s="23"/>
      <c r="R86" s="23"/>
      <c r="S86" s="23"/>
      <c r="T86" s="23"/>
      <c r="U86" s="23"/>
      <c r="V86" s="23"/>
      <c r="W86" s="23"/>
      <c r="X86" s="23"/>
      <c r="Y86" s="23"/>
      <c r="Z86" s="23"/>
      <c r="AA86" s="23"/>
      <c r="AB86" s="23"/>
      <c r="AC86" s="23"/>
      <c r="AD86" s="23"/>
      <c r="AE86" s="23"/>
      <c r="AF86" s="23"/>
      <c r="AG86" s="23"/>
    </row>
    <row r="87" spans="3:33" x14ac:dyDescent="0.3">
      <c r="C87" s="23"/>
      <c r="D87" s="23"/>
      <c r="E87" s="23"/>
      <c r="F87" s="23"/>
      <c r="G87" s="23"/>
      <c r="H87" s="23"/>
      <c r="I87" s="23"/>
      <c r="J87" s="23"/>
      <c r="K87" s="23"/>
      <c r="L87" s="23"/>
      <c r="M87" s="23"/>
      <c r="N87" s="23"/>
      <c r="O87" s="23"/>
      <c r="P87" s="23"/>
      <c r="Q87" s="23"/>
      <c r="R87" s="23"/>
      <c r="S87" s="23"/>
      <c r="T87" s="23"/>
      <c r="U87" s="23"/>
      <c r="V87" s="23"/>
      <c r="W87" s="23"/>
      <c r="X87" s="23"/>
      <c r="Y87" s="23"/>
      <c r="Z87" s="23"/>
      <c r="AA87" s="23"/>
      <c r="AB87" s="23"/>
      <c r="AC87" s="23"/>
      <c r="AD87" s="23"/>
      <c r="AE87" s="23"/>
      <c r="AF87" s="23"/>
      <c r="AG87" s="23"/>
    </row>
    <row r="88" spans="3:33" x14ac:dyDescent="0.3">
      <c r="C88" s="23"/>
      <c r="D88" s="23"/>
      <c r="E88" s="23"/>
      <c r="F88" s="23"/>
      <c r="G88" s="23"/>
      <c r="H88" s="23"/>
      <c r="I88" s="23"/>
      <c r="J88" s="23"/>
      <c r="K88" s="23"/>
      <c r="L88" s="23"/>
      <c r="M88" s="23"/>
      <c r="N88" s="23"/>
      <c r="O88" s="23"/>
      <c r="P88" s="23"/>
      <c r="Q88" s="23"/>
      <c r="R88" s="23"/>
      <c r="S88" s="23"/>
      <c r="T88" s="23"/>
      <c r="U88" s="23"/>
      <c r="V88" s="23"/>
      <c r="W88" s="23"/>
      <c r="X88" s="23"/>
      <c r="Y88" s="23"/>
      <c r="Z88" s="23"/>
      <c r="AA88" s="23"/>
      <c r="AB88" s="23"/>
      <c r="AC88" s="23"/>
      <c r="AD88" s="23"/>
      <c r="AE88" s="23"/>
      <c r="AF88" s="23"/>
      <c r="AG88" s="23"/>
    </row>
    <row r="89" spans="3:33" x14ac:dyDescent="0.3">
      <c r="C89" s="23"/>
      <c r="D89" s="23"/>
      <c r="E89" s="23"/>
      <c r="F89" s="23"/>
      <c r="G89" s="23"/>
      <c r="H89" s="23"/>
      <c r="I89" s="23"/>
      <c r="J89" s="23"/>
      <c r="K89" s="23"/>
      <c r="L89" s="23"/>
      <c r="M89" s="23"/>
      <c r="N89" s="23"/>
      <c r="O89" s="23"/>
      <c r="P89" s="23"/>
      <c r="Q89" s="23"/>
      <c r="R89" s="23"/>
      <c r="S89" s="23"/>
      <c r="T89" s="23"/>
      <c r="U89" s="23"/>
      <c r="V89" s="23"/>
      <c r="W89" s="23"/>
      <c r="X89" s="23"/>
      <c r="Y89" s="23"/>
      <c r="Z89" s="23"/>
      <c r="AA89" s="23"/>
      <c r="AB89" s="23"/>
      <c r="AC89" s="23"/>
      <c r="AD89" s="23"/>
      <c r="AE89" s="23"/>
      <c r="AF89" s="23"/>
      <c r="AG89" s="23"/>
    </row>
    <row r="90" spans="3:33" x14ac:dyDescent="0.3">
      <c r="C90" s="23"/>
      <c r="D90" s="23"/>
      <c r="E90" s="23"/>
      <c r="F90" s="23"/>
      <c r="G90" s="23"/>
      <c r="H90" s="23"/>
      <c r="I90" s="23"/>
      <c r="J90" s="23"/>
      <c r="K90" s="23"/>
      <c r="L90" s="23"/>
      <c r="M90" s="23"/>
      <c r="N90" s="23"/>
      <c r="O90" s="23"/>
      <c r="P90" s="23"/>
      <c r="Q90" s="23"/>
      <c r="R90" s="23"/>
      <c r="S90" s="23"/>
      <c r="T90" s="23"/>
      <c r="U90" s="23"/>
      <c r="V90" s="23"/>
      <c r="W90" s="23"/>
      <c r="X90" s="23"/>
      <c r="Y90" s="23"/>
      <c r="Z90" s="23"/>
      <c r="AA90" s="23"/>
      <c r="AB90" s="23"/>
      <c r="AC90" s="23"/>
      <c r="AD90" s="23"/>
      <c r="AE90" s="23"/>
      <c r="AF90" s="23"/>
      <c r="AG90" s="23"/>
    </row>
    <row r="91" spans="3:33" x14ac:dyDescent="0.3">
      <c r="C91" s="23"/>
      <c r="D91" s="23"/>
      <c r="E91" s="23"/>
      <c r="F91" s="23"/>
      <c r="G91" s="23"/>
      <c r="H91" s="23"/>
      <c r="I91" s="23"/>
      <c r="J91" s="23"/>
      <c r="K91" s="23"/>
      <c r="L91" s="23"/>
      <c r="M91" s="23"/>
      <c r="N91" s="23"/>
      <c r="O91" s="23"/>
      <c r="P91" s="23"/>
      <c r="Q91" s="23"/>
      <c r="R91" s="23"/>
      <c r="S91" s="23"/>
      <c r="T91" s="23"/>
      <c r="U91" s="23"/>
      <c r="V91" s="23"/>
      <c r="W91" s="23"/>
      <c r="X91" s="23"/>
      <c r="Y91" s="23"/>
      <c r="Z91" s="23"/>
      <c r="AA91" s="23"/>
      <c r="AB91" s="23"/>
      <c r="AC91" s="23"/>
      <c r="AD91" s="23"/>
      <c r="AE91" s="23"/>
      <c r="AF91" s="23"/>
      <c r="AG91" s="23"/>
    </row>
    <row r="92" spans="3:33" x14ac:dyDescent="0.3">
      <c r="C92" s="23"/>
      <c r="D92" s="23"/>
      <c r="E92" s="23"/>
      <c r="F92" s="23"/>
      <c r="G92" s="23"/>
      <c r="H92" s="23"/>
      <c r="I92" s="23"/>
      <c r="J92" s="23"/>
      <c r="K92" s="23"/>
      <c r="L92" s="23"/>
      <c r="M92" s="23"/>
      <c r="N92" s="23"/>
      <c r="O92" s="23"/>
      <c r="P92" s="23"/>
      <c r="Q92" s="23"/>
      <c r="R92" s="23"/>
      <c r="S92" s="23"/>
      <c r="T92" s="23"/>
      <c r="U92" s="23"/>
      <c r="V92" s="23"/>
      <c r="W92" s="23"/>
      <c r="X92" s="23"/>
      <c r="Y92" s="23"/>
      <c r="Z92" s="23"/>
      <c r="AA92" s="23"/>
      <c r="AB92" s="23"/>
      <c r="AC92" s="23"/>
      <c r="AD92" s="23"/>
      <c r="AE92" s="23"/>
      <c r="AF92" s="23"/>
      <c r="AG92" s="23"/>
    </row>
    <row r="93" spans="3:33" x14ac:dyDescent="0.3">
      <c r="C93" s="23"/>
      <c r="D93" s="23"/>
      <c r="E93" s="23"/>
      <c r="F93" s="23"/>
      <c r="G93" s="23"/>
      <c r="H93" s="23"/>
      <c r="I93" s="23"/>
      <c r="J93" s="23"/>
      <c r="K93" s="23"/>
      <c r="L93" s="23"/>
      <c r="M93" s="23"/>
      <c r="N93" s="23"/>
      <c r="O93" s="23"/>
      <c r="P93" s="23"/>
      <c r="Q93" s="23"/>
      <c r="R93" s="23"/>
      <c r="S93" s="23"/>
      <c r="T93" s="23"/>
      <c r="U93" s="23"/>
      <c r="V93" s="23"/>
      <c r="W93" s="23"/>
      <c r="X93" s="23"/>
      <c r="Y93" s="23"/>
      <c r="Z93" s="23"/>
      <c r="AA93" s="23"/>
      <c r="AB93" s="23"/>
      <c r="AC93" s="23"/>
      <c r="AD93" s="23"/>
      <c r="AE93" s="23"/>
      <c r="AF93" s="23"/>
      <c r="AG93" s="23"/>
    </row>
    <row r="94" spans="3:33" x14ac:dyDescent="0.3">
      <c r="C94" s="23"/>
      <c r="D94" s="23"/>
      <c r="E94" s="23"/>
      <c r="F94" s="23"/>
      <c r="G94" s="23"/>
      <c r="H94" s="23"/>
      <c r="I94" s="23"/>
      <c r="J94" s="23"/>
      <c r="K94" s="23"/>
      <c r="L94" s="23"/>
      <c r="M94" s="23"/>
      <c r="N94" s="23"/>
      <c r="O94" s="23"/>
      <c r="P94" s="23"/>
      <c r="Q94" s="23"/>
      <c r="R94" s="23"/>
      <c r="S94" s="23"/>
      <c r="T94" s="23"/>
      <c r="U94" s="23"/>
      <c r="V94" s="23"/>
      <c r="W94" s="23"/>
      <c r="X94" s="23"/>
      <c r="Y94" s="23"/>
      <c r="Z94" s="23"/>
      <c r="AA94" s="23"/>
      <c r="AB94" s="23"/>
      <c r="AC94" s="23"/>
      <c r="AD94" s="23"/>
      <c r="AE94" s="23"/>
      <c r="AF94" s="23"/>
      <c r="AG94" s="23"/>
    </row>
    <row r="95" spans="3:33" x14ac:dyDescent="0.3">
      <c r="C95" s="23"/>
      <c r="D95" s="23"/>
      <c r="E95" s="23"/>
      <c r="F95" s="23"/>
      <c r="G95" s="23"/>
      <c r="H95" s="23"/>
      <c r="I95" s="23"/>
      <c r="J95" s="23"/>
      <c r="K95" s="23"/>
      <c r="L95" s="23"/>
      <c r="M95" s="23"/>
      <c r="N95" s="23"/>
      <c r="O95" s="23"/>
      <c r="P95" s="23"/>
      <c r="Q95" s="23"/>
      <c r="R95" s="23"/>
      <c r="S95" s="23"/>
      <c r="T95" s="23"/>
      <c r="U95" s="23"/>
      <c r="V95" s="23"/>
      <c r="W95" s="23"/>
      <c r="X95" s="23"/>
      <c r="Y95" s="23"/>
      <c r="Z95" s="23"/>
      <c r="AA95" s="23"/>
      <c r="AB95" s="23"/>
      <c r="AC95" s="23"/>
      <c r="AD95" s="23"/>
      <c r="AE95" s="23"/>
      <c r="AF95" s="23"/>
      <c r="AG95" s="23"/>
    </row>
    <row r="96" spans="3:33" x14ac:dyDescent="0.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c r="AF96" s="23"/>
      <c r="AG96" s="23"/>
    </row>
    <row r="97" spans="5:33" x14ac:dyDescent="0.3">
      <c r="E97" s="23"/>
      <c r="F97" s="23"/>
      <c r="G97" s="23"/>
      <c r="H97" s="23"/>
      <c r="I97" s="23"/>
      <c r="J97" s="23"/>
      <c r="K97" s="23"/>
      <c r="L97" s="23"/>
      <c r="M97" s="23"/>
      <c r="N97" s="23"/>
      <c r="O97" s="23"/>
      <c r="P97" s="23"/>
      <c r="Q97" s="23"/>
      <c r="R97" s="23"/>
      <c r="S97" s="23"/>
      <c r="T97" s="23"/>
      <c r="U97" s="23"/>
      <c r="V97" s="23"/>
      <c r="W97" s="23"/>
      <c r="X97" s="23"/>
      <c r="Y97" s="23"/>
      <c r="Z97" s="23"/>
      <c r="AA97" s="23"/>
      <c r="AB97" s="23"/>
      <c r="AC97" s="23"/>
      <c r="AD97" s="23"/>
      <c r="AE97" s="23"/>
      <c r="AF97" s="23"/>
      <c r="AG97" s="23"/>
    </row>
  </sheetData>
  <hyperlinks>
    <hyperlink ref="D14" r:id="rId1" display="info@ghgplatform-india.org" xr:uid="{00000000-0004-0000-0000-000000000000}"/>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6:D12"/>
  <sheetViews>
    <sheetView workbookViewId="0">
      <selection activeCell="D19" sqref="D19"/>
    </sheetView>
  </sheetViews>
  <sheetFormatPr defaultRowHeight="15" x14ac:dyDescent="0.25"/>
  <cols>
    <col min="1" max="2" width="9.140625" style="129"/>
    <col min="3" max="3" width="18.42578125" style="129" customWidth="1"/>
    <col min="4" max="4" width="74.140625" style="129" customWidth="1"/>
    <col min="5" max="16384" width="9.140625" style="129"/>
  </cols>
  <sheetData>
    <row r="6" spans="3:4" ht="15.75" x14ac:dyDescent="0.25">
      <c r="C6" s="151" t="s">
        <v>24</v>
      </c>
      <c r="D6" s="42"/>
    </row>
    <row r="7" spans="3:4" ht="16.5" thickBot="1" x14ac:dyDescent="0.3">
      <c r="C7" s="42"/>
      <c r="D7" s="42"/>
    </row>
    <row r="8" spans="3:4" ht="15.75" x14ac:dyDescent="0.25">
      <c r="C8" s="43" t="s">
        <v>25</v>
      </c>
      <c r="D8" s="130" t="s">
        <v>26</v>
      </c>
    </row>
    <row r="9" spans="3:4" ht="15.75" x14ac:dyDescent="0.25">
      <c r="C9" s="44" t="s">
        <v>54</v>
      </c>
      <c r="D9" s="45" t="s">
        <v>55</v>
      </c>
    </row>
    <row r="10" spans="3:4" ht="15.75" x14ac:dyDescent="0.25">
      <c r="C10" s="44" t="s">
        <v>27</v>
      </c>
      <c r="D10" s="45" t="s">
        <v>56</v>
      </c>
    </row>
    <row r="11" spans="3:4" ht="15.75" x14ac:dyDescent="0.25">
      <c r="C11" s="149" t="s">
        <v>28</v>
      </c>
      <c r="D11" s="150" t="s">
        <v>57</v>
      </c>
    </row>
    <row r="12" spans="3:4" ht="16.5" thickBot="1" x14ac:dyDescent="0.3">
      <c r="C12" s="131" t="s">
        <v>135</v>
      </c>
      <c r="D12" s="46" t="s">
        <v>137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P57"/>
  <sheetViews>
    <sheetView topLeftCell="A38" zoomScaleNormal="100" zoomScalePageLayoutView="80" workbookViewId="0">
      <pane xSplit="1" topLeftCell="B1" activePane="topRight" state="frozen"/>
      <selection activeCell="A285" sqref="A285"/>
      <selection pane="topRight" activeCell="C43" sqref="C43"/>
    </sheetView>
  </sheetViews>
  <sheetFormatPr defaultColWidth="8.85546875" defaultRowHeight="15.75" x14ac:dyDescent="0.25"/>
  <cols>
    <col min="1" max="1" width="40.5703125" style="2" customWidth="1"/>
    <col min="2" max="2" width="20.7109375" style="2" bestFit="1" customWidth="1"/>
    <col min="3" max="8" width="18.85546875" style="2" customWidth="1"/>
    <col min="9" max="9" width="15.42578125" style="2" customWidth="1"/>
    <col min="10" max="16" width="15" style="2" customWidth="1"/>
    <col min="17" max="33" width="20.140625" style="2" customWidth="1"/>
    <col min="34" max="34" width="19.5703125" style="2" customWidth="1"/>
    <col min="35" max="45" width="18.85546875" style="2" customWidth="1"/>
    <col min="46" max="60" width="18.42578125" style="2" customWidth="1"/>
    <col min="61" max="66" width="18.42578125" style="5" customWidth="1"/>
    <col min="67" max="256" width="8.85546875" style="2"/>
    <col min="257" max="257" width="43.42578125" style="2" customWidth="1"/>
    <col min="258" max="264" width="18.85546875" style="2" customWidth="1"/>
    <col min="265" max="265" width="15.42578125" style="2" customWidth="1"/>
    <col min="266" max="266" width="12.140625" style="2" customWidth="1"/>
    <col min="267" max="267" width="14.28515625" style="2" customWidth="1"/>
    <col min="268" max="268" width="12.28515625" style="2" customWidth="1"/>
    <col min="269" max="269" width="12.85546875" style="2" customWidth="1"/>
    <col min="270" max="271" width="12.42578125" style="2" customWidth="1"/>
    <col min="272" max="272" width="12.28515625" style="2" customWidth="1"/>
    <col min="273" max="278" width="11.42578125" style="2" bestFit="1" customWidth="1"/>
    <col min="279" max="279" width="13.85546875" style="2" bestFit="1" customWidth="1"/>
    <col min="280" max="284" width="11.42578125" style="2" bestFit="1" customWidth="1"/>
    <col min="285" max="285" width="11.7109375" style="2" customWidth="1"/>
    <col min="286" max="286" width="13.42578125" style="2" bestFit="1" customWidth="1"/>
    <col min="287" max="288" width="11.42578125" style="2" bestFit="1" customWidth="1"/>
    <col min="289" max="289" width="13.85546875" style="2" bestFit="1" customWidth="1"/>
    <col min="290" max="295" width="11.42578125" style="2" bestFit="1" customWidth="1"/>
    <col min="296" max="298" width="11.28515625" style="2" bestFit="1" customWidth="1"/>
    <col min="299" max="299" width="13.85546875" style="2" bestFit="1" customWidth="1"/>
    <col min="300" max="304" width="11.28515625" style="2" bestFit="1" customWidth="1"/>
    <col min="305" max="305" width="13.42578125" style="2" customWidth="1"/>
    <col min="306" max="306" width="11.28515625" style="2" bestFit="1" customWidth="1"/>
    <col min="307" max="307" width="15.140625" style="2" customWidth="1"/>
    <col min="308" max="308" width="13.140625" style="2" customWidth="1"/>
    <col min="309" max="309" width="15.85546875" style="2" customWidth="1"/>
    <col min="310" max="310" width="14.85546875" style="2" customWidth="1"/>
    <col min="311" max="311" width="19.140625" style="2" customWidth="1"/>
    <col min="312" max="312" width="14" style="2" customWidth="1"/>
    <col min="313" max="313" width="15.85546875" style="2" customWidth="1"/>
    <col min="314" max="314" width="17" style="2" customWidth="1"/>
    <col min="315" max="315" width="16.140625" style="2" customWidth="1"/>
    <col min="316" max="316" width="17.28515625" style="2" customWidth="1"/>
    <col min="317" max="318" width="8.85546875" style="2"/>
    <col min="319" max="319" width="13.85546875" style="2" bestFit="1" customWidth="1"/>
    <col min="320" max="512" width="8.85546875" style="2"/>
    <col min="513" max="513" width="43.42578125" style="2" customWidth="1"/>
    <col min="514" max="520" width="18.85546875" style="2" customWidth="1"/>
    <col min="521" max="521" width="15.42578125" style="2" customWidth="1"/>
    <col min="522" max="522" width="12.140625" style="2" customWidth="1"/>
    <col min="523" max="523" width="14.28515625" style="2" customWidth="1"/>
    <col min="524" max="524" width="12.28515625" style="2" customWidth="1"/>
    <col min="525" max="525" width="12.85546875" style="2" customWidth="1"/>
    <col min="526" max="527" width="12.42578125" style="2" customWidth="1"/>
    <col min="528" max="528" width="12.28515625" style="2" customWidth="1"/>
    <col min="529" max="534" width="11.42578125" style="2" bestFit="1" customWidth="1"/>
    <col min="535" max="535" width="13.85546875" style="2" bestFit="1" customWidth="1"/>
    <col min="536" max="540" width="11.42578125" style="2" bestFit="1" customWidth="1"/>
    <col min="541" max="541" width="11.7109375" style="2" customWidth="1"/>
    <col min="542" max="542" width="13.42578125" style="2" bestFit="1" customWidth="1"/>
    <col min="543" max="544" width="11.42578125" style="2" bestFit="1" customWidth="1"/>
    <col min="545" max="545" width="13.85546875" style="2" bestFit="1" customWidth="1"/>
    <col min="546" max="551" width="11.42578125" style="2" bestFit="1" customWidth="1"/>
    <col min="552" max="554" width="11.28515625" style="2" bestFit="1" customWidth="1"/>
    <col min="555" max="555" width="13.85546875" style="2" bestFit="1" customWidth="1"/>
    <col min="556" max="560" width="11.28515625" style="2" bestFit="1" customWidth="1"/>
    <col min="561" max="561" width="13.42578125" style="2" customWidth="1"/>
    <col min="562" max="562" width="11.28515625" style="2" bestFit="1" customWidth="1"/>
    <col min="563" max="563" width="15.140625" style="2" customWidth="1"/>
    <col min="564" max="564" width="13.140625" style="2" customWidth="1"/>
    <col min="565" max="565" width="15.85546875" style="2" customWidth="1"/>
    <col min="566" max="566" width="14.85546875" style="2" customWidth="1"/>
    <col min="567" max="567" width="19.140625" style="2" customWidth="1"/>
    <col min="568" max="568" width="14" style="2" customWidth="1"/>
    <col min="569" max="569" width="15.85546875" style="2" customWidth="1"/>
    <col min="570" max="570" width="17" style="2" customWidth="1"/>
    <col min="571" max="571" width="16.140625" style="2" customWidth="1"/>
    <col min="572" max="572" width="17.28515625" style="2" customWidth="1"/>
    <col min="573" max="574" width="8.85546875" style="2"/>
    <col min="575" max="575" width="13.85546875" style="2" bestFit="1" customWidth="1"/>
    <col min="576" max="768" width="8.85546875" style="2"/>
    <col min="769" max="769" width="43.42578125" style="2" customWidth="1"/>
    <col min="770" max="776" width="18.85546875" style="2" customWidth="1"/>
    <col min="777" max="777" width="15.42578125" style="2" customWidth="1"/>
    <col min="778" max="778" width="12.140625" style="2" customWidth="1"/>
    <col min="779" max="779" width="14.28515625" style="2" customWidth="1"/>
    <col min="780" max="780" width="12.28515625" style="2" customWidth="1"/>
    <col min="781" max="781" width="12.85546875" style="2" customWidth="1"/>
    <col min="782" max="783" width="12.42578125" style="2" customWidth="1"/>
    <col min="784" max="784" width="12.28515625" style="2" customWidth="1"/>
    <col min="785" max="790" width="11.42578125" style="2" bestFit="1" customWidth="1"/>
    <col min="791" max="791" width="13.85546875" style="2" bestFit="1" customWidth="1"/>
    <col min="792" max="796" width="11.42578125" style="2" bestFit="1" customWidth="1"/>
    <col min="797" max="797" width="11.7109375" style="2" customWidth="1"/>
    <col min="798" max="798" width="13.42578125" style="2" bestFit="1" customWidth="1"/>
    <col min="799" max="800" width="11.42578125" style="2" bestFit="1" customWidth="1"/>
    <col min="801" max="801" width="13.85546875" style="2" bestFit="1" customWidth="1"/>
    <col min="802" max="807" width="11.42578125" style="2" bestFit="1" customWidth="1"/>
    <col min="808" max="810" width="11.28515625" style="2" bestFit="1" customWidth="1"/>
    <col min="811" max="811" width="13.85546875" style="2" bestFit="1" customWidth="1"/>
    <col min="812" max="816" width="11.28515625" style="2" bestFit="1" customWidth="1"/>
    <col min="817" max="817" width="13.42578125" style="2" customWidth="1"/>
    <col min="818" max="818" width="11.28515625" style="2" bestFit="1" customWidth="1"/>
    <col min="819" max="819" width="15.140625" style="2" customWidth="1"/>
    <col min="820" max="820" width="13.140625" style="2" customWidth="1"/>
    <col min="821" max="821" width="15.85546875" style="2" customWidth="1"/>
    <col min="822" max="822" width="14.85546875" style="2" customWidth="1"/>
    <col min="823" max="823" width="19.140625" style="2" customWidth="1"/>
    <col min="824" max="824" width="14" style="2" customWidth="1"/>
    <col min="825" max="825" width="15.85546875" style="2" customWidth="1"/>
    <col min="826" max="826" width="17" style="2" customWidth="1"/>
    <col min="827" max="827" width="16.140625" style="2" customWidth="1"/>
    <col min="828" max="828" width="17.28515625" style="2" customWidth="1"/>
    <col min="829" max="830" width="8.85546875" style="2"/>
    <col min="831" max="831" width="13.85546875" style="2" bestFit="1" customWidth="1"/>
    <col min="832" max="1024" width="8.85546875" style="2"/>
    <col min="1025" max="1025" width="43.42578125" style="2" customWidth="1"/>
    <col min="1026" max="1032" width="18.85546875" style="2" customWidth="1"/>
    <col min="1033" max="1033" width="15.42578125" style="2" customWidth="1"/>
    <col min="1034" max="1034" width="12.140625" style="2" customWidth="1"/>
    <col min="1035" max="1035" width="14.28515625" style="2" customWidth="1"/>
    <col min="1036" max="1036" width="12.28515625" style="2" customWidth="1"/>
    <col min="1037" max="1037" width="12.85546875" style="2" customWidth="1"/>
    <col min="1038" max="1039" width="12.42578125" style="2" customWidth="1"/>
    <col min="1040" max="1040" width="12.28515625" style="2" customWidth="1"/>
    <col min="1041" max="1046" width="11.42578125" style="2" bestFit="1" customWidth="1"/>
    <col min="1047" max="1047" width="13.85546875" style="2" bestFit="1" customWidth="1"/>
    <col min="1048" max="1052" width="11.42578125" style="2" bestFit="1" customWidth="1"/>
    <col min="1053" max="1053" width="11.7109375" style="2" customWidth="1"/>
    <col min="1054" max="1054" width="13.42578125" style="2" bestFit="1" customWidth="1"/>
    <col min="1055" max="1056" width="11.42578125" style="2" bestFit="1" customWidth="1"/>
    <col min="1057" max="1057" width="13.85546875" style="2" bestFit="1" customWidth="1"/>
    <col min="1058" max="1063" width="11.42578125" style="2" bestFit="1" customWidth="1"/>
    <col min="1064" max="1066" width="11.28515625" style="2" bestFit="1" customWidth="1"/>
    <col min="1067" max="1067" width="13.85546875" style="2" bestFit="1" customWidth="1"/>
    <col min="1068" max="1072" width="11.28515625" style="2" bestFit="1" customWidth="1"/>
    <col min="1073" max="1073" width="13.42578125" style="2" customWidth="1"/>
    <col min="1074" max="1074" width="11.28515625" style="2" bestFit="1" customWidth="1"/>
    <col min="1075" max="1075" width="15.140625" style="2" customWidth="1"/>
    <col min="1076" max="1076" width="13.140625" style="2" customWidth="1"/>
    <col min="1077" max="1077" width="15.85546875" style="2" customWidth="1"/>
    <col min="1078" max="1078" width="14.85546875" style="2" customWidth="1"/>
    <col min="1079" max="1079" width="19.140625" style="2" customWidth="1"/>
    <col min="1080" max="1080" width="14" style="2" customWidth="1"/>
    <col min="1081" max="1081" width="15.85546875" style="2" customWidth="1"/>
    <col min="1082" max="1082" width="17" style="2" customWidth="1"/>
    <col min="1083" max="1083" width="16.140625" style="2" customWidth="1"/>
    <col min="1084" max="1084" width="17.28515625" style="2" customWidth="1"/>
    <col min="1085" max="1086" width="8.85546875" style="2"/>
    <col min="1087" max="1087" width="13.85546875" style="2" bestFit="1" customWidth="1"/>
    <col min="1088" max="1280" width="8.85546875" style="2"/>
    <col min="1281" max="1281" width="43.42578125" style="2" customWidth="1"/>
    <col min="1282" max="1288" width="18.85546875" style="2" customWidth="1"/>
    <col min="1289" max="1289" width="15.42578125" style="2" customWidth="1"/>
    <col min="1290" max="1290" width="12.140625" style="2" customWidth="1"/>
    <col min="1291" max="1291" width="14.28515625" style="2" customWidth="1"/>
    <col min="1292" max="1292" width="12.28515625" style="2" customWidth="1"/>
    <col min="1293" max="1293" width="12.85546875" style="2" customWidth="1"/>
    <col min="1294" max="1295" width="12.42578125" style="2" customWidth="1"/>
    <col min="1296" max="1296" width="12.28515625" style="2" customWidth="1"/>
    <col min="1297" max="1302" width="11.42578125" style="2" bestFit="1" customWidth="1"/>
    <col min="1303" max="1303" width="13.85546875" style="2" bestFit="1" customWidth="1"/>
    <col min="1304" max="1308" width="11.42578125" style="2" bestFit="1" customWidth="1"/>
    <col min="1309" max="1309" width="11.7109375" style="2" customWidth="1"/>
    <col min="1310" max="1310" width="13.42578125" style="2" bestFit="1" customWidth="1"/>
    <col min="1311" max="1312" width="11.42578125" style="2" bestFit="1" customWidth="1"/>
    <col min="1313" max="1313" width="13.85546875" style="2" bestFit="1" customWidth="1"/>
    <col min="1314" max="1319" width="11.42578125" style="2" bestFit="1" customWidth="1"/>
    <col min="1320" max="1322" width="11.28515625" style="2" bestFit="1" customWidth="1"/>
    <col min="1323" max="1323" width="13.85546875" style="2" bestFit="1" customWidth="1"/>
    <col min="1324" max="1328" width="11.28515625" style="2" bestFit="1" customWidth="1"/>
    <col min="1329" max="1329" width="13.42578125" style="2" customWidth="1"/>
    <col min="1330" max="1330" width="11.28515625" style="2" bestFit="1" customWidth="1"/>
    <col min="1331" max="1331" width="15.140625" style="2" customWidth="1"/>
    <col min="1332" max="1332" width="13.140625" style="2" customWidth="1"/>
    <col min="1333" max="1333" width="15.85546875" style="2" customWidth="1"/>
    <col min="1334" max="1334" width="14.85546875" style="2" customWidth="1"/>
    <col min="1335" max="1335" width="19.140625" style="2" customWidth="1"/>
    <col min="1336" max="1336" width="14" style="2" customWidth="1"/>
    <col min="1337" max="1337" width="15.85546875" style="2" customWidth="1"/>
    <col min="1338" max="1338" width="17" style="2" customWidth="1"/>
    <col min="1339" max="1339" width="16.140625" style="2" customWidth="1"/>
    <col min="1340" max="1340" width="17.28515625" style="2" customWidth="1"/>
    <col min="1341" max="1342" width="8.85546875" style="2"/>
    <col min="1343" max="1343" width="13.85546875" style="2" bestFit="1" customWidth="1"/>
    <col min="1344" max="1536" width="8.85546875" style="2"/>
    <col min="1537" max="1537" width="43.42578125" style="2" customWidth="1"/>
    <col min="1538" max="1544" width="18.85546875" style="2" customWidth="1"/>
    <col min="1545" max="1545" width="15.42578125" style="2" customWidth="1"/>
    <col min="1546" max="1546" width="12.140625" style="2" customWidth="1"/>
    <col min="1547" max="1547" width="14.28515625" style="2" customWidth="1"/>
    <col min="1548" max="1548" width="12.28515625" style="2" customWidth="1"/>
    <col min="1549" max="1549" width="12.85546875" style="2" customWidth="1"/>
    <col min="1550" max="1551" width="12.42578125" style="2" customWidth="1"/>
    <col min="1552" max="1552" width="12.28515625" style="2" customWidth="1"/>
    <col min="1553" max="1558" width="11.42578125" style="2" bestFit="1" customWidth="1"/>
    <col min="1559" max="1559" width="13.85546875" style="2" bestFit="1" customWidth="1"/>
    <col min="1560" max="1564" width="11.42578125" style="2" bestFit="1" customWidth="1"/>
    <col min="1565" max="1565" width="11.7109375" style="2" customWidth="1"/>
    <col min="1566" max="1566" width="13.42578125" style="2" bestFit="1" customWidth="1"/>
    <col min="1567" max="1568" width="11.42578125" style="2" bestFit="1" customWidth="1"/>
    <col min="1569" max="1569" width="13.85546875" style="2" bestFit="1" customWidth="1"/>
    <col min="1570" max="1575" width="11.42578125" style="2" bestFit="1" customWidth="1"/>
    <col min="1576" max="1578" width="11.28515625" style="2" bestFit="1" customWidth="1"/>
    <col min="1579" max="1579" width="13.85546875" style="2" bestFit="1" customWidth="1"/>
    <col min="1580" max="1584" width="11.28515625" style="2" bestFit="1" customWidth="1"/>
    <col min="1585" max="1585" width="13.42578125" style="2" customWidth="1"/>
    <col min="1586" max="1586" width="11.28515625" style="2" bestFit="1" customWidth="1"/>
    <col min="1587" max="1587" width="15.140625" style="2" customWidth="1"/>
    <col min="1588" max="1588" width="13.140625" style="2" customWidth="1"/>
    <col min="1589" max="1589" width="15.85546875" style="2" customWidth="1"/>
    <col min="1590" max="1590" width="14.85546875" style="2" customWidth="1"/>
    <col min="1591" max="1591" width="19.140625" style="2" customWidth="1"/>
    <col min="1592" max="1592" width="14" style="2" customWidth="1"/>
    <col min="1593" max="1593" width="15.85546875" style="2" customWidth="1"/>
    <col min="1594" max="1594" width="17" style="2" customWidth="1"/>
    <col min="1595" max="1595" width="16.140625" style="2" customWidth="1"/>
    <col min="1596" max="1596" width="17.28515625" style="2" customWidth="1"/>
    <col min="1597" max="1598" width="8.85546875" style="2"/>
    <col min="1599" max="1599" width="13.85546875" style="2" bestFit="1" customWidth="1"/>
    <col min="1600" max="1792" width="8.85546875" style="2"/>
    <col min="1793" max="1793" width="43.42578125" style="2" customWidth="1"/>
    <col min="1794" max="1800" width="18.85546875" style="2" customWidth="1"/>
    <col min="1801" max="1801" width="15.42578125" style="2" customWidth="1"/>
    <col min="1802" max="1802" width="12.140625" style="2" customWidth="1"/>
    <col min="1803" max="1803" width="14.28515625" style="2" customWidth="1"/>
    <col min="1804" max="1804" width="12.28515625" style="2" customWidth="1"/>
    <col min="1805" max="1805" width="12.85546875" style="2" customWidth="1"/>
    <col min="1806" max="1807" width="12.42578125" style="2" customWidth="1"/>
    <col min="1808" max="1808" width="12.28515625" style="2" customWidth="1"/>
    <col min="1809" max="1814" width="11.42578125" style="2" bestFit="1" customWidth="1"/>
    <col min="1815" max="1815" width="13.85546875" style="2" bestFit="1" customWidth="1"/>
    <col min="1816" max="1820" width="11.42578125" style="2" bestFit="1" customWidth="1"/>
    <col min="1821" max="1821" width="11.7109375" style="2" customWidth="1"/>
    <col min="1822" max="1822" width="13.42578125" style="2" bestFit="1" customWidth="1"/>
    <col min="1823" max="1824" width="11.42578125" style="2" bestFit="1" customWidth="1"/>
    <col min="1825" max="1825" width="13.85546875" style="2" bestFit="1" customWidth="1"/>
    <col min="1826" max="1831" width="11.42578125" style="2" bestFit="1" customWidth="1"/>
    <col min="1832" max="1834" width="11.28515625" style="2" bestFit="1" customWidth="1"/>
    <col min="1835" max="1835" width="13.85546875" style="2" bestFit="1" customWidth="1"/>
    <col min="1836" max="1840" width="11.28515625" style="2" bestFit="1" customWidth="1"/>
    <col min="1841" max="1841" width="13.42578125" style="2" customWidth="1"/>
    <col min="1842" max="1842" width="11.28515625" style="2" bestFit="1" customWidth="1"/>
    <col min="1843" max="1843" width="15.140625" style="2" customWidth="1"/>
    <col min="1844" max="1844" width="13.140625" style="2" customWidth="1"/>
    <col min="1845" max="1845" width="15.85546875" style="2" customWidth="1"/>
    <col min="1846" max="1846" width="14.85546875" style="2" customWidth="1"/>
    <col min="1847" max="1847" width="19.140625" style="2" customWidth="1"/>
    <col min="1848" max="1848" width="14" style="2" customWidth="1"/>
    <col min="1849" max="1849" width="15.85546875" style="2" customWidth="1"/>
    <col min="1850" max="1850" width="17" style="2" customWidth="1"/>
    <col min="1851" max="1851" width="16.140625" style="2" customWidth="1"/>
    <col min="1852" max="1852" width="17.28515625" style="2" customWidth="1"/>
    <col min="1853" max="1854" width="8.85546875" style="2"/>
    <col min="1855" max="1855" width="13.85546875" style="2" bestFit="1" customWidth="1"/>
    <col min="1856" max="2048" width="8.85546875" style="2"/>
    <col min="2049" max="2049" width="43.42578125" style="2" customWidth="1"/>
    <col min="2050" max="2056" width="18.85546875" style="2" customWidth="1"/>
    <col min="2057" max="2057" width="15.42578125" style="2" customWidth="1"/>
    <col min="2058" max="2058" width="12.140625" style="2" customWidth="1"/>
    <col min="2059" max="2059" width="14.28515625" style="2" customWidth="1"/>
    <col min="2060" max="2060" width="12.28515625" style="2" customWidth="1"/>
    <col min="2061" max="2061" width="12.85546875" style="2" customWidth="1"/>
    <col min="2062" max="2063" width="12.42578125" style="2" customWidth="1"/>
    <col min="2064" max="2064" width="12.28515625" style="2" customWidth="1"/>
    <col min="2065" max="2070" width="11.42578125" style="2" bestFit="1" customWidth="1"/>
    <col min="2071" max="2071" width="13.85546875" style="2" bestFit="1" customWidth="1"/>
    <col min="2072" max="2076" width="11.42578125" style="2" bestFit="1" customWidth="1"/>
    <col min="2077" max="2077" width="11.7109375" style="2" customWidth="1"/>
    <col min="2078" max="2078" width="13.42578125" style="2" bestFit="1" customWidth="1"/>
    <col min="2079" max="2080" width="11.42578125" style="2" bestFit="1" customWidth="1"/>
    <col min="2081" max="2081" width="13.85546875" style="2" bestFit="1" customWidth="1"/>
    <col min="2082" max="2087" width="11.42578125" style="2" bestFit="1" customWidth="1"/>
    <col min="2088" max="2090" width="11.28515625" style="2" bestFit="1" customWidth="1"/>
    <col min="2091" max="2091" width="13.85546875" style="2" bestFit="1" customWidth="1"/>
    <col min="2092" max="2096" width="11.28515625" style="2" bestFit="1" customWidth="1"/>
    <col min="2097" max="2097" width="13.42578125" style="2" customWidth="1"/>
    <col min="2098" max="2098" width="11.28515625" style="2" bestFit="1" customWidth="1"/>
    <col min="2099" max="2099" width="15.140625" style="2" customWidth="1"/>
    <col min="2100" max="2100" width="13.140625" style="2" customWidth="1"/>
    <col min="2101" max="2101" width="15.85546875" style="2" customWidth="1"/>
    <col min="2102" max="2102" width="14.85546875" style="2" customWidth="1"/>
    <col min="2103" max="2103" width="19.140625" style="2" customWidth="1"/>
    <col min="2104" max="2104" width="14" style="2" customWidth="1"/>
    <col min="2105" max="2105" width="15.85546875" style="2" customWidth="1"/>
    <col min="2106" max="2106" width="17" style="2" customWidth="1"/>
    <col min="2107" max="2107" width="16.140625" style="2" customWidth="1"/>
    <col min="2108" max="2108" width="17.28515625" style="2" customWidth="1"/>
    <col min="2109" max="2110" width="8.85546875" style="2"/>
    <col min="2111" max="2111" width="13.85546875" style="2" bestFit="1" customWidth="1"/>
    <col min="2112" max="2304" width="8.85546875" style="2"/>
    <col min="2305" max="2305" width="43.42578125" style="2" customWidth="1"/>
    <col min="2306" max="2312" width="18.85546875" style="2" customWidth="1"/>
    <col min="2313" max="2313" width="15.42578125" style="2" customWidth="1"/>
    <col min="2314" max="2314" width="12.140625" style="2" customWidth="1"/>
    <col min="2315" max="2315" width="14.28515625" style="2" customWidth="1"/>
    <col min="2316" max="2316" width="12.28515625" style="2" customWidth="1"/>
    <col min="2317" max="2317" width="12.85546875" style="2" customWidth="1"/>
    <col min="2318" max="2319" width="12.42578125" style="2" customWidth="1"/>
    <col min="2320" max="2320" width="12.28515625" style="2" customWidth="1"/>
    <col min="2321" max="2326" width="11.42578125" style="2" bestFit="1" customWidth="1"/>
    <col min="2327" max="2327" width="13.85546875" style="2" bestFit="1" customWidth="1"/>
    <col min="2328" max="2332" width="11.42578125" style="2" bestFit="1" customWidth="1"/>
    <col min="2333" max="2333" width="11.7109375" style="2" customWidth="1"/>
    <col min="2334" max="2334" width="13.42578125" style="2" bestFit="1" customWidth="1"/>
    <col min="2335" max="2336" width="11.42578125" style="2" bestFit="1" customWidth="1"/>
    <col min="2337" max="2337" width="13.85546875" style="2" bestFit="1" customWidth="1"/>
    <col min="2338" max="2343" width="11.42578125" style="2" bestFit="1" customWidth="1"/>
    <col min="2344" max="2346" width="11.28515625" style="2" bestFit="1" customWidth="1"/>
    <col min="2347" max="2347" width="13.85546875" style="2" bestFit="1" customWidth="1"/>
    <col min="2348" max="2352" width="11.28515625" style="2" bestFit="1" customWidth="1"/>
    <col min="2353" max="2353" width="13.42578125" style="2" customWidth="1"/>
    <col min="2354" max="2354" width="11.28515625" style="2" bestFit="1" customWidth="1"/>
    <col min="2355" max="2355" width="15.140625" style="2" customWidth="1"/>
    <col min="2356" max="2356" width="13.140625" style="2" customWidth="1"/>
    <col min="2357" max="2357" width="15.85546875" style="2" customWidth="1"/>
    <col min="2358" max="2358" width="14.85546875" style="2" customWidth="1"/>
    <col min="2359" max="2359" width="19.140625" style="2" customWidth="1"/>
    <col min="2360" max="2360" width="14" style="2" customWidth="1"/>
    <col min="2361" max="2361" width="15.85546875" style="2" customWidth="1"/>
    <col min="2362" max="2362" width="17" style="2" customWidth="1"/>
    <col min="2363" max="2363" width="16.140625" style="2" customWidth="1"/>
    <col min="2364" max="2364" width="17.28515625" style="2" customWidth="1"/>
    <col min="2365" max="2366" width="8.85546875" style="2"/>
    <col min="2367" max="2367" width="13.85546875" style="2" bestFit="1" customWidth="1"/>
    <col min="2368" max="2560" width="8.85546875" style="2"/>
    <col min="2561" max="2561" width="43.42578125" style="2" customWidth="1"/>
    <col min="2562" max="2568" width="18.85546875" style="2" customWidth="1"/>
    <col min="2569" max="2569" width="15.42578125" style="2" customWidth="1"/>
    <col min="2570" max="2570" width="12.140625" style="2" customWidth="1"/>
    <col min="2571" max="2571" width="14.28515625" style="2" customWidth="1"/>
    <col min="2572" max="2572" width="12.28515625" style="2" customWidth="1"/>
    <col min="2573" max="2573" width="12.85546875" style="2" customWidth="1"/>
    <col min="2574" max="2575" width="12.42578125" style="2" customWidth="1"/>
    <col min="2576" max="2576" width="12.28515625" style="2" customWidth="1"/>
    <col min="2577" max="2582" width="11.42578125" style="2" bestFit="1" customWidth="1"/>
    <col min="2583" max="2583" width="13.85546875" style="2" bestFit="1" customWidth="1"/>
    <col min="2584" max="2588" width="11.42578125" style="2" bestFit="1" customWidth="1"/>
    <col min="2589" max="2589" width="11.7109375" style="2" customWidth="1"/>
    <col min="2590" max="2590" width="13.42578125" style="2" bestFit="1" customWidth="1"/>
    <col min="2591" max="2592" width="11.42578125" style="2" bestFit="1" customWidth="1"/>
    <col min="2593" max="2593" width="13.85546875" style="2" bestFit="1" customWidth="1"/>
    <col min="2594" max="2599" width="11.42578125" style="2" bestFit="1" customWidth="1"/>
    <col min="2600" max="2602" width="11.28515625" style="2" bestFit="1" customWidth="1"/>
    <col min="2603" max="2603" width="13.85546875" style="2" bestFit="1" customWidth="1"/>
    <col min="2604" max="2608" width="11.28515625" style="2" bestFit="1" customWidth="1"/>
    <col min="2609" max="2609" width="13.42578125" style="2" customWidth="1"/>
    <col min="2610" max="2610" width="11.28515625" style="2" bestFit="1" customWidth="1"/>
    <col min="2611" max="2611" width="15.140625" style="2" customWidth="1"/>
    <col min="2612" max="2612" width="13.140625" style="2" customWidth="1"/>
    <col min="2613" max="2613" width="15.85546875" style="2" customWidth="1"/>
    <col min="2614" max="2614" width="14.85546875" style="2" customWidth="1"/>
    <col min="2615" max="2615" width="19.140625" style="2" customWidth="1"/>
    <col min="2616" max="2616" width="14" style="2" customWidth="1"/>
    <col min="2617" max="2617" width="15.85546875" style="2" customWidth="1"/>
    <col min="2618" max="2618" width="17" style="2" customWidth="1"/>
    <col min="2619" max="2619" width="16.140625" style="2" customWidth="1"/>
    <col min="2620" max="2620" width="17.28515625" style="2" customWidth="1"/>
    <col min="2621" max="2622" width="8.85546875" style="2"/>
    <col min="2623" max="2623" width="13.85546875" style="2" bestFit="1" customWidth="1"/>
    <col min="2624" max="2816" width="8.85546875" style="2"/>
    <col min="2817" max="2817" width="43.42578125" style="2" customWidth="1"/>
    <col min="2818" max="2824" width="18.85546875" style="2" customWidth="1"/>
    <col min="2825" max="2825" width="15.42578125" style="2" customWidth="1"/>
    <col min="2826" max="2826" width="12.140625" style="2" customWidth="1"/>
    <col min="2827" max="2827" width="14.28515625" style="2" customWidth="1"/>
    <col min="2828" max="2828" width="12.28515625" style="2" customWidth="1"/>
    <col min="2829" max="2829" width="12.85546875" style="2" customWidth="1"/>
    <col min="2830" max="2831" width="12.42578125" style="2" customWidth="1"/>
    <col min="2832" max="2832" width="12.28515625" style="2" customWidth="1"/>
    <col min="2833" max="2838" width="11.42578125" style="2" bestFit="1" customWidth="1"/>
    <col min="2839" max="2839" width="13.85546875" style="2" bestFit="1" customWidth="1"/>
    <col min="2840" max="2844" width="11.42578125" style="2" bestFit="1" customWidth="1"/>
    <col min="2845" max="2845" width="11.7109375" style="2" customWidth="1"/>
    <col min="2846" max="2846" width="13.42578125" style="2" bestFit="1" customWidth="1"/>
    <col min="2847" max="2848" width="11.42578125" style="2" bestFit="1" customWidth="1"/>
    <col min="2849" max="2849" width="13.85546875" style="2" bestFit="1" customWidth="1"/>
    <col min="2850" max="2855" width="11.42578125" style="2" bestFit="1" customWidth="1"/>
    <col min="2856" max="2858" width="11.28515625" style="2" bestFit="1" customWidth="1"/>
    <col min="2859" max="2859" width="13.85546875" style="2" bestFit="1" customWidth="1"/>
    <col min="2860" max="2864" width="11.28515625" style="2" bestFit="1" customWidth="1"/>
    <col min="2865" max="2865" width="13.42578125" style="2" customWidth="1"/>
    <col min="2866" max="2866" width="11.28515625" style="2" bestFit="1" customWidth="1"/>
    <col min="2867" max="2867" width="15.140625" style="2" customWidth="1"/>
    <col min="2868" max="2868" width="13.140625" style="2" customWidth="1"/>
    <col min="2869" max="2869" width="15.85546875" style="2" customWidth="1"/>
    <col min="2870" max="2870" width="14.85546875" style="2" customWidth="1"/>
    <col min="2871" max="2871" width="19.140625" style="2" customWidth="1"/>
    <col min="2872" max="2872" width="14" style="2" customWidth="1"/>
    <col min="2873" max="2873" width="15.85546875" style="2" customWidth="1"/>
    <col min="2874" max="2874" width="17" style="2" customWidth="1"/>
    <col min="2875" max="2875" width="16.140625" style="2" customWidth="1"/>
    <col min="2876" max="2876" width="17.28515625" style="2" customWidth="1"/>
    <col min="2877" max="2878" width="8.85546875" style="2"/>
    <col min="2879" max="2879" width="13.85546875" style="2" bestFit="1" customWidth="1"/>
    <col min="2880" max="3072" width="8.85546875" style="2"/>
    <col min="3073" max="3073" width="43.42578125" style="2" customWidth="1"/>
    <col min="3074" max="3080" width="18.85546875" style="2" customWidth="1"/>
    <col min="3081" max="3081" width="15.42578125" style="2" customWidth="1"/>
    <col min="3082" max="3082" width="12.140625" style="2" customWidth="1"/>
    <col min="3083" max="3083" width="14.28515625" style="2" customWidth="1"/>
    <col min="3084" max="3084" width="12.28515625" style="2" customWidth="1"/>
    <col min="3085" max="3085" width="12.85546875" style="2" customWidth="1"/>
    <col min="3086" max="3087" width="12.42578125" style="2" customWidth="1"/>
    <col min="3088" max="3088" width="12.28515625" style="2" customWidth="1"/>
    <col min="3089" max="3094" width="11.42578125" style="2" bestFit="1" customWidth="1"/>
    <col min="3095" max="3095" width="13.85546875" style="2" bestFit="1" customWidth="1"/>
    <col min="3096" max="3100" width="11.42578125" style="2" bestFit="1" customWidth="1"/>
    <col min="3101" max="3101" width="11.7109375" style="2" customWidth="1"/>
    <col min="3102" max="3102" width="13.42578125" style="2" bestFit="1" customWidth="1"/>
    <col min="3103" max="3104" width="11.42578125" style="2" bestFit="1" customWidth="1"/>
    <col min="3105" max="3105" width="13.85546875" style="2" bestFit="1" customWidth="1"/>
    <col min="3106" max="3111" width="11.42578125" style="2" bestFit="1" customWidth="1"/>
    <col min="3112" max="3114" width="11.28515625" style="2" bestFit="1" customWidth="1"/>
    <col min="3115" max="3115" width="13.85546875" style="2" bestFit="1" customWidth="1"/>
    <col min="3116" max="3120" width="11.28515625" style="2" bestFit="1" customWidth="1"/>
    <col min="3121" max="3121" width="13.42578125" style="2" customWidth="1"/>
    <col min="3122" max="3122" width="11.28515625" style="2" bestFit="1" customWidth="1"/>
    <col min="3123" max="3123" width="15.140625" style="2" customWidth="1"/>
    <col min="3124" max="3124" width="13.140625" style="2" customWidth="1"/>
    <col min="3125" max="3125" width="15.85546875" style="2" customWidth="1"/>
    <col min="3126" max="3126" width="14.85546875" style="2" customWidth="1"/>
    <col min="3127" max="3127" width="19.140625" style="2" customWidth="1"/>
    <col min="3128" max="3128" width="14" style="2" customWidth="1"/>
    <col min="3129" max="3129" width="15.85546875" style="2" customWidth="1"/>
    <col min="3130" max="3130" width="17" style="2" customWidth="1"/>
    <col min="3131" max="3131" width="16.140625" style="2" customWidth="1"/>
    <col min="3132" max="3132" width="17.28515625" style="2" customWidth="1"/>
    <col min="3133" max="3134" width="8.85546875" style="2"/>
    <col min="3135" max="3135" width="13.85546875" style="2" bestFit="1" customWidth="1"/>
    <col min="3136" max="3328" width="8.85546875" style="2"/>
    <col min="3329" max="3329" width="43.42578125" style="2" customWidth="1"/>
    <col min="3330" max="3336" width="18.85546875" style="2" customWidth="1"/>
    <col min="3337" max="3337" width="15.42578125" style="2" customWidth="1"/>
    <col min="3338" max="3338" width="12.140625" style="2" customWidth="1"/>
    <col min="3339" max="3339" width="14.28515625" style="2" customWidth="1"/>
    <col min="3340" max="3340" width="12.28515625" style="2" customWidth="1"/>
    <col min="3341" max="3341" width="12.85546875" style="2" customWidth="1"/>
    <col min="3342" max="3343" width="12.42578125" style="2" customWidth="1"/>
    <col min="3344" max="3344" width="12.28515625" style="2" customWidth="1"/>
    <col min="3345" max="3350" width="11.42578125" style="2" bestFit="1" customWidth="1"/>
    <col min="3351" max="3351" width="13.85546875" style="2" bestFit="1" customWidth="1"/>
    <col min="3352" max="3356" width="11.42578125" style="2" bestFit="1" customWidth="1"/>
    <col min="3357" max="3357" width="11.7109375" style="2" customWidth="1"/>
    <col min="3358" max="3358" width="13.42578125" style="2" bestFit="1" customWidth="1"/>
    <col min="3359" max="3360" width="11.42578125" style="2" bestFit="1" customWidth="1"/>
    <col min="3361" max="3361" width="13.85546875" style="2" bestFit="1" customWidth="1"/>
    <col min="3362" max="3367" width="11.42578125" style="2" bestFit="1" customWidth="1"/>
    <col min="3368" max="3370" width="11.28515625" style="2" bestFit="1" customWidth="1"/>
    <col min="3371" max="3371" width="13.85546875" style="2" bestFit="1" customWidth="1"/>
    <col min="3372" max="3376" width="11.28515625" style="2" bestFit="1" customWidth="1"/>
    <col min="3377" max="3377" width="13.42578125" style="2" customWidth="1"/>
    <col min="3378" max="3378" width="11.28515625" style="2" bestFit="1" customWidth="1"/>
    <col min="3379" max="3379" width="15.140625" style="2" customWidth="1"/>
    <col min="3380" max="3380" width="13.140625" style="2" customWidth="1"/>
    <col min="3381" max="3381" width="15.85546875" style="2" customWidth="1"/>
    <col min="3382" max="3382" width="14.85546875" style="2" customWidth="1"/>
    <col min="3383" max="3383" width="19.140625" style="2" customWidth="1"/>
    <col min="3384" max="3384" width="14" style="2" customWidth="1"/>
    <col min="3385" max="3385" width="15.85546875" style="2" customWidth="1"/>
    <col min="3386" max="3386" width="17" style="2" customWidth="1"/>
    <col min="3387" max="3387" width="16.140625" style="2" customWidth="1"/>
    <col min="3388" max="3388" width="17.28515625" style="2" customWidth="1"/>
    <col min="3389" max="3390" width="8.85546875" style="2"/>
    <col min="3391" max="3391" width="13.85546875" style="2" bestFit="1" customWidth="1"/>
    <col min="3392" max="3584" width="8.85546875" style="2"/>
    <col min="3585" max="3585" width="43.42578125" style="2" customWidth="1"/>
    <col min="3586" max="3592" width="18.85546875" style="2" customWidth="1"/>
    <col min="3593" max="3593" width="15.42578125" style="2" customWidth="1"/>
    <col min="3594" max="3594" width="12.140625" style="2" customWidth="1"/>
    <col min="3595" max="3595" width="14.28515625" style="2" customWidth="1"/>
    <col min="3596" max="3596" width="12.28515625" style="2" customWidth="1"/>
    <col min="3597" max="3597" width="12.85546875" style="2" customWidth="1"/>
    <col min="3598" max="3599" width="12.42578125" style="2" customWidth="1"/>
    <col min="3600" max="3600" width="12.28515625" style="2" customWidth="1"/>
    <col min="3601" max="3606" width="11.42578125" style="2" bestFit="1" customWidth="1"/>
    <col min="3607" max="3607" width="13.85546875" style="2" bestFit="1" customWidth="1"/>
    <col min="3608" max="3612" width="11.42578125" style="2" bestFit="1" customWidth="1"/>
    <col min="3613" max="3613" width="11.7109375" style="2" customWidth="1"/>
    <col min="3614" max="3614" width="13.42578125" style="2" bestFit="1" customWidth="1"/>
    <col min="3615" max="3616" width="11.42578125" style="2" bestFit="1" customWidth="1"/>
    <col min="3617" max="3617" width="13.85546875" style="2" bestFit="1" customWidth="1"/>
    <col min="3618" max="3623" width="11.42578125" style="2" bestFit="1" customWidth="1"/>
    <col min="3624" max="3626" width="11.28515625" style="2" bestFit="1" customWidth="1"/>
    <col min="3627" max="3627" width="13.85546875" style="2" bestFit="1" customWidth="1"/>
    <col min="3628" max="3632" width="11.28515625" style="2" bestFit="1" customWidth="1"/>
    <col min="3633" max="3633" width="13.42578125" style="2" customWidth="1"/>
    <col min="3634" max="3634" width="11.28515625" style="2" bestFit="1" customWidth="1"/>
    <col min="3635" max="3635" width="15.140625" style="2" customWidth="1"/>
    <col min="3636" max="3636" width="13.140625" style="2" customWidth="1"/>
    <col min="3637" max="3637" width="15.85546875" style="2" customWidth="1"/>
    <col min="3638" max="3638" width="14.85546875" style="2" customWidth="1"/>
    <col min="3639" max="3639" width="19.140625" style="2" customWidth="1"/>
    <col min="3640" max="3640" width="14" style="2" customWidth="1"/>
    <col min="3641" max="3641" width="15.85546875" style="2" customWidth="1"/>
    <col min="3642" max="3642" width="17" style="2" customWidth="1"/>
    <col min="3643" max="3643" width="16.140625" style="2" customWidth="1"/>
    <col min="3644" max="3644" width="17.28515625" style="2" customWidth="1"/>
    <col min="3645" max="3646" width="8.85546875" style="2"/>
    <col min="3647" max="3647" width="13.85546875" style="2" bestFit="1" customWidth="1"/>
    <col min="3648" max="3840" width="8.85546875" style="2"/>
    <col min="3841" max="3841" width="43.42578125" style="2" customWidth="1"/>
    <col min="3842" max="3848" width="18.85546875" style="2" customWidth="1"/>
    <col min="3849" max="3849" width="15.42578125" style="2" customWidth="1"/>
    <col min="3850" max="3850" width="12.140625" style="2" customWidth="1"/>
    <col min="3851" max="3851" width="14.28515625" style="2" customWidth="1"/>
    <col min="3852" max="3852" width="12.28515625" style="2" customWidth="1"/>
    <col min="3853" max="3853" width="12.85546875" style="2" customWidth="1"/>
    <col min="3854" max="3855" width="12.42578125" style="2" customWidth="1"/>
    <col min="3856" max="3856" width="12.28515625" style="2" customWidth="1"/>
    <col min="3857" max="3862" width="11.42578125" style="2" bestFit="1" customWidth="1"/>
    <col min="3863" max="3863" width="13.85546875" style="2" bestFit="1" customWidth="1"/>
    <col min="3864" max="3868" width="11.42578125" style="2" bestFit="1" customWidth="1"/>
    <col min="3869" max="3869" width="11.7109375" style="2" customWidth="1"/>
    <col min="3870" max="3870" width="13.42578125" style="2" bestFit="1" customWidth="1"/>
    <col min="3871" max="3872" width="11.42578125" style="2" bestFit="1" customWidth="1"/>
    <col min="3873" max="3873" width="13.85546875" style="2" bestFit="1" customWidth="1"/>
    <col min="3874" max="3879" width="11.42578125" style="2" bestFit="1" customWidth="1"/>
    <col min="3880" max="3882" width="11.28515625" style="2" bestFit="1" customWidth="1"/>
    <col min="3883" max="3883" width="13.85546875" style="2" bestFit="1" customWidth="1"/>
    <col min="3884" max="3888" width="11.28515625" style="2" bestFit="1" customWidth="1"/>
    <col min="3889" max="3889" width="13.42578125" style="2" customWidth="1"/>
    <col min="3890" max="3890" width="11.28515625" style="2" bestFit="1" customWidth="1"/>
    <col min="3891" max="3891" width="15.140625" style="2" customWidth="1"/>
    <col min="3892" max="3892" width="13.140625" style="2" customWidth="1"/>
    <col min="3893" max="3893" width="15.85546875" style="2" customWidth="1"/>
    <col min="3894" max="3894" width="14.85546875" style="2" customWidth="1"/>
    <col min="3895" max="3895" width="19.140625" style="2" customWidth="1"/>
    <col min="3896" max="3896" width="14" style="2" customWidth="1"/>
    <col min="3897" max="3897" width="15.85546875" style="2" customWidth="1"/>
    <col min="3898" max="3898" width="17" style="2" customWidth="1"/>
    <col min="3899" max="3899" width="16.140625" style="2" customWidth="1"/>
    <col min="3900" max="3900" width="17.28515625" style="2" customWidth="1"/>
    <col min="3901" max="3902" width="8.85546875" style="2"/>
    <col min="3903" max="3903" width="13.85546875" style="2" bestFit="1" customWidth="1"/>
    <col min="3904" max="4096" width="8.85546875" style="2"/>
    <col min="4097" max="4097" width="43.42578125" style="2" customWidth="1"/>
    <col min="4098" max="4104" width="18.85546875" style="2" customWidth="1"/>
    <col min="4105" max="4105" width="15.42578125" style="2" customWidth="1"/>
    <col min="4106" max="4106" width="12.140625" style="2" customWidth="1"/>
    <col min="4107" max="4107" width="14.28515625" style="2" customWidth="1"/>
    <col min="4108" max="4108" width="12.28515625" style="2" customWidth="1"/>
    <col min="4109" max="4109" width="12.85546875" style="2" customWidth="1"/>
    <col min="4110" max="4111" width="12.42578125" style="2" customWidth="1"/>
    <col min="4112" max="4112" width="12.28515625" style="2" customWidth="1"/>
    <col min="4113" max="4118" width="11.42578125" style="2" bestFit="1" customWidth="1"/>
    <col min="4119" max="4119" width="13.85546875" style="2" bestFit="1" customWidth="1"/>
    <col min="4120" max="4124" width="11.42578125" style="2" bestFit="1" customWidth="1"/>
    <col min="4125" max="4125" width="11.7109375" style="2" customWidth="1"/>
    <col min="4126" max="4126" width="13.42578125" style="2" bestFit="1" customWidth="1"/>
    <col min="4127" max="4128" width="11.42578125" style="2" bestFit="1" customWidth="1"/>
    <col min="4129" max="4129" width="13.85546875" style="2" bestFit="1" customWidth="1"/>
    <col min="4130" max="4135" width="11.42578125" style="2" bestFit="1" customWidth="1"/>
    <col min="4136" max="4138" width="11.28515625" style="2" bestFit="1" customWidth="1"/>
    <col min="4139" max="4139" width="13.85546875" style="2" bestFit="1" customWidth="1"/>
    <col min="4140" max="4144" width="11.28515625" style="2" bestFit="1" customWidth="1"/>
    <col min="4145" max="4145" width="13.42578125" style="2" customWidth="1"/>
    <col min="4146" max="4146" width="11.28515625" style="2" bestFit="1" customWidth="1"/>
    <col min="4147" max="4147" width="15.140625" style="2" customWidth="1"/>
    <col min="4148" max="4148" width="13.140625" style="2" customWidth="1"/>
    <col min="4149" max="4149" width="15.85546875" style="2" customWidth="1"/>
    <col min="4150" max="4150" width="14.85546875" style="2" customWidth="1"/>
    <col min="4151" max="4151" width="19.140625" style="2" customWidth="1"/>
    <col min="4152" max="4152" width="14" style="2" customWidth="1"/>
    <col min="4153" max="4153" width="15.85546875" style="2" customWidth="1"/>
    <col min="4154" max="4154" width="17" style="2" customWidth="1"/>
    <col min="4155" max="4155" width="16.140625" style="2" customWidth="1"/>
    <col min="4156" max="4156" width="17.28515625" style="2" customWidth="1"/>
    <col min="4157" max="4158" width="8.85546875" style="2"/>
    <col min="4159" max="4159" width="13.85546875" style="2" bestFit="1" customWidth="1"/>
    <col min="4160" max="4352" width="8.85546875" style="2"/>
    <col min="4353" max="4353" width="43.42578125" style="2" customWidth="1"/>
    <col min="4354" max="4360" width="18.85546875" style="2" customWidth="1"/>
    <col min="4361" max="4361" width="15.42578125" style="2" customWidth="1"/>
    <col min="4362" max="4362" width="12.140625" style="2" customWidth="1"/>
    <col min="4363" max="4363" width="14.28515625" style="2" customWidth="1"/>
    <col min="4364" max="4364" width="12.28515625" style="2" customWidth="1"/>
    <col min="4365" max="4365" width="12.85546875" style="2" customWidth="1"/>
    <col min="4366" max="4367" width="12.42578125" style="2" customWidth="1"/>
    <col min="4368" max="4368" width="12.28515625" style="2" customWidth="1"/>
    <col min="4369" max="4374" width="11.42578125" style="2" bestFit="1" customWidth="1"/>
    <col min="4375" max="4375" width="13.85546875" style="2" bestFit="1" customWidth="1"/>
    <col min="4376" max="4380" width="11.42578125" style="2" bestFit="1" customWidth="1"/>
    <col min="4381" max="4381" width="11.7109375" style="2" customWidth="1"/>
    <col min="4382" max="4382" width="13.42578125" style="2" bestFit="1" customWidth="1"/>
    <col min="4383" max="4384" width="11.42578125" style="2" bestFit="1" customWidth="1"/>
    <col min="4385" max="4385" width="13.85546875" style="2" bestFit="1" customWidth="1"/>
    <col min="4386" max="4391" width="11.42578125" style="2" bestFit="1" customWidth="1"/>
    <col min="4392" max="4394" width="11.28515625" style="2" bestFit="1" customWidth="1"/>
    <col min="4395" max="4395" width="13.85546875" style="2" bestFit="1" customWidth="1"/>
    <col min="4396" max="4400" width="11.28515625" style="2" bestFit="1" customWidth="1"/>
    <col min="4401" max="4401" width="13.42578125" style="2" customWidth="1"/>
    <col min="4402" max="4402" width="11.28515625" style="2" bestFit="1" customWidth="1"/>
    <col min="4403" max="4403" width="15.140625" style="2" customWidth="1"/>
    <col min="4404" max="4404" width="13.140625" style="2" customWidth="1"/>
    <col min="4405" max="4405" width="15.85546875" style="2" customWidth="1"/>
    <col min="4406" max="4406" width="14.85546875" style="2" customWidth="1"/>
    <col min="4407" max="4407" width="19.140625" style="2" customWidth="1"/>
    <col min="4408" max="4408" width="14" style="2" customWidth="1"/>
    <col min="4409" max="4409" width="15.85546875" style="2" customWidth="1"/>
    <col min="4410" max="4410" width="17" style="2" customWidth="1"/>
    <col min="4411" max="4411" width="16.140625" style="2" customWidth="1"/>
    <col min="4412" max="4412" width="17.28515625" style="2" customWidth="1"/>
    <col min="4413" max="4414" width="8.85546875" style="2"/>
    <col min="4415" max="4415" width="13.85546875" style="2" bestFit="1" customWidth="1"/>
    <col min="4416" max="4608" width="8.85546875" style="2"/>
    <col min="4609" max="4609" width="43.42578125" style="2" customWidth="1"/>
    <col min="4610" max="4616" width="18.85546875" style="2" customWidth="1"/>
    <col min="4617" max="4617" width="15.42578125" style="2" customWidth="1"/>
    <col min="4618" max="4618" width="12.140625" style="2" customWidth="1"/>
    <col min="4619" max="4619" width="14.28515625" style="2" customWidth="1"/>
    <col min="4620" max="4620" width="12.28515625" style="2" customWidth="1"/>
    <col min="4621" max="4621" width="12.85546875" style="2" customWidth="1"/>
    <col min="4622" max="4623" width="12.42578125" style="2" customWidth="1"/>
    <col min="4624" max="4624" width="12.28515625" style="2" customWidth="1"/>
    <col min="4625" max="4630" width="11.42578125" style="2" bestFit="1" customWidth="1"/>
    <col min="4631" max="4631" width="13.85546875" style="2" bestFit="1" customWidth="1"/>
    <col min="4632" max="4636" width="11.42578125" style="2" bestFit="1" customWidth="1"/>
    <col min="4637" max="4637" width="11.7109375" style="2" customWidth="1"/>
    <col min="4638" max="4638" width="13.42578125" style="2" bestFit="1" customWidth="1"/>
    <col min="4639" max="4640" width="11.42578125" style="2" bestFit="1" customWidth="1"/>
    <col min="4641" max="4641" width="13.85546875" style="2" bestFit="1" customWidth="1"/>
    <col min="4642" max="4647" width="11.42578125" style="2" bestFit="1" customWidth="1"/>
    <col min="4648" max="4650" width="11.28515625" style="2" bestFit="1" customWidth="1"/>
    <col min="4651" max="4651" width="13.85546875" style="2" bestFit="1" customWidth="1"/>
    <col min="4652" max="4656" width="11.28515625" style="2" bestFit="1" customWidth="1"/>
    <col min="4657" max="4657" width="13.42578125" style="2" customWidth="1"/>
    <col min="4658" max="4658" width="11.28515625" style="2" bestFit="1" customWidth="1"/>
    <col min="4659" max="4659" width="15.140625" style="2" customWidth="1"/>
    <col min="4660" max="4660" width="13.140625" style="2" customWidth="1"/>
    <col min="4661" max="4661" width="15.85546875" style="2" customWidth="1"/>
    <col min="4662" max="4662" width="14.85546875" style="2" customWidth="1"/>
    <col min="4663" max="4663" width="19.140625" style="2" customWidth="1"/>
    <col min="4664" max="4664" width="14" style="2" customWidth="1"/>
    <col min="4665" max="4665" width="15.85546875" style="2" customWidth="1"/>
    <col min="4666" max="4666" width="17" style="2" customWidth="1"/>
    <col min="4667" max="4667" width="16.140625" style="2" customWidth="1"/>
    <col min="4668" max="4668" width="17.28515625" style="2" customWidth="1"/>
    <col min="4669" max="4670" width="8.85546875" style="2"/>
    <col min="4671" max="4671" width="13.85546875" style="2" bestFit="1" customWidth="1"/>
    <col min="4672" max="4864" width="8.85546875" style="2"/>
    <col min="4865" max="4865" width="43.42578125" style="2" customWidth="1"/>
    <col min="4866" max="4872" width="18.85546875" style="2" customWidth="1"/>
    <col min="4873" max="4873" width="15.42578125" style="2" customWidth="1"/>
    <col min="4874" max="4874" width="12.140625" style="2" customWidth="1"/>
    <col min="4875" max="4875" width="14.28515625" style="2" customWidth="1"/>
    <col min="4876" max="4876" width="12.28515625" style="2" customWidth="1"/>
    <col min="4877" max="4877" width="12.85546875" style="2" customWidth="1"/>
    <col min="4878" max="4879" width="12.42578125" style="2" customWidth="1"/>
    <col min="4880" max="4880" width="12.28515625" style="2" customWidth="1"/>
    <col min="4881" max="4886" width="11.42578125" style="2" bestFit="1" customWidth="1"/>
    <col min="4887" max="4887" width="13.85546875" style="2" bestFit="1" customWidth="1"/>
    <col min="4888" max="4892" width="11.42578125" style="2" bestFit="1" customWidth="1"/>
    <col min="4893" max="4893" width="11.7109375" style="2" customWidth="1"/>
    <col min="4894" max="4894" width="13.42578125" style="2" bestFit="1" customWidth="1"/>
    <col min="4895" max="4896" width="11.42578125" style="2" bestFit="1" customWidth="1"/>
    <col min="4897" max="4897" width="13.85546875" style="2" bestFit="1" customWidth="1"/>
    <col min="4898" max="4903" width="11.42578125" style="2" bestFit="1" customWidth="1"/>
    <col min="4904" max="4906" width="11.28515625" style="2" bestFit="1" customWidth="1"/>
    <col min="4907" max="4907" width="13.85546875" style="2" bestFit="1" customWidth="1"/>
    <col min="4908" max="4912" width="11.28515625" style="2" bestFit="1" customWidth="1"/>
    <col min="4913" max="4913" width="13.42578125" style="2" customWidth="1"/>
    <col min="4914" max="4914" width="11.28515625" style="2" bestFit="1" customWidth="1"/>
    <col min="4915" max="4915" width="15.140625" style="2" customWidth="1"/>
    <col min="4916" max="4916" width="13.140625" style="2" customWidth="1"/>
    <col min="4917" max="4917" width="15.85546875" style="2" customWidth="1"/>
    <col min="4918" max="4918" width="14.85546875" style="2" customWidth="1"/>
    <col min="4919" max="4919" width="19.140625" style="2" customWidth="1"/>
    <col min="4920" max="4920" width="14" style="2" customWidth="1"/>
    <col min="4921" max="4921" width="15.85546875" style="2" customWidth="1"/>
    <col min="4922" max="4922" width="17" style="2" customWidth="1"/>
    <col min="4923" max="4923" width="16.140625" style="2" customWidth="1"/>
    <col min="4924" max="4924" width="17.28515625" style="2" customWidth="1"/>
    <col min="4925" max="4926" width="8.85546875" style="2"/>
    <col min="4927" max="4927" width="13.85546875" style="2" bestFit="1" customWidth="1"/>
    <col min="4928" max="5120" width="8.85546875" style="2"/>
    <col min="5121" max="5121" width="43.42578125" style="2" customWidth="1"/>
    <col min="5122" max="5128" width="18.85546875" style="2" customWidth="1"/>
    <col min="5129" max="5129" width="15.42578125" style="2" customWidth="1"/>
    <col min="5130" max="5130" width="12.140625" style="2" customWidth="1"/>
    <col min="5131" max="5131" width="14.28515625" style="2" customWidth="1"/>
    <col min="5132" max="5132" width="12.28515625" style="2" customWidth="1"/>
    <col min="5133" max="5133" width="12.85546875" style="2" customWidth="1"/>
    <col min="5134" max="5135" width="12.42578125" style="2" customWidth="1"/>
    <col min="5136" max="5136" width="12.28515625" style="2" customWidth="1"/>
    <col min="5137" max="5142" width="11.42578125" style="2" bestFit="1" customWidth="1"/>
    <col min="5143" max="5143" width="13.85546875" style="2" bestFit="1" customWidth="1"/>
    <col min="5144" max="5148" width="11.42578125" style="2" bestFit="1" customWidth="1"/>
    <col min="5149" max="5149" width="11.7109375" style="2" customWidth="1"/>
    <col min="5150" max="5150" width="13.42578125" style="2" bestFit="1" customWidth="1"/>
    <col min="5151" max="5152" width="11.42578125" style="2" bestFit="1" customWidth="1"/>
    <col min="5153" max="5153" width="13.85546875" style="2" bestFit="1" customWidth="1"/>
    <col min="5154" max="5159" width="11.42578125" style="2" bestFit="1" customWidth="1"/>
    <col min="5160" max="5162" width="11.28515625" style="2" bestFit="1" customWidth="1"/>
    <col min="5163" max="5163" width="13.85546875" style="2" bestFit="1" customWidth="1"/>
    <col min="5164" max="5168" width="11.28515625" style="2" bestFit="1" customWidth="1"/>
    <col min="5169" max="5169" width="13.42578125" style="2" customWidth="1"/>
    <col min="5170" max="5170" width="11.28515625" style="2" bestFit="1" customWidth="1"/>
    <col min="5171" max="5171" width="15.140625" style="2" customWidth="1"/>
    <col min="5172" max="5172" width="13.140625" style="2" customWidth="1"/>
    <col min="5173" max="5173" width="15.85546875" style="2" customWidth="1"/>
    <col min="5174" max="5174" width="14.85546875" style="2" customWidth="1"/>
    <col min="5175" max="5175" width="19.140625" style="2" customWidth="1"/>
    <col min="5176" max="5176" width="14" style="2" customWidth="1"/>
    <col min="5177" max="5177" width="15.85546875" style="2" customWidth="1"/>
    <col min="5178" max="5178" width="17" style="2" customWidth="1"/>
    <col min="5179" max="5179" width="16.140625" style="2" customWidth="1"/>
    <col min="5180" max="5180" width="17.28515625" style="2" customWidth="1"/>
    <col min="5181" max="5182" width="8.85546875" style="2"/>
    <col min="5183" max="5183" width="13.85546875" style="2" bestFit="1" customWidth="1"/>
    <col min="5184" max="5376" width="8.85546875" style="2"/>
    <col min="5377" max="5377" width="43.42578125" style="2" customWidth="1"/>
    <col min="5378" max="5384" width="18.85546875" style="2" customWidth="1"/>
    <col min="5385" max="5385" width="15.42578125" style="2" customWidth="1"/>
    <col min="5386" max="5386" width="12.140625" style="2" customWidth="1"/>
    <col min="5387" max="5387" width="14.28515625" style="2" customWidth="1"/>
    <col min="5388" max="5388" width="12.28515625" style="2" customWidth="1"/>
    <col min="5389" max="5389" width="12.85546875" style="2" customWidth="1"/>
    <col min="5390" max="5391" width="12.42578125" style="2" customWidth="1"/>
    <col min="5392" max="5392" width="12.28515625" style="2" customWidth="1"/>
    <col min="5393" max="5398" width="11.42578125" style="2" bestFit="1" customWidth="1"/>
    <col min="5399" max="5399" width="13.85546875" style="2" bestFit="1" customWidth="1"/>
    <col min="5400" max="5404" width="11.42578125" style="2" bestFit="1" customWidth="1"/>
    <col min="5405" max="5405" width="11.7109375" style="2" customWidth="1"/>
    <col min="5406" max="5406" width="13.42578125" style="2" bestFit="1" customWidth="1"/>
    <col min="5407" max="5408" width="11.42578125" style="2" bestFit="1" customWidth="1"/>
    <col min="5409" max="5409" width="13.85546875" style="2" bestFit="1" customWidth="1"/>
    <col min="5410" max="5415" width="11.42578125" style="2" bestFit="1" customWidth="1"/>
    <col min="5416" max="5418" width="11.28515625" style="2" bestFit="1" customWidth="1"/>
    <col min="5419" max="5419" width="13.85546875" style="2" bestFit="1" customWidth="1"/>
    <col min="5420" max="5424" width="11.28515625" style="2" bestFit="1" customWidth="1"/>
    <col min="5425" max="5425" width="13.42578125" style="2" customWidth="1"/>
    <col min="5426" max="5426" width="11.28515625" style="2" bestFit="1" customWidth="1"/>
    <col min="5427" max="5427" width="15.140625" style="2" customWidth="1"/>
    <col min="5428" max="5428" width="13.140625" style="2" customWidth="1"/>
    <col min="5429" max="5429" width="15.85546875" style="2" customWidth="1"/>
    <col min="5430" max="5430" width="14.85546875" style="2" customWidth="1"/>
    <col min="5431" max="5431" width="19.140625" style="2" customWidth="1"/>
    <col min="5432" max="5432" width="14" style="2" customWidth="1"/>
    <col min="5433" max="5433" width="15.85546875" style="2" customWidth="1"/>
    <col min="5434" max="5434" width="17" style="2" customWidth="1"/>
    <col min="5435" max="5435" width="16.140625" style="2" customWidth="1"/>
    <col min="5436" max="5436" width="17.28515625" style="2" customWidth="1"/>
    <col min="5437" max="5438" width="8.85546875" style="2"/>
    <col min="5439" max="5439" width="13.85546875" style="2" bestFit="1" customWidth="1"/>
    <col min="5440" max="5632" width="8.85546875" style="2"/>
    <col min="5633" max="5633" width="43.42578125" style="2" customWidth="1"/>
    <col min="5634" max="5640" width="18.85546875" style="2" customWidth="1"/>
    <col min="5641" max="5641" width="15.42578125" style="2" customWidth="1"/>
    <col min="5642" max="5642" width="12.140625" style="2" customWidth="1"/>
    <col min="5643" max="5643" width="14.28515625" style="2" customWidth="1"/>
    <col min="5644" max="5644" width="12.28515625" style="2" customWidth="1"/>
    <col min="5645" max="5645" width="12.85546875" style="2" customWidth="1"/>
    <col min="5646" max="5647" width="12.42578125" style="2" customWidth="1"/>
    <col min="5648" max="5648" width="12.28515625" style="2" customWidth="1"/>
    <col min="5649" max="5654" width="11.42578125" style="2" bestFit="1" customWidth="1"/>
    <col min="5655" max="5655" width="13.85546875" style="2" bestFit="1" customWidth="1"/>
    <col min="5656" max="5660" width="11.42578125" style="2" bestFit="1" customWidth="1"/>
    <col min="5661" max="5661" width="11.7109375" style="2" customWidth="1"/>
    <col min="5662" max="5662" width="13.42578125" style="2" bestFit="1" customWidth="1"/>
    <col min="5663" max="5664" width="11.42578125" style="2" bestFit="1" customWidth="1"/>
    <col min="5665" max="5665" width="13.85546875" style="2" bestFit="1" customWidth="1"/>
    <col min="5666" max="5671" width="11.42578125" style="2" bestFit="1" customWidth="1"/>
    <col min="5672" max="5674" width="11.28515625" style="2" bestFit="1" customWidth="1"/>
    <col min="5675" max="5675" width="13.85546875" style="2" bestFit="1" customWidth="1"/>
    <col min="5676" max="5680" width="11.28515625" style="2" bestFit="1" customWidth="1"/>
    <col min="5681" max="5681" width="13.42578125" style="2" customWidth="1"/>
    <col min="5682" max="5682" width="11.28515625" style="2" bestFit="1" customWidth="1"/>
    <col min="5683" max="5683" width="15.140625" style="2" customWidth="1"/>
    <col min="5684" max="5684" width="13.140625" style="2" customWidth="1"/>
    <col min="5685" max="5685" width="15.85546875" style="2" customWidth="1"/>
    <col min="5686" max="5686" width="14.85546875" style="2" customWidth="1"/>
    <col min="5687" max="5687" width="19.140625" style="2" customWidth="1"/>
    <col min="5688" max="5688" width="14" style="2" customWidth="1"/>
    <col min="5689" max="5689" width="15.85546875" style="2" customWidth="1"/>
    <col min="5690" max="5690" width="17" style="2" customWidth="1"/>
    <col min="5691" max="5691" width="16.140625" style="2" customWidth="1"/>
    <col min="5692" max="5692" width="17.28515625" style="2" customWidth="1"/>
    <col min="5693" max="5694" width="8.85546875" style="2"/>
    <col min="5695" max="5695" width="13.85546875" style="2" bestFit="1" customWidth="1"/>
    <col min="5696" max="5888" width="8.85546875" style="2"/>
    <col min="5889" max="5889" width="43.42578125" style="2" customWidth="1"/>
    <col min="5890" max="5896" width="18.85546875" style="2" customWidth="1"/>
    <col min="5897" max="5897" width="15.42578125" style="2" customWidth="1"/>
    <col min="5898" max="5898" width="12.140625" style="2" customWidth="1"/>
    <col min="5899" max="5899" width="14.28515625" style="2" customWidth="1"/>
    <col min="5900" max="5900" width="12.28515625" style="2" customWidth="1"/>
    <col min="5901" max="5901" width="12.85546875" style="2" customWidth="1"/>
    <col min="5902" max="5903" width="12.42578125" style="2" customWidth="1"/>
    <col min="5904" max="5904" width="12.28515625" style="2" customWidth="1"/>
    <col min="5905" max="5910" width="11.42578125" style="2" bestFit="1" customWidth="1"/>
    <col min="5911" max="5911" width="13.85546875" style="2" bestFit="1" customWidth="1"/>
    <col min="5912" max="5916" width="11.42578125" style="2" bestFit="1" customWidth="1"/>
    <col min="5917" max="5917" width="11.7109375" style="2" customWidth="1"/>
    <col min="5918" max="5918" width="13.42578125" style="2" bestFit="1" customWidth="1"/>
    <col min="5919" max="5920" width="11.42578125" style="2" bestFit="1" customWidth="1"/>
    <col min="5921" max="5921" width="13.85546875" style="2" bestFit="1" customWidth="1"/>
    <col min="5922" max="5927" width="11.42578125" style="2" bestFit="1" customWidth="1"/>
    <col min="5928" max="5930" width="11.28515625" style="2" bestFit="1" customWidth="1"/>
    <col min="5931" max="5931" width="13.85546875" style="2" bestFit="1" customWidth="1"/>
    <col min="5932" max="5936" width="11.28515625" style="2" bestFit="1" customWidth="1"/>
    <col min="5937" max="5937" width="13.42578125" style="2" customWidth="1"/>
    <col min="5938" max="5938" width="11.28515625" style="2" bestFit="1" customWidth="1"/>
    <col min="5939" max="5939" width="15.140625" style="2" customWidth="1"/>
    <col min="5940" max="5940" width="13.140625" style="2" customWidth="1"/>
    <col min="5941" max="5941" width="15.85546875" style="2" customWidth="1"/>
    <col min="5942" max="5942" width="14.85546875" style="2" customWidth="1"/>
    <col min="5943" max="5943" width="19.140625" style="2" customWidth="1"/>
    <col min="5944" max="5944" width="14" style="2" customWidth="1"/>
    <col min="5945" max="5945" width="15.85546875" style="2" customWidth="1"/>
    <col min="5946" max="5946" width="17" style="2" customWidth="1"/>
    <col min="5947" max="5947" width="16.140625" style="2" customWidth="1"/>
    <col min="5948" max="5948" width="17.28515625" style="2" customWidth="1"/>
    <col min="5949" max="5950" width="8.85546875" style="2"/>
    <col min="5951" max="5951" width="13.85546875" style="2" bestFit="1" customWidth="1"/>
    <col min="5952" max="6144" width="8.85546875" style="2"/>
    <col min="6145" max="6145" width="43.42578125" style="2" customWidth="1"/>
    <col min="6146" max="6152" width="18.85546875" style="2" customWidth="1"/>
    <col min="6153" max="6153" width="15.42578125" style="2" customWidth="1"/>
    <col min="6154" max="6154" width="12.140625" style="2" customWidth="1"/>
    <col min="6155" max="6155" width="14.28515625" style="2" customWidth="1"/>
    <col min="6156" max="6156" width="12.28515625" style="2" customWidth="1"/>
    <col min="6157" max="6157" width="12.85546875" style="2" customWidth="1"/>
    <col min="6158" max="6159" width="12.42578125" style="2" customWidth="1"/>
    <col min="6160" max="6160" width="12.28515625" style="2" customWidth="1"/>
    <col min="6161" max="6166" width="11.42578125" style="2" bestFit="1" customWidth="1"/>
    <col min="6167" max="6167" width="13.85546875" style="2" bestFit="1" customWidth="1"/>
    <col min="6168" max="6172" width="11.42578125" style="2" bestFit="1" customWidth="1"/>
    <col min="6173" max="6173" width="11.7109375" style="2" customWidth="1"/>
    <col min="6174" max="6174" width="13.42578125" style="2" bestFit="1" customWidth="1"/>
    <col min="6175" max="6176" width="11.42578125" style="2" bestFit="1" customWidth="1"/>
    <col min="6177" max="6177" width="13.85546875" style="2" bestFit="1" customWidth="1"/>
    <col min="6178" max="6183" width="11.42578125" style="2" bestFit="1" customWidth="1"/>
    <col min="6184" max="6186" width="11.28515625" style="2" bestFit="1" customWidth="1"/>
    <col min="6187" max="6187" width="13.85546875" style="2" bestFit="1" customWidth="1"/>
    <col min="6188" max="6192" width="11.28515625" style="2" bestFit="1" customWidth="1"/>
    <col min="6193" max="6193" width="13.42578125" style="2" customWidth="1"/>
    <col min="6194" max="6194" width="11.28515625" style="2" bestFit="1" customWidth="1"/>
    <col min="6195" max="6195" width="15.140625" style="2" customWidth="1"/>
    <col min="6196" max="6196" width="13.140625" style="2" customWidth="1"/>
    <col min="6197" max="6197" width="15.85546875" style="2" customWidth="1"/>
    <col min="6198" max="6198" width="14.85546875" style="2" customWidth="1"/>
    <col min="6199" max="6199" width="19.140625" style="2" customWidth="1"/>
    <col min="6200" max="6200" width="14" style="2" customWidth="1"/>
    <col min="6201" max="6201" width="15.85546875" style="2" customWidth="1"/>
    <col min="6202" max="6202" width="17" style="2" customWidth="1"/>
    <col min="6203" max="6203" width="16.140625" style="2" customWidth="1"/>
    <col min="6204" max="6204" width="17.28515625" style="2" customWidth="1"/>
    <col min="6205" max="6206" width="8.85546875" style="2"/>
    <col min="6207" max="6207" width="13.85546875" style="2" bestFit="1" customWidth="1"/>
    <col min="6208" max="6400" width="8.85546875" style="2"/>
    <col min="6401" max="6401" width="43.42578125" style="2" customWidth="1"/>
    <col min="6402" max="6408" width="18.85546875" style="2" customWidth="1"/>
    <col min="6409" max="6409" width="15.42578125" style="2" customWidth="1"/>
    <col min="6410" max="6410" width="12.140625" style="2" customWidth="1"/>
    <col min="6411" max="6411" width="14.28515625" style="2" customWidth="1"/>
    <col min="6412" max="6412" width="12.28515625" style="2" customWidth="1"/>
    <col min="6413" max="6413" width="12.85546875" style="2" customWidth="1"/>
    <col min="6414" max="6415" width="12.42578125" style="2" customWidth="1"/>
    <col min="6416" max="6416" width="12.28515625" style="2" customWidth="1"/>
    <col min="6417" max="6422" width="11.42578125" style="2" bestFit="1" customWidth="1"/>
    <col min="6423" max="6423" width="13.85546875" style="2" bestFit="1" customWidth="1"/>
    <col min="6424" max="6428" width="11.42578125" style="2" bestFit="1" customWidth="1"/>
    <col min="6429" max="6429" width="11.7109375" style="2" customWidth="1"/>
    <col min="6430" max="6430" width="13.42578125" style="2" bestFit="1" customWidth="1"/>
    <col min="6431" max="6432" width="11.42578125" style="2" bestFit="1" customWidth="1"/>
    <col min="6433" max="6433" width="13.85546875" style="2" bestFit="1" customWidth="1"/>
    <col min="6434" max="6439" width="11.42578125" style="2" bestFit="1" customWidth="1"/>
    <col min="6440" max="6442" width="11.28515625" style="2" bestFit="1" customWidth="1"/>
    <col min="6443" max="6443" width="13.85546875" style="2" bestFit="1" customWidth="1"/>
    <col min="6444" max="6448" width="11.28515625" style="2" bestFit="1" customWidth="1"/>
    <col min="6449" max="6449" width="13.42578125" style="2" customWidth="1"/>
    <col min="6450" max="6450" width="11.28515625" style="2" bestFit="1" customWidth="1"/>
    <col min="6451" max="6451" width="15.140625" style="2" customWidth="1"/>
    <col min="6452" max="6452" width="13.140625" style="2" customWidth="1"/>
    <col min="6453" max="6453" width="15.85546875" style="2" customWidth="1"/>
    <col min="6454" max="6454" width="14.85546875" style="2" customWidth="1"/>
    <col min="6455" max="6455" width="19.140625" style="2" customWidth="1"/>
    <col min="6456" max="6456" width="14" style="2" customWidth="1"/>
    <col min="6457" max="6457" width="15.85546875" style="2" customWidth="1"/>
    <col min="6458" max="6458" width="17" style="2" customWidth="1"/>
    <col min="6459" max="6459" width="16.140625" style="2" customWidth="1"/>
    <col min="6460" max="6460" width="17.28515625" style="2" customWidth="1"/>
    <col min="6461" max="6462" width="8.85546875" style="2"/>
    <col min="6463" max="6463" width="13.85546875" style="2" bestFit="1" customWidth="1"/>
    <col min="6464" max="6656" width="8.85546875" style="2"/>
    <col min="6657" max="6657" width="43.42578125" style="2" customWidth="1"/>
    <col min="6658" max="6664" width="18.85546875" style="2" customWidth="1"/>
    <col min="6665" max="6665" width="15.42578125" style="2" customWidth="1"/>
    <col min="6666" max="6666" width="12.140625" style="2" customWidth="1"/>
    <col min="6667" max="6667" width="14.28515625" style="2" customWidth="1"/>
    <col min="6668" max="6668" width="12.28515625" style="2" customWidth="1"/>
    <col min="6669" max="6669" width="12.85546875" style="2" customWidth="1"/>
    <col min="6670" max="6671" width="12.42578125" style="2" customWidth="1"/>
    <col min="6672" max="6672" width="12.28515625" style="2" customWidth="1"/>
    <col min="6673" max="6678" width="11.42578125" style="2" bestFit="1" customWidth="1"/>
    <col min="6679" max="6679" width="13.85546875" style="2" bestFit="1" customWidth="1"/>
    <col min="6680" max="6684" width="11.42578125" style="2" bestFit="1" customWidth="1"/>
    <col min="6685" max="6685" width="11.7109375" style="2" customWidth="1"/>
    <col min="6686" max="6686" width="13.42578125" style="2" bestFit="1" customWidth="1"/>
    <col min="6687" max="6688" width="11.42578125" style="2" bestFit="1" customWidth="1"/>
    <col min="6689" max="6689" width="13.85546875" style="2" bestFit="1" customWidth="1"/>
    <col min="6690" max="6695" width="11.42578125" style="2" bestFit="1" customWidth="1"/>
    <col min="6696" max="6698" width="11.28515625" style="2" bestFit="1" customWidth="1"/>
    <col min="6699" max="6699" width="13.85546875" style="2" bestFit="1" customWidth="1"/>
    <col min="6700" max="6704" width="11.28515625" style="2" bestFit="1" customWidth="1"/>
    <col min="6705" max="6705" width="13.42578125" style="2" customWidth="1"/>
    <col min="6706" max="6706" width="11.28515625" style="2" bestFit="1" customWidth="1"/>
    <col min="6707" max="6707" width="15.140625" style="2" customWidth="1"/>
    <col min="6708" max="6708" width="13.140625" style="2" customWidth="1"/>
    <col min="6709" max="6709" width="15.85546875" style="2" customWidth="1"/>
    <col min="6710" max="6710" width="14.85546875" style="2" customWidth="1"/>
    <col min="6711" max="6711" width="19.140625" style="2" customWidth="1"/>
    <col min="6712" max="6712" width="14" style="2" customWidth="1"/>
    <col min="6713" max="6713" width="15.85546875" style="2" customWidth="1"/>
    <col min="6714" max="6714" width="17" style="2" customWidth="1"/>
    <col min="6715" max="6715" width="16.140625" style="2" customWidth="1"/>
    <col min="6716" max="6716" width="17.28515625" style="2" customWidth="1"/>
    <col min="6717" max="6718" width="8.85546875" style="2"/>
    <col min="6719" max="6719" width="13.85546875" style="2" bestFit="1" customWidth="1"/>
    <col min="6720" max="6912" width="8.85546875" style="2"/>
    <col min="6913" max="6913" width="43.42578125" style="2" customWidth="1"/>
    <col min="6914" max="6920" width="18.85546875" style="2" customWidth="1"/>
    <col min="6921" max="6921" width="15.42578125" style="2" customWidth="1"/>
    <col min="6922" max="6922" width="12.140625" style="2" customWidth="1"/>
    <col min="6923" max="6923" width="14.28515625" style="2" customWidth="1"/>
    <col min="6924" max="6924" width="12.28515625" style="2" customWidth="1"/>
    <col min="6925" max="6925" width="12.85546875" style="2" customWidth="1"/>
    <col min="6926" max="6927" width="12.42578125" style="2" customWidth="1"/>
    <col min="6928" max="6928" width="12.28515625" style="2" customWidth="1"/>
    <col min="6929" max="6934" width="11.42578125" style="2" bestFit="1" customWidth="1"/>
    <col min="6935" max="6935" width="13.85546875" style="2" bestFit="1" customWidth="1"/>
    <col min="6936" max="6940" width="11.42578125" style="2" bestFit="1" customWidth="1"/>
    <col min="6941" max="6941" width="11.7109375" style="2" customWidth="1"/>
    <col min="6942" max="6942" width="13.42578125" style="2" bestFit="1" customWidth="1"/>
    <col min="6943" max="6944" width="11.42578125" style="2" bestFit="1" customWidth="1"/>
    <col min="6945" max="6945" width="13.85546875" style="2" bestFit="1" customWidth="1"/>
    <col min="6946" max="6951" width="11.42578125" style="2" bestFit="1" customWidth="1"/>
    <col min="6952" max="6954" width="11.28515625" style="2" bestFit="1" customWidth="1"/>
    <col min="6955" max="6955" width="13.85546875" style="2" bestFit="1" customWidth="1"/>
    <col min="6956" max="6960" width="11.28515625" style="2" bestFit="1" customWidth="1"/>
    <col min="6961" max="6961" width="13.42578125" style="2" customWidth="1"/>
    <col min="6962" max="6962" width="11.28515625" style="2" bestFit="1" customWidth="1"/>
    <col min="6963" max="6963" width="15.140625" style="2" customWidth="1"/>
    <col min="6964" max="6964" width="13.140625" style="2" customWidth="1"/>
    <col min="6965" max="6965" width="15.85546875" style="2" customWidth="1"/>
    <col min="6966" max="6966" width="14.85546875" style="2" customWidth="1"/>
    <col min="6967" max="6967" width="19.140625" style="2" customWidth="1"/>
    <col min="6968" max="6968" width="14" style="2" customWidth="1"/>
    <col min="6969" max="6969" width="15.85546875" style="2" customWidth="1"/>
    <col min="6970" max="6970" width="17" style="2" customWidth="1"/>
    <col min="6971" max="6971" width="16.140625" style="2" customWidth="1"/>
    <col min="6972" max="6972" width="17.28515625" style="2" customWidth="1"/>
    <col min="6973" max="6974" width="8.85546875" style="2"/>
    <col min="6975" max="6975" width="13.85546875" style="2" bestFit="1" customWidth="1"/>
    <col min="6976" max="7168" width="8.85546875" style="2"/>
    <col min="7169" max="7169" width="43.42578125" style="2" customWidth="1"/>
    <col min="7170" max="7176" width="18.85546875" style="2" customWidth="1"/>
    <col min="7177" max="7177" width="15.42578125" style="2" customWidth="1"/>
    <col min="7178" max="7178" width="12.140625" style="2" customWidth="1"/>
    <col min="7179" max="7179" width="14.28515625" style="2" customWidth="1"/>
    <col min="7180" max="7180" width="12.28515625" style="2" customWidth="1"/>
    <col min="7181" max="7181" width="12.85546875" style="2" customWidth="1"/>
    <col min="7182" max="7183" width="12.42578125" style="2" customWidth="1"/>
    <col min="7184" max="7184" width="12.28515625" style="2" customWidth="1"/>
    <col min="7185" max="7190" width="11.42578125" style="2" bestFit="1" customWidth="1"/>
    <col min="7191" max="7191" width="13.85546875" style="2" bestFit="1" customWidth="1"/>
    <col min="7192" max="7196" width="11.42578125" style="2" bestFit="1" customWidth="1"/>
    <col min="7197" max="7197" width="11.7109375" style="2" customWidth="1"/>
    <col min="7198" max="7198" width="13.42578125" style="2" bestFit="1" customWidth="1"/>
    <col min="7199" max="7200" width="11.42578125" style="2" bestFit="1" customWidth="1"/>
    <col min="7201" max="7201" width="13.85546875" style="2" bestFit="1" customWidth="1"/>
    <col min="7202" max="7207" width="11.42578125" style="2" bestFit="1" customWidth="1"/>
    <col min="7208" max="7210" width="11.28515625" style="2" bestFit="1" customWidth="1"/>
    <col min="7211" max="7211" width="13.85546875" style="2" bestFit="1" customWidth="1"/>
    <col min="7212" max="7216" width="11.28515625" style="2" bestFit="1" customWidth="1"/>
    <col min="7217" max="7217" width="13.42578125" style="2" customWidth="1"/>
    <col min="7218" max="7218" width="11.28515625" style="2" bestFit="1" customWidth="1"/>
    <col min="7219" max="7219" width="15.140625" style="2" customWidth="1"/>
    <col min="7220" max="7220" width="13.140625" style="2" customWidth="1"/>
    <col min="7221" max="7221" width="15.85546875" style="2" customWidth="1"/>
    <col min="7222" max="7222" width="14.85546875" style="2" customWidth="1"/>
    <col min="7223" max="7223" width="19.140625" style="2" customWidth="1"/>
    <col min="7224" max="7224" width="14" style="2" customWidth="1"/>
    <col min="7225" max="7225" width="15.85546875" style="2" customWidth="1"/>
    <col min="7226" max="7226" width="17" style="2" customWidth="1"/>
    <col min="7227" max="7227" width="16.140625" style="2" customWidth="1"/>
    <col min="7228" max="7228" width="17.28515625" style="2" customWidth="1"/>
    <col min="7229" max="7230" width="8.85546875" style="2"/>
    <col min="7231" max="7231" width="13.85546875" style="2" bestFit="1" customWidth="1"/>
    <col min="7232" max="7424" width="8.85546875" style="2"/>
    <col min="7425" max="7425" width="43.42578125" style="2" customWidth="1"/>
    <col min="7426" max="7432" width="18.85546875" style="2" customWidth="1"/>
    <col min="7433" max="7433" width="15.42578125" style="2" customWidth="1"/>
    <col min="7434" max="7434" width="12.140625" style="2" customWidth="1"/>
    <col min="7435" max="7435" width="14.28515625" style="2" customWidth="1"/>
    <col min="7436" max="7436" width="12.28515625" style="2" customWidth="1"/>
    <col min="7437" max="7437" width="12.85546875" style="2" customWidth="1"/>
    <col min="7438" max="7439" width="12.42578125" style="2" customWidth="1"/>
    <col min="7440" max="7440" width="12.28515625" style="2" customWidth="1"/>
    <col min="7441" max="7446" width="11.42578125" style="2" bestFit="1" customWidth="1"/>
    <col min="7447" max="7447" width="13.85546875" style="2" bestFit="1" customWidth="1"/>
    <col min="7448" max="7452" width="11.42578125" style="2" bestFit="1" customWidth="1"/>
    <col min="7453" max="7453" width="11.7109375" style="2" customWidth="1"/>
    <col min="7454" max="7454" width="13.42578125" style="2" bestFit="1" customWidth="1"/>
    <col min="7455" max="7456" width="11.42578125" style="2" bestFit="1" customWidth="1"/>
    <col min="7457" max="7457" width="13.85546875" style="2" bestFit="1" customWidth="1"/>
    <col min="7458" max="7463" width="11.42578125" style="2" bestFit="1" customWidth="1"/>
    <col min="7464" max="7466" width="11.28515625" style="2" bestFit="1" customWidth="1"/>
    <col min="7467" max="7467" width="13.85546875" style="2" bestFit="1" customWidth="1"/>
    <col min="7468" max="7472" width="11.28515625" style="2" bestFit="1" customWidth="1"/>
    <col min="7473" max="7473" width="13.42578125" style="2" customWidth="1"/>
    <col min="7474" max="7474" width="11.28515625" style="2" bestFit="1" customWidth="1"/>
    <col min="7475" max="7475" width="15.140625" style="2" customWidth="1"/>
    <col min="7476" max="7476" width="13.140625" style="2" customWidth="1"/>
    <col min="7477" max="7477" width="15.85546875" style="2" customWidth="1"/>
    <col min="7478" max="7478" width="14.85546875" style="2" customWidth="1"/>
    <col min="7479" max="7479" width="19.140625" style="2" customWidth="1"/>
    <col min="7480" max="7480" width="14" style="2" customWidth="1"/>
    <col min="7481" max="7481" width="15.85546875" style="2" customWidth="1"/>
    <col min="7482" max="7482" width="17" style="2" customWidth="1"/>
    <col min="7483" max="7483" width="16.140625" style="2" customWidth="1"/>
    <col min="7484" max="7484" width="17.28515625" style="2" customWidth="1"/>
    <col min="7485" max="7486" width="8.85546875" style="2"/>
    <col min="7487" max="7487" width="13.85546875" style="2" bestFit="1" customWidth="1"/>
    <col min="7488" max="7680" width="8.85546875" style="2"/>
    <col min="7681" max="7681" width="43.42578125" style="2" customWidth="1"/>
    <col min="7682" max="7688" width="18.85546875" style="2" customWidth="1"/>
    <col min="7689" max="7689" width="15.42578125" style="2" customWidth="1"/>
    <col min="7690" max="7690" width="12.140625" style="2" customWidth="1"/>
    <col min="7691" max="7691" width="14.28515625" style="2" customWidth="1"/>
    <col min="7692" max="7692" width="12.28515625" style="2" customWidth="1"/>
    <col min="7693" max="7693" width="12.85546875" style="2" customWidth="1"/>
    <col min="7694" max="7695" width="12.42578125" style="2" customWidth="1"/>
    <col min="7696" max="7696" width="12.28515625" style="2" customWidth="1"/>
    <col min="7697" max="7702" width="11.42578125" style="2" bestFit="1" customWidth="1"/>
    <col min="7703" max="7703" width="13.85546875" style="2" bestFit="1" customWidth="1"/>
    <col min="7704" max="7708" width="11.42578125" style="2" bestFit="1" customWidth="1"/>
    <col min="7709" max="7709" width="11.7109375" style="2" customWidth="1"/>
    <col min="7710" max="7710" width="13.42578125" style="2" bestFit="1" customWidth="1"/>
    <col min="7711" max="7712" width="11.42578125" style="2" bestFit="1" customWidth="1"/>
    <col min="7713" max="7713" width="13.85546875" style="2" bestFit="1" customWidth="1"/>
    <col min="7714" max="7719" width="11.42578125" style="2" bestFit="1" customWidth="1"/>
    <col min="7720" max="7722" width="11.28515625" style="2" bestFit="1" customWidth="1"/>
    <col min="7723" max="7723" width="13.85546875" style="2" bestFit="1" customWidth="1"/>
    <col min="7724" max="7728" width="11.28515625" style="2" bestFit="1" customWidth="1"/>
    <col min="7729" max="7729" width="13.42578125" style="2" customWidth="1"/>
    <col min="7730" max="7730" width="11.28515625" style="2" bestFit="1" customWidth="1"/>
    <col min="7731" max="7731" width="15.140625" style="2" customWidth="1"/>
    <col min="7732" max="7732" width="13.140625" style="2" customWidth="1"/>
    <col min="7733" max="7733" width="15.85546875" style="2" customWidth="1"/>
    <col min="7734" max="7734" width="14.85546875" style="2" customWidth="1"/>
    <col min="7735" max="7735" width="19.140625" style="2" customWidth="1"/>
    <col min="7736" max="7736" width="14" style="2" customWidth="1"/>
    <col min="7737" max="7737" width="15.85546875" style="2" customWidth="1"/>
    <col min="7738" max="7738" width="17" style="2" customWidth="1"/>
    <col min="7739" max="7739" width="16.140625" style="2" customWidth="1"/>
    <col min="7740" max="7740" width="17.28515625" style="2" customWidth="1"/>
    <col min="7741" max="7742" width="8.85546875" style="2"/>
    <col min="7743" max="7743" width="13.85546875" style="2" bestFit="1" customWidth="1"/>
    <col min="7744" max="7936" width="8.85546875" style="2"/>
    <col min="7937" max="7937" width="43.42578125" style="2" customWidth="1"/>
    <col min="7938" max="7944" width="18.85546875" style="2" customWidth="1"/>
    <col min="7945" max="7945" width="15.42578125" style="2" customWidth="1"/>
    <col min="7946" max="7946" width="12.140625" style="2" customWidth="1"/>
    <col min="7947" max="7947" width="14.28515625" style="2" customWidth="1"/>
    <col min="7948" max="7948" width="12.28515625" style="2" customWidth="1"/>
    <col min="7949" max="7949" width="12.85546875" style="2" customWidth="1"/>
    <col min="7950" max="7951" width="12.42578125" style="2" customWidth="1"/>
    <col min="7952" max="7952" width="12.28515625" style="2" customWidth="1"/>
    <col min="7953" max="7958" width="11.42578125" style="2" bestFit="1" customWidth="1"/>
    <col min="7959" max="7959" width="13.85546875" style="2" bestFit="1" customWidth="1"/>
    <col min="7960" max="7964" width="11.42578125" style="2" bestFit="1" customWidth="1"/>
    <col min="7965" max="7965" width="11.7109375" style="2" customWidth="1"/>
    <col min="7966" max="7966" width="13.42578125" style="2" bestFit="1" customWidth="1"/>
    <col min="7967" max="7968" width="11.42578125" style="2" bestFit="1" customWidth="1"/>
    <col min="7969" max="7969" width="13.85546875" style="2" bestFit="1" customWidth="1"/>
    <col min="7970" max="7975" width="11.42578125" style="2" bestFit="1" customWidth="1"/>
    <col min="7976" max="7978" width="11.28515625" style="2" bestFit="1" customWidth="1"/>
    <col min="7979" max="7979" width="13.85546875" style="2" bestFit="1" customWidth="1"/>
    <col min="7980" max="7984" width="11.28515625" style="2" bestFit="1" customWidth="1"/>
    <col min="7985" max="7985" width="13.42578125" style="2" customWidth="1"/>
    <col min="7986" max="7986" width="11.28515625" style="2" bestFit="1" customWidth="1"/>
    <col min="7987" max="7987" width="15.140625" style="2" customWidth="1"/>
    <col min="7988" max="7988" width="13.140625" style="2" customWidth="1"/>
    <col min="7989" max="7989" width="15.85546875" style="2" customWidth="1"/>
    <col min="7990" max="7990" width="14.85546875" style="2" customWidth="1"/>
    <col min="7991" max="7991" width="19.140625" style="2" customWidth="1"/>
    <col min="7992" max="7992" width="14" style="2" customWidth="1"/>
    <col min="7993" max="7993" width="15.85546875" style="2" customWidth="1"/>
    <col min="7994" max="7994" width="17" style="2" customWidth="1"/>
    <col min="7995" max="7995" width="16.140625" style="2" customWidth="1"/>
    <col min="7996" max="7996" width="17.28515625" style="2" customWidth="1"/>
    <col min="7997" max="7998" width="8.85546875" style="2"/>
    <col min="7999" max="7999" width="13.85546875" style="2" bestFit="1" customWidth="1"/>
    <col min="8000" max="8192" width="8.85546875" style="2"/>
    <col min="8193" max="8193" width="43.42578125" style="2" customWidth="1"/>
    <col min="8194" max="8200" width="18.85546875" style="2" customWidth="1"/>
    <col min="8201" max="8201" width="15.42578125" style="2" customWidth="1"/>
    <col min="8202" max="8202" width="12.140625" style="2" customWidth="1"/>
    <col min="8203" max="8203" width="14.28515625" style="2" customWidth="1"/>
    <col min="8204" max="8204" width="12.28515625" style="2" customWidth="1"/>
    <col min="8205" max="8205" width="12.85546875" style="2" customWidth="1"/>
    <col min="8206" max="8207" width="12.42578125" style="2" customWidth="1"/>
    <col min="8208" max="8208" width="12.28515625" style="2" customWidth="1"/>
    <col min="8209" max="8214" width="11.42578125" style="2" bestFit="1" customWidth="1"/>
    <col min="8215" max="8215" width="13.85546875" style="2" bestFit="1" customWidth="1"/>
    <col min="8216" max="8220" width="11.42578125" style="2" bestFit="1" customWidth="1"/>
    <col min="8221" max="8221" width="11.7109375" style="2" customWidth="1"/>
    <col min="8222" max="8222" width="13.42578125" style="2" bestFit="1" customWidth="1"/>
    <col min="8223" max="8224" width="11.42578125" style="2" bestFit="1" customWidth="1"/>
    <col min="8225" max="8225" width="13.85546875" style="2" bestFit="1" customWidth="1"/>
    <col min="8226" max="8231" width="11.42578125" style="2" bestFit="1" customWidth="1"/>
    <col min="8232" max="8234" width="11.28515625" style="2" bestFit="1" customWidth="1"/>
    <col min="8235" max="8235" width="13.85546875" style="2" bestFit="1" customWidth="1"/>
    <col min="8236" max="8240" width="11.28515625" style="2" bestFit="1" customWidth="1"/>
    <col min="8241" max="8241" width="13.42578125" style="2" customWidth="1"/>
    <col min="8242" max="8242" width="11.28515625" style="2" bestFit="1" customWidth="1"/>
    <col min="8243" max="8243" width="15.140625" style="2" customWidth="1"/>
    <col min="8244" max="8244" width="13.140625" style="2" customWidth="1"/>
    <col min="8245" max="8245" width="15.85546875" style="2" customWidth="1"/>
    <col min="8246" max="8246" width="14.85546875" style="2" customWidth="1"/>
    <col min="8247" max="8247" width="19.140625" style="2" customWidth="1"/>
    <col min="8248" max="8248" width="14" style="2" customWidth="1"/>
    <col min="8249" max="8249" width="15.85546875" style="2" customWidth="1"/>
    <col min="8250" max="8250" width="17" style="2" customWidth="1"/>
    <col min="8251" max="8251" width="16.140625" style="2" customWidth="1"/>
    <col min="8252" max="8252" width="17.28515625" style="2" customWidth="1"/>
    <col min="8253" max="8254" width="8.85546875" style="2"/>
    <col min="8255" max="8255" width="13.85546875" style="2" bestFit="1" customWidth="1"/>
    <col min="8256" max="8448" width="8.85546875" style="2"/>
    <col min="8449" max="8449" width="43.42578125" style="2" customWidth="1"/>
    <col min="8450" max="8456" width="18.85546875" style="2" customWidth="1"/>
    <col min="8457" max="8457" width="15.42578125" style="2" customWidth="1"/>
    <col min="8458" max="8458" width="12.140625" style="2" customWidth="1"/>
    <col min="8459" max="8459" width="14.28515625" style="2" customWidth="1"/>
    <col min="8460" max="8460" width="12.28515625" style="2" customWidth="1"/>
    <col min="8461" max="8461" width="12.85546875" style="2" customWidth="1"/>
    <col min="8462" max="8463" width="12.42578125" style="2" customWidth="1"/>
    <col min="8464" max="8464" width="12.28515625" style="2" customWidth="1"/>
    <col min="8465" max="8470" width="11.42578125" style="2" bestFit="1" customWidth="1"/>
    <col min="8471" max="8471" width="13.85546875" style="2" bestFit="1" customWidth="1"/>
    <col min="8472" max="8476" width="11.42578125" style="2" bestFit="1" customWidth="1"/>
    <col min="8477" max="8477" width="11.7109375" style="2" customWidth="1"/>
    <col min="8478" max="8478" width="13.42578125" style="2" bestFit="1" customWidth="1"/>
    <col min="8479" max="8480" width="11.42578125" style="2" bestFit="1" customWidth="1"/>
    <col min="8481" max="8481" width="13.85546875" style="2" bestFit="1" customWidth="1"/>
    <col min="8482" max="8487" width="11.42578125" style="2" bestFit="1" customWidth="1"/>
    <col min="8488" max="8490" width="11.28515625" style="2" bestFit="1" customWidth="1"/>
    <col min="8491" max="8491" width="13.85546875" style="2" bestFit="1" customWidth="1"/>
    <col min="8492" max="8496" width="11.28515625" style="2" bestFit="1" customWidth="1"/>
    <col min="8497" max="8497" width="13.42578125" style="2" customWidth="1"/>
    <col min="8498" max="8498" width="11.28515625" style="2" bestFit="1" customWidth="1"/>
    <col min="8499" max="8499" width="15.140625" style="2" customWidth="1"/>
    <col min="8500" max="8500" width="13.140625" style="2" customWidth="1"/>
    <col min="8501" max="8501" width="15.85546875" style="2" customWidth="1"/>
    <col min="8502" max="8502" width="14.85546875" style="2" customWidth="1"/>
    <col min="8503" max="8503" width="19.140625" style="2" customWidth="1"/>
    <col min="8504" max="8504" width="14" style="2" customWidth="1"/>
    <col min="8505" max="8505" width="15.85546875" style="2" customWidth="1"/>
    <col min="8506" max="8506" width="17" style="2" customWidth="1"/>
    <col min="8507" max="8507" width="16.140625" style="2" customWidth="1"/>
    <col min="8508" max="8508" width="17.28515625" style="2" customWidth="1"/>
    <col min="8509" max="8510" width="8.85546875" style="2"/>
    <col min="8511" max="8511" width="13.85546875" style="2" bestFit="1" customWidth="1"/>
    <col min="8512" max="8704" width="8.85546875" style="2"/>
    <col min="8705" max="8705" width="43.42578125" style="2" customWidth="1"/>
    <col min="8706" max="8712" width="18.85546875" style="2" customWidth="1"/>
    <col min="8713" max="8713" width="15.42578125" style="2" customWidth="1"/>
    <col min="8714" max="8714" width="12.140625" style="2" customWidth="1"/>
    <col min="8715" max="8715" width="14.28515625" style="2" customWidth="1"/>
    <col min="8716" max="8716" width="12.28515625" style="2" customWidth="1"/>
    <col min="8717" max="8717" width="12.85546875" style="2" customWidth="1"/>
    <col min="8718" max="8719" width="12.42578125" style="2" customWidth="1"/>
    <col min="8720" max="8720" width="12.28515625" style="2" customWidth="1"/>
    <col min="8721" max="8726" width="11.42578125" style="2" bestFit="1" customWidth="1"/>
    <col min="8727" max="8727" width="13.85546875" style="2" bestFit="1" customWidth="1"/>
    <col min="8728" max="8732" width="11.42578125" style="2" bestFit="1" customWidth="1"/>
    <col min="8733" max="8733" width="11.7109375" style="2" customWidth="1"/>
    <col min="8734" max="8734" width="13.42578125" style="2" bestFit="1" customWidth="1"/>
    <col min="8735" max="8736" width="11.42578125" style="2" bestFit="1" customWidth="1"/>
    <col min="8737" max="8737" width="13.85546875" style="2" bestFit="1" customWidth="1"/>
    <col min="8738" max="8743" width="11.42578125" style="2" bestFit="1" customWidth="1"/>
    <col min="8744" max="8746" width="11.28515625" style="2" bestFit="1" customWidth="1"/>
    <col min="8747" max="8747" width="13.85546875" style="2" bestFit="1" customWidth="1"/>
    <col min="8748" max="8752" width="11.28515625" style="2" bestFit="1" customWidth="1"/>
    <col min="8753" max="8753" width="13.42578125" style="2" customWidth="1"/>
    <col min="8754" max="8754" width="11.28515625" style="2" bestFit="1" customWidth="1"/>
    <col min="8755" max="8755" width="15.140625" style="2" customWidth="1"/>
    <col min="8756" max="8756" width="13.140625" style="2" customWidth="1"/>
    <col min="8757" max="8757" width="15.85546875" style="2" customWidth="1"/>
    <col min="8758" max="8758" width="14.85546875" style="2" customWidth="1"/>
    <col min="8759" max="8759" width="19.140625" style="2" customWidth="1"/>
    <col min="8760" max="8760" width="14" style="2" customWidth="1"/>
    <col min="8761" max="8761" width="15.85546875" style="2" customWidth="1"/>
    <col min="8762" max="8762" width="17" style="2" customWidth="1"/>
    <col min="8763" max="8763" width="16.140625" style="2" customWidth="1"/>
    <col min="8764" max="8764" width="17.28515625" style="2" customWidth="1"/>
    <col min="8765" max="8766" width="8.85546875" style="2"/>
    <col min="8767" max="8767" width="13.85546875" style="2" bestFit="1" customWidth="1"/>
    <col min="8768" max="8960" width="8.85546875" style="2"/>
    <col min="8961" max="8961" width="43.42578125" style="2" customWidth="1"/>
    <col min="8962" max="8968" width="18.85546875" style="2" customWidth="1"/>
    <col min="8969" max="8969" width="15.42578125" style="2" customWidth="1"/>
    <col min="8970" max="8970" width="12.140625" style="2" customWidth="1"/>
    <col min="8971" max="8971" width="14.28515625" style="2" customWidth="1"/>
    <col min="8972" max="8972" width="12.28515625" style="2" customWidth="1"/>
    <col min="8973" max="8973" width="12.85546875" style="2" customWidth="1"/>
    <col min="8974" max="8975" width="12.42578125" style="2" customWidth="1"/>
    <col min="8976" max="8976" width="12.28515625" style="2" customWidth="1"/>
    <col min="8977" max="8982" width="11.42578125" style="2" bestFit="1" customWidth="1"/>
    <col min="8983" max="8983" width="13.85546875" style="2" bestFit="1" customWidth="1"/>
    <col min="8984" max="8988" width="11.42578125" style="2" bestFit="1" customWidth="1"/>
    <col min="8989" max="8989" width="11.7109375" style="2" customWidth="1"/>
    <col min="8990" max="8990" width="13.42578125" style="2" bestFit="1" customWidth="1"/>
    <col min="8991" max="8992" width="11.42578125" style="2" bestFit="1" customWidth="1"/>
    <col min="8993" max="8993" width="13.85546875" style="2" bestFit="1" customWidth="1"/>
    <col min="8994" max="8999" width="11.42578125" style="2" bestFit="1" customWidth="1"/>
    <col min="9000" max="9002" width="11.28515625" style="2" bestFit="1" customWidth="1"/>
    <col min="9003" max="9003" width="13.85546875" style="2" bestFit="1" customWidth="1"/>
    <col min="9004" max="9008" width="11.28515625" style="2" bestFit="1" customWidth="1"/>
    <col min="9009" max="9009" width="13.42578125" style="2" customWidth="1"/>
    <col min="9010" max="9010" width="11.28515625" style="2" bestFit="1" customWidth="1"/>
    <col min="9011" max="9011" width="15.140625" style="2" customWidth="1"/>
    <col min="9012" max="9012" width="13.140625" style="2" customWidth="1"/>
    <col min="9013" max="9013" width="15.85546875" style="2" customWidth="1"/>
    <col min="9014" max="9014" width="14.85546875" style="2" customWidth="1"/>
    <col min="9015" max="9015" width="19.140625" style="2" customWidth="1"/>
    <col min="9016" max="9016" width="14" style="2" customWidth="1"/>
    <col min="9017" max="9017" width="15.85546875" style="2" customWidth="1"/>
    <col min="9018" max="9018" width="17" style="2" customWidth="1"/>
    <col min="9019" max="9019" width="16.140625" style="2" customWidth="1"/>
    <col min="9020" max="9020" width="17.28515625" style="2" customWidth="1"/>
    <col min="9021" max="9022" width="8.85546875" style="2"/>
    <col min="9023" max="9023" width="13.85546875" style="2" bestFit="1" customWidth="1"/>
    <col min="9024" max="9216" width="8.85546875" style="2"/>
    <col min="9217" max="9217" width="43.42578125" style="2" customWidth="1"/>
    <col min="9218" max="9224" width="18.85546875" style="2" customWidth="1"/>
    <col min="9225" max="9225" width="15.42578125" style="2" customWidth="1"/>
    <col min="9226" max="9226" width="12.140625" style="2" customWidth="1"/>
    <col min="9227" max="9227" width="14.28515625" style="2" customWidth="1"/>
    <col min="9228" max="9228" width="12.28515625" style="2" customWidth="1"/>
    <col min="9229" max="9229" width="12.85546875" style="2" customWidth="1"/>
    <col min="9230" max="9231" width="12.42578125" style="2" customWidth="1"/>
    <col min="9232" max="9232" width="12.28515625" style="2" customWidth="1"/>
    <col min="9233" max="9238" width="11.42578125" style="2" bestFit="1" customWidth="1"/>
    <col min="9239" max="9239" width="13.85546875" style="2" bestFit="1" customWidth="1"/>
    <col min="9240" max="9244" width="11.42578125" style="2" bestFit="1" customWidth="1"/>
    <col min="9245" max="9245" width="11.7109375" style="2" customWidth="1"/>
    <col min="9246" max="9246" width="13.42578125" style="2" bestFit="1" customWidth="1"/>
    <col min="9247" max="9248" width="11.42578125" style="2" bestFit="1" customWidth="1"/>
    <col min="9249" max="9249" width="13.85546875" style="2" bestFit="1" customWidth="1"/>
    <col min="9250" max="9255" width="11.42578125" style="2" bestFit="1" customWidth="1"/>
    <col min="9256" max="9258" width="11.28515625" style="2" bestFit="1" customWidth="1"/>
    <col min="9259" max="9259" width="13.85546875" style="2" bestFit="1" customWidth="1"/>
    <col min="9260" max="9264" width="11.28515625" style="2" bestFit="1" customWidth="1"/>
    <col min="9265" max="9265" width="13.42578125" style="2" customWidth="1"/>
    <col min="9266" max="9266" width="11.28515625" style="2" bestFit="1" customWidth="1"/>
    <col min="9267" max="9267" width="15.140625" style="2" customWidth="1"/>
    <col min="9268" max="9268" width="13.140625" style="2" customWidth="1"/>
    <col min="9269" max="9269" width="15.85546875" style="2" customWidth="1"/>
    <col min="9270" max="9270" width="14.85546875" style="2" customWidth="1"/>
    <col min="9271" max="9271" width="19.140625" style="2" customWidth="1"/>
    <col min="9272" max="9272" width="14" style="2" customWidth="1"/>
    <col min="9273" max="9273" width="15.85546875" style="2" customWidth="1"/>
    <col min="9274" max="9274" width="17" style="2" customWidth="1"/>
    <col min="9275" max="9275" width="16.140625" style="2" customWidth="1"/>
    <col min="9276" max="9276" width="17.28515625" style="2" customWidth="1"/>
    <col min="9277" max="9278" width="8.85546875" style="2"/>
    <col min="9279" max="9279" width="13.85546875" style="2" bestFit="1" customWidth="1"/>
    <col min="9280" max="9472" width="8.85546875" style="2"/>
    <col min="9473" max="9473" width="43.42578125" style="2" customWidth="1"/>
    <col min="9474" max="9480" width="18.85546875" style="2" customWidth="1"/>
    <col min="9481" max="9481" width="15.42578125" style="2" customWidth="1"/>
    <col min="9482" max="9482" width="12.140625" style="2" customWidth="1"/>
    <col min="9483" max="9483" width="14.28515625" style="2" customWidth="1"/>
    <col min="9484" max="9484" width="12.28515625" style="2" customWidth="1"/>
    <col min="9485" max="9485" width="12.85546875" style="2" customWidth="1"/>
    <col min="9486" max="9487" width="12.42578125" style="2" customWidth="1"/>
    <col min="9488" max="9488" width="12.28515625" style="2" customWidth="1"/>
    <col min="9489" max="9494" width="11.42578125" style="2" bestFit="1" customWidth="1"/>
    <col min="9495" max="9495" width="13.85546875" style="2" bestFit="1" customWidth="1"/>
    <col min="9496" max="9500" width="11.42578125" style="2" bestFit="1" customWidth="1"/>
    <col min="9501" max="9501" width="11.7109375" style="2" customWidth="1"/>
    <col min="9502" max="9502" width="13.42578125" style="2" bestFit="1" customWidth="1"/>
    <col min="9503" max="9504" width="11.42578125" style="2" bestFit="1" customWidth="1"/>
    <col min="9505" max="9505" width="13.85546875" style="2" bestFit="1" customWidth="1"/>
    <col min="9506" max="9511" width="11.42578125" style="2" bestFit="1" customWidth="1"/>
    <col min="9512" max="9514" width="11.28515625" style="2" bestFit="1" customWidth="1"/>
    <col min="9515" max="9515" width="13.85546875" style="2" bestFit="1" customWidth="1"/>
    <col min="9516" max="9520" width="11.28515625" style="2" bestFit="1" customWidth="1"/>
    <col min="9521" max="9521" width="13.42578125" style="2" customWidth="1"/>
    <col min="9522" max="9522" width="11.28515625" style="2" bestFit="1" customWidth="1"/>
    <col min="9523" max="9523" width="15.140625" style="2" customWidth="1"/>
    <col min="9524" max="9524" width="13.140625" style="2" customWidth="1"/>
    <col min="9525" max="9525" width="15.85546875" style="2" customWidth="1"/>
    <col min="9526" max="9526" width="14.85546875" style="2" customWidth="1"/>
    <col min="9527" max="9527" width="19.140625" style="2" customWidth="1"/>
    <col min="9528" max="9528" width="14" style="2" customWidth="1"/>
    <col min="9529" max="9529" width="15.85546875" style="2" customWidth="1"/>
    <col min="9530" max="9530" width="17" style="2" customWidth="1"/>
    <col min="9531" max="9531" width="16.140625" style="2" customWidth="1"/>
    <col min="9532" max="9532" width="17.28515625" style="2" customWidth="1"/>
    <col min="9533" max="9534" width="8.85546875" style="2"/>
    <col min="9535" max="9535" width="13.85546875" style="2" bestFit="1" customWidth="1"/>
    <col min="9536" max="9728" width="8.85546875" style="2"/>
    <col min="9729" max="9729" width="43.42578125" style="2" customWidth="1"/>
    <col min="9730" max="9736" width="18.85546875" style="2" customWidth="1"/>
    <col min="9737" max="9737" width="15.42578125" style="2" customWidth="1"/>
    <col min="9738" max="9738" width="12.140625" style="2" customWidth="1"/>
    <col min="9739" max="9739" width="14.28515625" style="2" customWidth="1"/>
    <col min="9740" max="9740" width="12.28515625" style="2" customWidth="1"/>
    <col min="9741" max="9741" width="12.85546875" style="2" customWidth="1"/>
    <col min="9742" max="9743" width="12.42578125" style="2" customWidth="1"/>
    <col min="9744" max="9744" width="12.28515625" style="2" customWidth="1"/>
    <col min="9745" max="9750" width="11.42578125" style="2" bestFit="1" customWidth="1"/>
    <col min="9751" max="9751" width="13.85546875" style="2" bestFit="1" customWidth="1"/>
    <col min="9752" max="9756" width="11.42578125" style="2" bestFit="1" customWidth="1"/>
    <col min="9757" max="9757" width="11.7109375" style="2" customWidth="1"/>
    <col min="9758" max="9758" width="13.42578125" style="2" bestFit="1" customWidth="1"/>
    <col min="9759" max="9760" width="11.42578125" style="2" bestFit="1" customWidth="1"/>
    <col min="9761" max="9761" width="13.85546875" style="2" bestFit="1" customWidth="1"/>
    <col min="9762" max="9767" width="11.42578125" style="2" bestFit="1" customWidth="1"/>
    <col min="9768" max="9770" width="11.28515625" style="2" bestFit="1" customWidth="1"/>
    <col min="9771" max="9771" width="13.85546875" style="2" bestFit="1" customWidth="1"/>
    <col min="9772" max="9776" width="11.28515625" style="2" bestFit="1" customWidth="1"/>
    <col min="9777" max="9777" width="13.42578125" style="2" customWidth="1"/>
    <col min="9778" max="9778" width="11.28515625" style="2" bestFit="1" customWidth="1"/>
    <col min="9779" max="9779" width="15.140625" style="2" customWidth="1"/>
    <col min="9780" max="9780" width="13.140625" style="2" customWidth="1"/>
    <col min="9781" max="9781" width="15.85546875" style="2" customWidth="1"/>
    <col min="9782" max="9782" width="14.85546875" style="2" customWidth="1"/>
    <col min="9783" max="9783" width="19.140625" style="2" customWidth="1"/>
    <col min="9784" max="9784" width="14" style="2" customWidth="1"/>
    <col min="9785" max="9785" width="15.85546875" style="2" customWidth="1"/>
    <col min="9786" max="9786" width="17" style="2" customWidth="1"/>
    <col min="9787" max="9787" width="16.140625" style="2" customWidth="1"/>
    <col min="9788" max="9788" width="17.28515625" style="2" customWidth="1"/>
    <col min="9789" max="9790" width="8.85546875" style="2"/>
    <col min="9791" max="9791" width="13.85546875" style="2" bestFit="1" customWidth="1"/>
    <col min="9792" max="9984" width="8.85546875" style="2"/>
    <col min="9985" max="9985" width="43.42578125" style="2" customWidth="1"/>
    <col min="9986" max="9992" width="18.85546875" style="2" customWidth="1"/>
    <col min="9993" max="9993" width="15.42578125" style="2" customWidth="1"/>
    <col min="9994" max="9994" width="12.140625" style="2" customWidth="1"/>
    <col min="9995" max="9995" width="14.28515625" style="2" customWidth="1"/>
    <col min="9996" max="9996" width="12.28515625" style="2" customWidth="1"/>
    <col min="9997" max="9997" width="12.85546875" style="2" customWidth="1"/>
    <col min="9998" max="9999" width="12.42578125" style="2" customWidth="1"/>
    <col min="10000" max="10000" width="12.28515625" style="2" customWidth="1"/>
    <col min="10001" max="10006" width="11.42578125" style="2" bestFit="1" customWidth="1"/>
    <col min="10007" max="10007" width="13.85546875" style="2" bestFit="1" customWidth="1"/>
    <col min="10008" max="10012" width="11.42578125" style="2" bestFit="1" customWidth="1"/>
    <col min="10013" max="10013" width="11.7109375" style="2" customWidth="1"/>
    <col min="10014" max="10014" width="13.42578125" style="2" bestFit="1" customWidth="1"/>
    <col min="10015" max="10016" width="11.42578125" style="2" bestFit="1" customWidth="1"/>
    <col min="10017" max="10017" width="13.85546875" style="2" bestFit="1" customWidth="1"/>
    <col min="10018" max="10023" width="11.42578125" style="2" bestFit="1" customWidth="1"/>
    <col min="10024" max="10026" width="11.28515625" style="2" bestFit="1" customWidth="1"/>
    <col min="10027" max="10027" width="13.85546875" style="2" bestFit="1" customWidth="1"/>
    <col min="10028" max="10032" width="11.28515625" style="2" bestFit="1" customWidth="1"/>
    <col min="10033" max="10033" width="13.42578125" style="2" customWidth="1"/>
    <col min="10034" max="10034" width="11.28515625" style="2" bestFit="1" customWidth="1"/>
    <col min="10035" max="10035" width="15.140625" style="2" customWidth="1"/>
    <col min="10036" max="10036" width="13.140625" style="2" customWidth="1"/>
    <col min="10037" max="10037" width="15.85546875" style="2" customWidth="1"/>
    <col min="10038" max="10038" width="14.85546875" style="2" customWidth="1"/>
    <col min="10039" max="10039" width="19.140625" style="2" customWidth="1"/>
    <col min="10040" max="10040" width="14" style="2" customWidth="1"/>
    <col min="10041" max="10041" width="15.85546875" style="2" customWidth="1"/>
    <col min="10042" max="10042" width="17" style="2" customWidth="1"/>
    <col min="10043" max="10043" width="16.140625" style="2" customWidth="1"/>
    <col min="10044" max="10044" width="17.28515625" style="2" customWidth="1"/>
    <col min="10045" max="10046" width="8.85546875" style="2"/>
    <col min="10047" max="10047" width="13.85546875" style="2" bestFit="1" customWidth="1"/>
    <col min="10048" max="10240" width="8.85546875" style="2"/>
    <col min="10241" max="10241" width="43.42578125" style="2" customWidth="1"/>
    <col min="10242" max="10248" width="18.85546875" style="2" customWidth="1"/>
    <col min="10249" max="10249" width="15.42578125" style="2" customWidth="1"/>
    <col min="10250" max="10250" width="12.140625" style="2" customWidth="1"/>
    <col min="10251" max="10251" width="14.28515625" style="2" customWidth="1"/>
    <col min="10252" max="10252" width="12.28515625" style="2" customWidth="1"/>
    <col min="10253" max="10253" width="12.85546875" style="2" customWidth="1"/>
    <col min="10254" max="10255" width="12.42578125" style="2" customWidth="1"/>
    <col min="10256" max="10256" width="12.28515625" style="2" customWidth="1"/>
    <col min="10257" max="10262" width="11.42578125" style="2" bestFit="1" customWidth="1"/>
    <col min="10263" max="10263" width="13.85546875" style="2" bestFit="1" customWidth="1"/>
    <col min="10264" max="10268" width="11.42578125" style="2" bestFit="1" customWidth="1"/>
    <col min="10269" max="10269" width="11.7109375" style="2" customWidth="1"/>
    <col min="10270" max="10270" width="13.42578125" style="2" bestFit="1" customWidth="1"/>
    <col min="10271" max="10272" width="11.42578125" style="2" bestFit="1" customWidth="1"/>
    <col min="10273" max="10273" width="13.85546875" style="2" bestFit="1" customWidth="1"/>
    <col min="10274" max="10279" width="11.42578125" style="2" bestFit="1" customWidth="1"/>
    <col min="10280" max="10282" width="11.28515625" style="2" bestFit="1" customWidth="1"/>
    <col min="10283" max="10283" width="13.85546875" style="2" bestFit="1" customWidth="1"/>
    <col min="10284" max="10288" width="11.28515625" style="2" bestFit="1" customWidth="1"/>
    <col min="10289" max="10289" width="13.42578125" style="2" customWidth="1"/>
    <col min="10290" max="10290" width="11.28515625" style="2" bestFit="1" customWidth="1"/>
    <col min="10291" max="10291" width="15.140625" style="2" customWidth="1"/>
    <col min="10292" max="10292" width="13.140625" style="2" customWidth="1"/>
    <col min="10293" max="10293" width="15.85546875" style="2" customWidth="1"/>
    <col min="10294" max="10294" width="14.85546875" style="2" customWidth="1"/>
    <col min="10295" max="10295" width="19.140625" style="2" customWidth="1"/>
    <col min="10296" max="10296" width="14" style="2" customWidth="1"/>
    <col min="10297" max="10297" width="15.85546875" style="2" customWidth="1"/>
    <col min="10298" max="10298" width="17" style="2" customWidth="1"/>
    <col min="10299" max="10299" width="16.140625" style="2" customWidth="1"/>
    <col min="10300" max="10300" width="17.28515625" style="2" customWidth="1"/>
    <col min="10301" max="10302" width="8.85546875" style="2"/>
    <col min="10303" max="10303" width="13.85546875" style="2" bestFit="1" customWidth="1"/>
    <col min="10304" max="10496" width="8.85546875" style="2"/>
    <col min="10497" max="10497" width="43.42578125" style="2" customWidth="1"/>
    <col min="10498" max="10504" width="18.85546875" style="2" customWidth="1"/>
    <col min="10505" max="10505" width="15.42578125" style="2" customWidth="1"/>
    <col min="10506" max="10506" width="12.140625" style="2" customWidth="1"/>
    <col min="10507" max="10507" width="14.28515625" style="2" customWidth="1"/>
    <col min="10508" max="10508" width="12.28515625" style="2" customWidth="1"/>
    <col min="10509" max="10509" width="12.85546875" style="2" customWidth="1"/>
    <col min="10510" max="10511" width="12.42578125" style="2" customWidth="1"/>
    <col min="10512" max="10512" width="12.28515625" style="2" customWidth="1"/>
    <col min="10513" max="10518" width="11.42578125" style="2" bestFit="1" customWidth="1"/>
    <col min="10519" max="10519" width="13.85546875" style="2" bestFit="1" customWidth="1"/>
    <col min="10520" max="10524" width="11.42578125" style="2" bestFit="1" customWidth="1"/>
    <col min="10525" max="10525" width="11.7109375" style="2" customWidth="1"/>
    <col min="10526" max="10526" width="13.42578125" style="2" bestFit="1" customWidth="1"/>
    <col min="10527" max="10528" width="11.42578125" style="2" bestFit="1" customWidth="1"/>
    <col min="10529" max="10529" width="13.85546875" style="2" bestFit="1" customWidth="1"/>
    <col min="10530" max="10535" width="11.42578125" style="2" bestFit="1" customWidth="1"/>
    <col min="10536" max="10538" width="11.28515625" style="2" bestFit="1" customWidth="1"/>
    <col min="10539" max="10539" width="13.85546875" style="2" bestFit="1" customWidth="1"/>
    <col min="10540" max="10544" width="11.28515625" style="2" bestFit="1" customWidth="1"/>
    <col min="10545" max="10545" width="13.42578125" style="2" customWidth="1"/>
    <col min="10546" max="10546" width="11.28515625" style="2" bestFit="1" customWidth="1"/>
    <col min="10547" max="10547" width="15.140625" style="2" customWidth="1"/>
    <col min="10548" max="10548" width="13.140625" style="2" customWidth="1"/>
    <col min="10549" max="10549" width="15.85546875" style="2" customWidth="1"/>
    <col min="10550" max="10550" width="14.85546875" style="2" customWidth="1"/>
    <col min="10551" max="10551" width="19.140625" style="2" customWidth="1"/>
    <col min="10552" max="10552" width="14" style="2" customWidth="1"/>
    <col min="10553" max="10553" width="15.85546875" style="2" customWidth="1"/>
    <col min="10554" max="10554" width="17" style="2" customWidth="1"/>
    <col min="10555" max="10555" width="16.140625" style="2" customWidth="1"/>
    <col min="10556" max="10556" width="17.28515625" style="2" customWidth="1"/>
    <col min="10557" max="10558" width="8.85546875" style="2"/>
    <col min="10559" max="10559" width="13.85546875" style="2" bestFit="1" customWidth="1"/>
    <col min="10560" max="10752" width="8.85546875" style="2"/>
    <col min="10753" max="10753" width="43.42578125" style="2" customWidth="1"/>
    <col min="10754" max="10760" width="18.85546875" style="2" customWidth="1"/>
    <col min="10761" max="10761" width="15.42578125" style="2" customWidth="1"/>
    <col min="10762" max="10762" width="12.140625" style="2" customWidth="1"/>
    <col min="10763" max="10763" width="14.28515625" style="2" customWidth="1"/>
    <col min="10764" max="10764" width="12.28515625" style="2" customWidth="1"/>
    <col min="10765" max="10765" width="12.85546875" style="2" customWidth="1"/>
    <col min="10766" max="10767" width="12.42578125" style="2" customWidth="1"/>
    <col min="10768" max="10768" width="12.28515625" style="2" customWidth="1"/>
    <col min="10769" max="10774" width="11.42578125" style="2" bestFit="1" customWidth="1"/>
    <col min="10775" max="10775" width="13.85546875" style="2" bestFit="1" customWidth="1"/>
    <col min="10776" max="10780" width="11.42578125" style="2" bestFit="1" customWidth="1"/>
    <col min="10781" max="10781" width="11.7109375" style="2" customWidth="1"/>
    <col min="10782" max="10782" width="13.42578125" style="2" bestFit="1" customWidth="1"/>
    <col min="10783" max="10784" width="11.42578125" style="2" bestFit="1" customWidth="1"/>
    <col min="10785" max="10785" width="13.85546875" style="2" bestFit="1" customWidth="1"/>
    <col min="10786" max="10791" width="11.42578125" style="2" bestFit="1" customWidth="1"/>
    <col min="10792" max="10794" width="11.28515625" style="2" bestFit="1" customWidth="1"/>
    <col min="10795" max="10795" width="13.85546875" style="2" bestFit="1" customWidth="1"/>
    <col min="10796" max="10800" width="11.28515625" style="2" bestFit="1" customWidth="1"/>
    <col min="10801" max="10801" width="13.42578125" style="2" customWidth="1"/>
    <col min="10802" max="10802" width="11.28515625" style="2" bestFit="1" customWidth="1"/>
    <col min="10803" max="10803" width="15.140625" style="2" customWidth="1"/>
    <col min="10804" max="10804" width="13.140625" style="2" customWidth="1"/>
    <col min="10805" max="10805" width="15.85546875" style="2" customWidth="1"/>
    <col min="10806" max="10806" width="14.85546875" style="2" customWidth="1"/>
    <col min="10807" max="10807" width="19.140625" style="2" customWidth="1"/>
    <col min="10808" max="10808" width="14" style="2" customWidth="1"/>
    <col min="10809" max="10809" width="15.85546875" style="2" customWidth="1"/>
    <col min="10810" max="10810" width="17" style="2" customWidth="1"/>
    <col min="10811" max="10811" width="16.140625" style="2" customWidth="1"/>
    <col min="10812" max="10812" width="17.28515625" style="2" customWidth="1"/>
    <col min="10813" max="10814" width="8.85546875" style="2"/>
    <col min="10815" max="10815" width="13.85546875" style="2" bestFit="1" customWidth="1"/>
    <col min="10816" max="11008" width="8.85546875" style="2"/>
    <col min="11009" max="11009" width="43.42578125" style="2" customWidth="1"/>
    <col min="11010" max="11016" width="18.85546875" style="2" customWidth="1"/>
    <col min="11017" max="11017" width="15.42578125" style="2" customWidth="1"/>
    <col min="11018" max="11018" width="12.140625" style="2" customWidth="1"/>
    <col min="11019" max="11019" width="14.28515625" style="2" customWidth="1"/>
    <col min="11020" max="11020" width="12.28515625" style="2" customWidth="1"/>
    <col min="11021" max="11021" width="12.85546875" style="2" customWidth="1"/>
    <col min="11022" max="11023" width="12.42578125" style="2" customWidth="1"/>
    <col min="11024" max="11024" width="12.28515625" style="2" customWidth="1"/>
    <col min="11025" max="11030" width="11.42578125" style="2" bestFit="1" customWidth="1"/>
    <col min="11031" max="11031" width="13.85546875" style="2" bestFit="1" customWidth="1"/>
    <col min="11032" max="11036" width="11.42578125" style="2" bestFit="1" customWidth="1"/>
    <col min="11037" max="11037" width="11.7109375" style="2" customWidth="1"/>
    <col min="11038" max="11038" width="13.42578125" style="2" bestFit="1" customWidth="1"/>
    <col min="11039" max="11040" width="11.42578125" style="2" bestFit="1" customWidth="1"/>
    <col min="11041" max="11041" width="13.85546875" style="2" bestFit="1" customWidth="1"/>
    <col min="11042" max="11047" width="11.42578125" style="2" bestFit="1" customWidth="1"/>
    <col min="11048" max="11050" width="11.28515625" style="2" bestFit="1" customWidth="1"/>
    <col min="11051" max="11051" width="13.85546875" style="2" bestFit="1" customWidth="1"/>
    <col min="11052" max="11056" width="11.28515625" style="2" bestFit="1" customWidth="1"/>
    <col min="11057" max="11057" width="13.42578125" style="2" customWidth="1"/>
    <col min="11058" max="11058" width="11.28515625" style="2" bestFit="1" customWidth="1"/>
    <col min="11059" max="11059" width="15.140625" style="2" customWidth="1"/>
    <col min="11060" max="11060" width="13.140625" style="2" customWidth="1"/>
    <col min="11061" max="11061" width="15.85546875" style="2" customWidth="1"/>
    <col min="11062" max="11062" width="14.85546875" style="2" customWidth="1"/>
    <col min="11063" max="11063" width="19.140625" style="2" customWidth="1"/>
    <col min="11064" max="11064" width="14" style="2" customWidth="1"/>
    <col min="11065" max="11065" width="15.85546875" style="2" customWidth="1"/>
    <col min="11066" max="11066" width="17" style="2" customWidth="1"/>
    <col min="11067" max="11067" width="16.140625" style="2" customWidth="1"/>
    <col min="11068" max="11068" width="17.28515625" style="2" customWidth="1"/>
    <col min="11069" max="11070" width="8.85546875" style="2"/>
    <col min="11071" max="11071" width="13.85546875" style="2" bestFit="1" customWidth="1"/>
    <col min="11072" max="11264" width="8.85546875" style="2"/>
    <col min="11265" max="11265" width="43.42578125" style="2" customWidth="1"/>
    <col min="11266" max="11272" width="18.85546875" style="2" customWidth="1"/>
    <col min="11273" max="11273" width="15.42578125" style="2" customWidth="1"/>
    <col min="11274" max="11274" width="12.140625" style="2" customWidth="1"/>
    <col min="11275" max="11275" width="14.28515625" style="2" customWidth="1"/>
    <col min="11276" max="11276" width="12.28515625" style="2" customWidth="1"/>
    <col min="11277" max="11277" width="12.85546875" style="2" customWidth="1"/>
    <col min="11278" max="11279" width="12.42578125" style="2" customWidth="1"/>
    <col min="11280" max="11280" width="12.28515625" style="2" customWidth="1"/>
    <col min="11281" max="11286" width="11.42578125" style="2" bestFit="1" customWidth="1"/>
    <col min="11287" max="11287" width="13.85546875" style="2" bestFit="1" customWidth="1"/>
    <col min="11288" max="11292" width="11.42578125" style="2" bestFit="1" customWidth="1"/>
    <col min="11293" max="11293" width="11.7109375" style="2" customWidth="1"/>
    <col min="11294" max="11294" width="13.42578125" style="2" bestFit="1" customWidth="1"/>
    <col min="11295" max="11296" width="11.42578125" style="2" bestFit="1" customWidth="1"/>
    <col min="11297" max="11297" width="13.85546875" style="2" bestFit="1" customWidth="1"/>
    <col min="11298" max="11303" width="11.42578125" style="2" bestFit="1" customWidth="1"/>
    <col min="11304" max="11306" width="11.28515625" style="2" bestFit="1" customWidth="1"/>
    <col min="11307" max="11307" width="13.85546875" style="2" bestFit="1" customWidth="1"/>
    <col min="11308" max="11312" width="11.28515625" style="2" bestFit="1" customWidth="1"/>
    <col min="11313" max="11313" width="13.42578125" style="2" customWidth="1"/>
    <col min="11314" max="11314" width="11.28515625" style="2" bestFit="1" customWidth="1"/>
    <col min="11315" max="11315" width="15.140625" style="2" customWidth="1"/>
    <col min="11316" max="11316" width="13.140625" style="2" customWidth="1"/>
    <col min="11317" max="11317" width="15.85546875" style="2" customWidth="1"/>
    <col min="11318" max="11318" width="14.85546875" style="2" customWidth="1"/>
    <col min="11319" max="11319" width="19.140625" style="2" customWidth="1"/>
    <col min="11320" max="11320" width="14" style="2" customWidth="1"/>
    <col min="11321" max="11321" width="15.85546875" style="2" customWidth="1"/>
    <col min="11322" max="11322" width="17" style="2" customWidth="1"/>
    <col min="11323" max="11323" width="16.140625" style="2" customWidth="1"/>
    <col min="11324" max="11324" width="17.28515625" style="2" customWidth="1"/>
    <col min="11325" max="11326" width="8.85546875" style="2"/>
    <col min="11327" max="11327" width="13.85546875" style="2" bestFit="1" customWidth="1"/>
    <col min="11328" max="11520" width="8.85546875" style="2"/>
    <col min="11521" max="11521" width="43.42578125" style="2" customWidth="1"/>
    <col min="11522" max="11528" width="18.85546875" style="2" customWidth="1"/>
    <col min="11529" max="11529" width="15.42578125" style="2" customWidth="1"/>
    <col min="11530" max="11530" width="12.140625" style="2" customWidth="1"/>
    <col min="11531" max="11531" width="14.28515625" style="2" customWidth="1"/>
    <col min="11532" max="11532" width="12.28515625" style="2" customWidth="1"/>
    <col min="11533" max="11533" width="12.85546875" style="2" customWidth="1"/>
    <col min="11534" max="11535" width="12.42578125" style="2" customWidth="1"/>
    <col min="11536" max="11536" width="12.28515625" style="2" customWidth="1"/>
    <col min="11537" max="11542" width="11.42578125" style="2" bestFit="1" customWidth="1"/>
    <col min="11543" max="11543" width="13.85546875" style="2" bestFit="1" customWidth="1"/>
    <col min="11544" max="11548" width="11.42578125" style="2" bestFit="1" customWidth="1"/>
    <col min="11549" max="11549" width="11.7109375" style="2" customWidth="1"/>
    <col min="11550" max="11550" width="13.42578125" style="2" bestFit="1" customWidth="1"/>
    <col min="11551" max="11552" width="11.42578125" style="2" bestFit="1" customWidth="1"/>
    <col min="11553" max="11553" width="13.85546875" style="2" bestFit="1" customWidth="1"/>
    <col min="11554" max="11559" width="11.42578125" style="2" bestFit="1" customWidth="1"/>
    <col min="11560" max="11562" width="11.28515625" style="2" bestFit="1" customWidth="1"/>
    <col min="11563" max="11563" width="13.85546875" style="2" bestFit="1" customWidth="1"/>
    <col min="11564" max="11568" width="11.28515625" style="2" bestFit="1" customWidth="1"/>
    <col min="11569" max="11569" width="13.42578125" style="2" customWidth="1"/>
    <col min="11570" max="11570" width="11.28515625" style="2" bestFit="1" customWidth="1"/>
    <col min="11571" max="11571" width="15.140625" style="2" customWidth="1"/>
    <col min="11572" max="11572" width="13.140625" style="2" customWidth="1"/>
    <col min="11573" max="11573" width="15.85546875" style="2" customWidth="1"/>
    <col min="11574" max="11574" width="14.85546875" style="2" customWidth="1"/>
    <col min="11575" max="11575" width="19.140625" style="2" customWidth="1"/>
    <col min="11576" max="11576" width="14" style="2" customWidth="1"/>
    <col min="11577" max="11577" width="15.85546875" style="2" customWidth="1"/>
    <col min="11578" max="11578" width="17" style="2" customWidth="1"/>
    <col min="11579" max="11579" width="16.140625" style="2" customWidth="1"/>
    <col min="11580" max="11580" width="17.28515625" style="2" customWidth="1"/>
    <col min="11581" max="11582" width="8.85546875" style="2"/>
    <col min="11583" max="11583" width="13.85546875" style="2" bestFit="1" customWidth="1"/>
    <col min="11584" max="11776" width="8.85546875" style="2"/>
    <col min="11777" max="11777" width="43.42578125" style="2" customWidth="1"/>
    <col min="11778" max="11784" width="18.85546875" style="2" customWidth="1"/>
    <col min="11785" max="11785" width="15.42578125" style="2" customWidth="1"/>
    <col min="11786" max="11786" width="12.140625" style="2" customWidth="1"/>
    <col min="11787" max="11787" width="14.28515625" style="2" customWidth="1"/>
    <col min="11788" max="11788" width="12.28515625" style="2" customWidth="1"/>
    <col min="11789" max="11789" width="12.85546875" style="2" customWidth="1"/>
    <col min="11790" max="11791" width="12.42578125" style="2" customWidth="1"/>
    <col min="11792" max="11792" width="12.28515625" style="2" customWidth="1"/>
    <col min="11793" max="11798" width="11.42578125" style="2" bestFit="1" customWidth="1"/>
    <col min="11799" max="11799" width="13.85546875" style="2" bestFit="1" customWidth="1"/>
    <col min="11800" max="11804" width="11.42578125" style="2" bestFit="1" customWidth="1"/>
    <col min="11805" max="11805" width="11.7109375" style="2" customWidth="1"/>
    <col min="11806" max="11806" width="13.42578125" style="2" bestFit="1" customWidth="1"/>
    <col min="11807" max="11808" width="11.42578125" style="2" bestFit="1" customWidth="1"/>
    <col min="11809" max="11809" width="13.85546875" style="2" bestFit="1" customWidth="1"/>
    <col min="11810" max="11815" width="11.42578125" style="2" bestFit="1" customWidth="1"/>
    <col min="11816" max="11818" width="11.28515625" style="2" bestFit="1" customWidth="1"/>
    <col min="11819" max="11819" width="13.85546875" style="2" bestFit="1" customWidth="1"/>
    <col min="11820" max="11824" width="11.28515625" style="2" bestFit="1" customWidth="1"/>
    <col min="11825" max="11825" width="13.42578125" style="2" customWidth="1"/>
    <col min="11826" max="11826" width="11.28515625" style="2" bestFit="1" customWidth="1"/>
    <col min="11827" max="11827" width="15.140625" style="2" customWidth="1"/>
    <col min="11828" max="11828" width="13.140625" style="2" customWidth="1"/>
    <col min="11829" max="11829" width="15.85546875" style="2" customWidth="1"/>
    <col min="11830" max="11830" width="14.85546875" style="2" customWidth="1"/>
    <col min="11831" max="11831" width="19.140625" style="2" customWidth="1"/>
    <col min="11832" max="11832" width="14" style="2" customWidth="1"/>
    <col min="11833" max="11833" width="15.85546875" style="2" customWidth="1"/>
    <col min="11834" max="11834" width="17" style="2" customWidth="1"/>
    <col min="11835" max="11835" width="16.140625" style="2" customWidth="1"/>
    <col min="11836" max="11836" width="17.28515625" style="2" customWidth="1"/>
    <col min="11837" max="11838" width="8.85546875" style="2"/>
    <col min="11839" max="11839" width="13.85546875" style="2" bestFit="1" customWidth="1"/>
    <col min="11840" max="12032" width="8.85546875" style="2"/>
    <col min="12033" max="12033" width="43.42578125" style="2" customWidth="1"/>
    <col min="12034" max="12040" width="18.85546875" style="2" customWidth="1"/>
    <col min="12041" max="12041" width="15.42578125" style="2" customWidth="1"/>
    <col min="12042" max="12042" width="12.140625" style="2" customWidth="1"/>
    <col min="12043" max="12043" width="14.28515625" style="2" customWidth="1"/>
    <col min="12044" max="12044" width="12.28515625" style="2" customWidth="1"/>
    <col min="12045" max="12045" width="12.85546875" style="2" customWidth="1"/>
    <col min="12046" max="12047" width="12.42578125" style="2" customWidth="1"/>
    <col min="12048" max="12048" width="12.28515625" style="2" customWidth="1"/>
    <col min="12049" max="12054" width="11.42578125" style="2" bestFit="1" customWidth="1"/>
    <col min="12055" max="12055" width="13.85546875" style="2" bestFit="1" customWidth="1"/>
    <col min="12056" max="12060" width="11.42578125" style="2" bestFit="1" customWidth="1"/>
    <col min="12061" max="12061" width="11.7109375" style="2" customWidth="1"/>
    <col min="12062" max="12062" width="13.42578125" style="2" bestFit="1" customWidth="1"/>
    <col min="12063" max="12064" width="11.42578125" style="2" bestFit="1" customWidth="1"/>
    <col min="12065" max="12065" width="13.85546875" style="2" bestFit="1" customWidth="1"/>
    <col min="12066" max="12071" width="11.42578125" style="2" bestFit="1" customWidth="1"/>
    <col min="12072" max="12074" width="11.28515625" style="2" bestFit="1" customWidth="1"/>
    <col min="12075" max="12075" width="13.85546875" style="2" bestFit="1" customWidth="1"/>
    <col min="12076" max="12080" width="11.28515625" style="2" bestFit="1" customWidth="1"/>
    <col min="12081" max="12081" width="13.42578125" style="2" customWidth="1"/>
    <col min="12082" max="12082" width="11.28515625" style="2" bestFit="1" customWidth="1"/>
    <col min="12083" max="12083" width="15.140625" style="2" customWidth="1"/>
    <col min="12084" max="12084" width="13.140625" style="2" customWidth="1"/>
    <col min="12085" max="12085" width="15.85546875" style="2" customWidth="1"/>
    <col min="12086" max="12086" width="14.85546875" style="2" customWidth="1"/>
    <col min="12087" max="12087" width="19.140625" style="2" customWidth="1"/>
    <col min="12088" max="12088" width="14" style="2" customWidth="1"/>
    <col min="12089" max="12089" width="15.85546875" style="2" customWidth="1"/>
    <col min="12090" max="12090" width="17" style="2" customWidth="1"/>
    <col min="12091" max="12091" width="16.140625" style="2" customWidth="1"/>
    <col min="12092" max="12092" width="17.28515625" style="2" customWidth="1"/>
    <col min="12093" max="12094" width="8.85546875" style="2"/>
    <col min="12095" max="12095" width="13.85546875" style="2" bestFit="1" customWidth="1"/>
    <col min="12096" max="12288" width="8.85546875" style="2"/>
    <col min="12289" max="12289" width="43.42578125" style="2" customWidth="1"/>
    <col min="12290" max="12296" width="18.85546875" style="2" customWidth="1"/>
    <col min="12297" max="12297" width="15.42578125" style="2" customWidth="1"/>
    <col min="12298" max="12298" width="12.140625" style="2" customWidth="1"/>
    <col min="12299" max="12299" width="14.28515625" style="2" customWidth="1"/>
    <col min="12300" max="12300" width="12.28515625" style="2" customWidth="1"/>
    <col min="12301" max="12301" width="12.85546875" style="2" customWidth="1"/>
    <col min="12302" max="12303" width="12.42578125" style="2" customWidth="1"/>
    <col min="12304" max="12304" width="12.28515625" style="2" customWidth="1"/>
    <col min="12305" max="12310" width="11.42578125" style="2" bestFit="1" customWidth="1"/>
    <col min="12311" max="12311" width="13.85546875" style="2" bestFit="1" customWidth="1"/>
    <col min="12312" max="12316" width="11.42578125" style="2" bestFit="1" customWidth="1"/>
    <col min="12317" max="12317" width="11.7109375" style="2" customWidth="1"/>
    <col min="12318" max="12318" width="13.42578125" style="2" bestFit="1" customWidth="1"/>
    <col min="12319" max="12320" width="11.42578125" style="2" bestFit="1" customWidth="1"/>
    <col min="12321" max="12321" width="13.85546875" style="2" bestFit="1" customWidth="1"/>
    <col min="12322" max="12327" width="11.42578125" style="2" bestFit="1" customWidth="1"/>
    <col min="12328" max="12330" width="11.28515625" style="2" bestFit="1" customWidth="1"/>
    <col min="12331" max="12331" width="13.85546875" style="2" bestFit="1" customWidth="1"/>
    <col min="12332" max="12336" width="11.28515625" style="2" bestFit="1" customWidth="1"/>
    <col min="12337" max="12337" width="13.42578125" style="2" customWidth="1"/>
    <col min="12338" max="12338" width="11.28515625" style="2" bestFit="1" customWidth="1"/>
    <col min="12339" max="12339" width="15.140625" style="2" customWidth="1"/>
    <col min="12340" max="12340" width="13.140625" style="2" customWidth="1"/>
    <col min="12341" max="12341" width="15.85546875" style="2" customWidth="1"/>
    <col min="12342" max="12342" width="14.85546875" style="2" customWidth="1"/>
    <col min="12343" max="12343" width="19.140625" style="2" customWidth="1"/>
    <col min="12344" max="12344" width="14" style="2" customWidth="1"/>
    <col min="12345" max="12345" width="15.85546875" style="2" customWidth="1"/>
    <col min="12346" max="12346" width="17" style="2" customWidth="1"/>
    <col min="12347" max="12347" width="16.140625" style="2" customWidth="1"/>
    <col min="12348" max="12348" width="17.28515625" style="2" customWidth="1"/>
    <col min="12349" max="12350" width="8.85546875" style="2"/>
    <col min="12351" max="12351" width="13.85546875" style="2" bestFit="1" customWidth="1"/>
    <col min="12352" max="12544" width="8.85546875" style="2"/>
    <col min="12545" max="12545" width="43.42578125" style="2" customWidth="1"/>
    <col min="12546" max="12552" width="18.85546875" style="2" customWidth="1"/>
    <col min="12553" max="12553" width="15.42578125" style="2" customWidth="1"/>
    <col min="12554" max="12554" width="12.140625" style="2" customWidth="1"/>
    <col min="12555" max="12555" width="14.28515625" style="2" customWidth="1"/>
    <col min="12556" max="12556" width="12.28515625" style="2" customWidth="1"/>
    <col min="12557" max="12557" width="12.85546875" style="2" customWidth="1"/>
    <col min="12558" max="12559" width="12.42578125" style="2" customWidth="1"/>
    <col min="12560" max="12560" width="12.28515625" style="2" customWidth="1"/>
    <col min="12561" max="12566" width="11.42578125" style="2" bestFit="1" customWidth="1"/>
    <col min="12567" max="12567" width="13.85546875" style="2" bestFit="1" customWidth="1"/>
    <col min="12568" max="12572" width="11.42578125" style="2" bestFit="1" customWidth="1"/>
    <col min="12573" max="12573" width="11.7109375" style="2" customWidth="1"/>
    <col min="12574" max="12574" width="13.42578125" style="2" bestFit="1" customWidth="1"/>
    <col min="12575" max="12576" width="11.42578125" style="2" bestFit="1" customWidth="1"/>
    <col min="12577" max="12577" width="13.85546875" style="2" bestFit="1" customWidth="1"/>
    <col min="12578" max="12583" width="11.42578125" style="2" bestFit="1" customWidth="1"/>
    <col min="12584" max="12586" width="11.28515625" style="2" bestFit="1" customWidth="1"/>
    <col min="12587" max="12587" width="13.85546875" style="2" bestFit="1" customWidth="1"/>
    <col min="12588" max="12592" width="11.28515625" style="2" bestFit="1" customWidth="1"/>
    <col min="12593" max="12593" width="13.42578125" style="2" customWidth="1"/>
    <col min="12594" max="12594" width="11.28515625" style="2" bestFit="1" customWidth="1"/>
    <col min="12595" max="12595" width="15.140625" style="2" customWidth="1"/>
    <col min="12596" max="12596" width="13.140625" style="2" customWidth="1"/>
    <col min="12597" max="12597" width="15.85546875" style="2" customWidth="1"/>
    <col min="12598" max="12598" width="14.85546875" style="2" customWidth="1"/>
    <col min="12599" max="12599" width="19.140625" style="2" customWidth="1"/>
    <col min="12600" max="12600" width="14" style="2" customWidth="1"/>
    <col min="12601" max="12601" width="15.85546875" style="2" customWidth="1"/>
    <col min="12602" max="12602" width="17" style="2" customWidth="1"/>
    <col min="12603" max="12603" width="16.140625" style="2" customWidth="1"/>
    <col min="12604" max="12604" width="17.28515625" style="2" customWidth="1"/>
    <col min="12605" max="12606" width="8.85546875" style="2"/>
    <col min="12607" max="12607" width="13.85546875" style="2" bestFit="1" customWidth="1"/>
    <col min="12608" max="12800" width="8.85546875" style="2"/>
    <col min="12801" max="12801" width="43.42578125" style="2" customWidth="1"/>
    <col min="12802" max="12808" width="18.85546875" style="2" customWidth="1"/>
    <col min="12809" max="12809" width="15.42578125" style="2" customWidth="1"/>
    <col min="12810" max="12810" width="12.140625" style="2" customWidth="1"/>
    <col min="12811" max="12811" width="14.28515625" style="2" customWidth="1"/>
    <col min="12812" max="12812" width="12.28515625" style="2" customWidth="1"/>
    <col min="12813" max="12813" width="12.85546875" style="2" customWidth="1"/>
    <col min="12814" max="12815" width="12.42578125" style="2" customWidth="1"/>
    <col min="12816" max="12816" width="12.28515625" style="2" customWidth="1"/>
    <col min="12817" max="12822" width="11.42578125" style="2" bestFit="1" customWidth="1"/>
    <col min="12823" max="12823" width="13.85546875" style="2" bestFit="1" customWidth="1"/>
    <col min="12824" max="12828" width="11.42578125" style="2" bestFit="1" customWidth="1"/>
    <col min="12829" max="12829" width="11.7109375" style="2" customWidth="1"/>
    <col min="12830" max="12830" width="13.42578125" style="2" bestFit="1" customWidth="1"/>
    <col min="12831" max="12832" width="11.42578125" style="2" bestFit="1" customWidth="1"/>
    <col min="12833" max="12833" width="13.85546875" style="2" bestFit="1" customWidth="1"/>
    <col min="12834" max="12839" width="11.42578125" style="2" bestFit="1" customWidth="1"/>
    <col min="12840" max="12842" width="11.28515625" style="2" bestFit="1" customWidth="1"/>
    <col min="12843" max="12843" width="13.85546875" style="2" bestFit="1" customWidth="1"/>
    <col min="12844" max="12848" width="11.28515625" style="2" bestFit="1" customWidth="1"/>
    <col min="12849" max="12849" width="13.42578125" style="2" customWidth="1"/>
    <col min="12850" max="12850" width="11.28515625" style="2" bestFit="1" customWidth="1"/>
    <col min="12851" max="12851" width="15.140625" style="2" customWidth="1"/>
    <col min="12852" max="12852" width="13.140625" style="2" customWidth="1"/>
    <col min="12853" max="12853" width="15.85546875" style="2" customWidth="1"/>
    <col min="12854" max="12854" width="14.85546875" style="2" customWidth="1"/>
    <col min="12855" max="12855" width="19.140625" style="2" customWidth="1"/>
    <col min="12856" max="12856" width="14" style="2" customWidth="1"/>
    <col min="12857" max="12857" width="15.85546875" style="2" customWidth="1"/>
    <col min="12858" max="12858" width="17" style="2" customWidth="1"/>
    <col min="12859" max="12859" width="16.140625" style="2" customWidth="1"/>
    <col min="12860" max="12860" width="17.28515625" style="2" customWidth="1"/>
    <col min="12861" max="12862" width="8.85546875" style="2"/>
    <col min="12863" max="12863" width="13.85546875" style="2" bestFit="1" customWidth="1"/>
    <col min="12864" max="13056" width="8.85546875" style="2"/>
    <col min="13057" max="13057" width="43.42578125" style="2" customWidth="1"/>
    <col min="13058" max="13064" width="18.85546875" style="2" customWidth="1"/>
    <col min="13065" max="13065" width="15.42578125" style="2" customWidth="1"/>
    <col min="13066" max="13066" width="12.140625" style="2" customWidth="1"/>
    <col min="13067" max="13067" width="14.28515625" style="2" customWidth="1"/>
    <col min="13068" max="13068" width="12.28515625" style="2" customWidth="1"/>
    <col min="13069" max="13069" width="12.85546875" style="2" customWidth="1"/>
    <col min="13070" max="13071" width="12.42578125" style="2" customWidth="1"/>
    <col min="13072" max="13072" width="12.28515625" style="2" customWidth="1"/>
    <col min="13073" max="13078" width="11.42578125" style="2" bestFit="1" customWidth="1"/>
    <col min="13079" max="13079" width="13.85546875" style="2" bestFit="1" customWidth="1"/>
    <col min="13080" max="13084" width="11.42578125" style="2" bestFit="1" customWidth="1"/>
    <col min="13085" max="13085" width="11.7109375" style="2" customWidth="1"/>
    <col min="13086" max="13086" width="13.42578125" style="2" bestFit="1" customWidth="1"/>
    <col min="13087" max="13088" width="11.42578125" style="2" bestFit="1" customWidth="1"/>
    <col min="13089" max="13089" width="13.85546875" style="2" bestFit="1" customWidth="1"/>
    <col min="13090" max="13095" width="11.42578125" style="2" bestFit="1" customWidth="1"/>
    <col min="13096" max="13098" width="11.28515625" style="2" bestFit="1" customWidth="1"/>
    <col min="13099" max="13099" width="13.85546875" style="2" bestFit="1" customWidth="1"/>
    <col min="13100" max="13104" width="11.28515625" style="2" bestFit="1" customWidth="1"/>
    <col min="13105" max="13105" width="13.42578125" style="2" customWidth="1"/>
    <col min="13106" max="13106" width="11.28515625" style="2" bestFit="1" customWidth="1"/>
    <col min="13107" max="13107" width="15.140625" style="2" customWidth="1"/>
    <col min="13108" max="13108" width="13.140625" style="2" customWidth="1"/>
    <col min="13109" max="13109" width="15.85546875" style="2" customWidth="1"/>
    <col min="13110" max="13110" width="14.85546875" style="2" customWidth="1"/>
    <col min="13111" max="13111" width="19.140625" style="2" customWidth="1"/>
    <col min="13112" max="13112" width="14" style="2" customWidth="1"/>
    <col min="13113" max="13113" width="15.85546875" style="2" customWidth="1"/>
    <col min="13114" max="13114" width="17" style="2" customWidth="1"/>
    <col min="13115" max="13115" width="16.140625" style="2" customWidth="1"/>
    <col min="13116" max="13116" width="17.28515625" style="2" customWidth="1"/>
    <col min="13117" max="13118" width="8.85546875" style="2"/>
    <col min="13119" max="13119" width="13.85546875" style="2" bestFit="1" customWidth="1"/>
    <col min="13120" max="13312" width="8.85546875" style="2"/>
    <col min="13313" max="13313" width="43.42578125" style="2" customWidth="1"/>
    <col min="13314" max="13320" width="18.85546875" style="2" customWidth="1"/>
    <col min="13321" max="13321" width="15.42578125" style="2" customWidth="1"/>
    <col min="13322" max="13322" width="12.140625" style="2" customWidth="1"/>
    <col min="13323" max="13323" width="14.28515625" style="2" customWidth="1"/>
    <col min="13324" max="13324" width="12.28515625" style="2" customWidth="1"/>
    <col min="13325" max="13325" width="12.85546875" style="2" customWidth="1"/>
    <col min="13326" max="13327" width="12.42578125" style="2" customWidth="1"/>
    <col min="13328" max="13328" width="12.28515625" style="2" customWidth="1"/>
    <col min="13329" max="13334" width="11.42578125" style="2" bestFit="1" customWidth="1"/>
    <col min="13335" max="13335" width="13.85546875" style="2" bestFit="1" customWidth="1"/>
    <col min="13336" max="13340" width="11.42578125" style="2" bestFit="1" customWidth="1"/>
    <col min="13341" max="13341" width="11.7109375" style="2" customWidth="1"/>
    <col min="13342" max="13342" width="13.42578125" style="2" bestFit="1" customWidth="1"/>
    <col min="13343" max="13344" width="11.42578125" style="2" bestFit="1" customWidth="1"/>
    <col min="13345" max="13345" width="13.85546875" style="2" bestFit="1" customWidth="1"/>
    <col min="13346" max="13351" width="11.42578125" style="2" bestFit="1" customWidth="1"/>
    <col min="13352" max="13354" width="11.28515625" style="2" bestFit="1" customWidth="1"/>
    <col min="13355" max="13355" width="13.85546875" style="2" bestFit="1" customWidth="1"/>
    <col min="13356" max="13360" width="11.28515625" style="2" bestFit="1" customWidth="1"/>
    <col min="13361" max="13361" width="13.42578125" style="2" customWidth="1"/>
    <col min="13362" max="13362" width="11.28515625" style="2" bestFit="1" customWidth="1"/>
    <col min="13363" max="13363" width="15.140625" style="2" customWidth="1"/>
    <col min="13364" max="13364" width="13.140625" style="2" customWidth="1"/>
    <col min="13365" max="13365" width="15.85546875" style="2" customWidth="1"/>
    <col min="13366" max="13366" width="14.85546875" style="2" customWidth="1"/>
    <col min="13367" max="13367" width="19.140625" style="2" customWidth="1"/>
    <col min="13368" max="13368" width="14" style="2" customWidth="1"/>
    <col min="13369" max="13369" width="15.85546875" style="2" customWidth="1"/>
    <col min="13370" max="13370" width="17" style="2" customWidth="1"/>
    <col min="13371" max="13371" width="16.140625" style="2" customWidth="1"/>
    <col min="13372" max="13372" width="17.28515625" style="2" customWidth="1"/>
    <col min="13373" max="13374" width="8.85546875" style="2"/>
    <col min="13375" max="13375" width="13.85546875" style="2" bestFit="1" customWidth="1"/>
    <col min="13376" max="13568" width="8.85546875" style="2"/>
    <col min="13569" max="13569" width="43.42578125" style="2" customWidth="1"/>
    <col min="13570" max="13576" width="18.85546875" style="2" customWidth="1"/>
    <col min="13577" max="13577" width="15.42578125" style="2" customWidth="1"/>
    <col min="13578" max="13578" width="12.140625" style="2" customWidth="1"/>
    <col min="13579" max="13579" width="14.28515625" style="2" customWidth="1"/>
    <col min="13580" max="13580" width="12.28515625" style="2" customWidth="1"/>
    <col min="13581" max="13581" width="12.85546875" style="2" customWidth="1"/>
    <col min="13582" max="13583" width="12.42578125" style="2" customWidth="1"/>
    <col min="13584" max="13584" width="12.28515625" style="2" customWidth="1"/>
    <col min="13585" max="13590" width="11.42578125" style="2" bestFit="1" customWidth="1"/>
    <col min="13591" max="13591" width="13.85546875" style="2" bestFit="1" customWidth="1"/>
    <col min="13592" max="13596" width="11.42578125" style="2" bestFit="1" customWidth="1"/>
    <col min="13597" max="13597" width="11.7109375" style="2" customWidth="1"/>
    <col min="13598" max="13598" width="13.42578125" style="2" bestFit="1" customWidth="1"/>
    <col min="13599" max="13600" width="11.42578125" style="2" bestFit="1" customWidth="1"/>
    <col min="13601" max="13601" width="13.85546875" style="2" bestFit="1" customWidth="1"/>
    <col min="13602" max="13607" width="11.42578125" style="2" bestFit="1" customWidth="1"/>
    <col min="13608" max="13610" width="11.28515625" style="2" bestFit="1" customWidth="1"/>
    <col min="13611" max="13611" width="13.85546875" style="2" bestFit="1" customWidth="1"/>
    <col min="13612" max="13616" width="11.28515625" style="2" bestFit="1" customWidth="1"/>
    <col min="13617" max="13617" width="13.42578125" style="2" customWidth="1"/>
    <col min="13618" max="13618" width="11.28515625" style="2" bestFit="1" customWidth="1"/>
    <col min="13619" max="13619" width="15.140625" style="2" customWidth="1"/>
    <col min="13620" max="13620" width="13.140625" style="2" customWidth="1"/>
    <col min="13621" max="13621" width="15.85546875" style="2" customWidth="1"/>
    <col min="13622" max="13622" width="14.85546875" style="2" customWidth="1"/>
    <col min="13623" max="13623" width="19.140625" style="2" customWidth="1"/>
    <col min="13624" max="13624" width="14" style="2" customWidth="1"/>
    <col min="13625" max="13625" width="15.85546875" style="2" customWidth="1"/>
    <col min="13626" max="13626" width="17" style="2" customWidth="1"/>
    <col min="13627" max="13627" width="16.140625" style="2" customWidth="1"/>
    <col min="13628" max="13628" width="17.28515625" style="2" customWidth="1"/>
    <col min="13629" max="13630" width="8.85546875" style="2"/>
    <col min="13631" max="13631" width="13.85546875" style="2" bestFit="1" customWidth="1"/>
    <col min="13632" max="13824" width="8.85546875" style="2"/>
    <col min="13825" max="13825" width="43.42578125" style="2" customWidth="1"/>
    <col min="13826" max="13832" width="18.85546875" style="2" customWidth="1"/>
    <col min="13833" max="13833" width="15.42578125" style="2" customWidth="1"/>
    <col min="13834" max="13834" width="12.140625" style="2" customWidth="1"/>
    <col min="13835" max="13835" width="14.28515625" style="2" customWidth="1"/>
    <col min="13836" max="13836" width="12.28515625" style="2" customWidth="1"/>
    <col min="13837" max="13837" width="12.85546875" style="2" customWidth="1"/>
    <col min="13838" max="13839" width="12.42578125" style="2" customWidth="1"/>
    <col min="13840" max="13840" width="12.28515625" style="2" customWidth="1"/>
    <col min="13841" max="13846" width="11.42578125" style="2" bestFit="1" customWidth="1"/>
    <col min="13847" max="13847" width="13.85546875" style="2" bestFit="1" customWidth="1"/>
    <col min="13848" max="13852" width="11.42578125" style="2" bestFit="1" customWidth="1"/>
    <col min="13853" max="13853" width="11.7109375" style="2" customWidth="1"/>
    <col min="13854" max="13854" width="13.42578125" style="2" bestFit="1" customWidth="1"/>
    <col min="13855" max="13856" width="11.42578125" style="2" bestFit="1" customWidth="1"/>
    <col min="13857" max="13857" width="13.85546875" style="2" bestFit="1" customWidth="1"/>
    <col min="13858" max="13863" width="11.42578125" style="2" bestFit="1" customWidth="1"/>
    <col min="13864" max="13866" width="11.28515625" style="2" bestFit="1" customWidth="1"/>
    <col min="13867" max="13867" width="13.85546875" style="2" bestFit="1" customWidth="1"/>
    <col min="13868" max="13872" width="11.28515625" style="2" bestFit="1" customWidth="1"/>
    <col min="13873" max="13873" width="13.42578125" style="2" customWidth="1"/>
    <col min="13874" max="13874" width="11.28515625" style="2" bestFit="1" customWidth="1"/>
    <col min="13875" max="13875" width="15.140625" style="2" customWidth="1"/>
    <col min="13876" max="13876" width="13.140625" style="2" customWidth="1"/>
    <col min="13877" max="13877" width="15.85546875" style="2" customWidth="1"/>
    <col min="13878" max="13878" width="14.85546875" style="2" customWidth="1"/>
    <col min="13879" max="13879" width="19.140625" style="2" customWidth="1"/>
    <col min="13880" max="13880" width="14" style="2" customWidth="1"/>
    <col min="13881" max="13881" width="15.85546875" style="2" customWidth="1"/>
    <col min="13882" max="13882" width="17" style="2" customWidth="1"/>
    <col min="13883" max="13883" width="16.140625" style="2" customWidth="1"/>
    <col min="13884" max="13884" width="17.28515625" style="2" customWidth="1"/>
    <col min="13885" max="13886" width="8.85546875" style="2"/>
    <col min="13887" max="13887" width="13.85546875" style="2" bestFit="1" customWidth="1"/>
    <col min="13888" max="14080" width="8.85546875" style="2"/>
    <col min="14081" max="14081" width="43.42578125" style="2" customWidth="1"/>
    <col min="14082" max="14088" width="18.85546875" style="2" customWidth="1"/>
    <col min="14089" max="14089" width="15.42578125" style="2" customWidth="1"/>
    <col min="14090" max="14090" width="12.140625" style="2" customWidth="1"/>
    <col min="14091" max="14091" width="14.28515625" style="2" customWidth="1"/>
    <col min="14092" max="14092" width="12.28515625" style="2" customWidth="1"/>
    <col min="14093" max="14093" width="12.85546875" style="2" customWidth="1"/>
    <col min="14094" max="14095" width="12.42578125" style="2" customWidth="1"/>
    <col min="14096" max="14096" width="12.28515625" style="2" customWidth="1"/>
    <col min="14097" max="14102" width="11.42578125" style="2" bestFit="1" customWidth="1"/>
    <col min="14103" max="14103" width="13.85546875" style="2" bestFit="1" customWidth="1"/>
    <col min="14104" max="14108" width="11.42578125" style="2" bestFit="1" customWidth="1"/>
    <col min="14109" max="14109" width="11.7109375" style="2" customWidth="1"/>
    <col min="14110" max="14110" width="13.42578125" style="2" bestFit="1" customWidth="1"/>
    <col min="14111" max="14112" width="11.42578125" style="2" bestFit="1" customWidth="1"/>
    <col min="14113" max="14113" width="13.85546875" style="2" bestFit="1" customWidth="1"/>
    <col min="14114" max="14119" width="11.42578125" style="2" bestFit="1" customWidth="1"/>
    <col min="14120" max="14122" width="11.28515625" style="2" bestFit="1" customWidth="1"/>
    <col min="14123" max="14123" width="13.85546875" style="2" bestFit="1" customWidth="1"/>
    <col min="14124" max="14128" width="11.28515625" style="2" bestFit="1" customWidth="1"/>
    <col min="14129" max="14129" width="13.42578125" style="2" customWidth="1"/>
    <col min="14130" max="14130" width="11.28515625" style="2" bestFit="1" customWidth="1"/>
    <col min="14131" max="14131" width="15.140625" style="2" customWidth="1"/>
    <col min="14132" max="14132" width="13.140625" style="2" customWidth="1"/>
    <col min="14133" max="14133" width="15.85546875" style="2" customWidth="1"/>
    <col min="14134" max="14134" width="14.85546875" style="2" customWidth="1"/>
    <col min="14135" max="14135" width="19.140625" style="2" customWidth="1"/>
    <col min="14136" max="14136" width="14" style="2" customWidth="1"/>
    <col min="14137" max="14137" width="15.85546875" style="2" customWidth="1"/>
    <col min="14138" max="14138" width="17" style="2" customWidth="1"/>
    <col min="14139" max="14139" width="16.140625" style="2" customWidth="1"/>
    <col min="14140" max="14140" width="17.28515625" style="2" customWidth="1"/>
    <col min="14141" max="14142" width="8.85546875" style="2"/>
    <col min="14143" max="14143" width="13.85546875" style="2" bestFit="1" customWidth="1"/>
    <col min="14144" max="14336" width="8.85546875" style="2"/>
    <col min="14337" max="14337" width="43.42578125" style="2" customWidth="1"/>
    <col min="14338" max="14344" width="18.85546875" style="2" customWidth="1"/>
    <col min="14345" max="14345" width="15.42578125" style="2" customWidth="1"/>
    <col min="14346" max="14346" width="12.140625" style="2" customWidth="1"/>
    <col min="14347" max="14347" width="14.28515625" style="2" customWidth="1"/>
    <col min="14348" max="14348" width="12.28515625" style="2" customWidth="1"/>
    <col min="14349" max="14349" width="12.85546875" style="2" customWidth="1"/>
    <col min="14350" max="14351" width="12.42578125" style="2" customWidth="1"/>
    <col min="14352" max="14352" width="12.28515625" style="2" customWidth="1"/>
    <col min="14353" max="14358" width="11.42578125" style="2" bestFit="1" customWidth="1"/>
    <col min="14359" max="14359" width="13.85546875" style="2" bestFit="1" customWidth="1"/>
    <col min="14360" max="14364" width="11.42578125" style="2" bestFit="1" customWidth="1"/>
    <col min="14365" max="14365" width="11.7109375" style="2" customWidth="1"/>
    <col min="14366" max="14366" width="13.42578125" style="2" bestFit="1" customWidth="1"/>
    <col min="14367" max="14368" width="11.42578125" style="2" bestFit="1" customWidth="1"/>
    <col min="14369" max="14369" width="13.85546875" style="2" bestFit="1" customWidth="1"/>
    <col min="14370" max="14375" width="11.42578125" style="2" bestFit="1" customWidth="1"/>
    <col min="14376" max="14378" width="11.28515625" style="2" bestFit="1" customWidth="1"/>
    <col min="14379" max="14379" width="13.85546875" style="2" bestFit="1" customWidth="1"/>
    <col min="14380" max="14384" width="11.28515625" style="2" bestFit="1" customWidth="1"/>
    <col min="14385" max="14385" width="13.42578125" style="2" customWidth="1"/>
    <col min="14386" max="14386" width="11.28515625" style="2" bestFit="1" customWidth="1"/>
    <col min="14387" max="14387" width="15.140625" style="2" customWidth="1"/>
    <col min="14388" max="14388" width="13.140625" style="2" customWidth="1"/>
    <col min="14389" max="14389" width="15.85546875" style="2" customWidth="1"/>
    <col min="14390" max="14390" width="14.85546875" style="2" customWidth="1"/>
    <col min="14391" max="14391" width="19.140625" style="2" customWidth="1"/>
    <col min="14392" max="14392" width="14" style="2" customWidth="1"/>
    <col min="14393" max="14393" width="15.85546875" style="2" customWidth="1"/>
    <col min="14394" max="14394" width="17" style="2" customWidth="1"/>
    <col min="14395" max="14395" width="16.140625" style="2" customWidth="1"/>
    <col min="14396" max="14396" width="17.28515625" style="2" customWidth="1"/>
    <col min="14397" max="14398" width="8.85546875" style="2"/>
    <col min="14399" max="14399" width="13.85546875" style="2" bestFit="1" customWidth="1"/>
    <col min="14400" max="14592" width="8.85546875" style="2"/>
    <col min="14593" max="14593" width="43.42578125" style="2" customWidth="1"/>
    <col min="14594" max="14600" width="18.85546875" style="2" customWidth="1"/>
    <col min="14601" max="14601" width="15.42578125" style="2" customWidth="1"/>
    <col min="14602" max="14602" width="12.140625" style="2" customWidth="1"/>
    <col min="14603" max="14603" width="14.28515625" style="2" customWidth="1"/>
    <col min="14604" max="14604" width="12.28515625" style="2" customWidth="1"/>
    <col min="14605" max="14605" width="12.85546875" style="2" customWidth="1"/>
    <col min="14606" max="14607" width="12.42578125" style="2" customWidth="1"/>
    <col min="14608" max="14608" width="12.28515625" style="2" customWidth="1"/>
    <col min="14609" max="14614" width="11.42578125" style="2" bestFit="1" customWidth="1"/>
    <col min="14615" max="14615" width="13.85546875" style="2" bestFit="1" customWidth="1"/>
    <col min="14616" max="14620" width="11.42578125" style="2" bestFit="1" customWidth="1"/>
    <col min="14621" max="14621" width="11.7109375" style="2" customWidth="1"/>
    <col min="14622" max="14622" width="13.42578125" style="2" bestFit="1" customWidth="1"/>
    <col min="14623" max="14624" width="11.42578125" style="2" bestFit="1" customWidth="1"/>
    <col min="14625" max="14625" width="13.85546875" style="2" bestFit="1" customWidth="1"/>
    <col min="14626" max="14631" width="11.42578125" style="2" bestFit="1" customWidth="1"/>
    <col min="14632" max="14634" width="11.28515625" style="2" bestFit="1" customWidth="1"/>
    <col min="14635" max="14635" width="13.85546875" style="2" bestFit="1" customWidth="1"/>
    <col min="14636" max="14640" width="11.28515625" style="2" bestFit="1" customWidth="1"/>
    <col min="14641" max="14641" width="13.42578125" style="2" customWidth="1"/>
    <col min="14642" max="14642" width="11.28515625" style="2" bestFit="1" customWidth="1"/>
    <col min="14643" max="14643" width="15.140625" style="2" customWidth="1"/>
    <col min="14644" max="14644" width="13.140625" style="2" customWidth="1"/>
    <col min="14645" max="14645" width="15.85546875" style="2" customWidth="1"/>
    <col min="14646" max="14646" width="14.85546875" style="2" customWidth="1"/>
    <col min="14647" max="14647" width="19.140625" style="2" customWidth="1"/>
    <col min="14648" max="14648" width="14" style="2" customWidth="1"/>
    <col min="14649" max="14649" width="15.85546875" style="2" customWidth="1"/>
    <col min="14650" max="14650" width="17" style="2" customWidth="1"/>
    <col min="14651" max="14651" width="16.140625" style="2" customWidth="1"/>
    <col min="14652" max="14652" width="17.28515625" style="2" customWidth="1"/>
    <col min="14653" max="14654" width="8.85546875" style="2"/>
    <col min="14655" max="14655" width="13.85546875" style="2" bestFit="1" customWidth="1"/>
    <col min="14656" max="14848" width="8.85546875" style="2"/>
    <col min="14849" max="14849" width="43.42578125" style="2" customWidth="1"/>
    <col min="14850" max="14856" width="18.85546875" style="2" customWidth="1"/>
    <col min="14857" max="14857" width="15.42578125" style="2" customWidth="1"/>
    <col min="14858" max="14858" width="12.140625" style="2" customWidth="1"/>
    <col min="14859" max="14859" width="14.28515625" style="2" customWidth="1"/>
    <col min="14860" max="14860" width="12.28515625" style="2" customWidth="1"/>
    <col min="14861" max="14861" width="12.85546875" style="2" customWidth="1"/>
    <col min="14862" max="14863" width="12.42578125" style="2" customWidth="1"/>
    <col min="14864" max="14864" width="12.28515625" style="2" customWidth="1"/>
    <col min="14865" max="14870" width="11.42578125" style="2" bestFit="1" customWidth="1"/>
    <col min="14871" max="14871" width="13.85546875" style="2" bestFit="1" customWidth="1"/>
    <col min="14872" max="14876" width="11.42578125" style="2" bestFit="1" customWidth="1"/>
    <col min="14877" max="14877" width="11.7109375" style="2" customWidth="1"/>
    <col min="14878" max="14878" width="13.42578125" style="2" bestFit="1" customWidth="1"/>
    <col min="14879" max="14880" width="11.42578125" style="2" bestFit="1" customWidth="1"/>
    <col min="14881" max="14881" width="13.85546875" style="2" bestFit="1" customWidth="1"/>
    <col min="14882" max="14887" width="11.42578125" style="2" bestFit="1" customWidth="1"/>
    <col min="14888" max="14890" width="11.28515625" style="2" bestFit="1" customWidth="1"/>
    <col min="14891" max="14891" width="13.85546875" style="2" bestFit="1" customWidth="1"/>
    <col min="14892" max="14896" width="11.28515625" style="2" bestFit="1" customWidth="1"/>
    <col min="14897" max="14897" width="13.42578125" style="2" customWidth="1"/>
    <col min="14898" max="14898" width="11.28515625" style="2" bestFit="1" customWidth="1"/>
    <col min="14899" max="14899" width="15.140625" style="2" customWidth="1"/>
    <col min="14900" max="14900" width="13.140625" style="2" customWidth="1"/>
    <col min="14901" max="14901" width="15.85546875" style="2" customWidth="1"/>
    <col min="14902" max="14902" width="14.85546875" style="2" customWidth="1"/>
    <col min="14903" max="14903" width="19.140625" style="2" customWidth="1"/>
    <col min="14904" max="14904" width="14" style="2" customWidth="1"/>
    <col min="14905" max="14905" width="15.85546875" style="2" customWidth="1"/>
    <col min="14906" max="14906" width="17" style="2" customWidth="1"/>
    <col min="14907" max="14907" width="16.140625" style="2" customWidth="1"/>
    <col min="14908" max="14908" width="17.28515625" style="2" customWidth="1"/>
    <col min="14909" max="14910" width="8.85546875" style="2"/>
    <col min="14911" max="14911" width="13.85546875" style="2" bestFit="1" customWidth="1"/>
    <col min="14912" max="15104" width="8.85546875" style="2"/>
    <col min="15105" max="15105" width="43.42578125" style="2" customWidth="1"/>
    <col min="15106" max="15112" width="18.85546875" style="2" customWidth="1"/>
    <col min="15113" max="15113" width="15.42578125" style="2" customWidth="1"/>
    <col min="15114" max="15114" width="12.140625" style="2" customWidth="1"/>
    <col min="15115" max="15115" width="14.28515625" style="2" customWidth="1"/>
    <col min="15116" max="15116" width="12.28515625" style="2" customWidth="1"/>
    <col min="15117" max="15117" width="12.85546875" style="2" customWidth="1"/>
    <col min="15118" max="15119" width="12.42578125" style="2" customWidth="1"/>
    <col min="15120" max="15120" width="12.28515625" style="2" customWidth="1"/>
    <col min="15121" max="15126" width="11.42578125" style="2" bestFit="1" customWidth="1"/>
    <col min="15127" max="15127" width="13.85546875" style="2" bestFit="1" customWidth="1"/>
    <col min="15128" max="15132" width="11.42578125" style="2" bestFit="1" customWidth="1"/>
    <col min="15133" max="15133" width="11.7109375" style="2" customWidth="1"/>
    <col min="15134" max="15134" width="13.42578125" style="2" bestFit="1" customWidth="1"/>
    <col min="15135" max="15136" width="11.42578125" style="2" bestFit="1" customWidth="1"/>
    <col min="15137" max="15137" width="13.85546875" style="2" bestFit="1" customWidth="1"/>
    <col min="15138" max="15143" width="11.42578125" style="2" bestFit="1" customWidth="1"/>
    <col min="15144" max="15146" width="11.28515625" style="2" bestFit="1" customWidth="1"/>
    <col min="15147" max="15147" width="13.85546875" style="2" bestFit="1" customWidth="1"/>
    <col min="15148" max="15152" width="11.28515625" style="2" bestFit="1" customWidth="1"/>
    <col min="15153" max="15153" width="13.42578125" style="2" customWidth="1"/>
    <col min="15154" max="15154" width="11.28515625" style="2" bestFit="1" customWidth="1"/>
    <col min="15155" max="15155" width="15.140625" style="2" customWidth="1"/>
    <col min="15156" max="15156" width="13.140625" style="2" customWidth="1"/>
    <col min="15157" max="15157" width="15.85546875" style="2" customWidth="1"/>
    <col min="15158" max="15158" width="14.85546875" style="2" customWidth="1"/>
    <col min="15159" max="15159" width="19.140625" style="2" customWidth="1"/>
    <col min="15160" max="15160" width="14" style="2" customWidth="1"/>
    <col min="15161" max="15161" width="15.85546875" style="2" customWidth="1"/>
    <col min="15162" max="15162" width="17" style="2" customWidth="1"/>
    <col min="15163" max="15163" width="16.140625" style="2" customWidth="1"/>
    <col min="15164" max="15164" width="17.28515625" style="2" customWidth="1"/>
    <col min="15165" max="15166" width="8.85546875" style="2"/>
    <col min="15167" max="15167" width="13.85546875" style="2" bestFit="1" customWidth="1"/>
    <col min="15168" max="15360" width="8.85546875" style="2"/>
    <col min="15361" max="15361" width="43.42578125" style="2" customWidth="1"/>
    <col min="15362" max="15368" width="18.85546875" style="2" customWidth="1"/>
    <col min="15369" max="15369" width="15.42578125" style="2" customWidth="1"/>
    <col min="15370" max="15370" width="12.140625" style="2" customWidth="1"/>
    <col min="15371" max="15371" width="14.28515625" style="2" customWidth="1"/>
    <col min="15372" max="15372" width="12.28515625" style="2" customWidth="1"/>
    <col min="15373" max="15373" width="12.85546875" style="2" customWidth="1"/>
    <col min="15374" max="15375" width="12.42578125" style="2" customWidth="1"/>
    <col min="15376" max="15376" width="12.28515625" style="2" customWidth="1"/>
    <col min="15377" max="15382" width="11.42578125" style="2" bestFit="1" customWidth="1"/>
    <col min="15383" max="15383" width="13.85546875" style="2" bestFit="1" customWidth="1"/>
    <col min="15384" max="15388" width="11.42578125" style="2" bestFit="1" customWidth="1"/>
    <col min="15389" max="15389" width="11.7109375" style="2" customWidth="1"/>
    <col min="15390" max="15390" width="13.42578125" style="2" bestFit="1" customWidth="1"/>
    <col min="15391" max="15392" width="11.42578125" style="2" bestFit="1" customWidth="1"/>
    <col min="15393" max="15393" width="13.85546875" style="2" bestFit="1" customWidth="1"/>
    <col min="15394" max="15399" width="11.42578125" style="2" bestFit="1" customWidth="1"/>
    <col min="15400" max="15402" width="11.28515625" style="2" bestFit="1" customWidth="1"/>
    <col min="15403" max="15403" width="13.85546875" style="2" bestFit="1" customWidth="1"/>
    <col min="15404" max="15408" width="11.28515625" style="2" bestFit="1" customWidth="1"/>
    <col min="15409" max="15409" width="13.42578125" style="2" customWidth="1"/>
    <col min="15410" max="15410" width="11.28515625" style="2" bestFit="1" customWidth="1"/>
    <col min="15411" max="15411" width="15.140625" style="2" customWidth="1"/>
    <col min="15412" max="15412" width="13.140625" style="2" customWidth="1"/>
    <col min="15413" max="15413" width="15.85546875" style="2" customWidth="1"/>
    <col min="15414" max="15414" width="14.85546875" style="2" customWidth="1"/>
    <col min="15415" max="15415" width="19.140625" style="2" customWidth="1"/>
    <col min="15416" max="15416" width="14" style="2" customWidth="1"/>
    <col min="15417" max="15417" width="15.85546875" style="2" customWidth="1"/>
    <col min="15418" max="15418" width="17" style="2" customWidth="1"/>
    <col min="15419" max="15419" width="16.140625" style="2" customWidth="1"/>
    <col min="15420" max="15420" width="17.28515625" style="2" customWidth="1"/>
    <col min="15421" max="15422" width="8.85546875" style="2"/>
    <col min="15423" max="15423" width="13.85546875" style="2" bestFit="1" customWidth="1"/>
    <col min="15424" max="15616" width="8.85546875" style="2"/>
    <col min="15617" max="15617" width="43.42578125" style="2" customWidth="1"/>
    <col min="15618" max="15624" width="18.85546875" style="2" customWidth="1"/>
    <col min="15625" max="15625" width="15.42578125" style="2" customWidth="1"/>
    <col min="15626" max="15626" width="12.140625" style="2" customWidth="1"/>
    <col min="15627" max="15627" width="14.28515625" style="2" customWidth="1"/>
    <col min="15628" max="15628" width="12.28515625" style="2" customWidth="1"/>
    <col min="15629" max="15629" width="12.85546875" style="2" customWidth="1"/>
    <col min="15630" max="15631" width="12.42578125" style="2" customWidth="1"/>
    <col min="15632" max="15632" width="12.28515625" style="2" customWidth="1"/>
    <col min="15633" max="15638" width="11.42578125" style="2" bestFit="1" customWidth="1"/>
    <col min="15639" max="15639" width="13.85546875" style="2" bestFit="1" customWidth="1"/>
    <col min="15640" max="15644" width="11.42578125" style="2" bestFit="1" customWidth="1"/>
    <col min="15645" max="15645" width="11.7109375" style="2" customWidth="1"/>
    <col min="15646" max="15646" width="13.42578125" style="2" bestFit="1" customWidth="1"/>
    <col min="15647" max="15648" width="11.42578125" style="2" bestFit="1" customWidth="1"/>
    <col min="15649" max="15649" width="13.85546875" style="2" bestFit="1" customWidth="1"/>
    <col min="15650" max="15655" width="11.42578125" style="2" bestFit="1" customWidth="1"/>
    <col min="15656" max="15658" width="11.28515625" style="2" bestFit="1" customWidth="1"/>
    <col min="15659" max="15659" width="13.85546875" style="2" bestFit="1" customWidth="1"/>
    <col min="15660" max="15664" width="11.28515625" style="2" bestFit="1" customWidth="1"/>
    <col min="15665" max="15665" width="13.42578125" style="2" customWidth="1"/>
    <col min="15666" max="15666" width="11.28515625" style="2" bestFit="1" customWidth="1"/>
    <col min="15667" max="15667" width="15.140625" style="2" customWidth="1"/>
    <col min="15668" max="15668" width="13.140625" style="2" customWidth="1"/>
    <col min="15669" max="15669" width="15.85546875" style="2" customWidth="1"/>
    <col min="15670" max="15670" width="14.85546875" style="2" customWidth="1"/>
    <col min="15671" max="15671" width="19.140625" style="2" customWidth="1"/>
    <col min="15672" max="15672" width="14" style="2" customWidth="1"/>
    <col min="15673" max="15673" width="15.85546875" style="2" customWidth="1"/>
    <col min="15674" max="15674" width="17" style="2" customWidth="1"/>
    <col min="15675" max="15675" width="16.140625" style="2" customWidth="1"/>
    <col min="15676" max="15676" width="17.28515625" style="2" customWidth="1"/>
    <col min="15677" max="15678" width="8.85546875" style="2"/>
    <col min="15679" max="15679" width="13.85546875" style="2" bestFit="1" customWidth="1"/>
    <col min="15680" max="15872" width="8.85546875" style="2"/>
    <col min="15873" max="15873" width="43.42578125" style="2" customWidth="1"/>
    <col min="15874" max="15880" width="18.85546875" style="2" customWidth="1"/>
    <col min="15881" max="15881" width="15.42578125" style="2" customWidth="1"/>
    <col min="15882" max="15882" width="12.140625" style="2" customWidth="1"/>
    <col min="15883" max="15883" width="14.28515625" style="2" customWidth="1"/>
    <col min="15884" max="15884" width="12.28515625" style="2" customWidth="1"/>
    <col min="15885" max="15885" width="12.85546875" style="2" customWidth="1"/>
    <col min="15886" max="15887" width="12.42578125" style="2" customWidth="1"/>
    <col min="15888" max="15888" width="12.28515625" style="2" customWidth="1"/>
    <col min="15889" max="15894" width="11.42578125" style="2" bestFit="1" customWidth="1"/>
    <col min="15895" max="15895" width="13.85546875" style="2" bestFit="1" customWidth="1"/>
    <col min="15896" max="15900" width="11.42578125" style="2" bestFit="1" customWidth="1"/>
    <col min="15901" max="15901" width="11.7109375" style="2" customWidth="1"/>
    <col min="15902" max="15902" width="13.42578125" style="2" bestFit="1" customWidth="1"/>
    <col min="15903" max="15904" width="11.42578125" style="2" bestFit="1" customWidth="1"/>
    <col min="15905" max="15905" width="13.85546875" style="2" bestFit="1" customWidth="1"/>
    <col min="15906" max="15911" width="11.42578125" style="2" bestFit="1" customWidth="1"/>
    <col min="15912" max="15914" width="11.28515625" style="2" bestFit="1" customWidth="1"/>
    <col min="15915" max="15915" width="13.85546875" style="2" bestFit="1" customWidth="1"/>
    <col min="15916" max="15920" width="11.28515625" style="2" bestFit="1" customWidth="1"/>
    <col min="15921" max="15921" width="13.42578125" style="2" customWidth="1"/>
    <col min="15922" max="15922" width="11.28515625" style="2" bestFit="1" customWidth="1"/>
    <col min="15923" max="15923" width="15.140625" style="2" customWidth="1"/>
    <col min="15924" max="15924" width="13.140625" style="2" customWidth="1"/>
    <col min="15925" max="15925" width="15.85546875" style="2" customWidth="1"/>
    <col min="15926" max="15926" width="14.85546875" style="2" customWidth="1"/>
    <col min="15927" max="15927" width="19.140625" style="2" customWidth="1"/>
    <col min="15928" max="15928" width="14" style="2" customWidth="1"/>
    <col min="15929" max="15929" width="15.85546875" style="2" customWidth="1"/>
    <col min="15930" max="15930" width="17" style="2" customWidth="1"/>
    <col min="15931" max="15931" width="16.140625" style="2" customWidth="1"/>
    <col min="15932" max="15932" width="17.28515625" style="2" customWidth="1"/>
    <col min="15933" max="15934" width="8.85546875" style="2"/>
    <col min="15935" max="15935" width="13.85546875" style="2" bestFit="1" customWidth="1"/>
    <col min="15936" max="16128" width="8.85546875" style="2"/>
    <col min="16129" max="16129" width="43.42578125" style="2" customWidth="1"/>
    <col min="16130" max="16136" width="18.85546875" style="2" customWidth="1"/>
    <col min="16137" max="16137" width="15.42578125" style="2" customWidth="1"/>
    <col min="16138" max="16138" width="12.140625" style="2" customWidth="1"/>
    <col min="16139" max="16139" width="14.28515625" style="2" customWidth="1"/>
    <col min="16140" max="16140" width="12.28515625" style="2" customWidth="1"/>
    <col min="16141" max="16141" width="12.85546875" style="2" customWidth="1"/>
    <col min="16142" max="16143" width="12.42578125" style="2" customWidth="1"/>
    <col min="16144" max="16144" width="12.28515625" style="2" customWidth="1"/>
    <col min="16145" max="16150" width="11.42578125" style="2" bestFit="1" customWidth="1"/>
    <col min="16151" max="16151" width="13.85546875" style="2" bestFit="1" customWidth="1"/>
    <col min="16152" max="16156" width="11.42578125" style="2" bestFit="1" customWidth="1"/>
    <col min="16157" max="16157" width="11.7109375" style="2" customWidth="1"/>
    <col min="16158" max="16158" width="13.42578125" style="2" bestFit="1" customWidth="1"/>
    <col min="16159" max="16160" width="11.42578125" style="2" bestFit="1" customWidth="1"/>
    <col min="16161" max="16161" width="13.85546875" style="2" bestFit="1" customWidth="1"/>
    <col min="16162" max="16167" width="11.42578125" style="2" bestFit="1" customWidth="1"/>
    <col min="16168" max="16170" width="11.28515625" style="2" bestFit="1" customWidth="1"/>
    <col min="16171" max="16171" width="13.85546875" style="2" bestFit="1" customWidth="1"/>
    <col min="16172" max="16176" width="11.28515625" style="2" bestFit="1" customWidth="1"/>
    <col min="16177" max="16177" width="13.42578125" style="2" customWidth="1"/>
    <col min="16178" max="16178" width="11.28515625" style="2" bestFit="1" customWidth="1"/>
    <col min="16179" max="16179" width="15.140625" style="2" customWidth="1"/>
    <col min="16180" max="16180" width="13.140625" style="2" customWidth="1"/>
    <col min="16181" max="16181" width="15.85546875" style="2" customWidth="1"/>
    <col min="16182" max="16182" width="14.85546875" style="2" customWidth="1"/>
    <col min="16183" max="16183" width="19.140625" style="2" customWidth="1"/>
    <col min="16184" max="16184" width="14" style="2" customWidth="1"/>
    <col min="16185" max="16185" width="15.85546875" style="2" customWidth="1"/>
    <col min="16186" max="16186" width="17" style="2" customWidth="1"/>
    <col min="16187" max="16187" width="16.140625" style="2" customWidth="1"/>
    <col min="16188" max="16188" width="17.28515625" style="2" customWidth="1"/>
    <col min="16189" max="16190" width="8.85546875" style="2"/>
    <col min="16191" max="16191" width="13.85546875" style="2" bestFit="1" customWidth="1"/>
    <col min="16192" max="16384" width="8.85546875" style="2"/>
  </cols>
  <sheetData>
    <row r="1" spans="1:68" ht="16.5" thickBot="1" x14ac:dyDescent="0.3">
      <c r="A1" s="47"/>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8" s="50" customFormat="1" x14ac:dyDescent="0.25">
      <c r="A2" s="172" t="s">
        <v>32</v>
      </c>
      <c r="B2" s="167" t="s">
        <v>0</v>
      </c>
      <c r="C2" s="196">
        <v>1951</v>
      </c>
      <c r="D2" s="196">
        <v>1952</v>
      </c>
      <c r="E2" s="196">
        <v>1953</v>
      </c>
      <c r="F2" s="196">
        <v>1954</v>
      </c>
      <c r="G2" s="196">
        <v>1955</v>
      </c>
      <c r="H2" s="196">
        <v>1956</v>
      </c>
      <c r="I2" s="197">
        <v>1957</v>
      </c>
      <c r="J2" s="197">
        <v>1958</v>
      </c>
      <c r="K2" s="197">
        <v>1959</v>
      </c>
      <c r="L2" s="197">
        <v>1960</v>
      </c>
      <c r="M2" s="197">
        <v>1961</v>
      </c>
      <c r="N2" s="197">
        <v>1962</v>
      </c>
      <c r="O2" s="197">
        <v>1963</v>
      </c>
      <c r="P2" s="197">
        <v>1964</v>
      </c>
      <c r="Q2" s="197">
        <v>1965</v>
      </c>
      <c r="R2" s="197">
        <v>1966</v>
      </c>
      <c r="S2" s="197">
        <v>1967</v>
      </c>
      <c r="T2" s="197">
        <v>1968</v>
      </c>
      <c r="U2" s="197">
        <v>1969</v>
      </c>
      <c r="V2" s="197">
        <v>1970</v>
      </c>
      <c r="W2" s="197">
        <v>1971</v>
      </c>
      <c r="X2" s="197">
        <v>1972</v>
      </c>
      <c r="Y2" s="197">
        <v>1973</v>
      </c>
      <c r="Z2" s="197">
        <v>1974</v>
      </c>
      <c r="AA2" s="197">
        <v>1975</v>
      </c>
      <c r="AB2" s="197">
        <v>1976</v>
      </c>
      <c r="AC2" s="197">
        <v>1977</v>
      </c>
      <c r="AD2" s="197">
        <v>1978</v>
      </c>
      <c r="AE2" s="197">
        <v>1979</v>
      </c>
      <c r="AF2" s="197">
        <v>1980</v>
      </c>
      <c r="AG2" s="197">
        <v>1981</v>
      </c>
      <c r="AH2" s="197">
        <v>1982</v>
      </c>
      <c r="AI2" s="197">
        <v>1983</v>
      </c>
      <c r="AJ2" s="197">
        <v>1984</v>
      </c>
      <c r="AK2" s="197">
        <v>1985</v>
      </c>
      <c r="AL2" s="197">
        <v>1986</v>
      </c>
      <c r="AM2" s="197">
        <v>1987</v>
      </c>
      <c r="AN2" s="197">
        <v>1988</v>
      </c>
      <c r="AO2" s="197">
        <v>1989</v>
      </c>
      <c r="AP2" s="197">
        <v>1990</v>
      </c>
      <c r="AQ2" s="197">
        <v>1991</v>
      </c>
      <c r="AR2" s="197">
        <v>1992</v>
      </c>
      <c r="AS2" s="197">
        <v>1993</v>
      </c>
      <c r="AT2" s="197">
        <v>1994</v>
      </c>
      <c r="AU2" s="197">
        <v>1995</v>
      </c>
      <c r="AV2" s="197">
        <v>1996</v>
      </c>
      <c r="AW2" s="197">
        <v>1997</v>
      </c>
      <c r="AX2" s="197">
        <v>1998</v>
      </c>
      <c r="AY2" s="197">
        <v>1999</v>
      </c>
      <c r="AZ2" s="197">
        <v>2000</v>
      </c>
      <c r="BA2" s="197">
        <v>2001</v>
      </c>
      <c r="BB2" s="197">
        <v>2002</v>
      </c>
      <c r="BC2" s="197">
        <v>2003</v>
      </c>
      <c r="BD2" s="197">
        <v>2004</v>
      </c>
      <c r="BE2" s="197">
        <v>2005</v>
      </c>
      <c r="BF2" s="197">
        <v>2006</v>
      </c>
      <c r="BG2" s="197">
        <v>2007</v>
      </c>
      <c r="BH2" s="197">
        <v>2008</v>
      </c>
      <c r="BI2" s="197">
        <v>2009</v>
      </c>
      <c r="BJ2" s="197">
        <v>2010</v>
      </c>
      <c r="BK2" s="197">
        <v>2011</v>
      </c>
      <c r="BL2" s="198">
        <v>2012</v>
      </c>
      <c r="BM2" s="197">
        <v>2013</v>
      </c>
      <c r="BN2" s="202">
        <v>2014</v>
      </c>
    </row>
    <row r="3" spans="1:68" s="1" customFormat="1" ht="16.5" thickBot="1" x14ac:dyDescent="0.3">
      <c r="A3" s="173"/>
      <c r="B3" s="51"/>
      <c r="C3" s="52">
        <v>62443709</v>
      </c>
      <c r="D3" s="52">
        <f>C3+C3*M6*1</f>
        <v>64092998.399999999</v>
      </c>
      <c r="E3" s="52">
        <f>C3+C3*M6*2</f>
        <v>65742287.799999997</v>
      </c>
      <c r="F3" s="52">
        <f>C3+C3*M6*3</f>
        <v>67391577.200000003</v>
      </c>
      <c r="G3" s="52">
        <f>C3+C3*M6*4</f>
        <v>69040866.599999994</v>
      </c>
      <c r="H3" s="52">
        <f>C3+C3*M6*5</f>
        <v>70690156</v>
      </c>
      <c r="I3" s="52">
        <f>C3+C3*M6*6</f>
        <v>72339445.400000006</v>
      </c>
      <c r="J3" s="52">
        <f>C3+C3*M6*7</f>
        <v>73988734.799999997</v>
      </c>
      <c r="K3" s="52">
        <f>C3+C3*M6*8</f>
        <v>75638024.200000003</v>
      </c>
      <c r="L3" s="52">
        <f>C3+C3*M6*9</f>
        <v>77287313.599999994</v>
      </c>
      <c r="M3" s="52">
        <v>78936603</v>
      </c>
      <c r="N3" s="52">
        <f>M3+M3*W6*1</f>
        <v>81954340.400000006</v>
      </c>
      <c r="O3" s="52">
        <f>M3+M3*W6*2</f>
        <v>84972077.799999997</v>
      </c>
      <c r="P3" s="52">
        <f>M3+M3*W6*3</f>
        <v>87989815.200000003</v>
      </c>
      <c r="Q3" s="52">
        <f>M3+M3*W6*4</f>
        <v>91007552.599999994</v>
      </c>
      <c r="R3" s="52">
        <f>M3+M3*W6*5</f>
        <v>94025290</v>
      </c>
      <c r="S3" s="52">
        <f>M3+M3*W6*6</f>
        <v>97043027.400000006</v>
      </c>
      <c r="T3" s="52">
        <f>M3+M3*W6*7</f>
        <v>100060764.80000001</v>
      </c>
      <c r="U3" s="52">
        <f>M3+M3*W6*8</f>
        <v>103078502.2</v>
      </c>
      <c r="V3" s="52">
        <f>M3+M3*W6*9</f>
        <v>106096239.59999999</v>
      </c>
      <c r="W3" s="52">
        <v>109113977</v>
      </c>
      <c r="X3" s="52">
        <f>W3+W3*AG6*1</f>
        <v>114148834</v>
      </c>
      <c r="Y3" s="52">
        <f>W3+W3*AG6*2</f>
        <v>119183691</v>
      </c>
      <c r="Z3" s="52">
        <f>W3+W3*AG6*3</f>
        <v>124218548</v>
      </c>
      <c r="AA3" s="52">
        <f>W3+W3*AG6*4</f>
        <v>129253405</v>
      </c>
      <c r="AB3" s="52">
        <f>W3+W3*AG6*5</f>
        <v>134288262</v>
      </c>
      <c r="AC3" s="52">
        <f>W3+W3*AG6*6</f>
        <v>139323119</v>
      </c>
      <c r="AD3" s="52">
        <f>W3+W3*AG6*7</f>
        <v>144357976</v>
      </c>
      <c r="AE3" s="52">
        <f>W3+W3*AG6*8</f>
        <v>149392833</v>
      </c>
      <c r="AF3" s="52">
        <f>W3+W3*AG6*9</f>
        <v>154427690</v>
      </c>
      <c r="AG3" s="52">
        <v>159462547</v>
      </c>
      <c r="AH3" s="52">
        <f>AG3+AG3*AQ6*1</f>
        <v>165277393.5</v>
      </c>
      <c r="AI3" s="52">
        <f>AG3+AG3*AQ6*2</f>
        <v>171092240</v>
      </c>
      <c r="AJ3" s="52">
        <f>AG3+AG3*AQ6*3</f>
        <v>176907086.5</v>
      </c>
      <c r="AK3" s="52">
        <f>AG3+AG3*AQ6*4</f>
        <v>182721933</v>
      </c>
      <c r="AL3" s="52">
        <f>AG3+AG3*AQ6*5</f>
        <v>188536779.5</v>
      </c>
      <c r="AM3" s="52">
        <f>AG3+AG3*AQ6*6</f>
        <v>194351626</v>
      </c>
      <c r="AN3" s="52">
        <f>AG3+AG3*AQ6*7</f>
        <v>200166472.5</v>
      </c>
      <c r="AO3" s="52">
        <f>AG3+AG3*AQ6*8</f>
        <v>205981319</v>
      </c>
      <c r="AP3" s="52">
        <f>AG3+AG3*AQ6*9</f>
        <v>211796165.5</v>
      </c>
      <c r="AQ3" s="52">
        <v>217611012</v>
      </c>
      <c r="AR3" s="52">
        <f>AQ3+AQ3*BA6*1</f>
        <v>224462729</v>
      </c>
      <c r="AS3" s="52">
        <f>AQ3+AQ3*BA6*2</f>
        <v>231314446</v>
      </c>
      <c r="AT3" s="52">
        <f>AQ3+AQ3*BA6*3</f>
        <v>238166163</v>
      </c>
      <c r="AU3" s="52">
        <f>AQ3+AQ3*BA6*4</f>
        <v>245017880</v>
      </c>
      <c r="AV3" s="52">
        <f>AQ3+AQ3*BA6*5</f>
        <v>251869597</v>
      </c>
      <c r="AW3" s="52">
        <f>AQ3+AQ3*BA6*6</f>
        <v>258721314</v>
      </c>
      <c r="AX3" s="52">
        <f>AQ3+AQ3*BA6*7</f>
        <v>265573031</v>
      </c>
      <c r="AY3" s="52">
        <f>AQ3+AQ3*BA6*8</f>
        <v>272424748</v>
      </c>
      <c r="AZ3" s="52">
        <f>AQ3+AQ3*BA6*9</f>
        <v>279276465</v>
      </c>
      <c r="BA3" s="52">
        <v>286128182</v>
      </c>
      <c r="BB3" s="52">
        <f>BA3+BA3*BK6*1</f>
        <v>295225976.30000001</v>
      </c>
      <c r="BC3" s="52">
        <f>BA3+BA3*BK6*2</f>
        <v>304323770.60000002</v>
      </c>
      <c r="BD3" s="52">
        <f>BA3+BA3*BK6*3</f>
        <v>313421564.89999998</v>
      </c>
      <c r="BE3" s="52">
        <f>BA3+BA3*BK6*4</f>
        <v>322519359.19999999</v>
      </c>
      <c r="BF3" s="52">
        <f>BA3+BA3*BK6*5</f>
        <v>331617153.5</v>
      </c>
      <c r="BG3" s="53">
        <f>BA3+BA3*BK6*6</f>
        <v>340714947.80000001</v>
      </c>
      <c r="BH3" s="52">
        <f>BA3+BA3*BK6*7</f>
        <v>349812742.10000002</v>
      </c>
      <c r="BI3" s="52">
        <f>BA3+BA3*BK6*8</f>
        <v>358910536.39999998</v>
      </c>
      <c r="BJ3" s="52">
        <f>BA3+BA3*BK6*9</f>
        <v>368008330.69999999</v>
      </c>
      <c r="BK3" s="52">
        <v>377106125</v>
      </c>
      <c r="BL3" s="54">
        <f>BK3+BK3*BL6*1</f>
        <v>389096673.88805079</v>
      </c>
      <c r="BM3" s="52">
        <f>BK3+BK3*BM6*2</f>
        <v>401087222.77610153</v>
      </c>
      <c r="BN3" s="55">
        <f>BK3+BK3*BN6*3</f>
        <v>413077771.66415226</v>
      </c>
    </row>
    <row r="4" spans="1:68" s="1" customFormat="1" ht="16.5" thickBot="1" x14ac:dyDescent="0.3">
      <c r="A4" s="56"/>
      <c r="B4" s="56"/>
      <c r="C4" s="57"/>
      <c r="D4" s="58"/>
      <c r="E4" s="58"/>
      <c r="F4" s="58"/>
      <c r="G4" s="58"/>
      <c r="H4" s="58"/>
      <c r="I4" s="59"/>
      <c r="J4" s="59"/>
      <c r="K4" s="59"/>
      <c r="L4" s="59"/>
      <c r="M4" s="57"/>
      <c r="N4" s="59"/>
      <c r="O4" s="59"/>
      <c r="P4" s="59"/>
      <c r="Q4" s="59"/>
      <c r="R4" s="59"/>
      <c r="S4" s="59"/>
      <c r="T4" s="59"/>
      <c r="U4" s="59"/>
      <c r="V4" s="59"/>
      <c r="W4" s="57"/>
      <c r="X4" s="59"/>
      <c r="Y4" s="59"/>
      <c r="Z4" s="59"/>
      <c r="AA4" s="59"/>
      <c r="AB4" s="59"/>
      <c r="AC4" s="59"/>
      <c r="AD4" s="59"/>
      <c r="AE4" s="59"/>
      <c r="AF4" s="59"/>
      <c r="AG4" s="57"/>
      <c r="AH4" s="59"/>
      <c r="AI4" s="59"/>
      <c r="AJ4" s="59"/>
      <c r="AK4" s="59"/>
      <c r="AL4" s="59"/>
      <c r="AM4" s="59"/>
      <c r="AN4" s="59"/>
      <c r="AO4" s="59"/>
      <c r="AP4" s="59"/>
      <c r="AQ4" s="57"/>
      <c r="AR4" s="59"/>
      <c r="AS4" s="59"/>
      <c r="AT4" s="59"/>
      <c r="AU4" s="59"/>
      <c r="AV4" s="59"/>
      <c r="AW4" s="59"/>
      <c r="AX4" s="59"/>
      <c r="AY4" s="59"/>
      <c r="AZ4" s="59"/>
      <c r="BA4" s="57"/>
      <c r="BB4" s="60"/>
      <c r="BC4" s="60"/>
      <c r="BD4" s="60"/>
      <c r="BE4" s="61"/>
      <c r="BF4" s="56"/>
      <c r="BG4" s="56"/>
      <c r="BH4" s="56"/>
      <c r="BI4" s="56"/>
      <c r="BJ4" s="56"/>
      <c r="BK4" s="57"/>
      <c r="BL4" s="62"/>
      <c r="BM4" s="56"/>
      <c r="BN4" s="56"/>
    </row>
    <row r="5" spans="1:68" s="1" customFormat="1" ht="31.5" x14ac:dyDescent="0.25">
      <c r="A5" s="48" t="s">
        <v>33</v>
      </c>
      <c r="B5" s="49" t="s">
        <v>0</v>
      </c>
      <c r="C5" s="196">
        <v>1951</v>
      </c>
      <c r="D5" s="196">
        <v>1952</v>
      </c>
      <c r="E5" s="196">
        <v>1953</v>
      </c>
      <c r="F5" s="196">
        <v>1954</v>
      </c>
      <c r="G5" s="196">
        <v>1955</v>
      </c>
      <c r="H5" s="196">
        <v>1956</v>
      </c>
      <c r="I5" s="197">
        <v>1957</v>
      </c>
      <c r="J5" s="197">
        <v>1958</v>
      </c>
      <c r="K5" s="197">
        <v>1959</v>
      </c>
      <c r="L5" s="197">
        <v>1960</v>
      </c>
      <c r="M5" s="197">
        <v>1961</v>
      </c>
      <c r="N5" s="197">
        <v>1962</v>
      </c>
      <c r="O5" s="197">
        <v>1963</v>
      </c>
      <c r="P5" s="197">
        <v>1964</v>
      </c>
      <c r="Q5" s="197">
        <v>1965</v>
      </c>
      <c r="R5" s="197">
        <v>1966</v>
      </c>
      <c r="S5" s="197">
        <v>1967</v>
      </c>
      <c r="T5" s="197">
        <v>1968</v>
      </c>
      <c r="U5" s="197">
        <v>1969</v>
      </c>
      <c r="V5" s="197">
        <v>1970</v>
      </c>
      <c r="W5" s="197">
        <v>1971</v>
      </c>
      <c r="X5" s="197">
        <v>1972</v>
      </c>
      <c r="Y5" s="197">
        <v>1973</v>
      </c>
      <c r="Z5" s="197">
        <v>1974</v>
      </c>
      <c r="AA5" s="197">
        <v>1975</v>
      </c>
      <c r="AB5" s="197">
        <v>1976</v>
      </c>
      <c r="AC5" s="197">
        <v>1977</v>
      </c>
      <c r="AD5" s="197">
        <v>1978</v>
      </c>
      <c r="AE5" s="197">
        <v>1979</v>
      </c>
      <c r="AF5" s="197">
        <v>1980</v>
      </c>
      <c r="AG5" s="197">
        <v>1981</v>
      </c>
      <c r="AH5" s="197">
        <v>1982</v>
      </c>
      <c r="AI5" s="197">
        <v>1983</v>
      </c>
      <c r="AJ5" s="197">
        <v>1984</v>
      </c>
      <c r="AK5" s="197">
        <v>1985</v>
      </c>
      <c r="AL5" s="197">
        <v>1986</v>
      </c>
      <c r="AM5" s="197">
        <v>1987</v>
      </c>
      <c r="AN5" s="197">
        <v>1988</v>
      </c>
      <c r="AO5" s="197">
        <v>1989</v>
      </c>
      <c r="AP5" s="197">
        <v>1990</v>
      </c>
      <c r="AQ5" s="197">
        <v>1991</v>
      </c>
      <c r="AR5" s="197">
        <v>1992</v>
      </c>
      <c r="AS5" s="197">
        <v>1993</v>
      </c>
      <c r="AT5" s="197">
        <v>1994</v>
      </c>
      <c r="AU5" s="197">
        <v>1995</v>
      </c>
      <c r="AV5" s="197">
        <v>1996</v>
      </c>
      <c r="AW5" s="197">
        <v>1997</v>
      </c>
      <c r="AX5" s="197">
        <v>1998</v>
      </c>
      <c r="AY5" s="197">
        <v>1999</v>
      </c>
      <c r="AZ5" s="197">
        <v>2000</v>
      </c>
      <c r="BA5" s="197">
        <v>2001</v>
      </c>
      <c r="BB5" s="197">
        <v>2002</v>
      </c>
      <c r="BC5" s="197">
        <v>2003</v>
      </c>
      <c r="BD5" s="197">
        <v>2004</v>
      </c>
      <c r="BE5" s="197">
        <v>2005</v>
      </c>
      <c r="BF5" s="197">
        <v>2006</v>
      </c>
      <c r="BG5" s="197">
        <v>2007</v>
      </c>
      <c r="BH5" s="197">
        <v>2008</v>
      </c>
      <c r="BI5" s="197">
        <v>2009</v>
      </c>
      <c r="BJ5" s="197">
        <v>2010</v>
      </c>
      <c r="BK5" s="197">
        <v>2011</v>
      </c>
      <c r="BL5" s="198">
        <v>2012</v>
      </c>
      <c r="BM5" s="197">
        <v>2013</v>
      </c>
      <c r="BN5" s="202">
        <v>2014</v>
      </c>
    </row>
    <row r="6" spans="1:68" s="68" customFormat="1" ht="16.5" thickBot="1" x14ac:dyDescent="0.3">
      <c r="A6" s="63"/>
      <c r="B6" s="64"/>
      <c r="C6" s="65">
        <f>((M3-C3)/C3)/10</f>
        <v>2.6412418903560005E-2</v>
      </c>
      <c r="D6" s="65">
        <f>((M3-C3)/C3)/10</f>
        <v>2.6412418903560005E-2</v>
      </c>
      <c r="E6" s="65">
        <f>((M3-C3)/C3)/10</f>
        <v>2.6412418903560005E-2</v>
      </c>
      <c r="F6" s="65">
        <f>((M3-C3)/C3)/10</f>
        <v>2.6412418903560005E-2</v>
      </c>
      <c r="G6" s="65">
        <f>((M3-C3)/C3)/10</f>
        <v>2.6412418903560005E-2</v>
      </c>
      <c r="H6" s="65">
        <f>((M3-C3)/C3)/10</f>
        <v>2.6412418903560005E-2</v>
      </c>
      <c r="I6" s="65">
        <f>((M3-C3)/C3)/10</f>
        <v>2.6412418903560005E-2</v>
      </c>
      <c r="J6" s="65">
        <f>((M3-C3)/C3)/10</f>
        <v>2.6412418903560005E-2</v>
      </c>
      <c r="K6" s="65">
        <f>((M3-C3)/C3)/10</f>
        <v>2.6412418903560005E-2</v>
      </c>
      <c r="L6" s="65">
        <f>((M3-C3)/C3)/10</f>
        <v>2.6412418903560005E-2</v>
      </c>
      <c r="M6" s="65">
        <f>((M3-C3)/C3)/10</f>
        <v>2.6412418903560005E-2</v>
      </c>
      <c r="N6" s="65">
        <f>(W3-M3)/M3/10</f>
        <v>3.8229886837162226E-2</v>
      </c>
      <c r="O6" s="65">
        <f>(W3-M3)/M3/10</f>
        <v>3.8229886837162226E-2</v>
      </c>
      <c r="P6" s="65">
        <f>(W3-M3)/M3/10</f>
        <v>3.8229886837162226E-2</v>
      </c>
      <c r="Q6" s="65">
        <f>(W3-M3)/M3/10</f>
        <v>3.8229886837162226E-2</v>
      </c>
      <c r="R6" s="65">
        <f>(W3-M3)/M3/10</f>
        <v>3.8229886837162226E-2</v>
      </c>
      <c r="S6" s="65">
        <f>(W3-M3)/M3/10</f>
        <v>3.8229886837162226E-2</v>
      </c>
      <c r="T6" s="65">
        <f>(W3-M3)/M3/10</f>
        <v>3.8229886837162226E-2</v>
      </c>
      <c r="U6" s="65">
        <f>(W3-M3)/M3/10</f>
        <v>3.8229886837162226E-2</v>
      </c>
      <c r="V6" s="65">
        <f>(W3-M3)/M3/10</f>
        <v>3.8229886837162226E-2</v>
      </c>
      <c r="W6" s="65">
        <f>((W3-M3)/M3)/10</f>
        <v>3.8229886837162226E-2</v>
      </c>
      <c r="X6" s="65">
        <f>((AG3-W3)/W3/10)</f>
        <v>4.6143098605965029E-2</v>
      </c>
      <c r="Y6" s="65">
        <f>((AG3-W3)/W3/10)</f>
        <v>4.6143098605965029E-2</v>
      </c>
      <c r="Z6" s="65">
        <f>((AG3-W3)/W3/10)</f>
        <v>4.6143098605965029E-2</v>
      </c>
      <c r="AA6" s="65">
        <f>((AG3-W3)/W3/10)</f>
        <v>4.6143098605965029E-2</v>
      </c>
      <c r="AB6" s="65">
        <f>((AG3-W3)/W3/10)</f>
        <v>4.6143098605965029E-2</v>
      </c>
      <c r="AC6" s="65">
        <f>((AG3-W3)/W3/10)</f>
        <v>4.6143098605965029E-2</v>
      </c>
      <c r="AD6" s="65">
        <f>((AG3-W3)/W3/10)</f>
        <v>4.6143098605965029E-2</v>
      </c>
      <c r="AE6" s="65">
        <f>((AG3-W3)/W3/10)</f>
        <v>4.6143098605965029E-2</v>
      </c>
      <c r="AF6" s="65">
        <f>((AG3-W3)/W3/10)</f>
        <v>4.6143098605965029E-2</v>
      </c>
      <c r="AG6" s="65">
        <f>((AG3-W3)/W3/10)</f>
        <v>4.6143098605965029E-2</v>
      </c>
      <c r="AH6" s="65">
        <f>((AQ3-AG3)/AG3)/10</f>
        <v>3.6465280464885591E-2</v>
      </c>
      <c r="AI6" s="65">
        <f>((AQ3-AG3)/AG3)/10</f>
        <v>3.6465280464885591E-2</v>
      </c>
      <c r="AJ6" s="65">
        <f>((AQ3-AG3)/AG3)/10</f>
        <v>3.6465280464885591E-2</v>
      </c>
      <c r="AK6" s="65">
        <f>((AQ3-AG3)/AG3)/10</f>
        <v>3.6465280464885591E-2</v>
      </c>
      <c r="AL6" s="65">
        <f>((AQ3-AG3)/AG3)/10</f>
        <v>3.6465280464885591E-2</v>
      </c>
      <c r="AM6" s="65">
        <f>((AQ3-AG3)/AG3)/10</f>
        <v>3.6465280464885591E-2</v>
      </c>
      <c r="AN6" s="65">
        <f>((AQ3-AG3)/AG3)/10</f>
        <v>3.6465280464885591E-2</v>
      </c>
      <c r="AO6" s="65">
        <f>((AQ3-AG3)/AG3)/10</f>
        <v>3.6465280464885591E-2</v>
      </c>
      <c r="AP6" s="65">
        <f>((AQ3-AG3)/AG3)/10</f>
        <v>3.6465280464885591E-2</v>
      </c>
      <c r="AQ6" s="65">
        <f>((AQ3-AG3)/AG3)/10</f>
        <v>3.6465280464885591E-2</v>
      </c>
      <c r="AR6" s="65">
        <f>((BA3-AQ3)/AQ3)/10</f>
        <v>3.148607663292334E-2</v>
      </c>
      <c r="AS6" s="65">
        <f>((BA3-AQ3)/AQ3)/10</f>
        <v>3.148607663292334E-2</v>
      </c>
      <c r="AT6" s="65">
        <f>((BA3-AQ3)/AQ3)/10</f>
        <v>3.148607663292334E-2</v>
      </c>
      <c r="AU6" s="65">
        <f>((BA3-AQ3)/AQ3)/10</f>
        <v>3.148607663292334E-2</v>
      </c>
      <c r="AV6" s="65">
        <f>((BA3-AQ3)/AQ3)/10</f>
        <v>3.148607663292334E-2</v>
      </c>
      <c r="AW6" s="65">
        <f>((BA3-AQ3)/AQ3)/10</f>
        <v>3.148607663292334E-2</v>
      </c>
      <c r="AX6" s="65">
        <f>((BA3-AQ3)/AQ3)/10</f>
        <v>3.148607663292334E-2</v>
      </c>
      <c r="AY6" s="65">
        <f>((BA3-AQ3)/AQ3)/10</f>
        <v>3.148607663292334E-2</v>
      </c>
      <c r="AZ6" s="65">
        <f>((BA3-AQ3)/AQ3)/10</f>
        <v>3.148607663292334E-2</v>
      </c>
      <c r="BA6" s="65">
        <f>((BA3-AQ3)/AQ3)/10</f>
        <v>3.148607663292334E-2</v>
      </c>
      <c r="BB6" s="65">
        <f>((BK3-BA3)/BA3)/10</f>
        <v>3.179621887088354E-2</v>
      </c>
      <c r="BC6" s="65">
        <f>((BK3-BA3)/BA3)/10</f>
        <v>3.179621887088354E-2</v>
      </c>
      <c r="BD6" s="65">
        <f>((BK3-BA3)/BA3)/10</f>
        <v>3.179621887088354E-2</v>
      </c>
      <c r="BE6" s="65">
        <f>((BK3-BA3)/BA3)/10</f>
        <v>3.179621887088354E-2</v>
      </c>
      <c r="BF6" s="65">
        <f>((BK3-BA3)/BA3)/10</f>
        <v>3.179621887088354E-2</v>
      </c>
      <c r="BG6" s="65">
        <f>((BK3-BA3)/BA3)/10</f>
        <v>3.179621887088354E-2</v>
      </c>
      <c r="BH6" s="65">
        <f>((BK3-BA3)/BA3)/10</f>
        <v>3.179621887088354E-2</v>
      </c>
      <c r="BI6" s="65">
        <f>((BK3-BA3)/BA3)/10</f>
        <v>3.179621887088354E-2</v>
      </c>
      <c r="BJ6" s="65">
        <f>((BK3-BA3)/BA3)/10</f>
        <v>3.179621887088354E-2</v>
      </c>
      <c r="BK6" s="65">
        <f>((BK3-BA3)/BA3)/10</f>
        <v>3.179621887088354E-2</v>
      </c>
      <c r="BL6" s="66">
        <f>((BK3-BA3)/BA3)/10</f>
        <v>3.179621887088354E-2</v>
      </c>
      <c r="BM6" s="65">
        <f>((BL3-BB3)/BB3)/10</f>
        <v>3.179621887088354E-2</v>
      </c>
      <c r="BN6" s="67">
        <f>((BM3-BC3)/BC3)/10</f>
        <v>3.1796218870883533E-2</v>
      </c>
    </row>
    <row r="7" spans="1:68" s="1" customFormat="1" ht="16.5" thickBot="1" x14ac:dyDescent="0.3">
      <c r="A7" s="56"/>
      <c r="B7" s="61"/>
      <c r="C7" s="69"/>
      <c r="D7" s="69"/>
      <c r="E7" s="69"/>
      <c r="F7" s="69"/>
      <c r="G7" s="69"/>
      <c r="H7" s="6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6"/>
      <c r="BB7" s="56"/>
      <c r="BC7" s="56"/>
      <c r="BD7" s="56"/>
      <c r="BE7" s="56"/>
      <c r="BF7" s="56"/>
      <c r="BG7" s="56"/>
      <c r="BH7" s="56"/>
      <c r="BI7" s="56"/>
      <c r="BJ7" s="56"/>
      <c r="BK7" s="56"/>
      <c r="BL7" s="62"/>
      <c r="BM7" s="56"/>
      <c r="BN7" s="56"/>
    </row>
    <row r="8" spans="1:68" s="50" customFormat="1" x14ac:dyDescent="0.25">
      <c r="A8" s="48" t="s">
        <v>34</v>
      </c>
      <c r="B8" s="49" t="s">
        <v>136</v>
      </c>
      <c r="C8" s="196">
        <v>1951</v>
      </c>
      <c r="D8" s="196">
        <v>1952</v>
      </c>
      <c r="E8" s="196">
        <v>1953</v>
      </c>
      <c r="F8" s="196">
        <v>1954</v>
      </c>
      <c r="G8" s="196">
        <v>1955</v>
      </c>
      <c r="H8" s="196">
        <v>1956</v>
      </c>
      <c r="I8" s="197">
        <v>1957</v>
      </c>
      <c r="J8" s="197">
        <v>1958</v>
      </c>
      <c r="K8" s="197">
        <v>1959</v>
      </c>
      <c r="L8" s="197">
        <v>1960</v>
      </c>
      <c r="M8" s="197">
        <v>1961</v>
      </c>
      <c r="N8" s="197">
        <v>1962</v>
      </c>
      <c r="O8" s="197">
        <v>1963</v>
      </c>
      <c r="P8" s="197">
        <v>1964</v>
      </c>
      <c r="Q8" s="197">
        <v>1965</v>
      </c>
      <c r="R8" s="197">
        <v>1966</v>
      </c>
      <c r="S8" s="197">
        <v>1967</v>
      </c>
      <c r="T8" s="197">
        <v>1968</v>
      </c>
      <c r="U8" s="197">
        <v>1969</v>
      </c>
      <c r="V8" s="197">
        <v>1970</v>
      </c>
      <c r="W8" s="197">
        <v>1971</v>
      </c>
      <c r="X8" s="197">
        <v>1972</v>
      </c>
      <c r="Y8" s="197">
        <v>1973</v>
      </c>
      <c r="Z8" s="197">
        <v>1974</v>
      </c>
      <c r="AA8" s="197">
        <v>1975</v>
      </c>
      <c r="AB8" s="197">
        <v>1976</v>
      </c>
      <c r="AC8" s="197">
        <v>1977</v>
      </c>
      <c r="AD8" s="197">
        <v>1978</v>
      </c>
      <c r="AE8" s="197">
        <v>1979</v>
      </c>
      <c r="AF8" s="197">
        <v>1980</v>
      </c>
      <c r="AG8" s="197">
        <v>1981</v>
      </c>
      <c r="AH8" s="197">
        <v>1982</v>
      </c>
      <c r="AI8" s="197">
        <v>1983</v>
      </c>
      <c r="AJ8" s="197">
        <v>1984</v>
      </c>
      <c r="AK8" s="197">
        <v>1985</v>
      </c>
      <c r="AL8" s="197">
        <v>1986</v>
      </c>
      <c r="AM8" s="197">
        <v>1987</v>
      </c>
      <c r="AN8" s="197">
        <v>1988</v>
      </c>
      <c r="AO8" s="197">
        <v>1989</v>
      </c>
      <c r="AP8" s="197">
        <v>1990</v>
      </c>
      <c r="AQ8" s="197">
        <v>1991</v>
      </c>
      <c r="AR8" s="197">
        <v>1992</v>
      </c>
      <c r="AS8" s="197">
        <v>1993</v>
      </c>
      <c r="AT8" s="197">
        <v>1994</v>
      </c>
      <c r="AU8" s="197">
        <v>1995</v>
      </c>
      <c r="AV8" s="197">
        <v>1996</v>
      </c>
      <c r="AW8" s="197">
        <v>1997</v>
      </c>
      <c r="AX8" s="197">
        <v>1998</v>
      </c>
      <c r="AY8" s="197">
        <v>1999</v>
      </c>
      <c r="AZ8" s="197">
        <v>2000</v>
      </c>
      <c r="BA8" s="197">
        <v>2001</v>
      </c>
      <c r="BB8" s="197">
        <v>2002</v>
      </c>
      <c r="BC8" s="197">
        <v>2003</v>
      </c>
      <c r="BD8" s="197">
        <v>2004</v>
      </c>
      <c r="BE8" s="197">
        <v>2005</v>
      </c>
      <c r="BF8" s="197">
        <v>2006</v>
      </c>
      <c r="BG8" s="197">
        <v>2007</v>
      </c>
      <c r="BH8" s="197">
        <v>2008</v>
      </c>
      <c r="BI8" s="197">
        <v>2009</v>
      </c>
      <c r="BJ8" s="197">
        <v>2010</v>
      </c>
      <c r="BK8" s="197">
        <v>2011</v>
      </c>
      <c r="BL8" s="198">
        <v>2012</v>
      </c>
      <c r="BM8" s="197">
        <v>2013</v>
      </c>
      <c r="BN8" s="202">
        <v>2014</v>
      </c>
      <c r="BP8" s="70"/>
    </row>
    <row r="9" spans="1:68" ht="16.5" thickBot="1" x14ac:dyDescent="0.3">
      <c r="A9" s="71"/>
      <c r="B9" s="72"/>
      <c r="C9" s="52">
        <v>0.30499999999999999</v>
      </c>
      <c r="D9" s="52">
        <f>C9+C9*C12*1</f>
        <v>0.3085</v>
      </c>
      <c r="E9" s="52">
        <f>C9+C9*C12*2</f>
        <v>0.312</v>
      </c>
      <c r="F9" s="52">
        <f>C9+C9*C12*3</f>
        <v>0.3155</v>
      </c>
      <c r="G9" s="52">
        <f>C9+C9*C12*4</f>
        <v>0.31900000000000001</v>
      </c>
      <c r="H9" s="52">
        <f>C9+C9*C12*5</f>
        <v>0.32250000000000001</v>
      </c>
      <c r="I9" s="52">
        <f>C9+C9*C12*6</f>
        <v>0.32600000000000001</v>
      </c>
      <c r="J9" s="52">
        <f>C9+C9*C12*7</f>
        <v>0.32950000000000002</v>
      </c>
      <c r="K9" s="52">
        <f>C9+C9*C12*8</f>
        <v>0.33300000000000002</v>
      </c>
      <c r="L9" s="52">
        <f>C9+C9*C12*9</f>
        <v>0.33650000000000002</v>
      </c>
      <c r="M9" s="52">
        <v>0.34</v>
      </c>
      <c r="N9" s="52">
        <f>M9+M9*N12*1</f>
        <v>0.34350000000000003</v>
      </c>
      <c r="O9" s="52">
        <f>M9+M9*N12*2</f>
        <v>0.34700000000000003</v>
      </c>
      <c r="P9" s="52">
        <f>M9+M9*N12*3</f>
        <v>0.35050000000000003</v>
      </c>
      <c r="Q9" s="52">
        <f>M9+M9*N12*4</f>
        <v>0.35400000000000004</v>
      </c>
      <c r="R9" s="52">
        <f>M9+M9*N12*5</f>
        <v>0.35750000000000004</v>
      </c>
      <c r="S9" s="52">
        <f>M9+M9*N12*6</f>
        <v>0.36099999999999999</v>
      </c>
      <c r="T9" s="52">
        <f>M9+M9*N12*7</f>
        <v>0.36449999999999999</v>
      </c>
      <c r="U9" s="52">
        <f>M9+M9*N12*8</f>
        <v>0.36799999999999999</v>
      </c>
      <c r="V9" s="52">
        <f>M9+M9*N12*9</f>
        <v>0.3715</v>
      </c>
      <c r="W9" s="52">
        <v>0.375</v>
      </c>
      <c r="X9" s="52">
        <f>W9+W9*X12*1</f>
        <v>0.3805</v>
      </c>
      <c r="Y9" s="52">
        <f>W9+W9*X12*2</f>
        <v>0.38600000000000001</v>
      </c>
      <c r="Z9" s="52">
        <f>W9+W9*X12*3</f>
        <v>0.39150000000000001</v>
      </c>
      <c r="AA9" s="52">
        <f>W9+W9*X12*4</f>
        <v>0.39700000000000002</v>
      </c>
      <c r="AB9" s="52">
        <f>W9+W9*X12*5</f>
        <v>0.40249999999999997</v>
      </c>
      <c r="AC9" s="52">
        <f>W9+W9*X12*6</f>
        <v>0.40800000000000003</v>
      </c>
      <c r="AD9" s="52">
        <f>W9+W9*X12*7</f>
        <v>0.41349999999999998</v>
      </c>
      <c r="AE9" s="52">
        <f>W9+W9*X12*8</f>
        <v>0.41899999999999998</v>
      </c>
      <c r="AF9" s="52">
        <f>W9+W9*X12*9</f>
        <v>0.42449999999999999</v>
      </c>
      <c r="AG9" s="52">
        <v>0.43</v>
      </c>
      <c r="AH9" s="52">
        <f>AG9+AG9*AH12*1</f>
        <v>0.433</v>
      </c>
      <c r="AI9" s="52">
        <f>AG9+AG9*AH12*2</f>
        <v>0.436</v>
      </c>
      <c r="AJ9" s="52">
        <f>AG9+AG9*AH12*3</f>
        <v>0.439</v>
      </c>
      <c r="AK9" s="52">
        <f>AG9+AG9*AH12*4</f>
        <v>0.442</v>
      </c>
      <c r="AL9" s="52">
        <f>AG9+AG9*AH12*5</f>
        <v>0.44500000000000001</v>
      </c>
      <c r="AM9" s="52">
        <f>AG9+AG9*AH12*6</f>
        <v>0.44800000000000001</v>
      </c>
      <c r="AN9" s="52">
        <f>AG9+AG9*AH12*7</f>
        <v>0.45100000000000001</v>
      </c>
      <c r="AO9" s="52">
        <f>AG9+AG9*AH12*8</f>
        <v>0.45400000000000001</v>
      </c>
      <c r="AP9" s="52">
        <f>AG9+AG9*AH12*9</f>
        <v>0.45700000000000002</v>
      </c>
      <c r="AQ9" s="52">
        <v>0.46</v>
      </c>
      <c r="AR9" s="52">
        <f>$AQ$9+$AQ$9*AR$12*1</f>
        <v>0.46562500000000001</v>
      </c>
      <c r="AS9" s="52">
        <f>$AQ$9+$AQ$9*AS$12*2</f>
        <v>0.47125</v>
      </c>
      <c r="AT9" s="52">
        <f>$AQ$9+$AQ$9*AT$12*3</f>
        <v>0.47687500000000005</v>
      </c>
      <c r="AU9" s="52">
        <f>$AQ$9+$AQ$9*AU$12*4</f>
        <v>0.48250000000000004</v>
      </c>
      <c r="AV9" s="52">
        <f>$AQ$9+$AQ$9*AV$12*5</f>
        <v>0.48812500000000003</v>
      </c>
      <c r="AW9" s="52">
        <f>$AQ$9+$AQ$9*AW$12*6</f>
        <v>0.49375000000000002</v>
      </c>
      <c r="AX9" s="52">
        <f>$AQ$9+$AQ$9*AX$12*7</f>
        <v>0.49937500000000001</v>
      </c>
      <c r="AY9" s="52">
        <f>$AQ$9+$AQ$9*AY$12*8</f>
        <v>0.505</v>
      </c>
      <c r="AZ9" s="52">
        <f>$AQ$9+$AQ$9*AZ$12*9</f>
        <v>0.510625</v>
      </c>
      <c r="BA9" s="52">
        <f>$AQ$9+$AQ$9*BA$12*10</f>
        <v>0.51624999999999999</v>
      </c>
      <c r="BB9" s="52">
        <f>$AQ$9+$AQ$9*BB$12*11</f>
        <v>0.52187500000000009</v>
      </c>
      <c r="BC9" s="52">
        <f>$AQ$9+$AQ$9*BC$12*12</f>
        <v>0.52750000000000008</v>
      </c>
      <c r="BD9" s="52">
        <f>$AQ$9+$AQ$9*BD$12*13</f>
        <v>0.53312500000000007</v>
      </c>
      <c r="BE9" s="52">
        <f>$AQ$9+$AQ$9*BE$12*14</f>
        <v>0.53875000000000006</v>
      </c>
      <c r="BF9" s="52">
        <f>$AQ$9+$AQ$9*BF$12*15</f>
        <v>0.54437500000000005</v>
      </c>
      <c r="BG9" s="53">
        <v>0.55000000000000004</v>
      </c>
      <c r="BH9" s="52">
        <f>$BG$9+$BG$9*BH12*1</f>
        <v>0.55671000000000004</v>
      </c>
      <c r="BI9" s="52">
        <f>$BG$9+$BG$9*BI12*2</f>
        <v>0.56342000000000003</v>
      </c>
      <c r="BJ9" s="52">
        <f>$BG$9+$BG$9*BJ12*3</f>
        <v>0.57013000000000003</v>
      </c>
      <c r="BK9" s="52">
        <f>$BG$9+$BG$9*BK12*4</f>
        <v>0.57684000000000002</v>
      </c>
      <c r="BL9" s="54">
        <f>$BG$9+$BG$9*BL12*5</f>
        <v>0.58355000000000001</v>
      </c>
      <c r="BM9" s="73">
        <f>$BG$9+$BG$9*BL12*6</f>
        <v>0.59026000000000001</v>
      </c>
      <c r="BN9" s="74">
        <f>$BG$9+$BG$9*BL12*7</f>
        <v>0.59697</v>
      </c>
    </row>
    <row r="10" spans="1:68" ht="16.5" thickBot="1" x14ac:dyDescent="0.3">
      <c r="A10" s="61"/>
      <c r="B10" s="61"/>
      <c r="C10" s="57"/>
      <c r="D10" s="57"/>
      <c r="E10" s="57"/>
      <c r="F10" s="57"/>
      <c r="G10" s="57"/>
      <c r="H10" s="57"/>
      <c r="I10" s="57"/>
      <c r="J10" s="57"/>
      <c r="K10" s="57"/>
      <c r="L10" s="57"/>
      <c r="M10" s="57"/>
      <c r="N10" s="57"/>
      <c r="O10" s="57"/>
      <c r="P10" s="57"/>
      <c r="Q10" s="57"/>
      <c r="R10" s="57"/>
      <c r="S10" s="57"/>
      <c r="T10" s="57"/>
      <c r="U10" s="57"/>
      <c r="V10" s="57"/>
      <c r="W10" s="57"/>
      <c r="X10" s="57"/>
      <c r="Y10" s="57"/>
      <c r="Z10" s="57"/>
      <c r="AA10" s="57"/>
      <c r="AB10" s="57"/>
      <c r="AC10" s="57"/>
      <c r="AD10" s="57"/>
      <c r="AE10" s="57"/>
      <c r="AF10" s="57"/>
      <c r="AG10" s="57"/>
      <c r="AH10" s="57"/>
      <c r="AI10" s="57"/>
      <c r="AJ10" s="57"/>
      <c r="AK10" s="57"/>
      <c r="AL10" s="57"/>
      <c r="AM10" s="57"/>
      <c r="AN10" s="57"/>
      <c r="AO10" s="57"/>
      <c r="AP10" s="57"/>
      <c r="AQ10" s="57"/>
      <c r="AR10" s="57"/>
      <c r="AS10" s="57"/>
      <c r="AT10" s="57"/>
      <c r="AU10" s="57"/>
      <c r="AV10" s="57"/>
      <c r="AW10" s="57"/>
      <c r="AX10" s="57"/>
      <c r="AY10" s="57"/>
      <c r="AZ10" s="57"/>
      <c r="BA10" s="57"/>
      <c r="BB10" s="57"/>
      <c r="BC10" s="57"/>
      <c r="BD10" s="57"/>
      <c r="BE10" s="57"/>
      <c r="BF10" s="57"/>
      <c r="BG10" s="75"/>
      <c r="BH10" s="57"/>
      <c r="BI10" s="57"/>
      <c r="BJ10" s="57"/>
      <c r="BK10" s="57"/>
      <c r="BL10" s="76"/>
      <c r="BM10" s="61"/>
      <c r="BN10" s="61"/>
    </row>
    <row r="11" spans="1:68" ht="31.5" x14ac:dyDescent="0.25">
      <c r="A11" s="48" t="s">
        <v>35</v>
      </c>
      <c r="B11" s="49" t="s">
        <v>136</v>
      </c>
      <c r="C11" s="196">
        <v>1951</v>
      </c>
      <c r="D11" s="196">
        <v>1952</v>
      </c>
      <c r="E11" s="196">
        <v>1953</v>
      </c>
      <c r="F11" s="196">
        <v>1954</v>
      </c>
      <c r="G11" s="196">
        <v>1955</v>
      </c>
      <c r="H11" s="196">
        <v>1956</v>
      </c>
      <c r="I11" s="197">
        <v>1957</v>
      </c>
      <c r="J11" s="197">
        <v>1958</v>
      </c>
      <c r="K11" s="197">
        <v>1959</v>
      </c>
      <c r="L11" s="197">
        <v>1960</v>
      </c>
      <c r="M11" s="197">
        <v>1961</v>
      </c>
      <c r="N11" s="197">
        <v>1962</v>
      </c>
      <c r="O11" s="197">
        <v>1963</v>
      </c>
      <c r="P11" s="197">
        <v>1964</v>
      </c>
      <c r="Q11" s="197">
        <v>1965</v>
      </c>
      <c r="R11" s="197">
        <v>1966</v>
      </c>
      <c r="S11" s="197">
        <v>1967</v>
      </c>
      <c r="T11" s="197">
        <v>1968</v>
      </c>
      <c r="U11" s="197">
        <v>1969</v>
      </c>
      <c r="V11" s="197">
        <v>1970</v>
      </c>
      <c r="W11" s="197">
        <v>1971</v>
      </c>
      <c r="X11" s="197">
        <v>1972</v>
      </c>
      <c r="Y11" s="197">
        <v>1973</v>
      </c>
      <c r="Z11" s="197">
        <v>1974</v>
      </c>
      <c r="AA11" s="197">
        <v>1975</v>
      </c>
      <c r="AB11" s="197">
        <v>1976</v>
      </c>
      <c r="AC11" s="197">
        <v>1977</v>
      </c>
      <c r="AD11" s="197">
        <v>1978</v>
      </c>
      <c r="AE11" s="197">
        <v>1979</v>
      </c>
      <c r="AF11" s="197">
        <v>1980</v>
      </c>
      <c r="AG11" s="197">
        <v>1981</v>
      </c>
      <c r="AH11" s="197">
        <v>1982</v>
      </c>
      <c r="AI11" s="197">
        <v>1983</v>
      </c>
      <c r="AJ11" s="197">
        <v>1984</v>
      </c>
      <c r="AK11" s="197">
        <v>1985</v>
      </c>
      <c r="AL11" s="197">
        <v>1986</v>
      </c>
      <c r="AM11" s="197">
        <v>1987</v>
      </c>
      <c r="AN11" s="197">
        <v>1988</v>
      </c>
      <c r="AO11" s="197">
        <v>1989</v>
      </c>
      <c r="AP11" s="197">
        <v>1990</v>
      </c>
      <c r="AQ11" s="197">
        <v>1991</v>
      </c>
      <c r="AR11" s="197">
        <v>1992</v>
      </c>
      <c r="AS11" s="197">
        <v>1993</v>
      </c>
      <c r="AT11" s="197">
        <v>1994</v>
      </c>
      <c r="AU11" s="197">
        <v>1995</v>
      </c>
      <c r="AV11" s="197">
        <v>1996</v>
      </c>
      <c r="AW11" s="197">
        <v>1997</v>
      </c>
      <c r="AX11" s="197">
        <v>1998</v>
      </c>
      <c r="AY11" s="197">
        <v>1999</v>
      </c>
      <c r="AZ11" s="197">
        <v>2000</v>
      </c>
      <c r="BA11" s="197">
        <v>2001</v>
      </c>
      <c r="BB11" s="197">
        <v>2002</v>
      </c>
      <c r="BC11" s="197">
        <v>2003</v>
      </c>
      <c r="BD11" s="197">
        <v>2004</v>
      </c>
      <c r="BE11" s="197">
        <v>2005</v>
      </c>
      <c r="BF11" s="197">
        <v>2006</v>
      </c>
      <c r="BG11" s="197">
        <v>2007</v>
      </c>
      <c r="BH11" s="197">
        <v>2008</v>
      </c>
      <c r="BI11" s="197">
        <v>2009</v>
      </c>
      <c r="BJ11" s="197">
        <v>2010</v>
      </c>
      <c r="BK11" s="197">
        <v>2011</v>
      </c>
      <c r="BL11" s="198">
        <v>2012</v>
      </c>
      <c r="BM11" s="197">
        <v>2013</v>
      </c>
      <c r="BN11" s="202">
        <v>2014</v>
      </c>
    </row>
    <row r="12" spans="1:68" s="22" customFormat="1" ht="16.5" thickBot="1" x14ac:dyDescent="0.3">
      <c r="A12" s="77"/>
      <c r="B12" s="78"/>
      <c r="C12" s="79">
        <f>((M9-C9)/C9)/10</f>
        <v>1.1475409836065584E-2</v>
      </c>
      <c r="D12" s="79">
        <f>((M9-C9)/C9)/10</f>
        <v>1.1475409836065584E-2</v>
      </c>
      <c r="E12" s="79">
        <f>((M9-C9)/C9)/10</f>
        <v>1.1475409836065584E-2</v>
      </c>
      <c r="F12" s="79">
        <f>((M9-C9)/C9)/10</f>
        <v>1.1475409836065584E-2</v>
      </c>
      <c r="G12" s="79">
        <f>((M9-C9)/C9)/10</f>
        <v>1.1475409836065584E-2</v>
      </c>
      <c r="H12" s="79">
        <f>((M9-C9)/C9)/10</f>
        <v>1.1475409836065584E-2</v>
      </c>
      <c r="I12" s="79">
        <f>((M9-C9)/C9)/10</f>
        <v>1.1475409836065584E-2</v>
      </c>
      <c r="J12" s="79">
        <f>((M9-C9)/C9)/10</f>
        <v>1.1475409836065584E-2</v>
      </c>
      <c r="K12" s="79">
        <f>((M9-C9)/C9)/10</f>
        <v>1.1475409836065584E-2</v>
      </c>
      <c r="L12" s="79">
        <f>((M9-C9)/C9)/10</f>
        <v>1.1475409836065584E-2</v>
      </c>
      <c r="M12" s="79">
        <f>((M9-C9)/C9)/10</f>
        <v>1.1475409836065584E-2</v>
      </c>
      <c r="N12" s="79">
        <f>((W9-M9)/M9)/10</f>
        <v>1.0294117647058816E-2</v>
      </c>
      <c r="O12" s="79">
        <f>((W9-M9)/M9)/10</f>
        <v>1.0294117647058816E-2</v>
      </c>
      <c r="P12" s="79">
        <f>((W9-M9)/M9)/10</f>
        <v>1.0294117647058816E-2</v>
      </c>
      <c r="Q12" s="79">
        <f>((W9-M9)/M9)/10</f>
        <v>1.0294117647058816E-2</v>
      </c>
      <c r="R12" s="79">
        <f>((W9-M9)/M9)/10</f>
        <v>1.0294117647058816E-2</v>
      </c>
      <c r="S12" s="79">
        <f>((W9-M9)/M9)/10</f>
        <v>1.0294117647058816E-2</v>
      </c>
      <c r="T12" s="79">
        <f>((W9-M9)/M9)/10</f>
        <v>1.0294117647058816E-2</v>
      </c>
      <c r="U12" s="79">
        <f>((W9-M9)/M9)/10</f>
        <v>1.0294117647058816E-2</v>
      </c>
      <c r="V12" s="79">
        <f>((W9-M9)/M9)/10</f>
        <v>1.0294117647058816E-2</v>
      </c>
      <c r="W12" s="79">
        <f>((W9-M9)/M9)/10</f>
        <v>1.0294117647058816E-2</v>
      </c>
      <c r="X12" s="79">
        <f>((AG9-W9)/W9)/10</f>
        <v>1.4666666666666665E-2</v>
      </c>
      <c r="Y12" s="79">
        <f>((AG9-W9)/W9)/10</f>
        <v>1.4666666666666665E-2</v>
      </c>
      <c r="Z12" s="79">
        <f>((AG9-W9)/W9)/10</f>
        <v>1.4666666666666665E-2</v>
      </c>
      <c r="AA12" s="79">
        <f>((AG9-W9)/W9)/10</f>
        <v>1.4666666666666665E-2</v>
      </c>
      <c r="AB12" s="79">
        <f>((AG9-W9)/W9)/10</f>
        <v>1.4666666666666665E-2</v>
      </c>
      <c r="AC12" s="79">
        <f>((AG9-W9)/W9)/10</f>
        <v>1.4666666666666665E-2</v>
      </c>
      <c r="AD12" s="79">
        <f>((AG9-W9)/W9)/10</f>
        <v>1.4666666666666665E-2</v>
      </c>
      <c r="AE12" s="79">
        <f>((AG9-W9)/W9)/10</f>
        <v>1.4666666666666665E-2</v>
      </c>
      <c r="AF12" s="79">
        <f>((AG9-W9)/W9)/10</f>
        <v>1.4666666666666665E-2</v>
      </c>
      <c r="AG12" s="79">
        <f>((AG9-W9)/W9)/10</f>
        <v>1.4666666666666665E-2</v>
      </c>
      <c r="AH12" s="79">
        <f>((AQ9-AG9)/AG9)/10</f>
        <v>6.9767441860465185E-3</v>
      </c>
      <c r="AI12" s="79">
        <f>((AQ9-AG9)/AG9)/10</f>
        <v>6.9767441860465185E-3</v>
      </c>
      <c r="AJ12" s="79">
        <f>((AQ9-AG9)/AG9)/10</f>
        <v>6.9767441860465185E-3</v>
      </c>
      <c r="AK12" s="79">
        <f>((AQ9-AG9)/AG9)/10</f>
        <v>6.9767441860465185E-3</v>
      </c>
      <c r="AL12" s="79">
        <f>((AQ9-AG9)/AG9)/10</f>
        <v>6.9767441860465185E-3</v>
      </c>
      <c r="AM12" s="79">
        <f>((AQ9-AG9)/AG9)/10</f>
        <v>6.9767441860465185E-3</v>
      </c>
      <c r="AN12" s="79">
        <f>((AQ9-AG9)/AG9)/10</f>
        <v>6.9767441860465185E-3</v>
      </c>
      <c r="AO12" s="79">
        <f>((AQ9-AG9)/AG9)/10</f>
        <v>6.9767441860465185E-3</v>
      </c>
      <c r="AP12" s="79">
        <f>((AQ9-AG9)/AG9)/10</f>
        <v>6.9767441860465185E-3</v>
      </c>
      <c r="AQ12" s="79">
        <f>((AQ9-AG9)/AG9)/10</f>
        <v>6.9767441860465185E-3</v>
      </c>
      <c r="AR12" s="79">
        <f>(BG9-AQ9)/AQ9/16</f>
        <v>1.222826086956522E-2</v>
      </c>
      <c r="AS12" s="79">
        <f>(BG9-AQ9)/AQ9/16</f>
        <v>1.222826086956522E-2</v>
      </c>
      <c r="AT12" s="79">
        <f>(BG9-AQ9)/AQ9/16</f>
        <v>1.222826086956522E-2</v>
      </c>
      <c r="AU12" s="79">
        <f>(BG9-AQ9)/AQ9/16</f>
        <v>1.222826086956522E-2</v>
      </c>
      <c r="AV12" s="79">
        <f>(BG9-AQ9)/AQ9/16</f>
        <v>1.222826086956522E-2</v>
      </c>
      <c r="AW12" s="79">
        <f>(BG9-AQ9)/AQ9/16</f>
        <v>1.222826086956522E-2</v>
      </c>
      <c r="AX12" s="79">
        <f>(BG9-AQ9)/AQ9/16</f>
        <v>1.222826086956522E-2</v>
      </c>
      <c r="AY12" s="79">
        <f>(BG9-AQ9)/AQ9/16</f>
        <v>1.222826086956522E-2</v>
      </c>
      <c r="AZ12" s="79">
        <f>(BG9-AQ9)/AQ9/16</f>
        <v>1.222826086956522E-2</v>
      </c>
      <c r="BA12" s="79">
        <f>(BG9-AQ9)/AQ9/16</f>
        <v>1.222826086956522E-2</v>
      </c>
      <c r="BB12" s="79">
        <f>(BG9-AQ9)/AQ9/16</f>
        <v>1.222826086956522E-2</v>
      </c>
      <c r="BC12" s="79">
        <f>(BG9-AQ9)/AQ9/16</f>
        <v>1.222826086956522E-2</v>
      </c>
      <c r="BD12" s="79">
        <f>(BG9-AQ9)/AQ9/16</f>
        <v>1.222826086956522E-2</v>
      </c>
      <c r="BE12" s="79">
        <f>(BG9-AQ9)/AQ9/16</f>
        <v>1.222826086956522E-2</v>
      </c>
      <c r="BF12" s="79">
        <f>(BG9-AQ9)/AQ9/16</f>
        <v>1.222826086956522E-2</v>
      </c>
      <c r="BG12" s="79">
        <f>(BG9-AQ9)/AQ9/16</f>
        <v>1.222826086956522E-2</v>
      </c>
      <c r="BH12" s="79">
        <v>1.2200000000000001E-2</v>
      </c>
      <c r="BI12" s="79">
        <v>1.2200000000000001E-2</v>
      </c>
      <c r="BJ12" s="79">
        <v>1.2200000000000001E-2</v>
      </c>
      <c r="BK12" s="79">
        <v>1.2200000000000001E-2</v>
      </c>
      <c r="BL12" s="80">
        <v>1.2200000000000001E-2</v>
      </c>
      <c r="BM12" s="79">
        <v>1.2200000000000001E-2</v>
      </c>
      <c r="BN12" s="81">
        <v>1.2200000000000001E-2</v>
      </c>
    </row>
    <row r="13" spans="1:68" ht="16.5" thickBot="1" x14ac:dyDescent="0.3">
      <c r="A13" s="61"/>
      <c r="B13" s="61"/>
      <c r="C13" s="69"/>
      <c r="D13" s="69"/>
      <c r="E13" s="69"/>
      <c r="F13" s="69"/>
      <c r="G13" s="69"/>
      <c r="H13" s="69"/>
      <c r="I13" s="61"/>
      <c r="J13" s="61"/>
      <c r="K13" s="61"/>
      <c r="L13" s="61"/>
      <c r="M13" s="61"/>
      <c r="N13" s="61"/>
      <c r="O13" s="61"/>
      <c r="P13" s="61"/>
      <c r="Q13" s="61"/>
      <c r="R13" s="61"/>
      <c r="S13" s="61"/>
      <c r="T13" s="61"/>
      <c r="U13" s="61"/>
      <c r="V13" s="61"/>
      <c r="W13" s="61"/>
      <c r="X13" s="61"/>
      <c r="Y13" s="61"/>
      <c r="Z13" s="61"/>
      <c r="AA13" s="61"/>
      <c r="AB13" s="61"/>
      <c r="AC13" s="61"/>
      <c r="AD13" s="61"/>
      <c r="AE13" s="61"/>
      <c r="AF13" s="61"/>
      <c r="AG13" s="61"/>
      <c r="AH13" s="61"/>
      <c r="AI13" s="61"/>
      <c r="AJ13" s="61"/>
      <c r="AK13" s="61"/>
      <c r="AL13" s="61"/>
      <c r="AM13" s="61"/>
      <c r="AN13" s="61"/>
      <c r="AO13" s="61"/>
      <c r="AP13" s="61"/>
      <c r="AQ13" s="61"/>
      <c r="AR13" s="61"/>
      <c r="AS13" s="61"/>
      <c r="AT13" s="61"/>
      <c r="AU13" s="61"/>
      <c r="AV13" s="61"/>
      <c r="AW13" s="61"/>
      <c r="AX13" s="61"/>
      <c r="AY13" s="61"/>
      <c r="AZ13" s="61"/>
      <c r="BA13" s="61"/>
      <c r="BB13" s="61"/>
      <c r="BC13" s="61"/>
      <c r="BD13" s="61"/>
      <c r="BE13" s="61"/>
      <c r="BF13" s="61"/>
      <c r="BG13" s="61"/>
      <c r="BH13" s="61"/>
      <c r="BI13" s="61"/>
      <c r="BJ13" s="61"/>
      <c r="BK13" s="61"/>
      <c r="BL13" s="82"/>
      <c r="BM13" s="61"/>
      <c r="BN13" s="61"/>
    </row>
    <row r="14" spans="1:68" s="50" customFormat="1" x14ac:dyDescent="0.25">
      <c r="A14" s="48" t="s">
        <v>36</v>
      </c>
      <c r="B14" s="49" t="s">
        <v>138</v>
      </c>
      <c r="C14" s="196">
        <v>1951</v>
      </c>
      <c r="D14" s="196">
        <v>1952</v>
      </c>
      <c r="E14" s="196">
        <v>1953</v>
      </c>
      <c r="F14" s="196">
        <v>1954</v>
      </c>
      <c r="G14" s="196">
        <v>1955</v>
      </c>
      <c r="H14" s="196">
        <v>1956</v>
      </c>
      <c r="I14" s="197">
        <v>1957</v>
      </c>
      <c r="J14" s="197">
        <v>1958</v>
      </c>
      <c r="K14" s="197">
        <v>1959</v>
      </c>
      <c r="L14" s="197">
        <v>1960</v>
      </c>
      <c r="M14" s="197">
        <v>1961</v>
      </c>
      <c r="N14" s="197">
        <v>1962</v>
      </c>
      <c r="O14" s="197">
        <v>1963</v>
      </c>
      <c r="P14" s="197">
        <v>1964</v>
      </c>
      <c r="Q14" s="197">
        <v>1965</v>
      </c>
      <c r="R14" s="197">
        <v>1966</v>
      </c>
      <c r="S14" s="197">
        <v>1967</v>
      </c>
      <c r="T14" s="197">
        <v>1968</v>
      </c>
      <c r="U14" s="197">
        <v>1969</v>
      </c>
      <c r="V14" s="197">
        <v>1970</v>
      </c>
      <c r="W14" s="197">
        <v>1971</v>
      </c>
      <c r="X14" s="197">
        <v>1972</v>
      </c>
      <c r="Y14" s="197">
        <v>1973</v>
      </c>
      <c r="Z14" s="197">
        <v>1974</v>
      </c>
      <c r="AA14" s="197">
        <v>1975</v>
      </c>
      <c r="AB14" s="197">
        <v>1976</v>
      </c>
      <c r="AC14" s="197">
        <v>1977</v>
      </c>
      <c r="AD14" s="197">
        <v>1978</v>
      </c>
      <c r="AE14" s="197">
        <v>1979</v>
      </c>
      <c r="AF14" s="197">
        <v>1980</v>
      </c>
      <c r="AG14" s="197">
        <v>1981</v>
      </c>
      <c r="AH14" s="197">
        <v>1982</v>
      </c>
      <c r="AI14" s="197">
        <v>1983</v>
      </c>
      <c r="AJ14" s="197">
        <v>1984</v>
      </c>
      <c r="AK14" s="197">
        <v>1985</v>
      </c>
      <c r="AL14" s="197">
        <v>1986</v>
      </c>
      <c r="AM14" s="197">
        <v>1987</v>
      </c>
      <c r="AN14" s="197">
        <v>1988</v>
      </c>
      <c r="AO14" s="197">
        <v>1989</v>
      </c>
      <c r="AP14" s="197">
        <v>1990</v>
      </c>
      <c r="AQ14" s="197">
        <v>1991</v>
      </c>
      <c r="AR14" s="197">
        <v>1992</v>
      </c>
      <c r="AS14" s="197">
        <v>1993</v>
      </c>
      <c r="AT14" s="197">
        <v>1994</v>
      </c>
      <c r="AU14" s="197">
        <v>1995</v>
      </c>
      <c r="AV14" s="197">
        <v>1996</v>
      </c>
      <c r="AW14" s="197">
        <v>1997</v>
      </c>
      <c r="AX14" s="197">
        <v>1998</v>
      </c>
      <c r="AY14" s="197">
        <v>1999</v>
      </c>
      <c r="AZ14" s="197">
        <v>2000</v>
      </c>
      <c r="BA14" s="197">
        <v>2001</v>
      </c>
      <c r="BB14" s="197">
        <v>2002</v>
      </c>
      <c r="BC14" s="197">
        <v>2003</v>
      </c>
      <c r="BD14" s="197">
        <v>2004</v>
      </c>
      <c r="BE14" s="197">
        <v>2005</v>
      </c>
      <c r="BF14" s="197">
        <v>2006</v>
      </c>
      <c r="BG14" s="197">
        <v>2007</v>
      </c>
      <c r="BH14" s="197">
        <v>2008</v>
      </c>
      <c r="BI14" s="197">
        <v>2009</v>
      </c>
      <c r="BJ14" s="197">
        <v>2010</v>
      </c>
      <c r="BK14" s="197">
        <v>2011</v>
      </c>
      <c r="BL14" s="198">
        <v>2012</v>
      </c>
      <c r="BM14" s="197">
        <v>2013</v>
      </c>
      <c r="BN14" s="202">
        <v>2014</v>
      </c>
    </row>
    <row r="15" spans="1:68" ht="16.5" thickBot="1" x14ac:dyDescent="0.3">
      <c r="A15" s="71"/>
      <c r="B15" s="72"/>
      <c r="C15" s="52">
        <f t="shared" ref="C15:BN15" si="0">C3*C9*365/10^6</f>
        <v>6951.5459044250001</v>
      </c>
      <c r="D15" s="52">
        <f t="shared" si="0"/>
        <v>7217.0318523360002</v>
      </c>
      <c r="E15" s="52">
        <f t="shared" si="0"/>
        <v>7486.7317346640002</v>
      </c>
      <c r="F15" s="52">
        <f t="shared" si="0"/>
        <v>7760.6455514090003</v>
      </c>
      <c r="G15" s="52">
        <f t="shared" si="0"/>
        <v>8038.7733025710004</v>
      </c>
      <c r="H15" s="52">
        <f t="shared" si="0"/>
        <v>8321.1149881500005</v>
      </c>
      <c r="I15" s="52">
        <f t="shared" si="0"/>
        <v>8607.6706081459997</v>
      </c>
      <c r="J15" s="52">
        <f t="shared" si="0"/>
        <v>8898.4401625589999</v>
      </c>
      <c r="K15" s="52">
        <f t="shared" si="0"/>
        <v>9193.4236513889991</v>
      </c>
      <c r="L15" s="52">
        <f t="shared" si="0"/>
        <v>9492.6210746359993</v>
      </c>
      <c r="M15" s="52">
        <f t="shared" si="0"/>
        <v>9796.0324323000004</v>
      </c>
      <c r="N15" s="52">
        <f t="shared" si="0"/>
        <v>10275.230313501001</v>
      </c>
      <c r="O15" s="52">
        <f t="shared" si="0"/>
        <v>10762.138513759</v>
      </c>
      <c r="P15" s="52">
        <f t="shared" si="0"/>
        <v>11256.757033074002</v>
      </c>
      <c r="Q15" s="52">
        <f t="shared" si="0"/>
        <v>11759.085871446001</v>
      </c>
      <c r="R15" s="52">
        <f t="shared" si="0"/>
        <v>12269.125028875002</v>
      </c>
      <c r="S15" s="52">
        <f t="shared" si="0"/>
        <v>12786.874505361</v>
      </c>
      <c r="T15" s="52">
        <f t="shared" si="0"/>
        <v>13312.334300904002</v>
      </c>
      <c r="U15" s="52">
        <f t="shared" si="0"/>
        <v>13845.504415504001</v>
      </c>
      <c r="V15" s="52">
        <f t="shared" si="0"/>
        <v>14386.384849160999</v>
      </c>
      <c r="W15" s="52">
        <f t="shared" si="0"/>
        <v>14934.975601874999</v>
      </c>
      <c r="X15" s="52">
        <f t="shared" si="0"/>
        <v>15853.275438004999</v>
      </c>
      <c r="Y15" s="52">
        <f t="shared" si="0"/>
        <v>16791.790224990003</v>
      </c>
      <c r="Z15" s="52">
        <f t="shared" si="0"/>
        <v>17750.519962830003</v>
      </c>
      <c r="AA15" s="52">
        <f t="shared" si="0"/>
        <v>18729.464651525002</v>
      </c>
      <c r="AB15" s="52">
        <f t="shared" si="0"/>
        <v>19728.624291075001</v>
      </c>
      <c r="AC15" s="52">
        <f t="shared" si="0"/>
        <v>20747.998881479998</v>
      </c>
      <c r="AD15" s="52">
        <f t="shared" si="0"/>
        <v>21787.588422739998</v>
      </c>
      <c r="AE15" s="52">
        <f t="shared" si="0"/>
        <v>22847.392914854998</v>
      </c>
      <c r="AF15" s="52">
        <f t="shared" si="0"/>
        <v>23927.412357825</v>
      </c>
      <c r="AG15" s="52">
        <f t="shared" si="0"/>
        <v>25027.646751649998</v>
      </c>
      <c r="AH15" s="52">
        <f t="shared" si="0"/>
        <v>26121.265655707499</v>
      </c>
      <c r="AI15" s="52">
        <f t="shared" si="0"/>
        <v>27227.619073599999</v>
      </c>
      <c r="AJ15" s="52">
        <f t="shared" si="0"/>
        <v>28346.707005327498</v>
      </c>
      <c r="AK15" s="52">
        <f t="shared" si="0"/>
        <v>29478.529450890004</v>
      </c>
      <c r="AL15" s="52">
        <f t="shared" si="0"/>
        <v>30623.086410287498</v>
      </c>
      <c r="AM15" s="52">
        <f t="shared" si="0"/>
        <v>31780.377883519999</v>
      </c>
      <c r="AN15" s="52">
        <f t="shared" si="0"/>
        <v>32950.403870587499</v>
      </c>
      <c r="AO15" s="52">
        <f t="shared" si="0"/>
        <v>34133.164371489998</v>
      </c>
      <c r="AP15" s="52">
        <f t="shared" si="0"/>
        <v>35328.659386227504</v>
      </c>
      <c r="AQ15" s="52">
        <f t="shared" si="0"/>
        <v>36536.888914800002</v>
      </c>
      <c r="AR15" s="52">
        <f t="shared" si="0"/>
        <v>38148.142239578126</v>
      </c>
      <c r="AS15" s="52">
        <f t="shared" si="0"/>
        <v>39787.5304272875</v>
      </c>
      <c r="AT15" s="52">
        <f t="shared" si="0"/>
        <v>41455.05347792813</v>
      </c>
      <c r="AU15" s="52">
        <f t="shared" si="0"/>
        <v>43150.711391500001</v>
      </c>
      <c r="AV15" s="52">
        <f t="shared" si="0"/>
        <v>44874.504168003128</v>
      </c>
      <c r="AW15" s="52">
        <f t="shared" si="0"/>
        <v>46626.431807437497</v>
      </c>
      <c r="AX15" s="52">
        <f t="shared" si="0"/>
        <v>48406.494309803122</v>
      </c>
      <c r="AY15" s="52">
        <f t="shared" si="0"/>
        <v>50214.691675100003</v>
      </c>
      <c r="AZ15" s="52">
        <f t="shared" si="0"/>
        <v>52051.023903328132</v>
      </c>
      <c r="BA15" s="52">
        <f t="shared" si="0"/>
        <v>53915.490994487503</v>
      </c>
      <c r="BB15" s="52">
        <f t="shared" si="0"/>
        <v>56235.935579270328</v>
      </c>
      <c r="BC15" s="52">
        <f t="shared" si="0"/>
        <v>58593.737981897524</v>
      </c>
      <c r="BD15" s="52">
        <f t="shared" si="0"/>
        <v>60988.898202369062</v>
      </c>
      <c r="BE15" s="52">
        <f t="shared" si="0"/>
        <v>63421.416240685008</v>
      </c>
      <c r="BF15" s="52">
        <f t="shared" si="0"/>
        <v>65891.292096845311</v>
      </c>
      <c r="BG15" s="53">
        <f t="shared" si="0"/>
        <v>68398.525770849999</v>
      </c>
      <c r="BH15" s="52">
        <f t="shared" si="0"/>
        <v>71081.651853889227</v>
      </c>
      <c r="BI15" s="52">
        <f t="shared" si="0"/>
        <v>73809.34166274812</v>
      </c>
      <c r="BJ15" s="52">
        <f t="shared" si="0"/>
        <v>76581.595197426723</v>
      </c>
      <c r="BK15" s="52">
        <f t="shared" si="0"/>
        <v>79398.412457925006</v>
      </c>
      <c r="BL15" s="54">
        <f t="shared" si="0"/>
        <v>82875.937877290795</v>
      </c>
      <c r="BM15" s="52">
        <f t="shared" si="0"/>
        <v>86412.196602274911</v>
      </c>
      <c r="BN15" s="55">
        <f t="shared" si="0"/>
        <v>90007.188632877383</v>
      </c>
    </row>
    <row r="16" spans="1:68" ht="16.5" thickBot="1" x14ac:dyDescent="0.3">
      <c r="A16" s="61"/>
      <c r="B16" s="61"/>
      <c r="C16" s="69"/>
      <c r="D16" s="69"/>
      <c r="E16" s="69"/>
      <c r="F16" s="69"/>
      <c r="G16" s="69"/>
      <c r="H16" s="69"/>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1"/>
      <c r="AL16" s="61"/>
      <c r="AM16" s="61"/>
      <c r="AN16" s="61"/>
      <c r="AO16" s="61"/>
      <c r="AP16" s="61"/>
      <c r="AQ16" s="61"/>
      <c r="AR16" s="61"/>
      <c r="AS16" s="61"/>
      <c r="AT16" s="61"/>
      <c r="AU16" s="61"/>
      <c r="AV16" s="61"/>
      <c r="AW16" s="61"/>
      <c r="AX16" s="61"/>
      <c r="AY16" s="61"/>
      <c r="AZ16" s="61"/>
      <c r="BA16" s="61"/>
      <c r="BB16" s="61"/>
      <c r="BC16" s="61"/>
      <c r="BD16" s="61"/>
      <c r="BE16" s="61"/>
      <c r="BF16" s="61"/>
      <c r="BG16" s="61"/>
      <c r="BH16" s="61"/>
      <c r="BI16" s="61"/>
      <c r="BJ16" s="61"/>
      <c r="BK16" s="61"/>
      <c r="BL16" s="82"/>
      <c r="BM16" s="61"/>
      <c r="BN16" s="61"/>
    </row>
    <row r="17" spans="1:68" ht="47.25" x14ac:dyDescent="0.25">
      <c r="A17" s="48" t="s">
        <v>37</v>
      </c>
      <c r="B17" s="49" t="s">
        <v>0</v>
      </c>
      <c r="C17" s="196">
        <v>1951</v>
      </c>
      <c r="D17" s="196">
        <v>1952</v>
      </c>
      <c r="E17" s="196">
        <v>1953</v>
      </c>
      <c r="F17" s="196">
        <v>1954</v>
      </c>
      <c r="G17" s="196">
        <v>1955</v>
      </c>
      <c r="H17" s="196">
        <v>1956</v>
      </c>
      <c r="I17" s="197">
        <v>1957</v>
      </c>
      <c r="J17" s="197">
        <v>1958</v>
      </c>
      <c r="K17" s="197">
        <v>1959</v>
      </c>
      <c r="L17" s="197">
        <v>1960</v>
      </c>
      <c r="M17" s="197">
        <v>1961</v>
      </c>
      <c r="N17" s="197">
        <v>1962</v>
      </c>
      <c r="O17" s="197">
        <v>1963</v>
      </c>
      <c r="P17" s="197">
        <v>1964</v>
      </c>
      <c r="Q17" s="197">
        <v>1965</v>
      </c>
      <c r="R17" s="197">
        <v>1966</v>
      </c>
      <c r="S17" s="197">
        <v>1967</v>
      </c>
      <c r="T17" s="197">
        <v>1968</v>
      </c>
      <c r="U17" s="197">
        <v>1969</v>
      </c>
      <c r="V17" s="197">
        <v>1970</v>
      </c>
      <c r="W17" s="197">
        <v>1971</v>
      </c>
      <c r="X17" s="197">
        <v>1972</v>
      </c>
      <c r="Y17" s="197">
        <v>1973</v>
      </c>
      <c r="Z17" s="197">
        <v>1974</v>
      </c>
      <c r="AA17" s="197">
        <v>1975</v>
      </c>
      <c r="AB17" s="197">
        <v>1976</v>
      </c>
      <c r="AC17" s="197">
        <v>1977</v>
      </c>
      <c r="AD17" s="197">
        <v>1978</v>
      </c>
      <c r="AE17" s="197">
        <v>1979</v>
      </c>
      <c r="AF17" s="197">
        <v>1980</v>
      </c>
      <c r="AG17" s="197">
        <v>1981</v>
      </c>
      <c r="AH17" s="197">
        <v>1982</v>
      </c>
      <c r="AI17" s="197">
        <v>1983</v>
      </c>
      <c r="AJ17" s="197">
        <v>1984</v>
      </c>
      <c r="AK17" s="197">
        <v>1985</v>
      </c>
      <c r="AL17" s="197">
        <v>1986</v>
      </c>
      <c r="AM17" s="197">
        <v>1987</v>
      </c>
      <c r="AN17" s="197">
        <v>1988</v>
      </c>
      <c r="AO17" s="197">
        <v>1989</v>
      </c>
      <c r="AP17" s="197">
        <v>1990</v>
      </c>
      <c r="AQ17" s="197">
        <v>1991</v>
      </c>
      <c r="AR17" s="197">
        <v>1992</v>
      </c>
      <c r="AS17" s="197">
        <v>1993</v>
      </c>
      <c r="AT17" s="197">
        <v>1994</v>
      </c>
      <c r="AU17" s="197">
        <v>1995</v>
      </c>
      <c r="AV17" s="197">
        <v>1996</v>
      </c>
      <c r="AW17" s="197">
        <v>1997</v>
      </c>
      <c r="AX17" s="197">
        <v>1998</v>
      </c>
      <c r="AY17" s="197">
        <v>1999</v>
      </c>
      <c r="AZ17" s="197">
        <v>2000</v>
      </c>
      <c r="BA17" s="197">
        <v>2001</v>
      </c>
      <c r="BB17" s="197">
        <v>2002</v>
      </c>
      <c r="BC17" s="197">
        <v>2003</v>
      </c>
      <c r="BD17" s="197">
        <v>2004</v>
      </c>
      <c r="BE17" s="197">
        <v>2005</v>
      </c>
      <c r="BF17" s="197">
        <v>2006</v>
      </c>
      <c r="BG17" s="197">
        <v>2007</v>
      </c>
      <c r="BH17" s="197">
        <v>2008</v>
      </c>
      <c r="BI17" s="197">
        <v>2009</v>
      </c>
      <c r="BJ17" s="197">
        <v>2010</v>
      </c>
      <c r="BK17" s="197">
        <v>2011</v>
      </c>
      <c r="BL17" s="198">
        <v>2012</v>
      </c>
      <c r="BM17" s="197">
        <v>2013</v>
      </c>
      <c r="BN17" s="202">
        <v>2014</v>
      </c>
    </row>
    <row r="18" spans="1:68" s="90" customFormat="1" ht="16.5" thickBot="1" x14ac:dyDescent="0.3">
      <c r="A18" s="83"/>
      <c r="B18" s="84"/>
      <c r="C18" s="85">
        <v>0.7</v>
      </c>
      <c r="D18" s="85">
        <v>0.7</v>
      </c>
      <c r="E18" s="85">
        <v>0.7</v>
      </c>
      <c r="F18" s="85">
        <v>0.7</v>
      </c>
      <c r="G18" s="85">
        <v>0.7</v>
      </c>
      <c r="H18" s="85">
        <v>0.7</v>
      </c>
      <c r="I18" s="85">
        <v>0.7</v>
      </c>
      <c r="J18" s="85">
        <v>0.7</v>
      </c>
      <c r="K18" s="85">
        <v>0.7</v>
      </c>
      <c r="L18" s="85">
        <v>0.7</v>
      </c>
      <c r="M18" s="85">
        <v>0.7</v>
      </c>
      <c r="N18" s="85">
        <v>0.7</v>
      </c>
      <c r="O18" s="85">
        <v>0.7</v>
      </c>
      <c r="P18" s="85">
        <v>0.7</v>
      </c>
      <c r="Q18" s="85">
        <v>0.7</v>
      </c>
      <c r="R18" s="85">
        <v>0.7</v>
      </c>
      <c r="S18" s="85">
        <v>0.7</v>
      </c>
      <c r="T18" s="85">
        <v>0.7</v>
      </c>
      <c r="U18" s="85">
        <v>0.7</v>
      </c>
      <c r="V18" s="85">
        <v>0.7</v>
      </c>
      <c r="W18" s="85">
        <v>0.7</v>
      </c>
      <c r="X18" s="85">
        <v>0.7</v>
      </c>
      <c r="Y18" s="85">
        <v>0.7</v>
      </c>
      <c r="Z18" s="85">
        <v>0.7</v>
      </c>
      <c r="AA18" s="85">
        <v>0.7</v>
      </c>
      <c r="AB18" s="85">
        <v>0.7</v>
      </c>
      <c r="AC18" s="85">
        <v>0.7</v>
      </c>
      <c r="AD18" s="85">
        <v>0.7</v>
      </c>
      <c r="AE18" s="85">
        <v>0.7</v>
      </c>
      <c r="AF18" s="85">
        <v>0.7</v>
      </c>
      <c r="AG18" s="85">
        <v>0.7</v>
      </c>
      <c r="AH18" s="85">
        <v>0.7</v>
      </c>
      <c r="AI18" s="85">
        <v>0.7</v>
      </c>
      <c r="AJ18" s="85">
        <v>0.7</v>
      </c>
      <c r="AK18" s="85">
        <v>0.7</v>
      </c>
      <c r="AL18" s="85">
        <v>0.7</v>
      </c>
      <c r="AM18" s="85">
        <v>0.7</v>
      </c>
      <c r="AN18" s="85">
        <v>0.7</v>
      </c>
      <c r="AO18" s="85">
        <v>0.7</v>
      </c>
      <c r="AP18" s="85">
        <v>0.7</v>
      </c>
      <c r="AQ18" s="85">
        <v>0.7</v>
      </c>
      <c r="AR18" s="85">
        <v>0.7</v>
      </c>
      <c r="AS18" s="85">
        <v>0.7</v>
      </c>
      <c r="AT18" s="85">
        <v>0.7</v>
      </c>
      <c r="AU18" s="85">
        <v>0.7</v>
      </c>
      <c r="AV18" s="85">
        <v>0.7</v>
      </c>
      <c r="AW18" s="85">
        <v>0.7</v>
      </c>
      <c r="AX18" s="85">
        <v>0.7</v>
      </c>
      <c r="AY18" s="85">
        <v>0.7</v>
      </c>
      <c r="AZ18" s="85">
        <v>0.7</v>
      </c>
      <c r="BA18" s="85">
        <v>0.7</v>
      </c>
      <c r="BB18" s="86">
        <v>0.7</v>
      </c>
      <c r="BC18" s="86">
        <v>0.7</v>
      </c>
      <c r="BD18" s="86">
        <v>0.7</v>
      </c>
      <c r="BE18" s="86">
        <v>0.7</v>
      </c>
      <c r="BF18" s="86">
        <v>0.7</v>
      </c>
      <c r="BG18" s="86">
        <v>0.7</v>
      </c>
      <c r="BH18" s="86">
        <v>0.7</v>
      </c>
      <c r="BI18" s="86">
        <v>0.7</v>
      </c>
      <c r="BJ18" s="86">
        <v>0.7</v>
      </c>
      <c r="BK18" s="86">
        <v>0.7</v>
      </c>
      <c r="BL18" s="87">
        <v>0.7</v>
      </c>
      <c r="BM18" s="88">
        <v>0.7</v>
      </c>
      <c r="BN18" s="89">
        <v>0.7</v>
      </c>
    </row>
    <row r="19" spans="1:68" s="90" customFormat="1" ht="16.5" thickBot="1" x14ac:dyDescent="0.3">
      <c r="A19" s="91"/>
      <c r="B19" s="92"/>
      <c r="C19" s="93"/>
      <c r="D19" s="93"/>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4"/>
      <c r="BM19" s="91"/>
      <c r="BN19" s="91"/>
    </row>
    <row r="20" spans="1:68" ht="31.5" x14ac:dyDescent="0.25">
      <c r="A20" s="48" t="s">
        <v>38</v>
      </c>
      <c r="B20" s="49" t="s">
        <v>138</v>
      </c>
      <c r="C20" s="196">
        <v>1951</v>
      </c>
      <c r="D20" s="196">
        <v>1952</v>
      </c>
      <c r="E20" s="196">
        <v>1953</v>
      </c>
      <c r="F20" s="196">
        <v>1954</v>
      </c>
      <c r="G20" s="196">
        <v>1955</v>
      </c>
      <c r="H20" s="196">
        <v>1956</v>
      </c>
      <c r="I20" s="197">
        <v>1957</v>
      </c>
      <c r="J20" s="197">
        <v>1958</v>
      </c>
      <c r="K20" s="197">
        <v>1959</v>
      </c>
      <c r="L20" s="197">
        <v>1960</v>
      </c>
      <c r="M20" s="197">
        <v>1961</v>
      </c>
      <c r="N20" s="197">
        <v>1962</v>
      </c>
      <c r="O20" s="197">
        <v>1963</v>
      </c>
      <c r="P20" s="197">
        <v>1964</v>
      </c>
      <c r="Q20" s="197">
        <v>1965</v>
      </c>
      <c r="R20" s="197">
        <v>1966</v>
      </c>
      <c r="S20" s="197">
        <v>1967</v>
      </c>
      <c r="T20" s="197">
        <v>1968</v>
      </c>
      <c r="U20" s="197">
        <v>1969</v>
      </c>
      <c r="V20" s="197">
        <v>1970</v>
      </c>
      <c r="W20" s="197">
        <v>1971</v>
      </c>
      <c r="X20" s="197">
        <v>1972</v>
      </c>
      <c r="Y20" s="197">
        <v>1973</v>
      </c>
      <c r="Z20" s="197">
        <v>1974</v>
      </c>
      <c r="AA20" s="197">
        <v>1975</v>
      </c>
      <c r="AB20" s="197">
        <v>1976</v>
      </c>
      <c r="AC20" s="197">
        <v>1977</v>
      </c>
      <c r="AD20" s="197">
        <v>1978</v>
      </c>
      <c r="AE20" s="197">
        <v>1979</v>
      </c>
      <c r="AF20" s="197">
        <v>1980</v>
      </c>
      <c r="AG20" s="197">
        <v>1981</v>
      </c>
      <c r="AH20" s="197">
        <v>1982</v>
      </c>
      <c r="AI20" s="197">
        <v>1983</v>
      </c>
      <c r="AJ20" s="197">
        <v>1984</v>
      </c>
      <c r="AK20" s="197">
        <v>1985</v>
      </c>
      <c r="AL20" s="197">
        <v>1986</v>
      </c>
      <c r="AM20" s="197">
        <v>1987</v>
      </c>
      <c r="AN20" s="197">
        <v>1988</v>
      </c>
      <c r="AO20" s="197">
        <v>1989</v>
      </c>
      <c r="AP20" s="197">
        <v>1990</v>
      </c>
      <c r="AQ20" s="197">
        <v>1991</v>
      </c>
      <c r="AR20" s="197">
        <v>1992</v>
      </c>
      <c r="AS20" s="197">
        <v>1993</v>
      </c>
      <c r="AT20" s="197">
        <v>1994</v>
      </c>
      <c r="AU20" s="197">
        <v>1995</v>
      </c>
      <c r="AV20" s="197">
        <v>1996</v>
      </c>
      <c r="AW20" s="197">
        <v>1997</v>
      </c>
      <c r="AX20" s="197">
        <v>1998</v>
      </c>
      <c r="AY20" s="197">
        <v>1999</v>
      </c>
      <c r="AZ20" s="197">
        <v>2000</v>
      </c>
      <c r="BA20" s="197">
        <v>2001</v>
      </c>
      <c r="BB20" s="197">
        <v>2002</v>
      </c>
      <c r="BC20" s="197">
        <v>2003</v>
      </c>
      <c r="BD20" s="197">
        <v>2004</v>
      </c>
      <c r="BE20" s="197">
        <v>2005</v>
      </c>
      <c r="BF20" s="197">
        <v>2006</v>
      </c>
      <c r="BG20" s="197">
        <v>2007</v>
      </c>
      <c r="BH20" s="197">
        <v>2008</v>
      </c>
      <c r="BI20" s="197">
        <v>2009</v>
      </c>
      <c r="BJ20" s="197">
        <v>2010</v>
      </c>
      <c r="BK20" s="197">
        <v>2011</v>
      </c>
      <c r="BL20" s="198">
        <v>2012</v>
      </c>
      <c r="BM20" s="197">
        <v>2013</v>
      </c>
      <c r="BN20" s="202">
        <v>2014</v>
      </c>
    </row>
    <row r="21" spans="1:68" s="90" customFormat="1" ht="16.5" thickBot="1" x14ac:dyDescent="0.3">
      <c r="A21" s="83"/>
      <c r="B21" s="95"/>
      <c r="C21" s="96">
        <f t="shared" ref="C21:BN21" si="1">C15*C18</f>
        <v>4866.0821330974995</v>
      </c>
      <c r="D21" s="96">
        <f t="shared" si="1"/>
        <v>5051.9222966351999</v>
      </c>
      <c r="E21" s="96">
        <f t="shared" si="1"/>
        <v>5240.7122142647995</v>
      </c>
      <c r="F21" s="96">
        <f t="shared" si="1"/>
        <v>5432.4518859863001</v>
      </c>
      <c r="G21" s="96">
        <f t="shared" si="1"/>
        <v>5627.1413117996999</v>
      </c>
      <c r="H21" s="96">
        <f t="shared" si="1"/>
        <v>5824.7804917049998</v>
      </c>
      <c r="I21" s="96">
        <f t="shared" si="1"/>
        <v>6025.3694257021998</v>
      </c>
      <c r="J21" s="96">
        <f t="shared" si="1"/>
        <v>6228.9081137912999</v>
      </c>
      <c r="K21" s="96">
        <f t="shared" si="1"/>
        <v>6435.3965559722992</v>
      </c>
      <c r="L21" s="96">
        <f t="shared" si="1"/>
        <v>6644.8347522451995</v>
      </c>
      <c r="M21" s="96">
        <f t="shared" si="1"/>
        <v>6857.2227026099999</v>
      </c>
      <c r="N21" s="96">
        <f t="shared" si="1"/>
        <v>7192.6612194506997</v>
      </c>
      <c r="O21" s="96">
        <f t="shared" si="1"/>
        <v>7533.4969596312994</v>
      </c>
      <c r="P21" s="96">
        <f t="shared" si="1"/>
        <v>7879.7299231518009</v>
      </c>
      <c r="Q21" s="96">
        <f t="shared" si="1"/>
        <v>8231.3601100121996</v>
      </c>
      <c r="R21" s="96">
        <f t="shared" si="1"/>
        <v>8588.3875202125</v>
      </c>
      <c r="S21" s="96">
        <f t="shared" si="1"/>
        <v>8950.8121537526986</v>
      </c>
      <c r="T21" s="96">
        <f t="shared" si="1"/>
        <v>9318.6340106328007</v>
      </c>
      <c r="U21" s="96">
        <f t="shared" si="1"/>
        <v>9691.853090852801</v>
      </c>
      <c r="V21" s="96">
        <f t="shared" si="1"/>
        <v>10070.469394412699</v>
      </c>
      <c r="W21" s="96">
        <f t="shared" si="1"/>
        <v>10454.482921312499</v>
      </c>
      <c r="X21" s="96">
        <f t="shared" si="1"/>
        <v>11097.292806603498</v>
      </c>
      <c r="Y21" s="96">
        <f t="shared" si="1"/>
        <v>11754.253157493002</v>
      </c>
      <c r="Z21" s="96">
        <f t="shared" si="1"/>
        <v>12425.363973981002</v>
      </c>
      <c r="AA21" s="96">
        <f t="shared" si="1"/>
        <v>13110.6252560675</v>
      </c>
      <c r="AB21" s="96">
        <f t="shared" si="1"/>
        <v>13810.037003752499</v>
      </c>
      <c r="AC21" s="96">
        <f t="shared" si="1"/>
        <v>14523.599217035997</v>
      </c>
      <c r="AD21" s="96">
        <f t="shared" si="1"/>
        <v>15251.311895917997</v>
      </c>
      <c r="AE21" s="96">
        <f t="shared" si="1"/>
        <v>15993.175040398497</v>
      </c>
      <c r="AF21" s="96">
        <f t="shared" si="1"/>
        <v>16749.188650477499</v>
      </c>
      <c r="AG21" s="96">
        <f t="shared" si="1"/>
        <v>17519.352726154997</v>
      </c>
      <c r="AH21" s="96">
        <f t="shared" si="1"/>
        <v>18284.885958995248</v>
      </c>
      <c r="AI21" s="96">
        <f t="shared" si="1"/>
        <v>19059.333351519999</v>
      </c>
      <c r="AJ21" s="96">
        <f t="shared" si="1"/>
        <v>19842.694903729247</v>
      </c>
      <c r="AK21" s="96">
        <f t="shared" si="1"/>
        <v>20634.970615623002</v>
      </c>
      <c r="AL21" s="96">
        <f t="shared" si="1"/>
        <v>21436.160487201247</v>
      </c>
      <c r="AM21" s="96">
        <f t="shared" si="1"/>
        <v>22246.264518463999</v>
      </c>
      <c r="AN21" s="96">
        <f t="shared" si="1"/>
        <v>23065.282709411247</v>
      </c>
      <c r="AO21" s="96">
        <f t="shared" si="1"/>
        <v>23893.215060042996</v>
      </c>
      <c r="AP21" s="96">
        <f t="shared" si="1"/>
        <v>24730.061570359252</v>
      </c>
      <c r="AQ21" s="96">
        <f t="shared" si="1"/>
        <v>25575.822240360001</v>
      </c>
      <c r="AR21" s="96">
        <f t="shared" si="1"/>
        <v>26703.699567704687</v>
      </c>
      <c r="AS21" s="96">
        <f t="shared" si="1"/>
        <v>27851.271299101249</v>
      </c>
      <c r="AT21" s="96">
        <f t="shared" si="1"/>
        <v>29018.537434549689</v>
      </c>
      <c r="AU21" s="96">
        <f t="shared" si="1"/>
        <v>30205.497974049998</v>
      </c>
      <c r="AV21" s="96">
        <f t="shared" si="1"/>
        <v>31412.152917602187</v>
      </c>
      <c r="AW21" s="96">
        <f t="shared" si="1"/>
        <v>32638.502265206247</v>
      </c>
      <c r="AX21" s="96">
        <f t="shared" si="1"/>
        <v>33884.546016862187</v>
      </c>
      <c r="AY21" s="96">
        <f t="shared" si="1"/>
        <v>35150.284172569998</v>
      </c>
      <c r="AZ21" s="96">
        <f t="shared" si="1"/>
        <v>36435.716732329689</v>
      </c>
      <c r="BA21" s="96">
        <f t="shared" si="1"/>
        <v>37740.843696141252</v>
      </c>
      <c r="BB21" s="96">
        <f t="shared" si="1"/>
        <v>39365.154905489224</v>
      </c>
      <c r="BC21" s="96">
        <f t="shared" si="1"/>
        <v>41015.616587328266</v>
      </c>
      <c r="BD21" s="96">
        <f t="shared" si="1"/>
        <v>42692.228741658342</v>
      </c>
      <c r="BE21" s="96">
        <f t="shared" si="1"/>
        <v>44394.991368479503</v>
      </c>
      <c r="BF21" s="96">
        <f t="shared" si="1"/>
        <v>46123.904467791712</v>
      </c>
      <c r="BG21" s="96">
        <f t="shared" si="1"/>
        <v>47878.968039594998</v>
      </c>
      <c r="BH21" s="96">
        <f t="shared" si="1"/>
        <v>49757.156297722453</v>
      </c>
      <c r="BI21" s="96">
        <f t="shared" si="1"/>
        <v>51666.539163923684</v>
      </c>
      <c r="BJ21" s="96">
        <f t="shared" si="1"/>
        <v>53607.116638198706</v>
      </c>
      <c r="BK21" s="96">
        <f t="shared" si="1"/>
        <v>55578.888720547504</v>
      </c>
      <c r="BL21" s="97">
        <f t="shared" si="1"/>
        <v>58013.156514103553</v>
      </c>
      <c r="BM21" s="96">
        <f t="shared" si="1"/>
        <v>60488.537621592433</v>
      </c>
      <c r="BN21" s="98">
        <f t="shared" si="1"/>
        <v>63005.032043014166</v>
      </c>
    </row>
    <row r="22" spans="1:68" s="90" customFormat="1" ht="16.5" thickBot="1" x14ac:dyDescent="0.3">
      <c r="A22" s="91"/>
      <c r="B22" s="92"/>
      <c r="C22" s="93"/>
      <c r="D22" s="93"/>
      <c r="E22" s="93"/>
      <c r="F22" s="93"/>
      <c r="G22" s="93"/>
      <c r="H22" s="93"/>
      <c r="I22" s="93"/>
      <c r="J22" s="93"/>
      <c r="K22" s="93"/>
      <c r="L22" s="93"/>
      <c r="M22" s="93"/>
      <c r="N22" s="93"/>
      <c r="O22" s="93"/>
      <c r="P22" s="93"/>
      <c r="Q22" s="93"/>
      <c r="R22" s="93"/>
      <c r="S22" s="93"/>
      <c r="T22" s="93"/>
      <c r="U22" s="93"/>
      <c r="V22" s="93"/>
      <c r="W22" s="93"/>
      <c r="X22" s="93"/>
      <c r="Y22" s="93"/>
      <c r="Z22" s="93"/>
      <c r="AA22" s="93"/>
      <c r="AB22" s="93"/>
      <c r="AC22" s="93"/>
      <c r="AD22" s="93"/>
      <c r="AE22" s="93"/>
      <c r="AF22" s="93"/>
      <c r="AG22" s="93"/>
      <c r="AH22" s="93"/>
      <c r="AI22" s="93"/>
      <c r="AJ22" s="93"/>
      <c r="AK22" s="93"/>
      <c r="AL22" s="93"/>
      <c r="AM22" s="93"/>
      <c r="AN22" s="93"/>
      <c r="AO22" s="93"/>
      <c r="AP22" s="93"/>
      <c r="AQ22" s="93"/>
      <c r="AR22" s="93"/>
      <c r="AS22" s="93"/>
      <c r="AT22" s="93"/>
      <c r="AU22" s="93"/>
      <c r="AV22" s="93"/>
      <c r="AW22" s="93"/>
      <c r="AX22" s="93"/>
      <c r="AY22" s="93"/>
      <c r="AZ22" s="93"/>
      <c r="BA22" s="93"/>
      <c r="BB22" s="93"/>
      <c r="BC22" s="93"/>
      <c r="BD22" s="93"/>
      <c r="BE22" s="93"/>
      <c r="BF22" s="93"/>
      <c r="BG22" s="93"/>
      <c r="BH22" s="93"/>
      <c r="BI22" s="93"/>
      <c r="BJ22" s="93"/>
      <c r="BK22" s="93"/>
      <c r="BL22" s="94"/>
      <c r="BM22" s="91"/>
      <c r="BN22" s="91"/>
    </row>
    <row r="23" spans="1:68" ht="33" x14ac:dyDescent="0.25">
      <c r="A23" s="48" t="s">
        <v>39</v>
      </c>
      <c r="B23" s="49" t="s">
        <v>138</v>
      </c>
      <c r="C23" s="196">
        <v>1951</v>
      </c>
      <c r="D23" s="196">
        <v>1952</v>
      </c>
      <c r="E23" s="196">
        <v>1953</v>
      </c>
      <c r="F23" s="196">
        <v>1954</v>
      </c>
      <c r="G23" s="196">
        <v>1955</v>
      </c>
      <c r="H23" s="196">
        <v>1956</v>
      </c>
      <c r="I23" s="197">
        <v>1957</v>
      </c>
      <c r="J23" s="197">
        <v>1958</v>
      </c>
      <c r="K23" s="197">
        <v>1959</v>
      </c>
      <c r="L23" s="197">
        <v>1960</v>
      </c>
      <c r="M23" s="197">
        <v>1961</v>
      </c>
      <c r="N23" s="197">
        <v>1962</v>
      </c>
      <c r="O23" s="197">
        <v>1963</v>
      </c>
      <c r="P23" s="197">
        <v>1964</v>
      </c>
      <c r="Q23" s="197">
        <v>1965</v>
      </c>
      <c r="R23" s="197">
        <v>1966</v>
      </c>
      <c r="S23" s="197">
        <v>1967</v>
      </c>
      <c r="T23" s="197">
        <v>1968</v>
      </c>
      <c r="U23" s="197">
        <v>1969</v>
      </c>
      <c r="V23" s="197">
        <v>1970</v>
      </c>
      <c r="W23" s="197">
        <v>1971</v>
      </c>
      <c r="X23" s="197">
        <v>1972</v>
      </c>
      <c r="Y23" s="197">
        <v>1973</v>
      </c>
      <c r="Z23" s="197">
        <v>1974</v>
      </c>
      <c r="AA23" s="197">
        <v>1975</v>
      </c>
      <c r="AB23" s="197">
        <v>1976</v>
      </c>
      <c r="AC23" s="197">
        <v>1977</v>
      </c>
      <c r="AD23" s="197">
        <v>1978</v>
      </c>
      <c r="AE23" s="197">
        <v>1979</v>
      </c>
      <c r="AF23" s="197">
        <v>1980</v>
      </c>
      <c r="AG23" s="197">
        <v>1981</v>
      </c>
      <c r="AH23" s="197">
        <v>1982</v>
      </c>
      <c r="AI23" s="197">
        <v>1983</v>
      </c>
      <c r="AJ23" s="197">
        <v>1984</v>
      </c>
      <c r="AK23" s="197">
        <v>1985</v>
      </c>
      <c r="AL23" s="197">
        <v>1986</v>
      </c>
      <c r="AM23" s="197">
        <v>1987</v>
      </c>
      <c r="AN23" s="197">
        <v>1988</v>
      </c>
      <c r="AO23" s="197">
        <v>1989</v>
      </c>
      <c r="AP23" s="197">
        <v>1990</v>
      </c>
      <c r="AQ23" s="197">
        <v>1991</v>
      </c>
      <c r="AR23" s="197">
        <v>1992</v>
      </c>
      <c r="AS23" s="197">
        <v>1993</v>
      </c>
      <c r="AT23" s="197">
        <v>1994</v>
      </c>
      <c r="AU23" s="197">
        <v>1995</v>
      </c>
      <c r="AV23" s="197">
        <v>1996</v>
      </c>
      <c r="AW23" s="197">
        <v>1997</v>
      </c>
      <c r="AX23" s="197">
        <v>1998</v>
      </c>
      <c r="AY23" s="197">
        <v>1999</v>
      </c>
      <c r="AZ23" s="197">
        <v>2000</v>
      </c>
      <c r="BA23" s="197">
        <v>2001</v>
      </c>
      <c r="BB23" s="197">
        <v>2002</v>
      </c>
      <c r="BC23" s="197">
        <v>2003</v>
      </c>
      <c r="BD23" s="197">
        <v>2004</v>
      </c>
      <c r="BE23" s="197">
        <v>2005</v>
      </c>
      <c r="BF23" s="197">
        <v>2006</v>
      </c>
      <c r="BG23" s="197">
        <v>2007</v>
      </c>
      <c r="BH23" s="197">
        <v>2008</v>
      </c>
      <c r="BI23" s="197">
        <v>2009</v>
      </c>
      <c r="BJ23" s="197">
        <v>2010</v>
      </c>
      <c r="BK23" s="197">
        <v>2011</v>
      </c>
      <c r="BL23" s="198">
        <v>2012</v>
      </c>
      <c r="BM23" s="197">
        <v>2013</v>
      </c>
      <c r="BN23" s="202">
        <v>2014</v>
      </c>
      <c r="BP23" s="42"/>
    </row>
    <row r="24" spans="1:68" s="90" customFormat="1" ht="16.5" thickBot="1" x14ac:dyDescent="0.3">
      <c r="A24" s="83"/>
      <c r="B24" s="84"/>
      <c r="C24" s="52">
        <v>0</v>
      </c>
      <c r="D24" s="52">
        <v>0</v>
      </c>
      <c r="E24" s="52">
        <v>0</v>
      </c>
      <c r="F24" s="52">
        <f t="shared" ref="F24:AT24" si="2">F21*$B$44*$B$36*$B$37</f>
        <v>95.18959492700634</v>
      </c>
      <c r="G24" s="52">
        <f t="shared" si="2"/>
        <v>98.601020921879069</v>
      </c>
      <c r="H24" s="52">
        <f t="shared" si="2"/>
        <v>102.06413368785169</v>
      </c>
      <c r="I24" s="52">
        <f t="shared" si="2"/>
        <v>105.57893322492424</v>
      </c>
      <c r="J24" s="52">
        <f t="shared" si="2"/>
        <v>109.14541953309669</v>
      </c>
      <c r="K24" s="52">
        <f t="shared" si="2"/>
        <v>112.76359261236901</v>
      </c>
      <c r="L24" s="52">
        <f t="shared" si="2"/>
        <v>116.43345246274129</v>
      </c>
      <c r="M24" s="52">
        <f t="shared" si="2"/>
        <v>120.15499908421346</v>
      </c>
      <c r="N24" s="52">
        <f t="shared" si="2"/>
        <v>126.03268695170294</v>
      </c>
      <c r="O24" s="52">
        <f t="shared" si="2"/>
        <v>132.00494712544349</v>
      </c>
      <c r="P24" s="52">
        <f t="shared" si="2"/>
        <v>138.07177960543513</v>
      </c>
      <c r="Q24" s="52">
        <f t="shared" si="2"/>
        <v>144.23318439167778</v>
      </c>
      <c r="R24" s="52">
        <f t="shared" si="2"/>
        <v>150.48916148417149</v>
      </c>
      <c r="S24" s="52">
        <f t="shared" si="2"/>
        <v>156.83971088291628</v>
      </c>
      <c r="T24" s="52">
        <f t="shared" si="2"/>
        <v>163.28483258791221</v>
      </c>
      <c r="U24" s="52">
        <f t="shared" si="2"/>
        <v>169.82452659915913</v>
      </c>
      <c r="V24" s="52">
        <f t="shared" si="2"/>
        <v>176.4587929166571</v>
      </c>
      <c r="W24" s="52">
        <f t="shared" si="2"/>
        <v>183.18763154040616</v>
      </c>
      <c r="X24" s="52">
        <f t="shared" si="2"/>
        <v>194.45120347442912</v>
      </c>
      <c r="Y24" s="52">
        <f t="shared" si="2"/>
        <v>205.96272552685537</v>
      </c>
      <c r="Z24" s="52">
        <f t="shared" si="2"/>
        <v>217.72219769768472</v>
      </c>
      <c r="AA24" s="52">
        <f t="shared" si="2"/>
        <v>229.72961998691719</v>
      </c>
      <c r="AB24" s="52">
        <f t="shared" si="2"/>
        <v>241.98499239455279</v>
      </c>
      <c r="AC24" s="52">
        <f t="shared" si="2"/>
        <v>254.48831492059153</v>
      </c>
      <c r="AD24" s="52">
        <f t="shared" si="2"/>
        <v>267.23958756503356</v>
      </c>
      <c r="AE24" s="52">
        <f t="shared" si="2"/>
        <v>280.23881032787864</v>
      </c>
      <c r="AF24" s="52">
        <f t="shared" si="2"/>
        <v>293.48598320912691</v>
      </c>
      <c r="AG24" s="52">
        <f t="shared" si="2"/>
        <v>306.98110620877833</v>
      </c>
      <c r="AH24" s="52">
        <f t="shared" si="2"/>
        <v>320.39508572789833</v>
      </c>
      <c r="AI24" s="52">
        <f t="shared" si="2"/>
        <v>333.96526271867401</v>
      </c>
      <c r="AJ24" s="52">
        <f t="shared" si="2"/>
        <v>347.69163718110536</v>
      </c>
      <c r="AK24" s="52">
        <f t="shared" si="2"/>
        <v>361.5742091151925</v>
      </c>
      <c r="AL24" s="52">
        <f t="shared" si="2"/>
        <v>375.61297852093514</v>
      </c>
      <c r="AM24" s="52">
        <f t="shared" si="2"/>
        <v>389.80794539833357</v>
      </c>
      <c r="AN24" s="52">
        <f t="shared" si="2"/>
        <v>404.15910974738767</v>
      </c>
      <c r="AO24" s="52">
        <f t="shared" si="2"/>
        <v>418.66647156809745</v>
      </c>
      <c r="AP24" s="52">
        <f t="shared" si="2"/>
        <v>433.33003086046295</v>
      </c>
      <c r="AQ24" s="52">
        <f t="shared" si="2"/>
        <v>448.14978762448413</v>
      </c>
      <c r="AR24" s="52">
        <f t="shared" si="2"/>
        <v>467.91290530514863</v>
      </c>
      <c r="AS24" s="52">
        <f t="shared" si="2"/>
        <v>488.02111621137175</v>
      </c>
      <c r="AT24" s="52">
        <f t="shared" si="2"/>
        <v>508.4744203431535</v>
      </c>
      <c r="AU24" s="52">
        <f>AU21*$B$45*$B$36*$B$37</f>
        <v>569.19240382299813</v>
      </c>
      <c r="AV24" s="52">
        <f t="shared" ref="AV24:BC24" si="3">AV21*$B$45*$B$36*$B$37</f>
        <v>591.93060957929561</v>
      </c>
      <c r="AW24" s="52">
        <f t="shared" si="3"/>
        <v>615.03993668554654</v>
      </c>
      <c r="AX24" s="52">
        <f t="shared" si="3"/>
        <v>638.52038514175104</v>
      </c>
      <c r="AY24" s="52">
        <f t="shared" si="3"/>
        <v>662.3719549479091</v>
      </c>
      <c r="AZ24" s="52">
        <f t="shared" si="3"/>
        <v>686.59464610402074</v>
      </c>
      <c r="BA24" s="52">
        <f t="shared" si="3"/>
        <v>711.18845861008583</v>
      </c>
      <c r="BB24" s="52">
        <f t="shared" si="3"/>
        <v>741.79697903903889</v>
      </c>
      <c r="BC24" s="52">
        <f t="shared" si="3"/>
        <v>772.89827897161388</v>
      </c>
      <c r="BD24" s="52">
        <f>BD21*$B$45*$B$36*$B$37</f>
        <v>804.49235840780977</v>
      </c>
      <c r="BE24" s="52">
        <f>BE21*$B$46*$B$36*$B$37</f>
        <v>1013.804022890598</v>
      </c>
      <c r="BF24" s="52">
        <f t="shared" ref="BF24:BN24" si="4">BF21*$B$46*$B$36*$B$37</f>
        <v>1053.2854824264916</v>
      </c>
      <c r="BG24" s="52">
        <f t="shared" si="4"/>
        <v>1093.3641141521914</v>
      </c>
      <c r="BH24" s="52">
        <f t="shared" si="4"/>
        <v>1136.25442121479</v>
      </c>
      <c r="BI24" s="52">
        <f t="shared" si="4"/>
        <v>1179.8570883473612</v>
      </c>
      <c r="BJ24" s="52">
        <f t="shared" si="4"/>
        <v>1224.1721155499058</v>
      </c>
      <c r="BK24" s="52">
        <f t="shared" si="4"/>
        <v>1269.1995028224228</v>
      </c>
      <c r="BL24" s="54">
        <f t="shared" si="4"/>
        <v>1324.7884421560689</v>
      </c>
      <c r="BM24" s="52">
        <f t="shared" si="4"/>
        <v>1381.3162451266849</v>
      </c>
      <c r="BN24" s="55">
        <f t="shared" si="4"/>
        <v>1438.7829117342717</v>
      </c>
    </row>
    <row r="25" spans="1:68" s="90" customFormat="1" ht="16.5" thickBot="1" x14ac:dyDescent="0.3">
      <c r="A25" s="91"/>
      <c r="B25" s="92"/>
      <c r="C25" s="93"/>
      <c r="D25" s="93"/>
      <c r="E25" s="93"/>
      <c r="F25" s="93"/>
      <c r="G25" s="93"/>
      <c r="H25" s="93"/>
      <c r="I25" s="93"/>
      <c r="J25" s="93"/>
      <c r="K25" s="93"/>
      <c r="L25" s="93"/>
      <c r="M25" s="93"/>
      <c r="N25" s="93"/>
      <c r="O25" s="93"/>
      <c r="P25" s="93"/>
      <c r="Q25" s="93"/>
      <c r="R25" s="93"/>
      <c r="S25" s="93"/>
      <c r="T25" s="93"/>
      <c r="U25" s="93"/>
      <c r="V25" s="93"/>
      <c r="W25" s="93"/>
      <c r="X25" s="93"/>
      <c r="Y25" s="93"/>
      <c r="Z25" s="93"/>
      <c r="AA25" s="93"/>
      <c r="AB25" s="93"/>
      <c r="AC25" s="93"/>
      <c r="AD25" s="93"/>
      <c r="AE25" s="93"/>
      <c r="AF25" s="93"/>
      <c r="AG25" s="93"/>
      <c r="AH25" s="93"/>
      <c r="AI25" s="93"/>
      <c r="AJ25" s="93"/>
      <c r="AK25" s="93"/>
      <c r="AL25" s="93"/>
      <c r="AM25" s="93"/>
      <c r="AN25" s="93"/>
      <c r="AO25" s="93"/>
      <c r="AP25" s="93"/>
      <c r="AQ25" s="93"/>
      <c r="AR25" s="93"/>
      <c r="AS25" s="93"/>
      <c r="AT25" s="93"/>
      <c r="AU25" s="93"/>
      <c r="AV25" s="93"/>
      <c r="AW25" s="93"/>
      <c r="AX25" s="93"/>
      <c r="AY25" s="93"/>
      <c r="AZ25" s="93"/>
      <c r="BA25" s="93"/>
      <c r="BB25" s="93"/>
      <c r="BC25" s="93"/>
      <c r="BD25" s="93"/>
      <c r="BE25" s="93"/>
      <c r="BF25" s="93"/>
      <c r="BG25" s="93"/>
      <c r="BH25" s="93"/>
      <c r="BI25" s="93"/>
      <c r="BJ25" s="93"/>
      <c r="BK25" s="93"/>
      <c r="BL25" s="94"/>
      <c r="BM25" s="91"/>
      <c r="BN25" s="91"/>
    </row>
    <row r="26" spans="1:68" ht="34.5" x14ac:dyDescent="0.25">
      <c r="A26" s="48" t="s">
        <v>40</v>
      </c>
      <c r="B26" s="49" t="s">
        <v>138</v>
      </c>
      <c r="C26" s="196">
        <v>1951</v>
      </c>
      <c r="D26" s="196">
        <v>1952</v>
      </c>
      <c r="E26" s="196">
        <v>1953</v>
      </c>
      <c r="F26" s="196">
        <v>1954</v>
      </c>
      <c r="G26" s="196">
        <v>1955</v>
      </c>
      <c r="H26" s="196">
        <v>1956</v>
      </c>
      <c r="I26" s="197">
        <v>1957</v>
      </c>
      <c r="J26" s="197">
        <v>1958</v>
      </c>
      <c r="K26" s="197">
        <v>1959</v>
      </c>
      <c r="L26" s="197">
        <v>1960</v>
      </c>
      <c r="M26" s="197">
        <v>1961</v>
      </c>
      <c r="N26" s="197">
        <v>1962</v>
      </c>
      <c r="O26" s="197">
        <v>1963</v>
      </c>
      <c r="P26" s="197">
        <v>1964</v>
      </c>
      <c r="Q26" s="197">
        <v>1965</v>
      </c>
      <c r="R26" s="197">
        <v>1966</v>
      </c>
      <c r="S26" s="197">
        <v>1967</v>
      </c>
      <c r="T26" s="197">
        <v>1968</v>
      </c>
      <c r="U26" s="197">
        <v>1969</v>
      </c>
      <c r="V26" s="197">
        <v>1970</v>
      </c>
      <c r="W26" s="197">
        <v>1971</v>
      </c>
      <c r="X26" s="197">
        <v>1972</v>
      </c>
      <c r="Y26" s="197">
        <v>1973</v>
      </c>
      <c r="Z26" s="197">
        <v>1974</v>
      </c>
      <c r="AA26" s="197">
        <v>1975</v>
      </c>
      <c r="AB26" s="197">
        <v>1976</v>
      </c>
      <c r="AC26" s="197">
        <v>1977</v>
      </c>
      <c r="AD26" s="197">
        <v>1978</v>
      </c>
      <c r="AE26" s="197">
        <v>1979</v>
      </c>
      <c r="AF26" s="197">
        <v>1980</v>
      </c>
      <c r="AG26" s="197">
        <v>1981</v>
      </c>
      <c r="AH26" s="197">
        <v>1982</v>
      </c>
      <c r="AI26" s="197">
        <v>1983</v>
      </c>
      <c r="AJ26" s="197">
        <v>1984</v>
      </c>
      <c r="AK26" s="197">
        <v>1985</v>
      </c>
      <c r="AL26" s="197">
        <v>1986</v>
      </c>
      <c r="AM26" s="197">
        <v>1987</v>
      </c>
      <c r="AN26" s="197">
        <v>1988</v>
      </c>
      <c r="AO26" s="197">
        <v>1989</v>
      </c>
      <c r="AP26" s="197">
        <v>1990</v>
      </c>
      <c r="AQ26" s="197">
        <v>1991</v>
      </c>
      <c r="AR26" s="197">
        <v>1992</v>
      </c>
      <c r="AS26" s="197">
        <v>1993</v>
      </c>
      <c r="AT26" s="197">
        <v>1994</v>
      </c>
      <c r="AU26" s="197">
        <v>1995</v>
      </c>
      <c r="AV26" s="197">
        <v>1996</v>
      </c>
      <c r="AW26" s="197">
        <v>1997</v>
      </c>
      <c r="AX26" s="197">
        <v>1998</v>
      </c>
      <c r="AY26" s="197">
        <v>1999</v>
      </c>
      <c r="AZ26" s="197">
        <v>2000</v>
      </c>
      <c r="BA26" s="197">
        <v>2001</v>
      </c>
      <c r="BB26" s="197">
        <v>2002</v>
      </c>
      <c r="BC26" s="197">
        <v>2003</v>
      </c>
      <c r="BD26" s="197">
        <v>2004</v>
      </c>
      <c r="BE26" s="197">
        <v>2005</v>
      </c>
      <c r="BF26" s="197">
        <v>2006</v>
      </c>
      <c r="BG26" s="197">
        <v>2007</v>
      </c>
      <c r="BH26" s="197">
        <v>2008</v>
      </c>
      <c r="BI26" s="197">
        <v>2009</v>
      </c>
      <c r="BJ26" s="197">
        <v>2010</v>
      </c>
      <c r="BK26" s="197">
        <v>2011</v>
      </c>
      <c r="BL26" s="198">
        <v>2012</v>
      </c>
      <c r="BM26" s="197">
        <v>2013</v>
      </c>
      <c r="BN26" s="202">
        <v>2014</v>
      </c>
    </row>
    <row r="27" spans="1:68" s="90" customFormat="1" ht="16.5" thickBot="1" x14ac:dyDescent="0.3">
      <c r="A27" s="83"/>
      <c r="B27" s="95"/>
      <c r="C27" s="52">
        <f>C24+0*B38</f>
        <v>0</v>
      </c>
      <c r="D27" s="52">
        <f>D24+C27*B38</f>
        <v>0</v>
      </c>
      <c r="E27" s="52">
        <f>E24+D27*B38</f>
        <v>0</v>
      </c>
      <c r="F27" s="52">
        <f>F24+E27*B38</f>
        <v>95.18959492700634</v>
      </c>
      <c r="G27" s="52">
        <f>G24+F27*B38</f>
        <v>178.91054861730277</v>
      </c>
      <c r="H27" s="52">
        <f>H24+G27*B38</f>
        <v>253.00732942476623</v>
      </c>
      <c r="I27" s="52">
        <f>I24+H27*B38</f>
        <v>319.03607783368602</v>
      </c>
      <c r="J27" s="52">
        <f>J24+I27*B38</f>
        <v>378.30967796145791</v>
      </c>
      <c r="K27" s="52">
        <f>K24+J27*B38</f>
        <v>431.93578346988937</v>
      </c>
      <c r="L27" s="52">
        <f>L24+K27*B38</f>
        <v>480.84889925416456</v>
      </c>
      <c r="M27" s="52">
        <f>M24+L27*B38</f>
        <v>525.83744811216206</v>
      </c>
      <c r="N27" s="52">
        <f>N24+M27*B38</f>
        <v>569.67106081848306</v>
      </c>
      <c r="O27" s="52">
        <f>O24+N27*B38</f>
        <v>612.6248496595972</v>
      </c>
      <c r="P27" s="52">
        <f>P24+O27*B38</f>
        <v>654.93092128336366</v>
      </c>
      <c r="Q27" s="52">
        <f>Q24+P27*B38</f>
        <v>696.7850993539007</v>
      </c>
      <c r="R27" s="52">
        <f>R24+Q27*B38</f>
        <v>738.35259631894462</v>
      </c>
      <c r="S27" s="52">
        <f>S24+R27*B38</f>
        <v>779.77279856476264</v>
      </c>
      <c r="T27" s="52">
        <f>T24+S27*B38</f>
        <v>821.16330355415391</v>
      </c>
      <c r="U27" s="52">
        <f>U24+T27*B38</f>
        <v>862.62332587777632</v>
      </c>
      <c r="V27" s="52">
        <f>V24+U27*B38</f>
        <v>904.23657087046536</v>
      </c>
      <c r="W27" s="52">
        <f>W24+V27*B38</f>
        <v>946.07365902295226</v>
      </c>
      <c r="X27" s="52">
        <f>X24+W27*B38</f>
        <v>992.63433241280654</v>
      </c>
      <c r="Y27" s="52">
        <f>Y24+X27*B38</f>
        <v>1043.4281488377158</v>
      </c>
      <c r="Z27" s="52">
        <f>Z24+Y27*B38</f>
        <v>1098.0413321737262</v>
      </c>
      <c r="AA27" s="52">
        <f>AA24+Z27*B38</f>
        <v>1156.124787909911</v>
      </c>
      <c r="AB27" s="52">
        <f>AB24+AA27*B38</f>
        <v>1217.3839920984046</v>
      </c>
      <c r="AC27" s="52">
        <f>AC24+AB27*B38</f>
        <v>1281.5704608669294</v>
      </c>
      <c r="AD27" s="52">
        <f>AD24+AC27*B38</f>
        <v>1348.4745534197878</v>
      </c>
      <c r="AE27" s="52">
        <f>AE24+AD27*B38</f>
        <v>1417.9194000759915</v>
      </c>
      <c r="AF27" s="52">
        <f>AF24+AE27*B38</f>
        <v>1489.7557794783672</v>
      </c>
      <c r="AG27" s="52">
        <f>AG24+AF27*B38</f>
        <v>1563.8577965989357</v>
      </c>
      <c r="AH27" s="52">
        <f>AH24+AG27*B38</f>
        <v>1639.7901427609067</v>
      </c>
      <c r="AI27" s="52">
        <f>AI24+AH27*B38</f>
        <v>1717.4228978280937</v>
      </c>
      <c r="AJ27" s="52">
        <f>AJ24+AI27*B38</f>
        <v>1796.6464508206068</v>
      </c>
      <c r="AK27" s="52">
        <f>AK24+AJ27*B38</f>
        <v>1877.3683251811931</v>
      </c>
      <c r="AL27" s="52">
        <f>AL24+AK27*B38</f>
        <v>1959.5105003169328</v>
      </c>
      <c r="AM27" s="52">
        <f>AM24+AL27*B38</f>
        <v>2043.0071518383788</v>
      </c>
      <c r="AN27" s="52">
        <f>AN24+AM27*B38</f>
        <v>2127.8027450452164</v>
      </c>
      <c r="AO27" s="52">
        <f>AO24+AN27*B38</f>
        <v>2213.8504264388416</v>
      </c>
      <c r="AP27" s="52">
        <f>AP24+AO27*B38</f>
        <v>2301.1106666741971</v>
      </c>
      <c r="AQ27" s="52">
        <f>AQ24+AP27*B38</f>
        <v>2389.5501156458004</v>
      </c>
      <c r="AR27" s="52">
        <f>AR24+AQ27*B38</f>
        <v>2483.9277999920691</v>
      </c>
      <c r="AS27" s="52">
        <f>AS24+AR27*B38</f>
        <v>2583.6605461287313</v>
      </c>
      <c r="AT27" s="52">
        <f>AT24+AS27*B38</f>
        <v>2688.2563423484853</v>
      </c>
      <c r="AU27" s="52">
        <f>AU24+AT27*B38</f>
        <v>2837.2196744904036</v>
      </c>
      <c r="AV27" s="52">
        <f>AV24+AU27*B38</f>
        <v>2985.6352177480067</v>
      </c>
      <c r="AW27" s="52">
        <f>AW24+AV27*B38</f>
        <v>3133.9597240008625</v>
      </c>
      <c r="AX27" s="52">
        <f>AX24+AW27*B38</f>
        <v>3282.578545531961</v>
      </c>
      <c r="AY27" s="52">
        <f>AY24+AX27*B38</f>
        <v>3431.8167962349698</v>
      </c>
      <c r="AZ27" s="52">
        <f>AZ24+AY27*B38</f>
        <v>3581.9487680980792</v>
      </c>
      <c r="BA27" s="52">
        <f>BA24+AZ27*B38</f>
        <v>3733.2058757001532</v>
      </c>
      <c r="BB27" s="52">
        <f>BB24+BA27*B38</f>
        <v>3891.4269453936909</v>
      </c>
      <c r="BC27" s="52">
        <f>BC24+BB27*B38</f>
        <v>4056.0161479515104</v>
      </c>
      <c r="BD27" s="52">
        <f>BD24+BC27*B38</f>
        <v>4226.4707943574567</v>
      </c>
      <c r="BE27" s="52">
        <f>BE24+BD27*B38</f>
        <v>4579.5915816424704</v>
      </c>
      <c r="BF27" s="52">
        <f>BF24+BE27*B38</f>
        <v>4916.9938766230571</v>
      </c>
      <c r="BG27" s="52">
        <f>BG24+BF27*B38</f>
        <v>5241.7319711190439</v>
      </c>
      <c r="BH27" s="52">
        <f>BH24+BG27*B38</f>
        <v>5558.5972122454241</v>
      </c>
      <c r="BI27" s="52">
        <f>BI24+BH27*B38</f>
        <v>5869.5326469716565</v>
      </c>
      <c r="BJ27" s="52">
        <f>BJ24+BI27*B38</f>
        <v>6176.177584557614</v>
      </c>
      <c r="BK27" s="52">
        <f>BK24+BJ27*B38</f>
        <v>6479.915076927281</v>
      </c>
      <c r="BL27" s="54">
        <f>BL24+BK27*B38</f>
        <v>6791.761168886751</v>
      </c>
      <c r="BM27" s="52">
        <f>BM24+BL27*B38</f>
        <v>7111.3871852506818</v>
      </c>
      <c r="BN27" s="55">
        <f>BN24+BM27*B38</f>
        <v>7438.5158294414359</v>
      </c>
    </row>
    <row r="28" spans="1:68" s="90" customFormat="1" ht="16.5" thickBot="1" x14ac:dyDescent="0.3">
      <c r="A28" s="91"/>
      <c r="B28" s="92"/>
      <c r="C28" s="93"/>
      <c r="D28" s="93"/>
      <c r="E28" s="93"/>
      <c r="F28" s="93"/>
      <c r="G28" s="93"/>
      <c r="H28" s="93"/>
      <c r="I28" s="93"/>
      <c r="J28" s="93"/>
      <c r="K28" s="93"/>
      <c r="L28" s="93"/>
      <c r="M28" s="93"/>
      <c r="N28" s="93"/>
      <c r="O28" s="93"/>
      <c r="P28" s="93"/>
      <c r="Q28" s="93"/>
      <c r="R28" s="93"/>
      <c r="S28" s="93"/>
      <c r="T28" s="93"/>
      <c r="U28" s="93"/>
      <c r="V28" s="93"/>
      <c r="W28" s="93"/>
      <c r="X28" s="93"/>
      <c r="Y28" s="93"/>
      <c r="Z28" s="93"/>
      <c r="AA28" s="93"/>
      <c r="AB28" s="93"/>
      <c r="AC28" s="93"/>
      <c r="AD28" s="93"/>
      <c r="AE28" s="93"/>
      <c r="AF28" s="93"/>
      <c r="AG28" s="93"/>
      <c r="AH28" s="93"/>
      <c r="AI28" s="93"/>
      <c r="AJ28" s="93"/>
      <c r="AK28" s="93"/>
      <c r="AL28" s="93"/>
      <c r="AM28" s="93"/>
      <c r="AN28" s="93"/>
      <c r="AO28" s="93"/>
      <c r="AP28" s="93"/>
      <c r="AQ28" s="93"/>
      <c r="AR28" s="93"/>
      <c r="AS28" s="93"/>
      <c r="AT28" s="93"/>
      <c r="AU28" s="93"/>
      <c r="AV28" s="93"/>
      <c r="AW28" s="93"/>
      <c r="AX28" s="93"/>
      <c r="AY28" s="93"/>
      <c r="AZ28" s="93"/>
      <c r="BA28" s="93"/>
      <c r="BB28" s="93"/>
      <c r="BC28" s="93"/>
      <c r="BD28" s="93"/>
      <c r="BE28" s="93"/>
      <c r="BF28" s="93"/>
      <c r="BG28" s="93"/>
      <c r="BH28" s="93"/>
      <c r="BI28" s="93"/>
      <c r="BJ28" s="93"/>
      <c r="BK28" s="93"/>
      <c r="BL28" s="94"/>
      <c r="BM28" s="91"/>
      <c r="BN28" s="91"/>
    </row>
    <row r="29" spans="1:68" ht="33" x14ac:dyDescent="0.25">
      <c r="A29" s="48" t="s">
        <v>41</v>
      </c>
      <c r="B29" s="49" t="s">
        <v>138</v>
      </c>
      <c r="C29" s="196">
        <v>1951</v>
      </c>
      <c r="D29" s="196">
        <v>1952</v>
      </c>
      <c r="E29" s="196">
        <v>1953</v>
      </c>
      <c r="F29" s="196">
        <v>1954</v>
      </c>
      <c r="G29" s="196">
        <v>1955</v>
      </c>
      <c r="H29" s="196">
        <v>1956</v>
      </c>
      <c r="I29" s="197">
        <v>1957</v>
      </c>
      <c r="J29" s="197">
        <v>1958</v>
      </c>
      <c r="K29" s="197">
        <v>1959</v>
      </c>
      <c r="L29" s="197">
        <v>1960</v>
      </c>
      <c r="M29" s="197">
        <v>1961</v>
      </c>
      <c r="N29" s="197">
        <v>1962</v>
      </c>
      <c r="O29" s="197">
        <v>1963</v>
      </c>
      <c r="P29" s="197">
        <v>1964</v>
      </c>
      <c r="Q29" s="197">
        <v>1965</v>
      </c>
      <c r="R29" s="197">
        <v>1966</v>
      </c>
      <c r="S29" s="197">
        <v>1967</v>
      </c>
      <c r="T29" s="197">
        <v>1968</v>
      </c>
      <c r="U29" s="197">
        <v>1969</v>
      </c>
      <c r="V29" s="197">
        <v>1970</v>
      </c>
      <c r="W29" s="197">
        <v>1971</v>
      </c>
      <c r="X29" s="197">
        <v>1972</v>
      </c>
      <c r="Y29" s="197">
        <v>1973</v>
      </c>
      <c r="Z29" s="197">
        <v>1974</v>
      </c>
      <c r="AA29" s="197">
        <v>1975</v>
      </c>
      <c r="AB29" s="197">
        <v>1976</v>
      </c>
      <c r="AC29" s="197">
        <v>1977</v>
      </c>
      <c r="AD29" s="197">
        <v>1978</v>
      </c>
      <c r="AE29" s="197">
        <v>1979</v>
      </c>
      <c r="AF29" s="197">
        <v>1980</v>
      </c>
      <c r="AG29" s="197">
        <v>1981</v>
      </c>
      <c r="AH29" s="197">
        <v>1982</v>
      </c>
      <c r="AI29" s="197">
        <v>1983</v>
      </c>
      <c r="AJ29" s="197">
        <v>1984</v>
      </c>
      <c r="AK29" s="197">
        <v>1985</v>
      </c>
      <c r="AL29" s="197">
        <v>1986</v>
      </c>
      <c r="AM29" s="197">
        <v>1987</v>
      </c>
      <c r="AN29" s="197">
        <v>1988</v>
      </c>
      <c r="AO29" s="197">
        <v>1989</v>
      </c>
      <c r="AP29" s="197">
        <v>1990</v>
      </c>
      <c r="AQ29" s="197">
        <v>1991</v>
      </c>
      <c r="AR29" s="197">
        <v>1992</v>
      </c>
      <c r="AS29" s="197">
        <v>1993</v>
      </c>
      <c r="AT29" s="197">
        <v>1994</v>
      </c>
      <c r="AU29" s="197">
        <v>1995</v>
      </c>
      <c r="AV29" s="197">
        <v>1996</v>
      </c>
      <c r="AW29" s="197">
        <v>1997</v>
      </c>
      <c r="AX29" s="197">
        <v>1998</v>
      </c>
      <c r="AY29" s="197">
        <v>1999</v>
      </c>
      <c r="AZ29" s="197">
        <v>2000</v>
      </c>
      <c r="BA29" s="197">
        <v>2001</v>
      </c>
      <c r="BB29" s="197">
        <v>2002</v>
      </c>
      <c r="BC29" s="197">
        <v>2003</v>
      </c>
      <c r="BD29" s="197">
        <v>2004</v>
      </c>
      <c r="BE29" s="197">
        <v>2005</v>
      </c>
      <c r="BF29" s="197">
        <v>2006</v>
      </c>
      <c r="BG29" s="197">
        <v>2007</v>
      </c>
      <c r="BH29" s="197">
        <v>2008</v>
      </c>
      <c r="BI29" s="197">
        <v>2009</v>
      </c>
      <c r="BJ29" s="197">
        <v>2010</v>
      </c>
      <c r="BK29" s="197">
        <v>2011</v>
      </c>
      <c r="BL29" s="198">
        <v>2012</v>
      </c>
      <c r="BM29" s="197">
        <v>2013</v>
      </c>
      <c r="BN29" s="202">
        <v>2014</v>
      </c>
    </row>
    <row r="30" spans="1:68" s="90" customFormat="1" ht="16.5" thickBot="1" x14ac:dyDescent="0.3">
      <c r="A30" s="83"/>
      <c r="B30" s="84"/>
      <c r="C30" s="52">
        <f>0*(1-B38)</f>
        <v>0</v>
      </c>
      <c r="D30" s="52">
        <f>C27*(1-B38)</f>
        <v>0</v>
      </c>
      <c r="E30" s="52">
        <f>D27*(1-B38)</f>
        <v>0</v>
      </c>
      <c r="F30" s="52">
        <f>E27*(1-B38)</f>
        <v>0</v>
      </c>
      <c r="G30" s="52">
        <f t="shared" ref="G30:BN30" si="5">F27*(1-$B$38)</f>
        <v>14.880067231582645</v>
      </c>
      <c r="H30" s="52">
        <f t="shared" si="5"/>
        <v>27.967352880388241</v>
      </c>
      <c r="I30" s="52">
        <f t="shared" si="5"/>
        <v>39.550184816004439</v>
      </c>
      <c r="J30" s="52">
        <f t="shared" si="5"/>
        <v>49.871819405324793</v>
      </c>
      <c r="K30" s="52">
        <f t="shared" si="5"/>
        <v>59.137487103937509</v>
      </c>
      <c r="L30" s="52">
        <f t="shared" si="5"/>
        <v>67.520336678466109</v>
      </c>
      <c r="M30" s="52">
        <f t="shared" si="5"/>
        <v>75.166450226215929</v>
      </c>
      <c r="N30" s="52">
        <f t="shared" si="5"/>
        <v>82.199074245381894</v>
      </c>
      <c r="O30" s="52">
        <f t="shared" si="5"/>
        <v>89.051158284329333</v>
      </c>
      <c r="P30" s="52">
        <f t="shared" si="5"/>
        <v>95.765707981668641</v>
      </c>
      <c r="Q30" s="52">
        <f t="shared" si="5"/>
        <v>102.37900632114078</v>
      </c>
      <c r="R30" s="52">
        <f t="shared" si="5"/>
        <v>108.9216645191276</v>
      </c>
      <c r="S30" s="52">
        <f t="shared" si="5"/>
        <v>115.41950863709829</v>
      </c>
      <c r="T30" s="52">
        <f t="shared" si="5"/>
        <v>121.89432759852095</v>
      </c>
      <c r="U30" s="52">
        <f t="shared" si="5"/>
        <v>128.36450427553677</v>
      </c>
      <c r="V30" s="52">
        <f t="shared" si="5"/>
        <v>134.84554792396801</v>
      </c>
      <c r="W30" s="52">
        <f t="shared" si="5"/>
        <v>141.35054338791926</v>
      </c>
      <c r="X30" s="52">
        <f t="shared" si="5"/>
        <v>147.89053008457483</v>
      </c>
      <c r="Y30" s="52">
        <f t="shared" si="5"/>
        <v>155.1689091019461</v>
      </c>
      <c r="Z30" s="52">
        <f t="shared" si="5"/>
        <v>163.10901436167427</v>
      </c>
      <c r="AA30" s="52">
        <f t="shared" si="5"/>
        <v>171.64616425073243</v>
      </c>
      <c r="AB30" s="52">
        <f t="shared" si="5"/>
        <v>180.72578820605906</v>
      </c>
      <c r="AC30" s="52">
        <f t="shared" si="5"/>
        <v>190.30184615206699</v>
      </c>
      <c r="AD30" s="52">
        <f t="shared" si="5"/>
        <v>200.33549501217527</v>
      </c>
      <c r="AE30" s="52">
        <f t="shared" si="5"/>
        <v>210.7939636716749</v>
      </c>
      <c r="AF30" s="52">
        <f t="shared" si="5"/>
        <v>221.64960380675112</v>
      </c>
      <c r="AG30" s="52">
        <f t="shared" si="5"/>
        <v>232.87908908820978</v>
      </c>
      <c r="AH30" s="52">
        <f t="shared" si="5"/>
        <v>244.46273956592725</v>
      </c>
      <c r="AI30" s="52">
        <f t="shared" si="5"/>
        <v>256.33250765148694</v>
      </c>
      <c r="AJ30" s="52">
        <f t="shared" si="5"/>
        <v>268.46808418859217</v>
      </c>
      <c r="AK30" s="52">
        <f t="shared" si="5"/>
        <v>280.85233475460643</v>
      </c>
      <c r="AL30" s="52">
        <f t="shared" si="5"/>
        <v>293.47080338519532</v>
      </c>
      <c r="AM30" s="52">
        <f t="shared" si="5"/>
        <v>306.31129387688736</v>
      </c>
      <c r="AN30" s="52">
        <f t="shared" si="5"/>
        <v>319.36351654055005</v>
      </c>
      <c r="AO30" s="52">
        <f t="shared" si="5"/>
        <v>332.61879017447217</v>
      </c>
      <c r="AP30" s="52">
        <f t="shared" si="5"/>
        <v>346.06979062510743</v>
      </c>
      <c r="AQ30" s="52">
        <f t="shared" si="5"/>
        <v>359.71033865288098</v>
      </c>
      <c r="AR30" s="52">
        <f t="shared" si="5"/>
        <v>373.53522095887996</v>
      </c>
      <c r="AS30" s="52">
        <f t="shared" si="5"/>
        <v>388.2883700747098</v>
      </c>
      <c r="AT30" s="52">
        <f t="shared" si="5"/>
        <v>403.87862412339956</v>
      </c>
      <c r="AU30" s="52">
        <f t="shared" si="5"/>
        <v>420.22907168107997</v>
      </c>
      <c r="AV30" s="52">
        <f t="shared" si="5"/>
        <v>443.51506632169219</v>
      </c>
      <c r="AW30" s="52">
        <f t="shared" si="5"/>
        <v>466.7154304326906</v>
      </c>
      <c r="AX30" s="52">
        <f t="shared" si="5"/>
        <v>489.90156361065232</v>
      </c>
      <c r="AY30" s="52">
        <f t="shared" si="5"/>
        <v>513.13370424490051</v>
      </c>
      <c r="AZ30" s="52">
        <f t="shared" si="5"/>
        <v>536.46267424091138</v>
      </c>
      <c r="BA30" s="52">
        <f t="shared" si="5"/>
        <v>559.9313510080118</v>
      </c>
      <c r="BB30" s="52">
        <f t="shared" si="5"/>
        <v>583.57590934550126</v>
      </c>
      <c r="BC30" s="52">
        <f t="shared" si="5"/>
        <v>608.30907641379406</v>
      </c>
      <c r="BD30" s="52">
        <f t="shared" si="5"/>
        <v>634.03771200186395</v>
      </c>
      <c r="BE30" s="52">
        <f t="shared" si="5"/>
        <v>660.68323560558429</v>
      </c>
      <c r="BF30" s="52">
        <f t="shared" si="5"/>
        <v>715.88318744590515</v>
      </c>
      <c r="BG30" s="52">
        <f t="shared" si="5"/>
        <v>768.62601965620399</v>
      </c>
      <c r="BH30" s="52">
        <f t="shared" si="5"/>
        <v>819.38918008840994</v>
      </c>
      <c r="BI30" s="52">
        <f t="shared" si="5"/>
        <v>868.92165362112894</v>
      </c>
      <c r="BJ30" s="52">
        <f t="shared" si="5"/>
        <v>917.52717796394825</v>
      </c>
      <c r="BK30" s="52">
        <f t="shared" si="5"/>
        <v>965.46201045275598</v>
      </c>
      <c r="BL30" s="54">
        <f t="shared" si="5"/>
        <v>1012.942350196598</v>
      </c>
      <c r="BM30" s="52">
        <f t="shared" si="5"/>
        <v>1061.6902287627533</v>
      </c>
      <c r="BN30" s="55">
        <f t="shared" si="5"/>
        <v>1111.654267543518</v>
      </c>
    </row>
    <row r="31" spans="1:68" s="90" customFormat="1" ht="16.5" thickBot="1" x14ac:dyDescent="0.3">
      <c r="A31" s="91"/>
      <c r="B31" s="92"/>
      <c r="C31" s="93"/>
      <c r="D31" s="93"/>
      <c r="E31" s="93"/>
      <c r="F31" s="93"/>
      <c r="G31" s="93"/>
      <c r="H31" s="93"/>
      <c r="I31" s="93"/>
      <c r="J31" s="93"/>
      <c r="K31" s="93"/>
      <c r="L31" s="93"/>
      <c r="M31" s="93"/>
      <c r="N31" s="93"/>
      <c r="O31" s="93"/>
      <c r="P31" s="93"/>
      <c r="Q31" s="93"/>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4"/>
      <c r="BM31" s="91"/>
      <c r="BN31" s="91"/>
    </row>
    <row r="32" spans="1:68" ht="33" x14ac:dyDescent="0.25">
      <c r="A32" s="191" t="s">
        <v>42</v>
      </c>
      <c r="B32" s="49" t="s">
        <v>138</v>
      </c>
      <c r="C32" s="196">
        <v>1951</v>
      </c>
      <c r="D32" s="196">
        <v>1952</v>
      </c>
      <c r="E32" s="196">
        <v>1953</v>
      </c>
      <c r="F32" s="196">
        <v>1954</v>
      </c>
      <c r="G32" s="196">
        <v>1955</v>
      </c>
      <c r="H32" s="196">
        <v>1956</v>
      </c>
      <c r="I32" s="197">
        <v>1957</v>
      </c>
      <c r="J32" s="197">
        <v>1958</v>
      </c>
      <c r="K32" s="197">
        <v>1959</v>
      </c>
      <c r="L32" s="197">
        <v>1960</v>
      </c>
      <c r="M32" s="197">
        <v>1961</v>
      </c>
      <c r="N32" s="197">
        <v>1962</v>
      </c>
      <c r="O32" s="197">
        <v>1963</v>
      </c>
      <c r="P32" s="197">
        <v>1964</v>
      </c>
      <c r="Q32" s="197">
        <v>1965</v>
      </c>
      <c r="R32" s="197">
        <v>1966</v>
      </c>
      <c r="S32" s="197">
        <v>1967</v>
      </c>
      <c r="T32" s="197">
        <v>1968</v>
      </c>
      <c r="U32" s="197">
        <v>1969</v>
      </c>
      <c r="V32" s="197">
        <v>1970</v>
      </c>
      <c r="W32" s="197">
        <v>1971</v>
      </c>
      <c r="X32" s="197">
        <v>1972</v>
      </c>
      <c r="Y32" s="197">
        <v>1973</v>
      </c>
      <c r="Z32" s="197">
        <v>1974</v>
      </c>
      <c r="AA32" s="197">
        <v>1975</v>
      </c>
      <c r="AB32" s="197">
        <v>1976</v>
      </c>
      <c r="AC32" s="197">
        <v>1977</v>
      </c>
      <c r="AD32" s="197">
        <v>1978</v>
      </c>
      <c r="AE32" s="197">
        <v>1979</v>
      </c>
      <c r="AF32" s="197">
        <v>1980</v>
      </c>
      <c r="AG32" s="197">
        <v>1981</v>
      </c>
      <c r="AH32" s="197">
        <v>1982</v>
      </c>
      <c r="AI32" s="197">
        <v>1983</v>
      </c>
      <c r="AJ32" s="197">
        <v>1984</v>
      </c>
      <c r="AK32" s="197">
        <v>1985</v>
      </c>
      <c r="AL32" s="197">
        <v>1986</v>
      </c>
      <c r="AM32" s="197">
        <v>1987</v>
      </c>
      <c r="AN32" s="197">
        <v>1988</v>
      </c>
      <c r="AO32" s="197">
        <v>1989</v>
      </c>
      <c r="AP32" s="197">
        <v>1990</v>
      </c>
      <c r="AQ32" s="197">
        <v>1991</v>
      </c>
      <c r="AR32" s="197">
        <v>1992</v>
      </c>
      <c r="AS32" s="197">
        <v>1993</v>
      </c>
      <c r="AT32" s="197">
        <v>1994</v>
      </c>
      <c r="AU32" s="197">
        <v>1995</v>
      </c>
      <c r="AV32" s="197">
        <v>1996</v>
      </c>
      <c r="AW32" s="197">
        <v>1997</v>
      </c>
      <c r="AX32" s="197">
        <v>1998</v>
      </c>
      <c r="AY32" s="197">
        <v>1999</v>
      </c>
      <c r="AZ32" s="197">
        <v>2000</v>
      </c>
      <c r="BA32" s="197">
        <v>2001</v>
      </c>
      <c r="BB32" s="197">
        <v>2002</v>
      </c>
      <c r="BC32" s="197">
        <v>2003</v>
      </c>
      <c r="BD32" s="197">
        <v>2004</v>
      </c>
      <c r="BE32" s="197">
        <v>2005</v>
      </c>
      <c r="BF32" s="197">
        <v>2006</v>
      </c>
      <c r="BG32" s="197">
        <v>2007</v>
      </c>
      <c r="BH32" s="197">
        <v>2008</v>
      </c>
      <c r="BI32" s="197">
        <v>2009</v>
      </c>
      <c r="BJ32" s="197">
        <v>2010</v>
      </c>
      <c r="BK32" s="197">
        <v>2011</v>
      </c>
      <c r="BL32" s="198">
        <v>2012</v>
      </c>
      <c r="BM32" s="197">
        <v>2013</v>
      </c>
      <c r="BN32" s="202">
        <v>2014</v>
      </c>
    </row>
    <row r="33" spans="1:66" s="90" customFormat="1" ht="16.5" thickBot="1" x14ac:dyDescent="0.3">
      <c r="A33" s="190"/>
      <c r="B33" s="83"/>
      <c r="C33" s="52">
        <f t="shared" ref="C33:BN33" si="6">C30*$B$39*16/12</f>
        <v>0</v>
      </c>
      <c r="D33" s="52">
        <f t="shared" si="6"/>
        <v>0</v>
      </c>
      <c r="E33" s="52">
        <f t="shared" si="6"/>
        <v>0</v>
      </c>
      <c r="F33" s="52">
        <f t="shared" si="6"/>
        <v>0</v>
      </c>
      <c r="G33" s="52">
        <f t="shared" si="6"/>
        <v>9.9200448210550967</v>
      </c>
      <c r="H33" s="52">
        <f t="shared" si="6"/>
        <v>18.644901920258828</v>
      </c>
      <c r="I33" s="52">
        <f t="shared" si="6"/>
        <v>26.366789877336291</v>
      </c>
      <c r="J33" s="52">
        <f t="shared" si="6"/>
        <v>33.247879603549862</v>
      </c>
      <c r="K33" s="52">
        <f t="shared" si="6"/>
        <v>39.424991402625004</v>
      </c>
      <c r="L33" s="52">
        <f t="shared" si="6"/>
        <v>45.013557785644075</v>
      </c>
      <c r="M33" s="52">
        <f t="shared" si="6"/>
        <v>50.110966817477284</v>
      </c>
      <c r="N33" s="52">
        <f t="shared" si="6"/>
        <v>54.799382830254594</v>
      </c>
      <c r="O33" s="52">
        <f t="shared" si="6"/>
        <v>59.367438856219557</v>
      </c>
      <c r="P33" s="52">
        <f t="shared" si="6"/>
        <v>63.843805321112427</v>
      </c>
      <c r="Q33" s="52">
        <f t="shared" si="6"/>
        <v>68.252670880760519</v>
      </c>
      <c r="R33" s="52">
        <f t="shared" si="6"/>
        <v>72.614443012751735</v>
      </c>
      <c r="S33" s="52">
        <f t="shared" si="6"/>
        <v>76.946339091398855</v>
      </c>
      <c r="T33" s="52">
        <f t="shared" si="6"/>
        <v>81.262885065680635</v>
      </c>
      <c r="U33" s="52">
        <f t="shared" si="6"/>
        <v>85.576336183691183</v>
      </c>
      <c r="V33" s="52">
        <f t="shared" si="6"/>
        <v>89.897031949312009</v>
      </c>
      <c r="W33" s="52">
        <f t="shared" si="6"/>
        <v>94.233695591946173</v>
      </c>
      <c r="X33" s="52">
        <f t="shared" si="6"/>
        <v>98.593686723049885</v>
      </c>
      <c r="Y33" s="52">
        <f t="shared" si="6"/>
        <v>103.44593940129739</v>
      </c>
      <c r="Z33" s="52">
        <f t="shared" si="6"/>
        <v>108.73934290778284</v>
      </c>
      <c r="AA33" s="52">
        <f t="shared" si="6"/>
        <v>114.43077616715495</v>
      </c>
      <c r="AB33" s="52">
        <f t="shared" si="6"/>
        <v>120.48385880403937</v>
      </c>
      <c r="AC33" s="52">
        <f t="shared" si="6"/>
        <v>126.86789743471132</v>
      </c>
      <c r="AD33" s="52">
        <f t="shared" si="6"/>
        <v>133.55699667478351</v>
      </c>
      <c r="AE33" s="52">
        <f t="shared" si="6"/>
        <v>140.52930911444994</v>
      </c>
      <c r="AF33" s="52">
        <f t="shared" si="6"/>
        <v>147.76640253783407</v>
      </c>
      <c r="AG33" s="52">
        <f t="shared" si="6"/>
        <v>155.25272605880653</v>
      </c>
      <c r="AH33" s="52">
        <f t="shared" si="6"/>
        <v>162.97515971061816</v>
      </c>
      <c r="AI33" s="52">
        <f t="shared" si="6"/>
        <v>170.88833843432462</v>
      </c>
      <c r="AJ33" s="52">
        <f t="shared" si="6"/>
        <v>178.97872279239479</v>
      </c>
      <c r="AK33" s="52">
        <f t="shared" si="6"/>
        <v>187.23488983640428</v>
      </c>
      <c r="AL33" s="52">
        <f t="shared" si="6"/>
        <v>195.64720225679687</v>
      </c>
      <c r="AM33" s="52">
        <f t="shared" si="6"/>
        <v>204.20752925125825</v>
      </c>
      <c r="AN33" s="52">
        <f t="shared" si="6"/>
        <v>212.90901102703336</v>
      </c>
      <c r="AO33" s="52">
        <f t="shared" si="6"/>
        <v>221.74586011631479</v>
      </c>
      <c r="AP33" s="52">
        <f t="shared" si="6"/>
        <v>230.71319375007161</v>
      </c>
      <c r="AQ33" s="52">
        <f t="shared" si="6"/>
        <v>239.80689243525399</v>
      </c>
      <c r="AR33" s="52">
        <f t="shared" si="6"/>
        <v>249.02348063925331</v>
      </c>
      <c r="AS33" s="52">
        <f t="shared" si="6"/>
        <v>258.85891338313985</v>
      </c>
      <c r="AT33" s="52">
        <f t="shared" si="6"/>
        <v>269.25241608226639</v>
      </c>
      <c r="AU33" s="52">
        <f t="shared" si="6"/>
        <v>280.1527144540533</v>
      </c>
      <c r="AV33" s="52">
        <f t="shared" si="6"/>
        <v>295.67671088112814</v>
      </c>
      <c r="AW33" s="52">
        <f t="shared" si="6"/>
        <v>311.1436202884604</v>
      </c>
      <c r="AX33" s="52">
        <f t="shared" si="6"/>
        <v>326.60104240710154</v>
      </c>
      <c r="AY33" s="52">
        <f t="shared" si="6"/>
        <v>342.08913616326703</v>
      </c>
      <c r="AZ33" s="52">
        <f t="shared" si="6"/>
        <v>357.64178282727426</v>
      </c>
      <c r="BA33" s="52">
        <f t="shared" si="6"/>
        <v>373.28756733867453</v>
      </c>
      <c r="BB33" s="52">
        <f t="shared" si="6"/>
        <v>389.05060623033415</v>
      </c>
      <c r="BC33" s="52">
        <f t="shared" si="6"/>
        <v>405.53938427586269</v>
      </c>
      <c r="BD33" s="52">
        <f t="shared" si="6"/>
        <v>422.69180800124263</v>
      </c>
      <c r="BE33" s="52">
        <f t="shared" si="6"/>
        <v>440.45549040372288</v>
      </c>
      <c r="BF33" s="52">
        <f t="shared" si="6"/>
        <v>477.25545829727008</v>
      </c>
      <c r="BG33" s="52">
        <f t="shared" si="6"/>
        <v>512.41734643746929</v>
      </c>
      <c r="BH33" s="52">
        <f t="shared" si="6"/>
        <v>546.25945339227326</v>
      </c>
      <c r="BI33" s="52">
        <f t="shared" si="6"/>
        <v>579.28110241408592</v>
      </c>
      <c r="BJ33" s="52">
        <f t="shared" si="6"/>
        <v>611.68478530929883</v>
      </c>
      <c r="BK33" s="52">
        <f t="shared" si="6"/>
        <v>643.64134030183732</v>
      </c>
      <c r="BL33" s="54">
        <f t="shared" si="6"/>
        <v>675.29490013106533</v>
      </c>
      <c r="BM33" s="52">
        <f t="shared" si="6"/>
        <v>707.7934858418356</v>
      </c>
      <c r="BN33" s="55">
        <f t="shared" si="6"/>
        <v>741.10284502901197</v>
      </c>
    </row>
    <row r="34" spans="1:66" ht="16.5" thickBot="1" x14ac:dyDescent="0.3">
      <c r="A34" s="60"/>
      <c r="B34" s="174"/>
      <c r="C34" s="176"/>
      <c r="D34" s="176"/>
      <c r="E34" s="176"/>
      <c r="F34" s="176"/>
      <c r="G34" s="176"/>
      <c r="H34" s="176"/>
      <c r="I34" s="177"/>
      <c r="J34" s="177"/>
      <c r="K34" s="177"/>
      <c r="L34" s="177"/>
      <c r="M34" s="177"/>
      <c r="N34" s="177"/>
      <c r="O34" s="177"/>
      <c r="P34" s="177"/>
      <c r="Q34" s="177"/>
      <c r="R34" s="177"/>
      <c r="S34" s="177"/>
      <c r="T34" s="177"/>
      <c r="U34" s="177"/>
      <c r="V34" s="177"/>
      <c r="W34" s="177"/>
      <c r="X34" s="177"/>
      <c r="Y34" s="177"/>
      <c r="Z34" s="177"/>
      <c r="AA34" s="177"/>
      <c r="AB34" s="177"/>
      <c r="AC34" s="177"/>
      <c r="AD34" s="177"/>
      <c r="AE34" s="177"/>
      <c r="AF34" s="177"/>
      <c r="AG34" s="177"/>
      <c r="AH34" s="177"/>
      <c r="AI34" s="177"/>
      <c r="AJ34" s="177"/>
      <c r="AK34" s="177"/>
      <c r="AL34" s="177"/>
      <c r="AM34" s="177"/>
      <c r="AN34" s="177"/>
      <c r="AO34" s="177"/>
      <c r="AP34" s="177"/>
      <c r="AQ34" s="177"/>
      <c r="AR34" s="177"/>
      <c r="AS34" s="177"/>
      <c r="AT34" s="177"/>
      <c r="AU34" s="177"/>
      <c r="AV34" s="177"/>
      <c r="AW34" s="177"/>
      <c r="AX34" s="177"/>
      <c r="AY34" s="177"/>
      <c r="AZ34" s="177"/>
      <c r="BA34" s="5"/>
      <c r="BB34" s="178"/>
      <c r="BC34" s="5"/>
      <c r="BD34" s="5"/>
      <c r="BE34" s="5"/>
      <c r="BF34" s="5"/>
      <c r="BG34" s="5"/>
      <c r="BH34" s="5"/>
    </row>
    <row r="35" spans="1:66" ht="47.25" customHeight="1" x14ac:dyDescent="0.25">
      <c r="A35" s="207" t="s">
        <v>151</v>
      </c>
      <c r="B35" s="208"/>
      <c r="C35" s="179"/>
      <c r="D35" s="179"/>
      <c r="E35" s="176"/>
      <c r="F35" s="176"/>
      <c r="G35" s="176"/>
      <c r="H35" s="176"/>
      <c r="I35" s="177"/>
      <c r="J35" s="177"/>
      <c r="K35" s="177"/>
      <c r="L35" s="177"/>
      <c r="M35" s="177"/>
      <c r="N35" s="177"/>
      <c r="O35" s="177"/>
      <c r="P35" s="177"/>
      <c r="Q35" s="177"/>
      <c r="R35" s="177"/>
      <c r="S35" s="177"/>
      <c r="T35" s="177"/>
      <c r="U35" s="177"/>
      <c r="V35" s="177"/>
      <c r="W35" s="177"/>
      <c r="X35" s="177"/>
      <c r="Y35" s="177"/>
      <c r="Z35" s="177"/>
      <c r="AA35" s="177"/>
      <c r="AB35" s="177"/>
      <c r="AC35" s="177"/>
      <c r="AD35" s="177"/>
      <c r="AE35" s="177"/>
      <c r="AF35" s="177"/>
      <c r="AG35" s="177"/>
      <c r="AH35" s="177"/>
      <c r="AI35" s="177"/>
      <c r="AJ35" s="177"/>
      <c r="AK35" s="177"/>
      <c r="AL35" s="177"/>
      <c r="AM35" s="177"/>
      <c r="AN35" s="177"/>
      <c r="AO35" s="177"/>
      <c r="AP35" s="177"/>
      <c r="AQ35" s="177"/>
      <c r="AR35" s="177"/>
      <c r="AS35" s="177"/>
      <c r="AT35" s="177"/>
      <c r="AU35" s="177"/>
      <c r="AV35" s="177"/>
      <c r="AW35" s="177"/>
      <c r="AX35" s="177"/>
      <c r="AY35" s="177"/>
      <c r="AZ35" s="177"/>
      <c r="BA35" s="5"/>
      <c r="BB35" s="178"/>
      <c r="BC35" s="5"/>
      <c r="BD35" s="5"/>
      <c r="BE35" s="5"/>
      <c r="BF35" s="5"/>
      <c r="BG35" s="5"/>
      <c r="BH35" s="5"/>
    </row>
    <row r="36" spans="1:66" ht="34.5" x14ac:dyDescent="0.25">
      <c r="A36" s="99" t="s">
        <v>43</v>
      </c>
      <c r="B36" s="100">
        <v>0.5</v>
      </c>
      <c r="C36" s="180"/>
      <c r="D36" s="180"/>
      <c r="E36" s="180"/>
      <c r="F36" s="180"/>
      <c r="G36" s="180"/>
      <c r="H36" s="180"/>
      <c r="I36" s="177"/>
      <c r="J36" s="177"/>
      <c r="K36" s="177"/>
      <c r="L36" s="181"/>
      <c r="M36" s="181"/>
      <c r="N36" s="181"/>
      <c r="O36" s="181"/>
      <c r="P36" s="181"/>
      <c r="Q36" s="181"/>
      <c r="R36" s="181"/>
      <c r="S36" s="181"/>
      <c r="T36" s="181"/>
      <c r="U36" s="181"/>
      <c r="V36" s="181"/>
      <c r="W36" s="181"/>
      <c r="X36" s="181"/>
      <c r="Y36" s="181"/>
      <c r="Z36" s="181"/>
      <c r="AA36" s="181"/>
      <c r="AB36" s="177"/>
      <c r="AC36" s="177"/>
      <c r="AD36" s="177"/>
      <c r="AE36" s="177"/>
      <c r="AF36" s="177"/>
      <c r="AG36" s="177"/>
      <c r="AH36" s="177"/>
      <c r="AI36" s="177"/>
      <c r="AJ36" s="177"/>
      <c r="AK36" s="177"/>
      <c r="AL36" s="177"/>
      <c r="AM36" s="177"/>
      <c r="AN36" s="177"/>
      <c r="AO36" s="177"/>
      <c r="AP36" s="177"/>
      <c r="AQ36" s="177"/>
      <c r="AR36" s="177"/>
      <c r="AS36" s="177"/>
      <c r="AT36" s="177"/>
      <c r="AU36" s="177"/>
      <c r="AV36" s="177"/>
      <c r="AW36" s="177"/>
      <c r="AX36" s="177"/>
      <c r="AY36" s="177"/>
      <c r="AZ36" s="177"/>
      <c r="BA36" s="5"/>
      <c r="BB36" s="178"/>
      <c r="BC36" s="5"/>
      <c r="BD36" s="5"/>
      <c r="BE36" s="5"/>
      <c r="BF36" s="5"/>
      <c r="BG36" s="5"/>
      <c r="BH36" s="5"/>
    </row>
    <row r="37" spans="1:66" ht="31.5" x14ac:dyDescent="0.25">
      <c r="A37" s="101" t="s">
        <v>44</v>
      </c>
      <c r="B37" s="102">
        <v>0.4</v>
      </c>
      <c r="C37" s="182"/>
      <c r="D37" s="183"/>
      <c r="E37" s="182"/>
      <c r="F37" s="182"/>
      <c r="G37" s="182"/>
      <c r="H37" s="182"/>
      <c r="I37" s="177"/>
      <c r="J37" s="177"/>
      <c r="K37" s="177"/>
      <c r="L37" s="181"/>
      <c r="M37" s="181"/>
      <c r="N37" s="181"/>
      <c r="O37" s="181"/>
      <c r="P37" s="181"/>
      <c r="Q37" s="181"/>
      <c r="R37" s="181"/>
      <c r="S37" s="181"/>
      <c r="T37" s="181"/>
      <c r="U37" s="181"/>
      <c r="V37" s="181"/>
      <c r="W37" s="181"/>
      <c r="X37" s="181"/>
      <c r="Y37" s="181"/>
      <c r="Z37" s="181"/>
      <c r="AA37" s="181"/>
      <c r="AB37" s="181"/>
      <c r="AC37" s="177"/>
      <c r="AD37" s="177"/>
      <c r="AE37" s="177"/>
      <c r="AF37" s="177"/>
      <c r="AG37" s="177"/>
      <c r="AH37" s="177"/>
      <c r="AI37" s="177"/>
      <c r="AJ37" s="177"/>
      <c r="AK37" s="177"/>
      <c r="AL37" s="177"/>
      <c r="AM37" s="177"/>
      <c r="AN37" s="177"/>
      <c r="AO37" s="177"/>
      <c r="AP37" s="177"/>
      <c r="AQ37" s="177"/>
      <c r="AR37" s="177"/>
      <c r="AS37" s="177"/>
      <c r="AT37" s="177"/>
      <c r="AU37" s="177"/>
      <c r="AV37" s="177"/>
      <c r="AW37" s="177"/>
      <c r="AX37" s="177"/>
      <c r="AY37" s="177"/>
      <c r="AZ37" s="177"/>
      <c r="BA37" s="5"/>
      <c r="BB37" s="178"/>
      <c r="BC37" s="5"/>
      <c r="BD37" s="5"/>
      <c r="BE37" s="5"/>
      <c r="BF37" s="5"/>
      <c r="BG37" s="5"/>
      <c r="BH37" s="5"/>
    </row>
    <row r="38" spans="1:66" x14ac:dyDescent="0.25">
      <c r="A38" s="103" t="s">
        <v>45</v>
      </c>
      <c r="B38" s="104">
        <f>(2.718)^(-0.17)</f>
        <v>0.84367968743860045</v>
      </c>
      <c r="C38" s="180"/>
      <c r="D38" s="183"/>
      <c r="E38" s="180"/>
      <c r="F38" s="180"/>
      <c r="G38" s="180"/>
      <c r="H38" s="180"/>
      <c r="I38" s="177"/>
      <c r="J38" s="177"/>
      <c r="K38" s="177"/>
      <c r="L38" s="177"/>
      <c r="M38" s="177"/>
      <c r="N38" s="177"/>
      <c r="O38" s="177"/>
      <c r="P38" s="177"/>
      <c r="Q38" s="177"/>
      <c r="R38" s="177"/>
      <c r="S38" s="177"/>
      <c r="T38" s="177"/>
      <c r="U38" s="177"/>
      <c r="V38" s="177"/>
      <c r="W38" s="177"/>
      <c r="X38" s="177"/>
      <c r="Y38" s="177"/>
      <c r="Z38" s="177"/>
      <c r="AA38" s="177"/>
      <c r="AB38" s="177"/>
      <c r="AC38" s="177"/>
      <c r="AD38" s="177"/>
      <c r="AE38" s="177"/>
      <c r="AF38" s="177"/>
      <c r="AG38" s="177"/>
      <c r="AH38" s="177"/>
      <c r="AI38" s="177"/>
      <c r="AJ38" s="177"/>
      <c r="AK38" s="177"/>
      <c r="AL38" s="177"/>
      <c r="AM38" s="177"/>
      <c r="AN38" s="177"/>
      <c r="AO38" s="177"/>
      <c r="AP38" s="177"/>
      <c r="AQ38" s="177"/>
      <c r="AR38" s="177"/>
      <c r="AS38" s="177"/>
      <c r="AT38" s="177"/>
      <c r="AU38" s="177"/>
      <c r="AV38" s="177"/>
      <c r="AW38" s="177"/>
      <c r="AX38" s="177"/>
      <c r="AY38" s="177"/>
      <c r="AZ38" s="177"/>
      <c r="BA38" s="5"/>
      <c r="BB38" s="178"/>
      <c r="BC38" s="5"/>
      <c r="BD38" s="5"/>
      <c r="BE38" s="5"/>
      <c r="BF38" s="5"/>
      <c r="BG38" s="5"/>
      <c r="BH38" s="5"/>
    </row>
    <row r="39" spans="1:66" ht="31.5" x14ac:dyDescent="0.25">
      <c r="A39" s="101" t="s">
        <v>46</v>
      </c>
      <c r="B39" s="100">
        <v>0.5</v>
      </c>
      <c r="C39" s="180"/>
      <c r="D39" s="183"/>
      <c r="E39" s="180"/>
      <c r="F39" s="180"/>
      <c r="G39" s="180"/>
      <c r="H39" s="180"/>
      <c r="I39" s="177"/>
      <c r="J39" s="177"/>
      <c r="K39" s="177"/>
      <c r="L39" s="177"/>
      <c r="M39" s="177"/>
      <c r="N39" s="177"/>
      <c r="O39" s="177"/>
      <c r="P39" s="177"/>
      <c r="Q39" s="177"/>
      <c r="R39" s="177"/>
      <c r="S39" s="177"/>
      <c r="T39" s="177"/>
      <c r="U39" s="177"/>
      <c r="V39" s="177"/>
      <c r="W39" s="177"/>
      <c r="X39" s="177"/>
      <c r="Y39" s="177"/>
      <c r="Z39" s="177"/>
      <c r="AA39" s="177"/>
      <c r="AB39" s="177"/>
      <c r="AC39" s="177"/>
      <c r="AD39" s="177"/>
      <c r="AE39" s="177"/>
      <c r="AF39" s="177"/>
      <c r="AG39" s="177"/>
      <c r="AH39" s="177"/>
      <c r="AI39" s="177"/>
      <c r="AJ39" s="177"/>
      <c r="AK39" s="177"/>
      <c r="AL39" s="177"/>
      <c r="AM39" s="177"/>
      <c r="AN39" s="177"/>
      <c r="AO39" s="177"/>
      <c r="AP39" s="177"/>
      <c r="AQ39" s="177"/>
      <c r="AR39" s="177"/>
      <c r="AS39" s="177"/>
      <c r="AT39" s="177"/>
      <c r="AU39" s="177"/>
      <c r="AV39" s="177"/>
      <c r="AW39" s="177"/>
      <c r="AX39" s="177"/>
      <c r="AY39" s="177"/>
      <c r="AZ39" s="177"/>
      <c r="BA39" s="5"/>
      <c r="BB39" s="178"/>
      <c r="BC39" s="5"/>
      <c r="BD39" s="5"/>
      <c r="BE39" s="5"/>
      <c r="BF39" s="5"/>
      <c r="BG39" s="5"/>
      <c r="BH39" s="5"/>
    </row>
    <row r="40" spans="1:66" s="42" customFormat="1" ht="18.75" x14ac:dyDescent="0.35">
      <c r="A40" s="103" t="s">
        <v>47</v>
      </c>
      <c r="B40" s="102">
        <v>0</v>
      </c>
      <c r="C40" s="182"/>
      <c r="D40" s="182"/>
      <c r="E40" s="182"/>
      <c r="F40" s="182"/>
      <c r="G40" s="182"/>
      <c r="H40" s="182"/>
      <c r="I40" s="184"/>
      <c r="J40" s="184"/>
      <c r="K40" s="184"/>
      <c r="L40" s="184"/>
      <c r="M40" s="184"/>
      <c r="N40" s="184"/>
      <c r="O40" s="184"/>
      <c r="P40" s="184"/>
      <c r="Q40" s="184"/>
      <c r="R40" s="184"/>
      <c r="S40" s="184"/>
      <c r="T40" s="184"/>
      <c r="U40" s="184"/>
      <c r="V40" s="184"/>
      <c r="W40" s="184"/>
      <c r="X40" s="184"/>
      <c r="Y40" s="184"/>
      <c r="Z40" s="184"/>
      <c r="AA40" s="184"/>
      <c r="AB40" s="184"/>
      <c r="AC40" s="184"/>
      <c r="AD40" s="184"/>
      <c r="AE40" s="184"/>
      <c r="AF40" s="184"/>
      <c r="AG40" s="184"/>
      <c r="AH40" s="184"/>
      <c r="AI40" s="184"/>
      <c r="AJ40" s="184"/>
      <c r="AK40" s="184"/>
      <c r="AL40" s="184"/>
      <c r="AM40" s="184"/>
      <c r="AN40" s="184"/>
      <c r="AO40" s="184"/>
      <c r="AP40" s="184"/>
      <c r="AQ40" s="184"/>
      <c r="AR40" s="184"/>
      <c r="AS40" s="184"/>
      <c r="AT40" s="184"/>
      <c r="AU40" s="184"/>
      <c r="AV40" s="184"/>
      <c r="AW40" s="184"/>
      <c r="AX40" s="184"/>
      <c r="AY40" s="184"/>
      <c r="AZ40" s="184"/>
      <c r="BA40" s="184"/>
      <c r="BB40" s="185"/>
      <c r="BC40" s="186"/>
      <c r="BD40" s="186"/>
      <c r="BE40" s="186"/>
      <c r="BF40" s="186"/>
      <c r="BG40" s="186"/>
      <c r="BH40" s="186"/>
      <c r="BI40" s="186"/>
      <c r="BJ40" s="186"/>
      <c r="BK40" s="186"/>
      <c r="BL40" s="186"/>
      <c r="BM40" s="186"/>
      <c r="BN40" s="186"/>
    </row>
    <row r="41" spans="1:66" s="6" customFormat="1" ht="19.5" thickBot="1" x14ac:dyDescent="0.4">
      <c r="A41" s="77" t="s">
        <v>48</v>
      </c>
      <c r="B41" s="105">
        <v>0</v>
      </c>
      <c r="C41" s="169"/>
      <c r="D41" s="169"/>
      <c r="E41" s="169"/>
      <c r="F41" s="169"/>
      <c r="G41" s="169"/>
      <c r="H41" s="169"/>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187"/>
      <c r="BC41" s="5"/>
      <c r="BD41" s="5"/>
      <c r="BE41" s="5"/>
      <c r="BF41" s="188"/>
      <c r="BG41" s="188"/>
      <c r="BH41" s="188"/>
      <c r="BI41" s="188"/>
      <c r="BJ41" s="188"/>
      <c r="BK41" s="188"/>
      <c r="BL41" s="188"/>
      <c r="BM41" s="188"/>
      <c r="BN41" s="188"/>
    </row>
    <row r="42" spans="1:66" s="6" customFormat="1" ht="16.5" thickBot="1" x14ac:dyDescent="0.3">
      <c r="A42" s="58"/>
      <c r="B42" s="82"/>
      <c r="C42" s="169"/>
      <c r="D42" s="169"/>
      <c r="E42" s="169"/>
      <c r="F42" s="169"/>
      <c r="G42" s="169"/>
      <c r="H42" s="169"/>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187"/>
      <c r="BC42" s="5"/>
      <c r="BD42" s="5"/>
      <c r="BE42" s="5"/>
      <c r="BF42" s="188"/>
      <c r="BG42" s="188"/>
      <c r="BH42" s="188"/>
      <c r="BI42" s="188"/>
      <c r="BJ42" s="188"/>
      <c r="BK42" s="188"/>
      <c r="BL42" s="188"/>
      <c r="BM42" s="188"/>
      <c r="BN42" s="188"/>
    </row>
    <row r="43" spans="1:66" ht="45" customHeight="1" x14ac:dyDescent="0.25">
      <c r="A43" s="205" t="s">
        <v>49</v>
      </c>
      <c r="B43" s="206"/>
      <c r="C43" s="189"/>
      <c r="D43" s="189"/>
      <c r="E43" s="180"/>
      <c r="F43" s="180"/>
      <c r="G43" s="180"/>
      <c r="H43" s="180"/>
      <c r="I43" s="177"/>
      <c r="J43" s="177"/>
      <c r="K43" s="177"/>
      <c r="L43" s="177"/>
      <c r="M43" s="177"/>
      <c r="N43" s="177"/>
      <c r="O43" s="177"/>
      <c r="P43" s="177"/>
      <c r="Q43" s="177"/>
      <c r="R43" s="177"/>
      <c r="S43" s="177"/>
      <c r="T43" s="177"/>
      <c r="U43" s="177"/>
      <c r="V43" s="177"/>
      <c r="W43" s="177"/>
      <c r="X43" s="177"/>
      <c r="Y43" s="177"/>
      <c r="Z43" s="177"/>
      <c r="AA43" s="177"/>
      <c r="AB43" s="177"/>
      <c r="AC43" s="177"/>
      <c r="AD43" s="177"/>
      <c r="AE43" s="177"/>
      <c r="AF43" s="177"/>
      <c r="AG43" s="177"/>
      <c r="AH43" s="177"/>
      <c r="AI43" s="177"/>
      <c r="AJ43" s="177"/>
      <c r="AK43" s="177"/>
      <c r="AL43" s="177"/>
      <c r="AM43" s="177"/>
      <c r="AN43" s="177"/>
      <c r="AO43" s="177"/>
      <c r="AP43" s="177"/>
      <c r="AQ43" s="177"/>
      <c r="AR43" s="177"/>
      <c r="AS43" s="177"/>
      <c r="AT43" s="177"/>
      <c r="AU43" s="177"/>
      <c r="AV43" s="177"/>
      <c r="AW43" s="177"/>
      <c r="AX43" s="177"/>
      <c r="AY43" s="177"/>
      <c r="AZ43" s="177"/>
      <c r="BA43" s="5"/>
      <c r="BB43" s="178"/>
      <c r="BC43" s="5"/>
      <c r="BD43" s="5"/>
      <c r="BE43" s="5"/>
      <c r="BF43" s="5"/>
      <c r="BG43" s="5"/>
      <c r="BH43" s="5"/>
    </row>
    <row r="44" spans="1:66" x14ac:dyDescent="0.25">
      <c r="A44" s="101" t="s">
        <v>50</v>
      </c>
      <c r="B44" s="165">
        <f>'DOC Value'!D23</f>
        <v>8.7611999999999995E-2</v>
      </c>
      <c r="C44" s="189"/>
      <c r="D44" s="189"/>
      <c r="E44" s="180"/>
      <c r="F44" s="180"/>
      <c r="G44" s="180"/>
      <c r="H44" s="180"/>
      <c r="I44" s="177"/>
      <c r="J44" s="177"/>
      <c r="K44" s="177"/>
      <c r="L44" s="177"/>
      <c r="M44" s="177"/>
      <c r="N44" s="177"/>
      <c r="O44" s="177"/>
      <c r="P44" s="177"/>
      <c r="Q44" s="177"/>
      <c r="R44" s="177"/>
      <c r="S44" s="177"/>
      <c r="T44" s="177"/>
      <c r="U44" s="177"/>
      <c r="V44" s="177"/>
      <c r="W44" s="177"/>
      <c r="X44" s="177"/>
      <c r="Y44" s="177"/>
      <c r="Z44" s="177"/>
      <c r="AA44" s="177"/>
      <c r="AB44" s="177"/>
      <c r="AC44" s="177"/>
      <c r="AD44" s="177"/>
      <c r="AE44" s="177"/>
      <c r="AF44" s="177"/>
      <c r="AG44" s="177"/>
      <c r="AH44" s="177"/>
      <c r="AI44" s="177"/>
      <c r="AJ44" s="177"/>
      <c r="AK44" s="177"/>
      <c r="AL44" s="177"/>
      <c r="AM44" s="177"/>
      <c r="AN44" s="177"/>
      <c r="AO44" s="177"/>
      <c r="AP44" s="177"/>
      <c r="AQ44" s="177"/>
      <c r="AR44" s="177"/>
      <c r="AS44" s="177"/>
      <c r="AT44" s="177"/>
      <c r="AU44" s="177"/>
      <c r="AV44" s="177"/>
      <c r="AW44" s="177"/>
      <c r="AX44" s="177"/>
      <c r="AY44" s="177"/>
      <c r="AZ44" s="177"/>
      <c r="BA44" s="5"/>
      <c r="BB44" s="178"/>
      <c r="BC44" s="5"/>
      <c r="BD44" s="5"/>
      <c r="BE44" s="5"/>
      <c r="BF44" s="5"/>
      <c r="BG44" s="5"/>
      <c r="BH44" s="5"/>
    </row>
    <row r="45" spans="1:66" x14ac:dyDescent="0.25">
      <c r="A45" s="101" t="s">
        <v>51</v>
      </c>
      <c r="B45" s="165">
        <f>'DOC Value'!E23</f>
        <v>9.4219999999999998E-2</v>
      </c>
      <c r="C45" s="189"/>
      <c r="D45" s="189"/>
      <c r="E45" s="180"/>
      <c r="F45" s="180"/>
      <c r="G45" s="180"/>
      <c r="H45" s="180"/>
      <c r="I45" s="177"/>
      <c r="J45" s="177"/>
      <c r="K45" s="177"/>
      <c r="L45" s="177"/>
      <c r="M45" s="177"/>
      <c r="N45" s="177"/>
      <c r="O45" s="177"/>
      <c r="P45" s="177"/>
      <c r="Q45" s="177"/>
      <c r="R45" s="177"/>
      <c r="S45" s="177"/>
      <c r="T45" s="177"/>
      <c r="U45" s="177"/>
      <c r="V45" s="177"/>
      <c r="W45" s="177"/>
      <c r="X45" s="177"/>
      <c r="Y45" s="177"/>
      <c r="Z45" s="177"/>
      <c r="AA45" s="177"/>
      <c r="AB45" s="177"/>
      <c r="AC45" s="177"/>
      <c r="AD45" s="177"/>
      <c r="AE45" s="177"/>
      <c r="AF45" s="177"/>
      <c r="AG45" s="177"/>
      <c r="AH45" s="177"/>
      <c r="AI45" s="177"/>
      <c r="AJ45" s="177"/>
      <c r="AK45" s="177"/>
      <c r="AL45" s="177"/>
      <c r="AM45" s="177"/>
      <c r="AN45" s="177"/>
      <c r="AO45" s="177"/>
      <c r="AP45" s="177"/>
      <c r="AQ45" s="177"/>
      <c r="AR45" s="177"/>
      <c r="AS45" s="177"/>
      <c r="AT45" s="177"/>
      <c r="AU45" s="177"/>
      <c r="AV45" s="177"/>
      <c r="AW45" s="177"/>
      <c r="AX45" s="177"/>
      <c r="AY45" s="177"/>
      <c r="AZ45" s="177"/>
      <c r="BA45" s="5"/>
      <c r="BB45" s="178"/>
      <c r="BC45" s="5"/>
      <c r="BD45" s="5"/>
      <c r="BE45" s="5"/>
      <c r="BF45" s="5"/>
      <c r="BG45" s="5"/>
      <c r="BH45" s="5"/>
    </row>
    <row r="46" spans="1:66" ht="16.5" thickBot="1" x14ac:dyDescent="0.3">
      <c r="A46" s="106" t="s">
        <v>31</v>
      </c>
      <c r="B46" s="166">
        <f>'DOC Value'!F23</f>
        <v>0.11418</v>
      </c>
      <c r="C46" s="189"/>
      <c r="D46" s="189"/>
      <c r="E46" s="180"/>
      <c r="F46" s="180"/>
      <c r="G46" s="180"/>
      <c r="H46" s="180"/>
      <c r="I46" s="177"/>
      <c r="J46" s="177"/>
      <c r="K46" s="177"/>
      <c r="L46" s="177"/>
      <c r="M46" s="177"/>
      <c r="N46" s="177"/>
      <c r="O46" s="177"/>
      <c r="P46" s="177"/>
      <c r="Q46" s="177"/>
      <c r="R46" s="177"/>
      <c r="S46" s="177"/>
      <c r="T46" s="177"/>
      <c r="U46" s="177"/>
      <c r="V46" s="177"/>
      <c r="W46" s="177"/>
      <c r="X46" s="177"/>
      <c r="Y46" s="177"/>
      <c r="Z46" s="177"/>
      <c r="AA46" s="177"/>
      <c r="AB46" s="177"/>
      <c r="AC46" s="177"/>
      <c r="AD46" s="177"/>
      <c r="AE46" s="177"/>
      <c r="AF46" s="177"/>
      <c r="AG46" s="177"/>
      <c r="AH46" s="177"/>
      <c r="AI46" s="177"/>
      <c r="AJ46" s="177"/>
      <c r="AK46" s="177"/>
      <c r="AL46" s="177"/>
      <c r="AM46" s="177"/>
      <c r="AN46" s="177"/>
      <c r="AO46" s="177"/>
      <c r="AP46" s="177"/>
      <c r="AQ46" s="177"/>
      <c r="AR46" s="177"/>
      <c r="AS46" s="177"/>
      <c r="AT46" s="177"/>
      <c r="AU46" s="177"/>
      <c r="AV46" s="177"/>
      <c r="AW46" s="177"/>
      <c r="AX46" s="177"/>
      <c r="AY46" s="177"/>
      <c r="AZ46" s="177"/>
      <c r="BA46" s="5"/>
      <c r="BB46" s="178"/>
      <c r="BC46" s="5"/>
      <c r="BD46" s="5"/>
      <c r="BE46" s="5"/>
      <c r="BF46" s="5"/>
      <c r="BG46" s="5"/>
      <c r="BH46" s="5"/>
    </row>
    <row r="47" spans="1:66" ht="16.5" thickBot="1" x14ac:dyDescent="0.3">
      <c r="A47" s="107"/>
      <c r="B47" s="108"/>
      <c r="C47" s="108"/>
      <c r="D47" s="108"/>
      <c r="E47" s="58"/>
      <c r="F47" s="58"/>
      <c r="G47" s="58"/>
      <c r="H47" s="58"/>
      <c r="I47" s="60"/>
      <c r="J47" s="60"/>
      <c r="K47" s="60"/>
      <c r="L47" s="60"/>
      <c r="M47" s="60"/>
      <c r="N47" s="60"/>
      <c r="O47" s="60"/>
      <c r="P47" s="60"/>
      <c r="Q47" s="60"/>
      <c r="R47" s="60"/>
      <c r="S47" s="60"/>
      <c r="T47" s="60"/>
      <c r="U47" s="60"/>
      <c r="V47" s="60"/>
      <c r="W47" s="60"/>
      <c r="X47" s="60"/>
      <c r="Y47" s="60"/>
      <c r="Z47" s="60"/>
      <c r="AA47" s="60"/>
      <c r="AB47" s="60"/>
      <c r="AC47" s="60"/>
      <c r="AD47" s="60"/>
      <c r="AE47" s="60"/>
      <c r="AF47" s="60"/>
      <c r="AG47" s="60"/>
      <c r="AH47" s="60"/>
      <c r="AI47" s="60"/>
      <c r="AJ47" s="60"/>
      <c r="AK47" s="60"/>
      <c r="AL47" s="60"/>
      <c r="AM47" s="60"/>
      <c r="AN47" s="60"/>
      <c r="AO47" s="60"/>
      <c r="AP47" s="60"/>
      <c r="AQ47" s="60"/>
      <c r="AR47" s="60"/>
      <c r="AS47" s="60"/>
      <c r="AT47" s="60"/>
      <c r="AU47" s="60"/>
      <c r="AV47" s="60"/>
      <c r="AW47" s="60"/>
      <c r="AX47" s="60"/>
      <c r="AY47" s="60"/>
      <c r="AZ47" s="60"/>
      <c r="BA47" s="61"/>
      <c r="BB47" s="175"/>
      <c r="BC47" s="61"/>
      <c r="BD47" s="61"/>
      <c r="BE47" s="61"/>
      <c r="BF47" s="61"/>
      <c r="BG47" s="61"/>
      <c r="BH47" s="61"/>
      <c r="BI47" s="61"/>
      <c r="BJ47" s="61"/>
      <c r="BK47" s="61"/>
      <c r="BL47" s="82"/>
      <c r="BM47" s="61"/>
      <c r="BN47" s="61"/>
    </row>
    <row r="48" spans="1:66" ht="31.5" x14ac:dyDescent="0.25">
      <c r="A48" s="191" t="s">
        <v>140</v>
      </c>
      <c r="B48" s="49" t="s">
        <v>141</v>
      </c>
      <c r="C48" s="196">
        <v>1951</v>
      </c>
      <c r="D48" s="196">
        <v>1952</v>
      </c>
      <c r="E48" s="196">
        <v>1953</v>
      </c>
      <c r="F48" s="196">
        <v>1954</v>
      </c>
      <c r="G48" s="196">
        <v>1955</v>
      </c>
      <c r="H48" s="196">
        <v>1956</v>
      </c>
      <c r="I48" s="197">
        <v>1957</v>
      </c>
      <c r="J48" s="197">
        <v>1958</v>
      </c>
      <c r="K48" s="197">
        <v>1959</v>
      </c>
      <c r="L48" s="197">
        <v>1960</v>
      </c>
      <c r="M48" s="197">
        <v>1961</v>
      </c>
      <c r="N48" s="197">
        <v>1962</v>
      </c>
      <c r="O48" s="197">
        <v>1963</v>
      </c>
      <c r="P48" s="197">
        <v>1964</v>
      </c>
      <c r="Q48" s="197">
        <v>1965</v>
      </c>
      <c r="R48" s="197">
        <v>1966</v>
      </c>
      <c r="S48" s="197">
        <v>1967</v>
      </c>
      <c r="T48" s="197">
        <v>1968</v>
      </c>
      <c r="U48" s="197">
        <v>1969</v>
      </c>
      <c r="V48" s="197">
        <v>1970</v>
      </c>
      <c r="W48" s="197">
        <v>1971</v>
      </c>
      <c r="X48" s="197">
        <v>1972</v>
      </c>
      <c r="Y48" s="197">
        <v>1973</v>
      </c>
      <c r="Z48" s="197">
        <v>1974</v>
      </c>
      <c r="AA48" s="197">
        <v>1975</v>
      </c>
      <c r="AB48" s="197">
        <v>1976</v>
      </c>
      <c r="AC48" s="197">
        <v>1977</v>
      </c>
      <c r="AD48" s="197">
        <v>1978</v>
      </c>
      <c r="AE48" s="197">
        <v>1979</v>
      </c>
      <c r="AF48" s="197">
        <v>1980</v>
      </c>
      <c r="AG48" s="197">
        <v>1981</v>
      </c>
      <c r="AH48" s="197">
        <v>1982</v>
      </c>
      <c r="AI48" s="197">
        <v>1983</v>
      </c>
      <c r="AJ48" s="197">
        <v>1984</v>
      </c>
      <c r="AK48" s="197">
        <v>1985</v>
      </c>
      <c r="AL48" s="197">
        <v>1986</v>
      </c>
      <c r="AM48" s="197">
        <v>1987</v>
      </c>
      <c r="AN48" s="197">
        <v>1988</v>
      </c>
      <c r="AO48" s="197">
        <v>1989</v>
      </c>
      <c r="AP48" s="197">
        <v>1990</v>
      </c>
      <c r="AQ48" s="197">
        <v>1991</v>
      </c>
      <c r="AR48" s="197">
        <v>1992</v>
      </c>
      <c r="AS48" s="197">
        <v>1993</v>
      </c>
      <c r="AT48" s="197">
        <v>1994</v>
      </c>
      <c r="AU48" s="197">
        <v>1995</v>
      </c>
      <c r="AV48" s="197">
        <v>1996</v>
      </c>
      <c r="AW48" s="197">
        <v>1997</v>
      </c>
      <c r="AX48" s="197">
        <v>1998</v>
      </c>
      <c r="AY48" s="197">
        <v>1999</v>
      </c>
      <c r="AZ48" s="197">
        <v>2000</v>
      </c>
      <c r="BA48" s="197">
        <v>2001</v>
      </c>
      <c r="BB48" s="197">
        <v>2002</v>
      </c>
      <c r="BC48" s="197">
        <v>2003</v>
      </c>
      <c r="BD48" s="197">
        <v>2004</v>
      </c>
      <c r="BE48" s="197">
        <v>2005</v>
      </c>
      <c r="BF48" s="197">
        <v>2006</v>
      </c>
      <c r="BG48" s="197">
        <v>2007</v>
      </c>
      <c r="BH48" s="197">
        <v>2008</v>
      </c>
      <c r="BI48" s="197">
        <v>2009</v>
      </c>
      <c r="BJ48" s="197">
        <v>2010</v>
      </c>
      <c r="BK48" s="197">
        <v>2011</v>
      </c>
      <c r="BL48" s="198">
        <v>2012</v>
      </c>
      <c r="BM48" s="199">
        <v>2013</v>
      </c>
      <c r="BN48" s="200">
        <v>2014</v>
      </c>
    </row>
    <row r="49" spans="1:66" ht="16.5" thickBot="1" x14ac:dyDescent="0.3">
      <c r="A49" s="109"/>
      <c r="B49" s="110"/>
      <c r="C49" s="111">
        <f t="shared" ref="C49:F49" si="7">(C33-$B$40)*(1-$B$41)/10^3</f>
        <v>0</v>
      </c>
      <c r="D49" s="111">
        <f t="shared" si="7"/>
        <v>0</v>
      </c>
      <c r="E49" s="111">
        <f t="shared" si="7"/>
        <v>0</v>
      </c>
      <c r="F49" s="111">
        <f t="shared" si="7"/>
        <v>0</v>
      </c>
      <c r="G49" s="112">
        <f t="shared" ref="G49:AL49" si="8">(G33-$B$40)*(1-$B$41)*10^3</f>
        <v>9920.0448210550967</v>
      </c>
      <c r="H49" s="112">
        <f t="shared" si="8"/>
        <v>18644.901920258828</v>
      </c>
      <c r="I49" s="113">
        <f t="shared" si="8"/>
        <v>26366.78987733629</v>
      </c>
      <c r="J49" s="113">
        <f t="shared" si="8"/>
        <v>33247.87960354986</v>
      </c>
      <c r="K49" s="113">
        <f t="shared" si="8"/>
        <v>39424.991402625004</v>
      </c>
      <c r="L49" s="113">
        <f t="shared" si="8"/>
        <v>45013.557785644072</v>
      </c>
      <c r="M49" s="113">
        <f t="shared" si="8"/>
        <v>50110.966817477281</v>
      </c>
      <c r="N49" s="113">
        <f t="shared" si="8"/>
        <v>54799.382830254595</v>
      </c>
      <c r="O49" s="113">
        <f t="shared" si="8"/>
        <v>59367.43885621956</v>
      </c>
      <c r="P49" s="113">
        <f t="shared" si="8"/>
        <v>63843.805321112428</v>
      </c>
      <c r="Q49" s="113">
        <f t="shared" si="8"/>
        <v>68252.670880760517</v>
      </c>
      <c r="R49" s="113">
        <f t="shared" si="8"/>
        <v>72614.443012751741</v>
      </c>
      <c r="S49" s="113">
        <f t="shared" si="8"/>
        <v>76946.339091398855</v>
      </c>
      <c r="T49" s="113">
        <f t="shared" si="8"/>
        <v>81262.885065680632</v>
      </c>
      <c r="U49" s="113">
        <f t="shared" si="8"/>
        <v>85576.336183691179</v>
      </c>
      <c r="V49" s="113">
        <f t="shared" si="8"/>
        <v>89897.031949312004</v>
      </c>
      <c r="W49" s="113">
        <f t="shared" si="8"/>
        <v>94233.695591946176</v>
      </c>
      <c r="X49" s="113">
        <f t="shared" si="8"/>
        <v>98593.68672304989</v>
      </c>
      <c r="Y49" s="113">
        <f t="shared" si="8"/>
        <v>103445.93940129739</v>
      </c>
      <c r="Z49" s="113">
        <f t="shared" si="8"/>
        <v>108739.34290778285</v>
      </c>
      <c r="AA49" s="113">
        <f t="shared" si="8"/>
        <v>114430.77616715495</v>
      </c>
      <c r="AB49" s="113">
        <f t="shared" si="8"/>
        <v>120483.85880403937</v>
      </c>
      <c r="AC49" s="113">
        <f t="shared" si="8"/>
        <v>126867.89743471133</v>
      </c>
      <c r="AD49" s="113">
        <f t="shared" si="8"/>
        <v>133556.9966747835</v>
      </c>
      <c r="AE49" s="113">
        <f t="shared" si="8"/>
        <v>140529.30911444995</v>
      </c>
      <c r="AF49" s="113">
        <f t="shared" si="8"/>
        <v>147766.40253783407</v>
      </c>
      <c r="AG49" s="113">
        <f t="shared" si="8"/>
        <v>155252.72605880653</v>
      </c>
      <c r="AH49" s="113">
        <f t="shared" si="8"/>
        <v>162975.15971061814</v>
      </c>
      <c r="AI49" s="113">
        <f t="shared" si="8"/>
        <v>170888.33843432463</v>
      </c>
      <c r="AJ49" s="113">
        <f t="shared" si="8"/>
        <v>178978.72279239478</v>
      </c>
      <c r="AK49" s="113">
        <f t="shared" si="8"/>
        <v>187234.88983640427</v>
      </c>
      <c r="AL49" s="113">
        <f t="shared" si="8"/>
        <v>195647.20225679688</v>
      </c>
      <c r="AM49" s="113">
        <f t="shared" ref="AM49:BN49" si="9">(AM33-$B$40)*(1-$B$41)*10^3</f>
        <v>204207.52925125824</v>
      </c>
      <c r="AN49" s="113">
        <f t="shared" si="9"/>
        <v>212909.01102703335</v>
      </c>
      <c r="AO49" s="113">
        <f t="shared" si="9"/>
        <v>221745.86011631478</v>
      </c>
      <c r="AP49" s="113">
        <f t="shared" si="9"/>
        <v>230713.1937500716</v>
      </c>
      <c r="AQ49" s="113">
        <f t="shared" si="9"/>
        <v>239806.89243525398</v>
      </c>
      <c r="AR49" s="113">
        <f t="shared" si="9"/>
        <v>249023.48063925331</v>
      </c>
      <c r="AS49" s="113">
        <f t="shared" si="9"/>
        <v>258858.91338313985</v>
      </c>
      <c r="AT49" s="113">
        <f t="shared" si="9"/>
        <v>269252.41608226637</v>
      </c>
      <c r="AU49" s="113">
        <f t="shared" si="9"/>
        <v>280152.71445405332</v>
      </c>
      <c r="AV49" s="113">
        <f t="shared" si="9"/>
        <v>295676.71088112815</v>
      </c>
      <c r="AW49" s="113">
        <f t="shared" si="9"/>
        <v>311143.6202884604</v>
      </c>
      <c r="AX49" s="113">
        <f t="shared" si="9"/>
        <v>326601.04240710154</v>
      </c>
      <c r="AY49" s="113">
        <f t="shared" si="9"/>
        <v>342089.13616326702</v>
      </c>
      <c r="AZ49" s="113">
        <f t="shared" si="9"/>
        <v>357641.78282727423</v>
      </c>
      <c r="BA49" s="113">
        <f t="shared" si="9"/>
        <v>373287.56733867456</v>
      </c>
      <c r="BB49" s="111">
        <f t="shared" si="9"/>
        <v>389050.60623033415</v>
      </c>
      <c r="BC49" s="111">
        <f t="shared" si="9"/>
        <v>405539.38427586271</v>
      </c>
      <c r="BD49" s="111">
        <f t="shared" si="9"/>
        <v>422691.80800124264</v>
      </c>
      <c r="BE49" s="111">
        <f t="shared" si="9"/>
        <v>440455.49040372286</v>
      </c>
      <c r="BF49" s="111">
        <f t="shared" si="9"/>
        <v>477255.45829727006</v>
      </c>
      <c r="BG49" s="111">
        <f t="shared" si="9"/>
        <v>512417.3464374693</v>
      </c>
      <c r="BH49" s="111">
        <f t="shared" si="9"/>
        <v>546259.45339227328</v>
      </c>
      <c r="BI49" s="111">
        <f t="shared" si="9"/>
        <v>579281.10241408588</v>
      </c>
      <c r="BJ49" s="111">
        <f t="shared" si="9"/>
        <v>611684.78530929878</v>
      </c>
      <c r="BK49" s="111">
        <f t="shared" si="9"/>
        <v>643641.34030183731</v>
      </c>
      <c r="BL49" s="114">
        <f t="shared" si="9"/>
        <v>675294.90013106528</v>
      </c>
      <c r="BM49" s="111">
        <f t="shared" si="9"/>
        <v>707793.48584183562</v>
      </c>
      <c r="BN49" s="115">
        <f t="shared" si="9"/>
        <v>741102.84502901195</v>
      </c>
    </row>
    <row r="50" spans="1:66" ht="16.5" thickBot="1" x14ac:dyDescent="0.3">
      <c r="A50" s="58"/>
      <c r="B50" s="58"/>
      <c r="C50" s="58"/>
      <c r="D50" s="58"/>
      <c r="E50" s="58"/>
      <c r="F50" s="58"/>
      <c r="G50" s="58"/>
      <c r="H50" s="58"/>
      <c r="I50" s="116"/>
      <c r="J50" s="116"/>
      <c r="K50" s="116"/>
      <c r="L50" s="116"/>
      <c r="M50" s="116"/>
      <c r="N50" s="116"/>
      <c r="O50" s="116"/>
      <c r="P50" s="116"/>
      <c r="Q50" s="116"/>
      <c r="R50" s="116"/>
      <c r="S50" s="116"/>
      <c r="T50" s="116"/>
      <c r="U50" s="116"/>
      <c r="V50" s="116"/>
      <c r="W50" s="116"/>
      <c r="X50" s="116"/>
      <c r="Y50" s="116"/>
      <c r="Z50" s="116"/>
      <c r="AA50" s="116"/>
      <c r="AB50" s="116"/>
      <c r="AC50" s="116"/>
      <c r="AD50" s="116"/>
      <c r="AE50" s="116"/>
      <c r="AF50" s="116"/>
      <c r="AG50" s="116"/>
      <c r="AH50" s="116"/>
      <c r="AI50" s="116"/>
      <c r="AJ50" s="116"/>
      <c r="AK50" s="116"/>
      <c r="AL50" s="116"/>
      <c r="AM50" s="116"/>
      <c r="AN50" s="116"/>
      <c r="AO50" s="116"/>
      <c r="AP50" s="116"/>
      <c r="AQ50" s="116"/>
      <c r="AR50" s="116"/>
      <c r="AS50" s="116"/>
      <c r="AT50" s="116"/>
      <c r="AU50" s="116"/>
      <c r="AV50" s="116"/>
      <c r="AW50" s="116"/>
      <c r="AX50" s="116"/>
      <c r="AY50" s="116"/>
      <c r="AZ50" s="116"/>
      <c r="BA50" s="116"/>
      <c r="BB50" s="116"/>
      <c r="BC50" s="116"/>
      <c r="BD50" s="116"/>
      <c r="BE50" s="116"/>
      <c r="BF50" s="116"/>
      <c r="BG50" s="116"/>
      <c r="BH50" s="116"/>
      <c r="BI50" s="116"/>
      <c r="BJ50" s="116"/>
      <c r="BK50" s="116"/>
      <c r="BL50" s="117"/>
      <c r="BM50" s="61"/>
      <c r="BN50" s="61"/>
    </row>
    <row r="51" spans="1:66" ht="31.5" x14ac:dyDescent="0.25">
      <c r="A51" s="118" t="s">
        <v>142</v>
      </c>
      <c r="B51" s="119" t="s">
        <v>143</v>
      </c>
      <c r="C51" s="120">
        <v>1951</v>
      </c>
      <c r="D51" s="120">
        <v>1952</v>
      </c>
      <c r="E51" s="120">
        <v>1953</v>
      </c>
      <c r="F51" s="120">
        <v>1954</v>
      </c>
      <c r="G51" s="120">
        <v>1955</v>
      </c>
      <c r="H51" s="120">
        <v>1956</v>
      </c>
      <c r="I51" s="121">
        <v>1957</v>
      </c>
      <c r="J51" s="121">
        <v>1958</v>
      </c>
      <c r="K51" s="121">
        <v>1959</v>
      </c>
      <c r="L51" s="121">
        <v>1960</v>
      </c>
      <c r="M51" s="121">
        <v>1961</v>
      </c>
      <c r="N51" s="121">
        <v>1962</v>
      </c>
      <c r="O51" s="121">
        <v>1963</v>
      </c>
      <c r="P51" s="121">
        <v>1964</v>
      </c>
      <c r="Q51" s="121">
        <v>1965</v>
      </c>
      <c r="R51" s="121">
        <v>1966</v>
      </c>
      <c r="S51" s="121">
        <v>1967</v>
      </c>
      <c r="T51" s="121">
        <v>1968</v>
      </c>
      <c r="U51" s="121">
        <v>1969</v>
      </c>
      <c r="V51" s="121">
        <v>1970</v>
      </c>
      <c r="W51" s="121">
        <v>1971</v>
      </c>
      <c r="X51" s="121">
        <v>1972</v>
      </c>
      <c r="Y51" s="121">
        <v>1973</v>
      </c>
      <c r="Z51" s="121">
        <v>1974</v>
      </c>
      <c r="AA51" s="121">
        <v>1975</v>
      </c>
      <c r="AB51" s="121">
        <v>1976</v>
      </c>
      <c r="AC51" s="121">
        <v>1977</v>
      </c>
      <c r="AD51" s="121">
        <v>1978</v>
      </c>
      <c r="AE51" s="121">
        <v>1979</v>
      </c>
      <c r="AF51" s="121">
        <v>1980</v>
      </c>
      <c r="AG51" s="121">
        <v>1981</v>
      </c>
      <c r="AH51" s="121">
        <v>1982</v>
      </c>
      <c r="AI51" s="121">
        <v>1983</v>
      </c>
      <c r="AJ51" s="121">
        <v>1984</v>
      </c>
      <c r="AK51" s="121">
        <v>1985</v>
      </c>
      <c r="AL51" s="121">
        <v>1986</v>
      </c>
      <c r="AM51" s="121">
        <v>1987</v>
      </c>
      <c r="AN51" s="121">
        <v>1988</v>
      </c>
      <c r="AO51" s="121">
        <v>1989</v>
      </c>
      <c r="AP51" s="121">
        <v>1990</v>
      </c>
      <c r="AQ51" s="121">
        <v>1991</v>
      </c>
      <c r="AR51" s="121">
        <v>1992</v>
      </c>
      <c r="AS51" s="121">
        <v>1993</v>
      </c>
      <c r="AT51" s="121">
        <v>1994</v>
      </c>
      <c r="AU51" s="121">
        <v>1995</v>
      </c>
      <c r="AV51" s="121">
        <v>1996</v>
      </c>
      <c r="AW51" s="121">
        <v>1997</v>
      </c>
      <c r="AX51" s="121">
        <v>1998</v>
      </c>
      <c r="AY51" s="121">
        <v>1999</v>
      </c>
      <c r="AZ51" s="121">
        <v>2000</v>
      </c>
      <c r="BA51" s="121">
        <v>2001</v>
      </c>
      <c r="BB51" s="121">
        <v>2002</v>
      </c>
      <c r="BC51" s="121">
        <v>2003</v>
      </c>
      <c r="BD51" s="121">
        <v>2004</v>
      </c>
      <c r="BE51" s="121">
        <v>2005</v>
      </c>
      <c r="BF51" s="121">
        <v>2006</v>
      </c>
      <c r="BG51" s="121">
        <v>2007</v>
      </c>
      <c r="BH51" s="201">
        <v>2008</v>
      </c>
      <c r="BI51" s="201">
        <v>2009</v>
      </c>
      <c r="BJ51" s="201">
        <v>2010</v>
      </c>
      <c r="BK51" s="201">
        <v>2011</v>
      </c>
      <c r="BL51" s="201">
        <v>2012</v>
      </c>
      <c r="BM51" s="199">
        <v>2013</v>
      </c>
      <c r="BN51" s="200">
        <v>2014</v>
      </c>
    </row>
    <row r="52" spans="1:66" s="128" customFormat="1" ht="16.5" thickBot="1" x14ac:dyDescent="0.3">
      <c r="A52" s="122"/>
      <c r="B52" s="123"/>
      <c r="C52" s="124">
        <f>C49*21</f>
        <v>0</v>
      </c>
      <c r="D52" s="124">
        <f t="shared" ref="D52:BN52" si="10">D49*21</f>
        <v>0</v>
      </c>
      <c r="E52" s="124">
        <f t="shared" si="10"/>
        <v>0</v>
      </c>
      <c r="F52" s="124">
        <f t="shared" si="10"/>
        <v>0</v>
      </c>
      <c r="G52" s="125">
        <f t="shared" si="10"/>
        <v>208320.94124215702</v>
      </c>
      <c r="H52" s="125">
        <f t="shared" si="10"/>
        <v>391542.94032543537</v>
      </c>
      <c r="I52" s="125">
        <f t="shared" si="10"/>
        <v>553702.58742406208</v>
      </c>
      <c r="J52" s="125">
        <f t="shared" si="10"/>
        <v>698205.47167454707</v>
      </c>
      <c r="K52" s="125">
        <f t="shared" si="10"/>
        <v>827924.81945512514</v>
      </c>
      <c r="L52" s="125">
        <f t="shared" si="10"/>
        <v>945284.71349852555</v>
      </c>
      <c r="M52" s="125">
        <f t="shared" si="10"/>
        <v>1052330.303167023</v>
      </c>
      <c r="N52" s="125">
        <f t="shared" si="10"/>
        <v>1150787.0394353466</v>
      </c>
      <c r="O52" s="125">
        <f t="shared" si="10"/>
        <v>1246716.2159806108</v>
      </c>
      <c r="P52" s="125">
        <f t="shared" si="10"/>
        <v>1340719.911743361</v>
      </c>
      <c r="Q52" s="125">
        <f t="shared" si="10"/>
        <v>1433306.0884959709</v>
      </c>
      <c r="R52" s="125">
        <f t="shared" si="10"/>
        <v>1524903.3032677865</v>
      </c>
      <c r="S52" s="125">
        <f t="shared" si="10"/>
        <v>1615873.1209193759</v>
      </c>
      <c r="T52" s="125">
        <f t="shared" si="10"/>
        <v>1706520.5863792934</v>
      </c>
      <c r="U52" s="125">
        <f t="shared" si="10"/>
        <v>1797103.0598575147</v>
      </c>
      <c r="V52" s="125">
        <f t="shared" si="10"/>
        <v>1887837.6709355521</v>
      </c>
      <c r="W52" s="125">
        <f t="shared" si="10"/>
        <v>1978907.6074308697</v>
      </c>
      <c r="X52" s="125">
        <f t="shared" si="10"/>
        <v>2070467.4211840476</v>
      </c>
      <c r="Y52" s="125">
        <f t="shared" si="10"/>
        <v>2172364.7274272451</v>
      </c>
      <c r="Z52" s="125">
        <f t="shared" si="10"/>
        <v>2283526.2010634397</v>
      </c>
      <c r="AA52" s="125">
        <f t="shared" si="10"/>
        <v>2403046.2995102541</v>
      </c>
      <c r="AB52" s="125">
        <f t="shared" si="10"/>
        <v>2530161.0348848267</v>
      </c>
      <c r="AC52" s="125">
        <f t="shared" si="10"/>
        <v>2664225.8461289378</v>
      </c>
      <c r="AD52" s="125">
        <f t="shared" si="10"/>
        <v>2804696.9301704536</v>
      </c>
      <c r="AE52" s="125">
        <f t="shared" si="10"/>
        <v>2951115.4914034489</v>
      </c>
      <c r="AF52" s="125">
        <f t="shared" si="10"/>
        <v>3103094.4532945156</v>
      </c>
      <c r="AG52" s="125">
        <f t="shared" si="10"/>
        <v>3260307.2472349368</v>
      </c>
      <c r="AH52" s="125">
        <f t="shared" si="10"/>
        <v>3422478.3539229808</v>
      </c>
      <c r="AI52" s="125">
        <f t="shared" si="10"/>
        <v>3588655.1071208171</v>
      </c>
      <c r="AJ52" s="125">
        <f t="shared" si="10"/>
        <v>3758553.1786402902</v>
      </c>
      <c r="AK52" s="125">
        <f t="shared" si="10"/>
        <v>3931932.6865644897</v>
      </c>
      <c r="AL52" s="125">
        <f t="shared" si="10"/>
        <v>4108591.2473927345</v>
      </c>
      <c r="AM52" s="125">
        <f t="shared" si="10"/>
        <v>4288358.1142764231</v>
      </c>
      <c r="AN52" s="125">
        <f t="shared" si="10"/>
        <v>4471089.2315677004</v>
      </c>
      <c r="AO52" s="125">
        <f t="shared" si="10"/>
        <v>4656663.06244261</v>
      </c>
      <c r="AP52" s="125">
        <f t="shared" si="10"/>
        <v>4844977.0687515037</v>
      </c>
      <c r="AQ52" s="125">
        <f t="shared" si="10"/>
        <v>5035944.7411403339</v>
      </c>
      <c r="AR52" s="125">
        <f t="shared" si="10"/>
        <v>5229493.0934243193</v>
      </c>
      <c r="AS52" s="125">
        <f t="shared" si="10"/>
        <v>5436037.1810459364</v>
      </c>
      <c r="AT52" s="125">
        <f t="shared" si="10"/>
        <v>5654300.7377275936</v>
      </c>
      <c r="AU52" s="125">
        <f t="shared" si="10"/>
        <v>5883207.0035351198</v>
      </c>
      <c r="AV52" s="125">
        <f t="shared" si="10"/>
        <v>6209210.9285036912</v>
      </c>
      <c r="AW52" s="125">
        <f t="shared" si="10"/>
        <v>6534016.026057668</v>
      </c>
      <c r="AX52" s="125">
        <f t="shared" si="10"/>
        <v>6858621.8905491326</v>
      </c>
      <c r="AY52" s="125">
        <f t="shared" si="10"/>
        <v>7183871.8594286069</v>
      </c>
      <c r="AZ52" s="125">
        <f t="shared" si="10"/>
        <v>7510477.4393727593</v>
      </c>
      <c r="BA52" s="125">
        <f t="shared" si="10"/>
        <v>7839038.9141121656</v>
      </c>
      <c r="BB52" s="125">
        <f t="shared" si="10"/>
        <v>8170062.7308370173</v>
      </c>
      <c r="BC52" s="125">
        <f t="shared" si="10"/>
        <v>8516327.0697931163</v>
      </c>
      <c r="BD52" s="125">
        <f t="shared" si="10"/>
        <v>8876527.968026096</v>
      </c>
      <c r="BE52" s="125">
        <f t="shared" si="10"/>
        <v>9249565.2984781805</v>
      </c>
      <c r="BF52" s="125">
        <f t="shared" si="10"/>
        <v>10022364.624242671</v>
      </c>
      <c r="BG52" s="125">
        <f t="shared" si="10"/>
        <v>10760764.275186855</v>
      </c>
      <c r="BH52" s="125">
        <f t="shared" si="10"/>
        <v>11471448.521237738</v>
      </c>
      <c r="BI52" s="125">
        <f t="shared" si="10"/>
        <v>12164903.150695803</v>
      </c>
      <c r="BJ52" s="125">
        <f t="shared" si="10"/>
        <v>12845380.491495274</v>
      </c>
      <c r="BK52" s="125">
        <f t="shared" si="10"/>
        <v>13516468.146338584</v>
      </c>
      <c r="BL52" s="125">
        <f t="shared" si="10"/>
        <v>14181192.902752372</v>
      </c>
      <c r="BM52" s="126">
        <f t="shared" si="10"/>
        <v>14863663.202678548</v>
      </c>
      <c r="BN52" s="127">
        <f t="shared" si="10"/>
        <v>15563159.745609252</v>
      </c>
    </row>
    <row r="53" spans="1:66" ht="16.5" thickBot="1" x14ac:dyDescent="0.3">
      <c r="A53" s="61"/>
      <c r="B53" s="61"/>
      <c r="C53" s="61"/>
      <c r="D53" s="61"/>
      <c r="E53" s="61"/>
      <c r="F53" s="61"/>
      <c r="G53" s="61"/>
      <c r="H53" s="61"/>
      <c r="I53" s="61"/>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c r="BD53" s="61"/>
      <c r="BE53" s="61"/>
      <c r="BF53" s="61"/>
      <c r="BG53" s="61"/>
      <c r="BH53" s="61"/>
      <c r="BI53" s="61"/>
      <c r="BJ53" s="194"/>
      <c r="BK53" s="194"/>
      <c r="BL53" s="195"/>
      <c r="BM53" s="194"/>
      <c r="BN53" s="194"/>
    </row>
    <row r="54" spans="1:66" s="22" customFormat="1" ht="31.5" x14ac:dyDescent="0.25">
      <c r="A54" s="191" t="s">
        <v>144</v>
      </c>
      <c r="B54" s="192" t="s">
        <v>143</v>
      </c>
      <c r="C54" s="169"/>
      <c r="D54" s="169"/>
      <c r="E54" s="169"/>
      <c r="F54" s="169"/>
      <c r="G54" s="169"/>
      <c r="H54" s="169"/>
      <c r="I54" s="169"/>
      <c r="J54" s="169"/>
      <c r="K54" s="169"/>
      <c r="L54" s="169"/>
      <c r="M54" s="169"/>
      <c r="N54" s="169"/>
      <c r="O54" s="169"/>
      <c r="P54" s="169"/>
      <c r="Q54" s="169"/>
      <c r="R54" s="169"/>
      <c r="S54" s="169"/>
      <c r="T54" s="169"/>
      <c r="U54" s="169"/>
      <c r="V54" s="169"/>
      <c r="W54" s="169"/>
      <c r="X54" s="169"/>
      <c r="Y54" s="169"/>
      <c r="Z54" s="169"/>
      <c r="AA54" s="169"/>
      <c r="AB54" s="169"/>
      <c r="AC54" s="169"/>
      <c r="AD54" s="169"/>
      <c r="AE54" s="169"/>
      <c r="AF54" s="169"/>
      <c r="AG54" s="169"/>
      <c r="AH54" s="169"/>
      <c r="AI54" s="169"/>
      <c r="AJ54" s="169"/>
      <c r="AK54" s="169"/>
      <c r="AL54" s="169"/>
      <c r="AM54" s="169"/>
      <c r="AN54" s="169"/>
      <c r="AO54" s="169"/>
      <c r="AP54" s="169"/>
      <c r="AQ54" s="169"/>
      <c r="AR54" s="169"/>
      <c r="AS54" s="169"/>
      <c r="AT54" s="169"/>
      <c r="AU54" s="169"/>
      <c r="AV54" s="169"/>
      <c r="AW54" s="169"/>
      <c r="AX54" s="169"/>
      <c r="AY54" s="169"/>
      <c r="AZ54" s="169"/>
      <c r="BA54" s="169"/>
      <c r="BB54" s="169"/>
      <c r="BC54" s="169"/>
      <c r="BD54" s="169"/>
      <c r="BE54" s="169"/>
      <c r="BF54" s="168"/>
      <c r="BG54" s="169"/>
      <c r="BH54" s="169"/>
      <c r="BI54" s="168"/>
      <c r="BJ54" s="169"/>
      <c r="BK54" s="169"/>
      <c r="BL54" s="169"/>
      <c r="BM54" s="169"/>
      <c r="BN54" s="170"/>
    </row>
    <row r="55" spans="1:66" s="22" customFormat="1" x14ac:dyDescent="0.25">
      <c r="A55" s="103" t="s">
        <v>52</v>
      </c>
      <c r="B55" s="163">
        <f>12694.71*10^3</f>
        <v>12694710</v>
      </c>
      <c r="C55" s="169"/>
      <c r="D55" s="169"/>
      <c r="E55" s="169"/>
      <c r="F55" s="169"/>
      <c r="G55" s="169"/>
      <c r="H55" s="169"/>
      <c r="I55" s="169"/>
      <c r="J55" s="169"/>
      <c r="K55" s="169"/>
      <c r="L55" s="169"/>
      <c r="M55" s="169"/>
      <c r="N55" s="169"/>
      <c r="O55" s="169"/>
      <c r="P55" s="169"/>
      <c r="Q55" s="169"/>
      <c r="R55" s="169"/>
      <c r="S55" s="169"/>
      <c r="T55" s="169"/>
      <c r="U55" s="169"/>
      <c r="V55" s="169"/>
      <c r="W55" s="169"/>
      <c r="X55" s="169"/>
      <c r="Y55" s="169"/>
      <c r="Z55" s="169"/>
      <c r="AA55" s="169"/>
      <c r="AB55" s="169"/>
      <c r="AC55" s="169"/>
      <c r="AD55" s="169"/>
      <c r="AE55" s="169"/>
      <c r="AF55" s="169"/>
      <c r="AG55" s="169"/>
      <c r="AH55" s="169"/>
      <c r="AI55" s="169"/>
      <c r="AJ55" s="169"/>
      <c r="AK55" s="169"/>
      <c r="AL55" s="169"/>
      <c r="AM55" s="169"/>
      <c r="AN55" s="169"/>
      <c r="AO55" s="169"/>
      <c r="AP55" s="169"/>
      <c r="AQ55" s="169"/>
      <c r="AR55" s="169"/>
      <c r="AS55" s="169"/>
      <c r="AT55" s="169"/>
      <c r="AU55" s="169"/>
      <c r="AV55" s="169"/>
      <c r="AW55" s="169"/>
      <c r="AX55" s="169"/>
      <c r="AY55" s="169"/>
      <c r="AZ55" s="169"/>
      <c r="BA55" s="169"/>
      <c r="BB55" s="169"/>
      <c r="BC55" s="169"/>
      <c r="BD55" s="169"/>
      <c r="BE55" s="169"/>
      <c r="BF55" s="169"/>
      <c r="BG55" s="169"/>
      <c r="BH55" s="169"/>
      <c r="BI55" s="169"/>
      <c r="BJ55" s="169"/>
      <c r="BK55" s="169"/>
      <c r="BL55" s="169"/>
      <c r="BM55" s="169"/>
      <c r="BN55" s="171"/>
    </row>
    <row r="56" spans="1:66" ht="16.5" thickBot="1" x14ac:dyDescent="0.3">
      <c r="A56" s="71" t="s">
        <v>53</v>
      </c>
      <c r="B56" s="164">
        <f>13963.74*10^3</f>
        <v>13963740</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row>
    <row r="57" spans="1:66" x14ac:dyDescent="0.25">
      <c r="A57" s="5"/>
      <c r="B57" s="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row>
  </sheetData>
  <mergeCells count="2">
    <mergeCell ref="A43:B43"/>
    <mergeCell ref="A35:B35"/>
  </mergeCells>
  <pageMargins left="0.511811024" right="0.511811024" top="0.78740157499999996" bottom="0.78740157499999996" header="0.31496062000000002" footer="0.31496062000000002"/>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L44"/>
  <sheetViews>
    <sheetView topLeftCell="A31" workbookViewId="0">
      <selection activeCell="L10" sqref="L10"/>
    </sheetView>
  </sheetViews>
  <sheetFormatPr defaultColWidth="8.85546875" defaultRowHeight="15.75" x14ac:dyDescent="0.25"/>
  <cols>
    <col min="1" max="3" width="8.85546875" style="2"/>
    <col min="4" max="4" width="8.28515625" style="2" customWidth="1"/>
    <col min="5" max="6" width="8.85546875" style="2"/>
    <col min="7" max="7" width="11.140625" style="2" customWidth="1"/>
    <col min="8" max="8" width="12.42578125" style="2" customWidth="1"/>
    <col min="9" max="9" width="8.85546875" style="2"/>
    <col min="10" max="10" width="10.28515625" style="2" customWidth="1"/>
    <col min="11" max="16384" width="8.85546875" style="2"/>
  </cols>
  <sheetData>
    <row r="1" spans="5:12" x14ac:dyDescent="0.25">
      <c r="E1" s="217" t="s">
        <v>56</v>
      </c>
      <c r="F1" s="217"/>
      <c r="G1" s="217"/>
      <c r="H1" s="217"/>
      <c r="I1" s="217"/>
      <c r="J1" s="217"/>
      <c r="K1" s="132"/>
    </row>
    <row r="3" spans="5:12" x14ac:dyDescent="0.25">
      <c r="G3" s="209" t="s">
        <v>58</v>
      </c>
      <c r="H3" s="210"/>
    </row>
    <row r="4" spans="5:12" x14ac:dyDescent="0.25">
      <c r="G4" s="211"/>
      <c r="H4" s="212"/>
    </row>
    <row r="8" spans="5:12" x14ac:dyDescent="0.25">
      <c r="G8" s="209" t="s">
        <v>59</v>
      </c>
      <c r="H8" s="210"/>
      <c r="I8" s="21"/>
      <c r="J8" s="21"/>
    </row>
    <row r="9" spans="5:12" x14ac:dyDescent="0.25">
      <c r="G9" s="211"/>
      <c r="H9" s="212"/>
      <c r="I9" s="21"/>
      <c r="J9" s="21"/>
    </row>
    <row r="11" spans="5:12" ht="15" customHeight="1" x14ac:dyDescent="0.25">
      <c r="K11" s="21"/>
      <c r="L11" s="21"/>
    </row>
    <row r="12" spans="5:12" x14ac:dyDescent="0.25">
      <c r="K12" s="21"/>
      <c r="L12" s="21"/>
    </row>
    <row r="13" spans="5:12" x14ac:dyDescent="0.25">
      <c r="G13" s="209" t="s">
        <v>60</v>
      </c>
      <c r="H13" s="210"/>
    </row>
    <row r="14" spans="5:12" x14ac:dyDescent="0.25">
      <c r="G14" s="211"/>
      <c r="H14" s="212"/>
    </row>
    <row r="15" spans="5:12" ht="15" customHeight="1" x14ac:dyDescent="0.25">
      <c r="I15" s="21"/>
      <c r="J15" s="21"/>
    </row>
    <row r="16" spans="5:12" x14ac:dyDescent="0.25">
      <c r="I16" s="21"/>
      <c r="J16" s="21"/>
    </row>
    <row r="17" spans="3:12" x14ac:dyDescent="0.25">
      <c r="E17" s="133"/>
      <c r="F17" s="133"/>
      <c r="I17" s="21"/>
      <c r="J17" s="21"/>
    </row>
    <row r="18" spans="3:12" x14ac:dyDescent="0.25">
      <c r="E18" s="133"/>
      <c r="F18" s="133"/>
      <c r="G18" s="209" t="s">
        <v>61</v>
      </c>
      <c r="H18" s="210"/>
      <c r="I18" s="21"/>
      <c r="J18" s="21"/>
    </row>
    <row r="19" spans="3:12" x14ac:dyDescent="0.25">
      <c r="G19" s="211"/>
      <c r="H19" s="212"/>
    </row>
    <row r="21" spans="3:12" ht="15" customHeight="1" x14ac:dyDescent="0.25">
      <c r="C21" s="21"/>
      <c r="D21" s="21"/>
      <c r="G21" s="21"/>
      <c r="H21" s="21"/>
      <c r="K21" s="21"/>
      <c r="L21" s="21"/>
    </row>
    <row r="22" spans="3:12" x14ac:dyDescent="0.25">
      <c r="C22" s="21"/>
      <c r="D22" s="21"/>
      <c r="G22" s="21"/>
      <c r="H22" s="21"/>
      <c r="K22" s="21"/>
      <c r="L22" s="21"/>
    </row>
    <row r="23" spans="3:12" x14ac:dyDescent="0.25">
      <c r="G23" s="209" t="s">
        <v>62</v>
      </c>
      <c r="H23" s="210"/>
    </row>
    <row r="24" spans="3:12" x14ac:dyDescent="0.25">
      <c r="G24" s="211"/>
      <c r="H24" s="212"/>
    </row>
    <row r="25" spans="3:12" ht="15" customHeight="1" x14ac:dyDescent="0.25">
      <c r="I25" s="21"/>
      <c r="J25" s="21"/>
    </row>
    <row r="26" spans="3:12" x14ac:dyDescent="0.25">
      <c r="I26" s="21"/>
      <c r="J26" s="21"/>
    </row>
    <row r="28" spans="3:12" ht="24.75" customHeight="1" x14ac:dyDescent="0.25">
      <c r="G28" s="209" t="s">
        <v>63</v>
      </c>
      <c r="H28" s="210"/>
    </row>
    <row r="29" spans="3:12" ht="24.75" customHeight="1" x14ac:dyDescent="0.25">
      <c r="G29" s="211"/>
      <c r="H29" s="212"/>
    </row>
    <row r="30" spans="3:12" x14ac:dyDescent="0.25">
      <c r="G30" s="21"/>
      <c r="H30" s="21"/>
    </row>
    <row r="32" spans="3:12" ht="15" customHeight="1" x14ac:dyDescent="0.25">
      <c r="K32" s="21"/>
      <c r="L32" s="21"/>
    </row>
    <row r="33" spans="5:12" ht="22.5" customHeight="1" x14ac:dyDescent="0.25">
      <c r="G33" s="209" t="s">
        <v>64</v>
      </c>
      <c r="H33" s="210"/>
      <c r="K33" s="21"/>
      <c r="L33" s="21"/>
    </row>
    <row r="34" spans="5:12" ht="26.25" customHeight="1" x14ac:dyDescent="0.25">
      <c r="G34" s="211"/>
      <c r="H34" s="212"/>
    </row>
    <row r="36" spans="5:12" ht="15" customHeight="1" x14ac:dyDescent="0.25">
      <c r="E36" s="21"/>
      <c r="F36" s="21"/>
      <c r="I36" s="21"/>
      <c r="J36" s="21"/>
    </row>
    <row r="37" spans="5:12" x14ac:dyDescent="0.25">
      <c r="E37" s="21"/>
      <c r="F37" s="21"/>
      <c r="I37" s="21"/>
      <c r="J37" s="21"/>
    </row>
    <row r="38" spans="5:12" x14ac:dyDescent="0.25">
      <c r="G38" s="209" t="s">
        <v>65</v>
      </c>
      <c r="H38" s="210"/>
    </row>
    <row r="39" spans="5:12" ht="15" customHeight="1" x14ac:dyDescent="0.25">
      <c r="G39" s="211"/>
      <c r="H39" s="212"/>
      <c r="K39" s="21"/>
      <c r="L39" s="21"/>
    </row>
    <row r="40" spans="5:12" x14ac:dyDescent="0.25">
      <c r="K40" s="21"/>
      <c r="L40" s="21"/>
    </row>
    <row r="43" spans="5:12" x14ac:dyDescent="0.25">
      <c r="G43" s="213" t="s">
        <v>66</v>
      </c>
      <c r="H43" s="214"/>
    </row>
    <row r="44" spans="5:12" x14ac:dyDescent="0.25">
      <c r="G44" s="215"/>
      <c r="H44" s="216"/>
    </row>
  </sheetData>
  <mergeCells count="10">
    <mergeCell ref="G28:H29"/>
    <mergeCell ref="G33:H34"/>
    <mergeCell ref="G38:H39"/>
    <mergeCell ref="G43:H44"/>
    <mergeCell ref="E1:J1"/>
    <mergeCell ref="G3:H4"/>
    <mergeCell ref="G8:H9"/>
    <mergeCell ref="G13:H14"/>
    <mergeCell ref="G18:H19"/>
    <mergeCell ref="G23:H24"/>
  </mergeCells>
  <pageMargins left="0.7" right="0.7" top="0.75" bottom="0.75" header="0.3" footer="0.3"/>
  <pageSetup orientation="portrait" verticalDpi="0"/>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H27"/>
  <sheetViews>
    <sheetView topLeftCell="A40" workbookViewId="0">
      <selection activeCell="K15" sqref="K15"/>
    </sheetView>
  </sheetViews>
  <sheetFormatPr defaultRowHeight="15" x14ac:dyDescent="0.25"/>
  <cols>
    <col min="1" max="1" width="9.140625" style="141"/>
    <col min="2" max="2" width="7.42578125" style="141" customWidth="1"/>
    <col min="3" max="3" width="27.7109375" style="141" customWidth="1"/>
    <col min="4" max="4" width="18.42578125" style="141" customWidth="1"/>
    <col min="5" max="5" width="20.7109375" style="141" customWidth="1"/>
    <col min="6" max="6" width="18.28515625" style="141" customWidth="1"/>
    <col min="7" max="7" width="34.5703125" style="141" customWidth="1"/>
    <col min="8" max="16384" width="9.140625" style="141"/>
  </cols>
  <sheetData>
    <row r="2" spans="2:8" ht="21" customHeight="1" x14ac:dyDescent="0.25">
      <c r="B2" s="220" t="s">
        <v>133</v>
      </c>
      <c r="C2" s="221"/>
      <c r="D2" s="221"/>
      <c r="E2" s="221"/>
      <c r="F2" s="221"/>
      <c r="G2" s="221"/>
      <c r="H2" s="222"/>
    </row>
    <row r="3" spans="2:8" x14ac:dyDescent="0.25">
      <c r="B3" s="152"/>
      <c r="C3" s="153"/>
      <c r="D3" s="153"/>
      <c r="E3" s="153"/>
      <c r="F3" s="153"/>
      <c r="G3" s="153"/>
      <c r="H3" s="154"/>
    </row>
    <row r="4" spans="2:8" ht="19.5" customHeight="1" x14ac:dyDescent="0.25">
      <c r="B4" s="152"/>
      <c r="C4" s="158" t="s">
        <v>125</v>
      </c>
      <c r="D4" s="153"/>
      <c r="E4" s="153"/>
      <c r="F4" s="153"/>
      <c r="G4" s="153"/>
      <c r="H4" s="154"/>
    </row>
    <row r="5" spans="2:8" x14ac:dyDescent="0.25">
      <c r="B5" s="152"/>
      <c r="C5" s="153"/>
      <c r="D5" s="153"/>
      <c r="E5" s="153"/>
      <c r="F5" s="153"/>
      <c r="G5" s="153"/>
      <c r="H5" s="154"/>
    </row>
    <row r="6" spans="2:8" ht="35.25" customHeight="1" x14ac:dyDescent="0.25">
      <c r="B6" s="152"/>
      <c r="C6" s="147" t="s">
        <v>116</v>
      </c>
      <c r="D6" s="147" t="s">
        <v>117</v>
      </c>
      <c r="E6" s="147" t="s">
        <v>118</v>
      </c>
      <c r="F6" s="153"/>
      <c r="G6" s="153"/>
      <c r="H6" s="154"/>
    </row>
    <row r="7" spans="2:8" x14ac:dyDescent="0.25">
      <c r="B7" s="152"/>
      <c r="C7" s="142" t="s">
        <v>119</v>
      </c>
      <c r="D7" s="159">
        <v>0.4</v>
      </c>
      <c r="E7" s="159">
        <v>0.44</v>
      </c>
      <c r="F7" s="153"/>
      <c r="G7" s="153"/>
      <c r="H7" s="154"/>
    </row>
    <row r="8" spans="2:8" x14ac:dyDescent="0.25">
      <c r="B8" s="152"/>
      <c r="C8" s="142" t="s">
        <v>120</v>
      </c>
      <c r="D8" s="159">
        <v>0.24</v>
      </c>
      <c r="E8" s="159">
        <v>0.3</v>
      </c>
      <c r="F8" s="153"/>
      <c r="G8" s="153"/>
      <c r="H8" s="154"/>
    </row>
    <row r="9" spans="2:8" x14ac:dyDescent="0.25">
      <c r="B9" s="152"/>
      <c r="C9" s="142" t="s">
        <v>121</v>
      </c>
      <c r="D9" s="159">
        <v>0.15</v>
      </c>
      <c r="E9" s="159">
        <v>0.38</v>
      </c>
      <c r="F9" s="153"/>
      <c r="G9" s="153"/>
      <c r="H9" s="154"/>
    </row>
    <row r="10" spans="2:8" x14ac:dyDescent="0.25">
      <c r="B10" s="152"/>
      <c r="C10" s="142" t="s">
        <v>122</v>
      </c>
      <c r="D10" s="159">
        <v>0.43</v>
      </c>
      <c r="E10" s="159">
        <v>0.5</v>
      </c>
      <c r="F10" s="153"/>
      <c r="G10" s="153"/>
      <c r="H10" s="154"/>
    </row>
    <row r="11" spans="2:8" x14ac:dyDescent="0.25">
      <c r="B11" s="152"/>
      <c r="C11" s="142" t="s">
        <v>123</v>
      </c>
      <c r="D11" s="159">
        <v>0.2</v>
      </c>
      <c r="E11" s="159">
        <v>0.49</v>
      </c>
      <c r="F11" s="153"/>
      <c r="G11" s="153"/>
      <c r="H11" s="154"/>
    </row>
    <row r="12" spans="2:8" x14ac:dyDescent="0.25">
      <c r="B12" s="152"/>
      <c r="C12" s="142" t="s">
        <v>124</v>
      </c>
      <c r="D12" s="159">
        <v>0.24</v>
      </c>
      <c r="E12" s="159">
        <v>0.6</v>
      </c>
      <c r="F12" s="153"/>
      <c r="G12" s="153"/>
      <c r="H12" s="154"/>
    </row>
    <row r="13" spans="2:8" ht="60" customHeight="1" x14ac:dyDescent="0.25">
      <c r="B13" s="152"/>
      <c r="C13" s="218" t="s">
        <v>152</v>
      </c>
      <c r="D13" s="218"/>
      <c r="E13" s="218"/>
      <c r="F13" s="153"/>
      <c r="G13" s="153"/>
      <c r="H13" s="154"/>
    </row>
    <row r="14" spans="2:8" x14ac:dyDescent="0.25">
      <c r="B14" s="152"/>
      <c r="C14" s="153"/>
      <c r="D14" s="153"/>
      <c r="E14" s="153"/>
      <c r="F14" s="153"/>
      <c r="G14" s="153"/>
      <c r="H14" s="154"/>
    </row>
    <row r="15" spans="2:8" x14ac:dyDescent="0.25">
      <c r="B15" s="152"/>
      <c r="C15" s="153"/>
      <c r="D15" s="153"/>
      <c r="E15" s="153"/>
      <c r="F15" s="153"/>
      <c r="G15" s="153"/>
      <c r="H15" s="154"/>
    </row>
    <row r="16" spans="2:8" x14ac:dyDescent="0.25">
      <c r="B16" s="152"/>
      <c r="C16" s="158" t="s">
        <v>126</v>
      </c>
      <c r="D16" s="153"/>
      <c r="E16" s="153"/>
      <c r="F16" s="153"/>
      <c r="G16" s="153"/>
      <c r="H16" s="154"/>
    </row>
    <row r="17" spans="2:8" x14ac:dyDescent="0.25">
      <c r="B17" s="152"/>
      <c r="C17" s="153"/>
      <c r="D17" s="153"/>
      <c r="E17" s="153"/>
      <c r="F17" s="153"/>
      <c r="G17" s="153"/>
      <c r="H17" s="154"/>
    </row>
    <row r="18" spans="2:8" ht="33.75" customHeight="1" x14ac:dyDescent="0.25">
      <c r="B18" s="152"/>
      <c r="C18" s="223" t="s">
        <v>127</v>
      </c>
      <c r="D18" s="223" t="s">
        <v>128</v>
      </c>
      <c r="E18" s="223"/>
      <c r="F18" s="223"/>
      <c r="G18" s="223" t="s">
        <v>145</v>
      </c>
      <c r="H18" s="154"/>
    </row>
    <row r="19" spans="2:8" ht="40.5" customHeight="1" x14ac:dyDescent="0.25">
      <c r="B19" s="152"/>
      <c r="C19" s="223"/>
      <c r="D19" s="148">
        <v>1971</v>
      </c>
      <c r="E19" s="147">
        <v>1995</v>
      </c>
      <c r="F19" s="148">
        <v>2005</v>
      </c>
      <c r="G19" s="223"/>
      <c r="H19" s="154"/>
    </row>
    <row r="20" spans="2:8" ht="18" customHeight="1" x14ac:dyDescent="0.25">
      <c r="B20" s="152"/>
      <c r="C20" s="143" t="s">
        <v>6</v>
      </c>
      <c r="D20" s="144">
        <v>4.1399999999999999E-2</v>
      </c>
      <c r="E20" s="144">
        <v>5.7799999999999997E-2</v>
      </c>
      <c r="F20" s="144">
        <v>8.1299999999999997E-2</v>
      </c>
      <c r="G20" s="161">
        <f>D7</f>
        <v>0.4</v>
      </c>
      <c r="H20" s="154"/>
    </row>
    <row r="21" spans="2:8" ht="18" customHeight="1" x14ac:dyDescent="0.25">
      <c r="B21" s="152"/>
      <c r="C21" s="143" t="s">
        <v>120</v>
      </c>
      <c r="D21" s="144">
        <v>3.8300000000000001E-2</v>
      </c>
      <c r="E21" s="144">
        <v>3.5000000000000003E-2</v>
      </c>
      <c r="F21" s="144">
        <v>4.3999999999999997E-2</v>
      </c>
      <c r="G21" s="160">
        <f>D8</f>
        <v>0.24</v>
      </c>
      <c r="H21" s="154"/>
    </row>
    <row r="22" spans="2:8" ht="18" customHeight="1" x14ac:dyDescent="0.25">
      <c r="B22" s="152"/>
      <c r="C22" s="143" t="s">
        <v>129</v>
      </c>
      <c r="D22" s="144">
        <v>0.41239999999999999</v>
      </c>
      <c r="E22" s="144">
        <v>0.41799999999999998</v>
      </c>
      <c r="F22" s="144">
        <v>0.47399999999999998</v>
      </c>
      <c r="G22" s="160">
        <f>D9</f>
        <v>0.15</v>
      </c>
      <c r="H22" s="154"/>
    </row>
    <row r="23" spans="2:8" ht="42.75" x14ac:dyDescent="0.25">
      <c r="B23" s="152"/>
      <c r="C23" s="145" t="s">
        <v>132</v>
      </c>
      <c r="D23" s="162">
        <f>(D20*$G$20)+(D21*$G$21)+(D22*$G$22)</f>
        <v>8.7611999999999995E-2</v>
      </c>
      <c r="E23" s="162">
        <f>(E20*$G$20)+(E21*$G$21)+(E22*$G$22)</f>
        <v>9.4219999999999998E-2</v>
      </c>
      <c r="F23" s="162">
        <f>(F20*$G$20)+(F21*$G$21)+(F22*$G$22)</f>
        <v>0.11418</v>
      </c>
      <c r="G23" s="146" t="s">
        <v>131</v>
      </c>
      <c r="H23" s="154"/>
    </row>
    <row r="24" spans="2:8" ht="42.75" x14ac:dyDescent="0.25">
      <c r="B24" s="152"/>
      <c r="C24" s="145" t="s">
        <v>130</v>
      </c>
      <c r="D24" s="146" t="s">
        <v>50</v>
      </c>
      <c r="E24" s="146" t="s">
        <v>51</v>
      </c>
      <c r="F24" s="146" t="s">
        <v>31</v>
      </c>
      <c r="G24" s="146" t="s">
        <v>131</v>
      </c>
      <c r="H24" s="154"/>
    </row>
    <row r="25" spans="2:8" ht="62.25" customHeight="1" x14ac:dyDescent="0.25">
      <c r="B25" s="152"/>
      <c r="C25" s="219" t="s">
        <v>134</v>
      </c>
      <c r="D25" s="219"/>
      <c r="E25" s="219"/>
      <c r="F25" s="219"/>
      <c r="G25" s="219"/>
      <c r="H25" s="154"/>
    </row>
    <row r="26" spans="2:8" x14ac:dyDescent="0.25">
      <c r="B26" s="152"/>
      <c r="C26" s="153"/>
      <c r="D26" s="153"/>
      <c r="E26" s="153"/>
      <c r="F26" s="153"/>
      <c r="G26" s="153"/>
      <c r="H26" s="154"/>
    </row>
    <row r="27" spans="2:8" x14ac:dyDescent="0.25">
      <c r="B27" s="155"/>
      <c r="C27" s="156"/>
      <c r="D27" s="156"/>
      <c r="E27" s="156"/>
      <c r="F27" s="156"/>
      <c r="G27" s="156"/>
      <c r="H27" s="157"/>
    </row>
  </sheetData>
  <mergeCells count="6">
    <mergeCell ref="C13:E13"/>
    <mergeCell ref="C25:G25"/>
    <mergeCell ref="B2:H2"/>
    <mergeCell ref="C18:C19"/>
    <mergeCell ref="D18:F18"/>
    <mergeCell ref="G18:G19"/>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54"/>
  <sheetViews>
    <sheetView zoomScale="90" zoomScaleNormal="90" zoomScalePageLayoutView="90" workbookViewId="0">
      <selection activeCell="A6" sqref="A6"/>
    </sheetView>
  </sheetViews>
  <sheetFormatPr defaultColWidth="8.85546875" defaultRowHeight="15.75" x14ac:dyDescent="0.25"/>
  <cols>
    <col min="1" max="1" width="13.85546875" style="2" customWidth="1"/>
    <col min="2" max="2" width="5.7109375" style="2" customWidth="1"/>
    <col min="3" max="3" width="16.140625" style="2" bestFit="1" customWidth="1"/>
    <col min="4" max="4" width="64" style="2" customWidth="1"/>
    <col min="5" max="5" width="17.7109375" style="2" customWidth="1"/>
    <col min="6" max="6" width="46" style="2" customWidth="1"/>
    <col min="7" max="7" width="6" style="2" customWidth="1"/>
    <col min="8" max="16384" width="8.85546875" style="2"/>
  </cols>
  <sheetData>
    <row r="1" spans="1:7" ht="19.5" customHeight="1" thickBot="1" x14ac:dyDescent="0.3">
      <c r="A1" s="8"/>
      <c r="B1" s="225" t="s">
        <v>67</v>
      </c>
      <c r="C1" s="225"/>
      <c r="D1" s="225"/>
      <c r="E1" s="225"/>
      <c r="F1" s="225"/>
      <c r="G1" s="225"/>
    </row>
    <row r="2" spans="1:7" x14ac:dyDescent="0.25">
      <c r="B2" s="9"/>
      <c r="C2" s="10"/>
      <c r="D2" s="10"/>
      <c r="E2" s="10"/>
      <c r="F2" s="10"/>
      <c r="G2" s="11"/>
    </row>
    <row r="3" spans="1:7" x14ac:dyDescent="0.25">
      <c r="B3" s="3"/>
      <c r="C3" s="5"/>
      <c r="D3" s="5"/>
      <c r="E3" s="5"/>
      <c r="F3" s="5"/>
      <c r="G3" s="12"/>
    </row>
    <row r="4" spans="1:7" x14ac:dyDescent="0.25">
      <c r="B4" s="3"/>
      <c r="C4" s="5"/>
      <c r="D4" s="5"/>
      <c r="E4" s="5"/>
      <c r="F4" s="5"/>
      <c r="G4" s="12"/>
    </row>
    <row r="5" spans="1:7" x14ac:dyDescent="0.25">
      <c r="B5" s="3"/>
      <c r="C5" s="5"/>
      <c r="D5" s="5"/>
      <c r="E5" s="5"/>
      <c r="F5" s="5"/>
      <c r="G5" s="12"/>
    </row>
    <row r="6" spans="1:7" ht="31.5" x14ac:dyDescent="0.25">
      <c r="B6" s="3"/>
      <c r="C6" s="226" t="s">
        <v>1</v>
      </c>
      <c r="D6" s="227"/>
      <c r="E6" s="203" t="s">
        <v>115</v>
      </c>
      <c r="F6" s="204" t="s">
        <v>68</v>
      </c>
      <c r="G6" s="12"/>
    </row>
    <row r="7" spans="1:7" x14ac:dyDescent="0.25">
      <c r="B7" s="3"/>
      <c r="C7" s="137" t="s">
        <v>69</v>
      </c>
      <c r="D7" s="137" t="s">
        <v>70</v>
      </c>
      <c r="E7" s="136" t="s">
        <v>4</v>
      </c>
      <c r="F7" s="137"/>
      <c r="G7" s="12"/>
    </row>
    <row r="8" spans="1:7" x14ac:dyDescent="0.25">
      <c r="B8" s="3"/>
      <c r="C8" s="137" t="s">
        <v>71</v>
      </c>
      <c r="D8" s="137" t="s">
        <v>72</v>
      </c>
      <c r="E8" s="136" t="s">
        <v>2</v>
      </c>
      <c r="F8" s="137"/>
      <c r="G8" s="12"/>
    </row>
    <row r="9" spans="1:7" ht="47.25" customHeight="1" x14ac:dyDescent="0.25">
      <c r="B9" s="3"/>
      <c r="C9" s="137" t="s">
        <v>73</v>
      </c>
      <c r="D9" s="137" t="s">
        <v>74</v>
      </c>
      <c r="E9" s="136" t="s">
        <v>3</v>
      </c>
      <c r="F9" s="138" t="s">
        <v>146</v>
      </c>
      <c r="G9" s="12"/>
    </row>
    <row r="10" spans="1:7" ht="31.5" x14ac:dyDescent="0.25">
      <c r="B10" s="3"/>
      <c r="C10" s="137" t="s">
        <v>75</v>
      </c>
      <c r="D10" s="137" t="s">
        <v>76</v>
      </c>
      <c r="E10" s="136" t="s">
        <v>3</v>
      </c>
      <c r="F10" s="138" t="s">
        <v>147</v>
      </c>
      <c r="G10" s="12"/>
    </row>
    <row r="11" spans="1:7" x14ac:dyDescent="0.25">
      <c r="B11" s="3"/>
      <c r="C11" s="5"/>
      <c r="D11" s="5"/>
      <c r="E11" s="7"/>
      <c r="F11" s="5"/>
      <c r="G11" s="12"/>
    </row>
    <row r="12" spans="1:7" x14ac:dyDescent="0.25">
      <c r="B12" s="3"/>
      <c r="C12" s="5"/>
      <c r="D12" s="5"/>
      <c r="E12" s="7"/>
      <c r="F12" s="5"/>
      <c r="G12" s="12"/>
    </row>
    <row r="13" spans="1:7" ht="20.25" customHeight="1" x14ac:dyDescent="0.25">
      <c r="B13" s="3"/>
      <c r="C13" s="5"/>
      <c r="D13" s="5"/>
      <c r="E13" s="7"/>
      <c r="F13" s="5"/>
      <c r="G13" s="12"/>
    </row>
    <row r="14" spans="1:7" ht="31.5" x14ac:dyDescent="0.25">
      <c r="B14" s="3"/>
      <c r="C14" s="224" t="s">
        <v>1</v>
      </c>
      <c r="D14" s="224"/>
      <c r="E14" s="203" t="s">
        <v>115</v>
      </c>
      <c r="F14" s="204" t="s">
        <v>68</v>
      </c>
      <c r="G14" s="12"/>
    </row>
    <row r="15" spans="1:7" ht="18.75" x14ac:dyDescent="0.35">
      <c r="B15" s="3"/>
      <c r="C15" s="15" t="s">
        <v>77</v>
      </c>
      <c r="D15" s="15" t="s">
        <v>78</v>
      </c>
      <c r="E15" s="136" t="s">
        <v>4</v>
      </c>
      <c r="F15" s="15"/>
      <c r="G15" s="12"/>
    </row>
    <row r="16" spans="1:7" ht="21" customHeight="1" x14ac:dyDescent="0.35">
      <c r="B16" s="3"/>
      <c r="C16" s="15" t="s">
        <v>79</v>
      </c>
      <c r="D16" s="15" t="s">
        <v>80</v>
      </c>
      <c r="E16" s="136" t="s">
        <v>4</v>
      </c>
      <c r="F16" s="15"/>
      <c r="G16" s="12"/>
    </row>
    <row r="17" spans="2:7" ht="31.5" x14ac:dyDescent="0.25">
      <c r="B17" s="3"/>
      <c r="C17" s="15" t="s">
        <v>81</v>
      </c>
      <c r="D17" s="15" t="s">
        <v>82</v>
      </c>
      <c r="E17" s="136" t="s">
        <v>3</v>
      </c>
      <c r="F17" s="138" t="s">
        <v>146</v>
      </c>
      <c r="G17" s="12"/>
    </row>
    <row r="18" spans="2:7" x14ac:dyDescent="0.25">
      <c r="B18" s="3"/>
      <c r="C18" s="15" t="s">
        <v>83</v>
      </c>
      <c r="D18" s="15" t="s">
        <v>84</v>
      </c>
      <c r="E18" s="136" t="s">
        <v>85</v>
      </c>
      <c r="F18" s="15"/>
      <c r="G18" s="12"/>
    </row>
    <row r="19" spans="2:7" x14ac:dyDescent="0.25">
      <c r="B19" s="3"/>
      <c r="C19" s="5"/>
      <c r="D19" s="5"/>
      <c r="E19" s="7"/>
      <c r="F19" s="5"/>
      <c r="G19" s="12"/>
    </row>
    <row r="20" spans="2:7" x14ac:dyDescent="0.25">
      <c r="B20" s="3"/>
      <c r="C20" s="5"/>
      <c r="D20" s="5"/>
      <c r="E20" s="7"/>
      <c r="F20" s="5"/>
      <c r="G20" s="12"/>
    </row>
    <row r="21" spans="2:7" ht="27.75" customHeight="1" x14ac:dyDescent="0.25">
      <c r="B21" s="3"/>
      <c r="C21" s="5"/>
      <c r="D21" s="5"/>
      <c r="E21" s="7"/>
      <c r="F21" s="5"/>
      <c r="G21" s="12"/>
    </row>
    <row r="22" spans="2:7" ht="31.5" x14ac:dyDescent="0.25">
      <c r="B22" s="3"/>
      <c r="C22" s="224" t="s">
        <v>1</v>
      </c>
      <c r="D22" s="224"/>
      <c r="E22" s="203" t="s">
        <v>115</v>
      </c>
      <c r="F22" s="204" t="s">
        <v>68</v>
      </c>
      <c r="G22" s="12"/>
    </row>
    <row r="23" spans="2:7" ht="18.75" x14ac:dyDescent="0.35">
      <c r="B23" s="3"/>
      <c r="C23" s="15" t="s">
        <v>86</v>
      </c>
      <c r="D23" s="15" t="s">
        <v>87</v>
      </c>
      <c r="E23" s="136" t="s">
        <v>4</v>
      </c>
      <c r="F23" s="15"/>
      <c r="G23" s="12"/>
    </row>
    <row r="24" spans="2:7" ht="110.25" x14ac:dyDescent="0.25">
      <c r="B24" s="3"/>
      <c r="C24" s="15" t="s">
        <v>88</v>
      </c>
      <c r="D24" s="15" t="s">
        <v>89</v>
      </c>
      <c r="E24" s="136" t="s">
        <v>2</v>
      </c>
      <c r="F24" s="17" t="s">
        <v>154</v>
      </c>
      <c r="G24" s="12"/>
    </row>
    <row r="25" spans="2:7" ht="157.5" x14ac:dyDescent="0.25">
      <c r="B25" s="3"/>
      <c r="C25" s="15" t="s">
        <v>90</v>
      </c>
      <c r="D25" s="16" t="s">
        <v>91</v>
      </c>
      <c r="E25" s="139" t="s">
        <v>3</v>
      </c>
      <c r="F25" s="17" t="s">
        <v>153</v>
      </c>
      <c r="G25" s="12"/>
    </row>
    <row r="26" spans="2:7" ht="31.5" x14ac:dyDescent="0.35">
      <c r="B26" s="3"/>
      <c r="C26" s="15" t="s">
        <v>92</v>
      </c>
      <c r="D26" s="15" t="s">
        <v>93</v>
      </c>
      <c r="E26" s="136" t="s">
        <v>3</v>
      </c>
      <c r="F26" s="138" t="s">
        <v>146</v>
      </c>
      <c r="G26" s="12"/>
    </row>
    <row r="27" spans="2:7" ht="31.5" x14ac:dyDescent="0.25">
      <c r="B27" s="3"/>
      <c r="C27" s="15" t="s">
        <v>5</v>
      </c>
      <c r="D27" s="16" t="s">
        <v>94</v>
      </c>
      <c r="E27" s="139" t="s">
        <v>3</v>
      </c>
      <c r="F27" s="16" t="s">
        <v>148</v>
      </c>
      <c r="G27" s="12"/>
    </row>
    <row r="28" spans="2:7" x14ac:dyDescent="0.25">
      <c r="B28" s="3"/>
      <c r="C28" s="5"/>
      <c r="D28" s="5"/>
      <c r="E28" s="7"/>
      <c r="F28" s="5"/>
      <c r="G28" s="12"/>
    </row>
    <row r="29" spans="2:7" x14ac:dyDescent="0.25">
      <c r="B29" s="3"/>
      <c r="C29" s="5"/>
      <c r="D29" s="5"/>
      <c r="E29" s="7"/>
      <c r="F29" s="5"/>
      <c r="G29" s="12"/>
    </row>
    <row r="30" spans="2:7" x14ac:dyDescent="0.25">
      <c r="B30" s="3"/>
      <c r="C30" s="5"/>
      <c r="D30" s="5"/>
      <c r="E30" s="7"/>
      <c r="F30" s="5"/>
      <c r="G30" s="12"/>
    </row>
    <row r="31" spans="2:7" ht="31.5" x14ac:dyDescent="0.25">
      <c r="B31" s="3"/>
      <c r="C31" s="228" t="s">
        <v>1</v>
      </c>
      <c r="D31" s="228"/>
      <c r="E31" s="14" t="s">
        <v>115</v>
      </c>
      <c r="F31" s="13" t="s">
        <v>68</v>
      </c>
      <c r="G31" s="12"/>
    </row>
    <row r="32" spans="2:7" ht="17.25" customHeight="1" x14ac:dyDescent="0.25">
      <c r="B32" s="3"/>
      <c r="C32" s="15" t="s">
        <v>95</v>
      </c>
      <c r="D32" s="15" t="s">
        <v>96</v>
      </c>
      <c r="E32" s="136" t="s">
        <v>4</v>
      </c>
      <c r="F32" s="15"/>
      <c r="G32" s="12"/>
    </row>
    <row r="33" spans="2:7" ht="45" customHeight="1" x14ac:dyDescent="0.25">
      <c r="B33" s="3"/>
      <c r="C33" s="15" t="s">
        <v>86</v>
      </c>
      <c r="D33" s="15" t="s">
        <v>97</v>
      </c>
      <c r="E33" s="136" t="s">
        <v>4</v>
      </c>
      <c r="F33" s="15"/>
      <c r="G33" s="12"/>
    </row>
    <row r="34" spans="2:7" ht="31.5" x14ac:dyDescent="0.25">
      <c r="B34" s="3"/>
      <c r="C34" s="15" t="s">
        <v>81</v>
      </c>
      <c r="D34" s="15" t="s">
        <v>98</v>
      </c>
      <c r="E34" s="136" t="s">
        <v>3</v>
      </c>
      <c r="F34" s="138" t="s">
        <v>146</v>
      </c>
      <c r="G34" s="12"/>
    </row>
    <row r="35" spans="2:7" x14ac:dyDescent="0.25">
      <c r="B35" s="3"/>
      <c r="C35" s="15" t="s">
        <v>83</v>
      </c>
      <c r="D35" s="15" t="s">
        <v>99</v>
      </c>
      <c r="E35" s="136" t="s">
        <v>85</v>
      </c>
      <c r="F35" s="15"/>
      <c r="G35" s="12"/>
    </row>
    <row r="36" spans="2:7" x14ac:dyDescent="0.25">
      <c r="B36" s="3"/>
      <c r="C36" s="5"/>
      <c r="D36" s="5"/>
      <c r="E36" s="134"/>
      <c r="F36" s="5"/>
      <c r="G36" s="12"/>
    </row>
    <row r="37" spans="2:7" ht="17.25" x14ac:dyDescent="0.3">
      <c r="B37" s="3"/>
      <c r="C37" s="135" t="s">
        <v>100</v>
      </c>
      <c r="D37" s="5"/>
      <c r="E37" s="134"/>
      <c r="F37" s="5"/>
      <c r="G37" s="12"/>
    </row>
    <row r="38" spans="2:7" x14ac:dyDescent="0.25">
      <c r="B38" s="3"/>
      <c r="C38" s="5"/>
      <c r="D38" s="5"/>
      <c r="E38" s="134"/>
      <c r="F38" s="5"/>
      <c r="G38" s="12"/>
    </row>
    <row r="39" spans="2:7" x14ac:dyDescent="0.25">
      <c r="B39" s="3"/>
      <c r="C39" s="5"/>
      <c r="D39" s="5"/>
      <c r="E39" s="134"/>
      <c r="F39" s="5"/>
      <c r="G39" s="12"/>
    </row>
    <row r="40" spans="2:7" x14ac:dyDescent="0.25">
      <c r="B40" s="3"/>
      <c r="C40" s="5"/>
      <c r="D40" s="5"/>
      <c r="E40" s="134"/>
      <c r="F40" s="5"/>
      <c r="G40" s="12"/>
    </row>
    <row r="41" spans="2:7" x14ac:dyDescent="0.25">
      <c r="B41" s="3"/>
      <c r="C41" s="135" t="s">
        <v>101</v>
      </c>
      <c r="D41" s="5"/>
      <c r="E41" s="134"/>
      <c r="F41" s="5"/>
      <c r="G41" s="12"/>
    </row>
    <row r="42" spans="2:7" x14ac:dyDescent="0.25">
      <c r="B42" s="3"/>
      <c r="C42" s="5"/>
      <c r="D42" s="5"/>
      <c r="E42" s="134"/>
      <c r="F42" s="5"/>
      <c r="G42" s="12"/>
    </row>
    <row r="43" spans="2:7" x14ac:dyDescent="0.25">
      <c r="B43" s="3"/>
      <c r="C43" s="5"/>
      <c r="D43" s="5"/>
      <c r="E43" s="134"/>
      <c r="F43" s="5"/>
      <c r="G43" s="12"/>
    </row>
    <row r="44" spans="2:7" x14ac:dyDescent="0.25">
      <c r="B44" s="3"/>
      <c r="C44" s="5"/>
      <c r="D44" s="5"/>
      <c r="E44" s="134"/>
      <c r="F44" s="5"/>
      <c r="G44" s="12"/>
    </row>
    <row r="45" spans="2:7" ht="31.5" x14ac:dyDescent="0.25">
      <c r="B45" s="3"/>
      <c r="C45" s="224" t="s">
        <v>1</v>
      </c>
      <c r="D45" s="224"/>
      <c r="E45" s="203" t="s">
        <v>115</v>
      </c>
      <c r="F45" s="204" t="s">
        <v>68</v>
      </c>
      <c r="G45" s="12"/>
    </row>
    <row r="46" spans="2:7" x14ac:dyDescent="0.25">
      <c r="B46" s="3"/>
      <c r="C46" s="15" t="s">
        <v>71</v>
      </c>
      <c r="D46" s="15" t="s">
        <v>102</v>
      </c>
      <c r="E46" s="136" t="s">
        <v>2</v>
      </c>
      <c r="F46" s="15"/>
      <c r="G46" s="12"/>
    </row>
    <row r="47" spans="2:7" ht="18.75" x14ac:dyDescent="0.35">
      <c r="B47" s="3"/>
      <c r="C47" s="15" t="s">
        <v>103</v>
      </c>
      <c r="D47" s="15" t="s">
        <v>104</v>
      </c>
      <c r="E47" s="136" t="s">
        <v>4</v>
      </c>
      <c r="F47" s="15"/>
      <c r="G47" s="12"/>
    </row>
    <row r="48" spans="2:7" ht="18.75" x14ac:dyDescent="0.35">
      <c r="B48" s="3"/>
      <c r="C48" s="18" t="s">
        <v>105</v>
      </c>
      <c r="D48" s="18" t="s">
        <v>106</v>
      </c>
      <c r="E48" s="140" t="s">
        <v>4</v>
      </c>
      <c r="F48" s="15"/>
      <c r="G48" s="12"/>
    </row>
    <row r="49" spans="2:7" ht="18.75" x14ac:dyDescent="0.35">
      <c r="B49" s="3"/>
      <c r="C49" s="18" t="s">
        <v>107</v>
      </c>
      <c r="D49" s="18" t="s">
        <v>108</v>
      </c>
      <c r="E49" s="140" t="s">
        <v>2</v>
      </c>
      <c r="F49" s="15"/>
      <c r="G49" s="12"/>
    </row>
    <row r="50" spans="2:7" ht="48" customHeight="1" x14ac:dyDescent="0.35">
      <c r="B50" s="3"/>
      <c r="C50" s="15" t="s">
        <v>109</v>
      </c>
      <c r="D50" s="15" t="s">
        <v>110</v>
      </c>
      <c r="E50" s="136" t="s">
        <v>4</v>
      </c>
      <c r="F50" s="15"/>
      <c r="G50" s="12"/>
    </row>
    <row r="51" spans="2:7" ht="33" x14ac:dyDescent="0.35">
      <c r="B51" s="3"/>
      <c r="C51" s="15" t="s">
        <v>111</v>
      </c>
      <c r="D51" s="15" t="s">
        <v>112</v>
      </c>
      <c r="E51" s="136" t="s">
        <v>3</v>
      </c>
      <c r="F51" s="16" t="s">
        <v>149</v>
      </c>
      <c r="G51" s="12"/>
    </row>
    <row r="52" spans="2:7" ht="33" x14ac:dyDescent="0.35">
      <c r="B52" s="3"/>
      <c r="C52" s="15" t="s">
        <v>113</v>
      </c>
      <c r="D52" s="15" t="s">
        <v>114</v>
      </c>
      <c r="E52" s="15"/>
      <c r="F52" s="16" t="s">
        <v>150</v>
      </c>
      <c r="G52" s="12"/>
    </row>
    <row r="53" spans="2:7" x14ac:dyDescent="0.25">
      <c r="B53" s="3"/>
      <c r="C53" s="5"/>
      <c r="D53" s="5"/>
      <c r="E53" s="5"/>
      <c r="F53" s="5"/>
      <c r="G53" s="12"/>
    </row>
    <row r="54" spans="2:7" ht="16.5" thickBot="1" x14ac:dyDescent="0.3">
      <c r="B54" s="4"/>
      <c r="C54" s="19"/>
      <c r="D54" s="19"/>
      <c r="E54" s="19"/>
      <c r="F54" s="19"/>
      <c r="G54" s="20"/>
    </row>
  </sheetData>
  <mergeCells count="6">
    <mergeCell ref="C45:D45"/>
    <mergeCell ref="B1:G1"/>
    <mergeCell ref="C6:D6"/>
    <mergeCell ref="C14:D14"/>
    <mergeCell ref="C22:D22"/>
    <mergeCell ref="C31:D3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Introduction</vt:lpstr>
      <vt:lpstr>Description</vt:lpstr>
      <vt:lpstr>Final Results </vt:lpstr>
      <vt:lpstr>Flowsheet</vt:lpstr>
      <vt:lpstr>DOC Value</vt:lpstr>
      <vt:lpstr>Methodology</vt:lpstr>
      <vt:lpstr>'DOC Value'!_ftn1</vt:lpstr>
      <vt:lpstr>'DOC Value'!_ftn2</vt:lpstr>
      <vt:lpstr>'DOC Value'!_ftnref1</vt:lpstr>
      <vt:lpstr>'DOC Value'!_ftnref2</vt:lpstr>
      <vt:lpstr>'DOC Value'!_Ref451858778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Prathyusha</dc:creator>
  <cp:lastModifiedBy>Vasudha-PC</cp:lastModifiedBy>
  <dcterms:created xsi:type="dcterms:W3CDTF">2016-05-06T06:53:09Z</dcterms:created>
  <dcterms:modified xsi:type="dcterms:W3CDTF">2017-09-26T05:45:22Z</dcterms:modified>
</cp:coreProperties>
</file>