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autoCompressPictures="0" defaultThemeVersion="124226"/>
  <mc:AlternateContent xmlns:mc="http://schemas.openxmlformats.org/markup-compatibility/2006">
    <mc:Choice Requires="x15">
      <x15ac:absPath xmlns:x15ac="http://schemas.microsoft.com/office/spreadsheetml/2010/11/ac" url="D:\Changes GHG\"/>
    </mc:Choice>
  </mc:AlternateContent>
  <bookViews>
    <workbookView xWindow="0" yWindow="0" windowWidth="20400" windowHeight="7530" xr2:uid="{00000000-000D-0000-FFFF-FFFF00000000}"/>
  </bookViews>
  <sheets>
    <sheet name="Introduction" sheetId="10" r:id="rId1"/>
    <sheet name="Description" sheetId="11" r:id="rId2"/>
    <sheet name="Summary" sheetId="7" r:id="rId3"/>
    <sheet name="Final results - CH4 (Urban)" sheetId="12" r:id="rId4"/>
    <sheet name="Final results - CH4 (Rural)" sheetId="13" r:id="rId5"/>
    <sheet name="Final Results - N2O (Urban)" sheetId="6" r:id="rId6"/>
    <sheet name="Final Results - N2O (Rural)" sheetId="14" r:id="rId7"/>
    <sheet name="Rural_Degree of Utilization" sheetId="15" r:id="rId8"/>
    <sheet name="Protein intake" sheetId="16" r:id="rId9"/>
    <sheet name="flowsheet for CH4 emissions" sheetId="3" r:id="rId10"/>
    <sheet name="flowsheet for N2O emissions" sheetId="8" r:id="rId11"/>
    <sheet name="IPCC Methodology" sheetId="4" r:id="rId12"/>
  </sheets>
  <externalReferences>
    <externalReference r:id="rId13"/>
    <externalReference r:id="rId14"/>
  </externalReferences>
  <definedNames>
    <definedName name="__123Graph_A" localSheetId="4" hidden="1">[1]EVAREBR!#REF!</definedName>
    <definedName name="__123Graph_A" localSheetId="3" hidden="1">[1]EVAREBR!#REF!</definedName>
    <definedName name="__123Graph_A" localSheetId="5" hidden="1">[1]EVAREBR!#REF!</definedName>
    <definedName name="__123Graph_A" localSheetId="9" hidden="1">[1]EVAREBR!#REF!</definedName>
    <definedName name="__123Graph_A" localSheetId="10" hidden="1">[1]EVAREBR!#REF!</definedName>
    <definedName name="__123Graph_A" hidden="1">[1]EVAREBR!#REF!</definedName>
    <definedName name="__123Graph_ABRA" localSheetId="4" hidden="1">[1]EVAREBR!#REF!</definedName>
    <definedName name="__123Graph_ABRA" localSheetId="3" hidden="1">[1]EVAREBR!#REF!</definedName>
    <definedName name="__123Graph_ABRA" localSheetId="5" hidden="1">[1]EVAREBR!#REF!</definedName>
    <definedName name="__123Graph_ABRA" localSheetId="10" hidden="1">[1]EVAREBR!#REF!</definedName>
    <definedName name="__123Graph_ABRA" hidden="1">[1]EVAREBR!#REF!</definedName>
    <definedName name="__123Graph_X" localSheetId="4" hidden="1">#REF!</definedName>
    <definedName name="__123Graph_X" localSheetId="3" hidden="1">#REF!</definedName>
    <definedName name="__123Graph_X" localSheetId="5" hidden="1">#REF!</definedName>
    <definedName name="__123Graph_X" localSheetId="9" hidden="1">#REF!</definedName>
    <definedName name="__123Graph_X" localSheetId="10" hidden="1">#REF!</definedName>
    <definedName name="__123Graph_X" hidden="1">#REF!</definedName>
    <definedName name="__123Graph_XBRA" localSheetId="4" hidden="1">#REF!</definedName>
    <definedName name="__123Graph_XBRA" localSheetId="3" hidden="1">#REF!</definedName>
    <definedName name="__123Graph_XBRA" localSheetId="5" hidden="1">#REF!</definedName>
    <definedName name="__123Graph_XBRA" localSheetId="9" hidden="1">#REF!</definedName>
    <definedName name="__123Graph_XBRA" localSheetId="10" hidden="1">#REF!</definedName>
    <definedName name="__123Graph_XBRA" hidden="1">#REF!</definedName>
    <definedName name="_TAB1">#N/A</definedName>
    <definedName name="_TAB2" localSheetId="4">#REF!</definedName>
    <definedName name="_TAB2" localSheetId="3">#REF!</definedName>
    <definedName name="_TAB2" localSheetId="5">#REF!</definedName>
    <definedName name="_TAB2" localSheetId="9">#REF!</definedName>
    <definedName name="_TAB2" localSheetId="10">#REF!</definedName>
    <definedName name="_TAB2">#REF!</definedName>
    <definedName name="AAAAA" localSheetId="4" hidden="1">[1]EVAREBR!#REF!</definedName>
    <definedName name="AAAAA" localSheetId="3" hidden="1">[1]EVAREBR!#REF!</definedName>
    <definedName name="AAAAA" localSheetId="5" hidden="1">[1]EVAREBR!#REF!</definedName>
    <definedName name="AAAAA" localSheetId="9" hidden="1">[1]EVAREBR!#REF!</definedName>
    <definedName name="AAAAA" localSheetId="10" hidden="1">[1]EVAREBR!#REF!</definedName>
    <definedName name="AAAAA" hidden="1">[1]EVAREBR!#REF!</definedName>
    <definedName name="BA_SUL">#N/A</definedName>
    <definedName name="DF" localSheetId="4">[2]MILHO1A!#REF!</definedName>
    <definedName name="DF" localSheetId="3">[2]MILHO1A!#REF!</definedName>
    <definedName name="DF" localSheetId="5">[2]MILHO1A!#REF!</definedName>
    <definedName name="DF" localSheetId="9">[2]MILHO1A!#REF!</definedName>
    <definedName name="DF" localSheetId="10">[2]MILHO1A!#REF!</definedName>
    <definedName name="DF">[2]MILHO1A!#REF!</definedName>
    <definedName name="ES" localSheetId="4">[2]MILHO1A!#REF!</definedName>
    <definedName name="ES" localSheetId="3">[2]MILHO1A!#REF!</definedName>
    <definedName name="ES" localSheetId="5">[2]MILHO1A!#REF!</definedName>
    <definedName name="ES" localSheetId="10">[2]MILHO1A!#REF!</definedName>
    <definedName name="ES">[2]MILHO1A!#REF!</definedName>
    <definedName name="GO" localSheetId="4">[2]MILHO1A!#REF!</definedName>
    <definedName name="GO" localSheetId="3">[2]MILHO1A!#REF!</definedName>
    <definedName name="GO" localSheetId="5">[2]MILHO1A!#REF!</definedName>
    <definedName name="GO" localSheetId="10">[2]MILHO1A!#REF!</definedName>
    <definedName name="GO">[2]MILHO1A!#REF!</definedName>
    <definedName name="MG" localSheetId="4">[2]MILHO1A!#REF!</definedName>
    <definedName name="MG" localSheetId="3">[2]MILHO1A!#REF!</definedName>
    <definedName name="MG" localSheetId="5">[2]MILHO1A!#REF!</definedName>
    <definedName name="MG" localSheetId="10">[2]MILHO1A!#REF!</definedName>
    <definedName name="MG">[2]MILHO1A!#REF!</definedName>
    <definedName name="MILHO_2__SAFRA" localSheetId="4">#REF!</definedName>
    <definedName name="MILHO_2__SAFRA" localSheetId="3">#REF!</definedName>
    <definedName name="MILHO_2__SAFRA" localSheetId="5">#REF!</definedName>
    <definedName name="MILHO_2__SAFRA" localSheetId="9">#REF!</definedName>
    <definedName name="MILHO_2__SAFRA" localSheetId="10">#REF!</definedName>
    <definedName name="MILHO_2__SAFRA">#REF!</definedName>
    <definedName name="MS" localSheetId="4">[2]MILHO1A!#REF!</definedName>
    <definedName name="MS" localSheetId="3">[2]MILHO1A!#REF!</definedName>
    <definedName name="MS" localSheetId="5">[2]MILHO1A!#REF!</definedName>
    <definedName name="MS" localSheetId="9">[2]MILHO1A!#REF!</definedName>
    <definedName name="MS" localSheetId="10">[2]MILHO1A!#REF!</definedName>
    <definedName name="MS">[2]MILHO1A!#REF!</definedName>
    <definedName name="MT" localSheetId="4">[2]MILHO1A!#REF!</definedName>
    <definedName name="MT" localSheetId="3">[2]MILHO1A!#REF!</definedName>
    <definedName name="MT" localSheetId="5">[2]MILHO1A!#REF!</definedName>
    <definedName name="MT" localSheetId="9">[2]MILHO1A!#REF!</definedName>
    <definedName name="MT" localSheetId="10">[2]MILHO1A!#REF!</definedName>
    <definedName name="MT">[2]MILHO1A!#REF!</definedName>
    <definedName name="PR" localSheetId="4">[2]MILHO1A!#REF!</definedName>
    <definedName name="PR" localSheetId="3">[2]MILHO1A!#REF!</definedName>
    <definedName name="PR" localSheetId="5">[2]MILHO1A!#REF!</definedName>
    <definedName name="PR" localSheetId="9">[2]MILHO1A!#REF!</definedName>
    <definedName name="PR" localSheetId="10">[2]MILHO1A!#REF!</definedName>
    <definedName name="PR">[2]MILHO1A!#REF!</definedName>
    <definedName name="QUADRO2" localSheetId="4">#REF!</definedName>
    <definedName name="QUADRO2" localSheetId="3">#REF!</definedName>
    <definedName name="QUADRO2" localSheetId="5">#REF!</definedName>
    <definedName name="QUADRO2" localSheetId="9">#REF!</definedName>
    <definedName name="QUADRO2" localSheetId="10">#REF!</definedName>
    <definedName name="QUADRO2">#REF!</definedName>
    <definedName name="QUADRO3" localSheetId="4">#REF!</definedName>
    <definedName name="QUADRO3" localSheetId="3">#REF!</definedName>
    <definedName name="QUADRO3" localSheetId="5">#REF!</definedName>
    <definedName name="QUADRO3" localSheetId="9">#REF!</definedName>
    <definedName name="QUADRO3" localSheetId="10">#REF!</definedName>
    <definedName name="QUADRO3">#REF!</definedName>
    <definedName name="RJ" localSheetId="4">[2]MILHO1A!#REF!</definedName>
    <definedName name="RJ" localSheetId="3">[2]MILHO1A!#REF!</definedName>
    <definedName name="RJ" localSheetId="5">[2]MILHO1A!#REF!</definedName>
    <definedName name="RJ" localSheetId="9">[2]MILHO1A!#REF!</definedName>
    <definedName name="RJ" localSheetId="10">[2]MILHO1A!#REF!</definedName>
    <definedName name="RJ">[2]MILHO1A!#REF!</definedName>
    <definedName name="RO" localSheetId="4">[2]MILHO1A!#REF!</definedName>
    <definedName name="RO" localSheetId="3">[2]MILHO1A!#REF!</definedName>
    <definedName name="RO" localSheetId="5">[2]MILHO1A!#REF!</definedName>
    <definedName name="RO" localSheetId="9">[2]MILHO1A!#REF!</definedName>
    <definedName name="RO" localSheetId="10">[2]MILHO1A!#REF!</definedName>
    <definedName name="RO">[2]MILHO1A!#REF!</definedName>
    <definedName name="RS" localSheetId="4">[2]MILHO1A!#REF!</definedName>
    <definedName name="RS" localSheetId="3">[2]MILHO1A!#REF!</definedName>
    <definedName name="RS" localSheetId="5">[2]MILHO1A!#REF!</definedName>
    <definedName name="RS" localSheetId="10">[2]MILHO1A!#REF!</definedName>
    <definedName name="RS">[2]MILHO1A!#REF!</definedName>
    <definedName name="SC" localSheetId="4">[2]MILHO1A!#REF!</definedName>
    <definedName name="SC" localSheetId="3">[2]MILHO1A!#REF!</definedName>
    <definedName name="SC" localSheetId="5">[2]MILHO1A!#REF!</definedName>
    <definedName name="SC" localSheetId="10">[2]MILHO1A!#REF!</definedName>
    <definedName name="SC">[2]MILHO1A!#REF!</definedName>
    <definedName name="SP" localSheetId="4">[2]MILHO1A!#REF!</definedName>
    <definedName name="SP" localSheetId="3">[2]MILHO1A!#REF!</definedName>
    <definedName name="SP" localSheetId="5">[2]MILHO1A!#REF!</definedName>
    <definedName name="SP" localSheetId="10">[2]MILHO1A!#REF!</definedName>
    <definedName name="SP">[2]MILHO1A!#REF!</definedName>
    <definedName name="Suprimento_de_Milho" localSheetId="4">#REF!</definedName>
    <definedName name="Suprimento_de_Milho" localSheetId="3">#REF!</definedName>
    <definedName name="Suprimento_de_Milho" localSheetId="5">#REF!</definedName>
    <definedName name="Suprimento_de_Milho" localSheetId="9">#REF!</definedName>
    <definedName name="Suprimento_de_Milho" localSheetId="10">#REF!</definedName>
    <definedName name="Suprimento_de_Milho">#REF!</definedName>
    <definedName name="tabela1">#N/A</definedName>
    <definedName name="TO" localSheetId="4">[2]MILHO1A!#REF!</definedName>
    <definedName name="TO" localSheetId="3">[2]MILHO1A!#REF!</definedName>
    <definedName name="TO" localSheetId="5">[2]MILHO1A!#REF!</definedName>
    <definedName name="TO" localSheetId="9">[2]MILHO1A!#REF!</definedName>
    <definedName name="TO" localSheetId="10">[2]MILHO1A!#REF!</definedName>
    <definedName name="TO">[2]MILHO1A!#REF!</definedName>
    <definedName name="XXXXXX" localSheetId="4" hidden="1">[1]EVAREBR!#REF!</definedName>
    <definedName name="XXXXXX" localSheetId="3" hidden="1">[1]EVAREBR!#REF!</definedName>
    <definedName name="XXXXXX" localSheetId="5" hidden="1">[1]EVAREBR!#REF!</definedName>
    <definedName name="XXXXXX" localSheetId="9" hidden="1">[1]EVAREBR!#REF!</definedName>
    <definedName name="XXXXXX" localSheetId="10" hidden="1">[1]EVAREBR!#REF!</definedName>
    <definedName name="XXXXXX" hidden="1">[1]EVAREBR!#REF!</definedName>
  </definedNames>
  <calcPr calcId="171027"/>
</workbook>
</file>

<file path=xl/calcChain.xml><?xml version="1.0" encoding="utf-8"?>
<calcChain xmlns="http://schemas.openxmlformats.org/spreadsheetml/2006/main">
  <c r="F77" i="12" l="1"/>
  <c r="F76" i="12"/>
  <c r="F75" i="12"/>
  <c r="C52" i="13" l="1"/>
  <c r="C49" i="13"/>
  <c r="C47" i="13"/>
  <c r="E7" i="6" l="1"/>
  <c r="F7" i="6"/>
  <c r="D7" i="6"/>
  <c r="C7" i="6"/>
  <c r="F7" i="14" l="1"/>
  <c r="E7" i="14"/>
  <c r="D7" i="14"/>
  <c r="C7" i="14"/>
  <c r="O7" i="16"/>
  <c r="L7" i="14" s="1"/>
  <c r="L7" i="16"/>
  <c r="I7" i="16"/>
  <c r="H7" i="14" s="1"/>
  <c r="F7" i="16"/>
  <c r="D52" i="13"/>
  <c r="D49" i="13"/>
  <c r="D48" i="13"/>
  <c r="D47" i="13"/>
  <c r="E28" i="15"/>
  <c r="C50" i="13" s="1"/>
  <c r="E15" i="15"/>
  <c r="D50" i="13" s="1"/>
  <c r="J7" i="14" l="1"/>
  <c r="L7" i="6"/>
  <c r="K7" i="6"/>
  <c r="I7" i="6"/>
  <c r="J7" i="6"/>
  <c r="I7" i="14"/>
  <c r="H7" i="6"/>
  <c r="G7" i="6"/>
  <c r="G7" i="14"/>
  <c r="K7" i="14"/>
  <c r="E27" i="15"/>
  <c r="E25" i="15"/>
  <c r="E24" i="15"/>
  <c r="E23" i="15"/>
  <c r="E22" i="15"/>
  <c r="E21" i="15"/>
  <c r="E20" i="15"/>
  <c r="C48" i="13" l="1"/>
  <c r="B98" i="12"/>
  <c r="B99" i="12"/>
  <c r="G62" i="13" l="1"/>
  <c r="G61" i="13"/>
  <c r="E61" i="13"/>
  <c r="F88" i="12" l="1"/>
  <c r="E88" i="12"/>
  <c r="F85" i="12"/>
  <c r="F84" i="12"/>
  <c r="E85" i="12"/>
  <c r="E84" i="12"/>
  <c r="F81" i="12"/>
  <c r="F78" i="12"/>
  <c r="E81" i="12"/>
  <c r="E78" i="12"/>
  <c r="E77" i="12"/>
  <c r="E62" i="13" l="1"/>
  <c r="F61" i="13"/>
  <c r="F62" i="13" l="1"/>
  <c r="F60" i="13" l="1"/>
  <c r="F59" i="13"/>
  <c r="F58" i="13"/>
  <c r="E60" i="13"/>
  <c r="E59" i="13"/>
  <c r="E58" i="13"/>
  <c r="A35" i="14" l="1"/>
  <c r="I27" i="14"/>
  <c r="J3" i="14"/>
  <c r="K3" i="14" s="1"/>
  <c r="H3" i="14"/>
  <c r="H27" i="14" s="1"/>
  <c r="H39" i="14" l="1"/>
  <c r="H43" i="14" s="1"/>
  <c r="H11" i="7" s="1"/>
  <c r="I39" i="14"/>
  <c r="I43" i="14" s="1"/>
  <c r="I11" i="7"/>
  <c r="G3" i="14"/>
  <c r="L3" i="14"/>
  <c r="L27" i="14" s="1"/>
  <c r="L39" i="14" s="1"/>
  <c r="L43" i="14" s="1"/>
  <c r="K27" i="14"/>
  <c r="K39" i="14" s="1"/>
  <c r="K43" i="14" s="1"/>
  <c r="J27" i="14"/>
  <c r="J39" i="14" s="1"/>
  <c r="J43" i="14" s="1"/>
  <c r="L11" i="7" l="1"/>
  <c r="K11" i="7"/>
  <c r="J11" i="7"/>
  <c r="G27" i="14"/>
  <c r="G39" i="14" s="1"/>
  <c r="G43" i="14" s="1"/>
  <c r="F3" i="14"/>
  <c r="G11" i="7" l="1"/>
  <c r="E3" i="14"/>
  <c r="F27" i="14"/>
  <c r="F39" i="14" s="1"/>
  <c r="F43" i="14" s="1"/>
  <c r="B48" i="6"/>
  <c r="B47" i="6"/>
  <c r="J3" i="12"/>
  <c r="K3" i="12" s="1"/>
  <c r="L3" i="12" s="1"/>
  <c r="H3" i="12"/>
  <c r="G3" i="12" s="1"/>
  <c r="F3" i="12" s="1"/>
  <c r="E3" i="12" s="1"/>
  <c r="D3" i="12" s="1"/>
  <c r="C3" i="12" s="1"/>
  <c r="C11" i="12" s="1"/>
  <c r="C23" i="12" s="1"/>
  <c r="F11" i="7" l="1"/>
  <c r="E27" i="14"/>
  <c r="E39" i="14" s="1"/>
  <c r="E43" i="14" s="1"/>
  <c r="D3" i="14"/>
  <c r="B64" i="12"/>
  <c r="C82" i="12" l="1"/>
  <c r="C75" i="12"/>
  <c r="E11" i="7"/>
  <c r="D27" i="14"/>
  <c r="D39" i="14" s="1"/>
  <c r="D43" i="14" s="1"/>
  <c r="C3" i="14"/>
  <c r="C27" i="14" s="1"/>
  <c r="C39" i="14" s="1"/>
  <c r="C43" i="14" s="1"/>
  <c r="B82" i="12"/>
  <c r="B75" i="12"/>
  <c r="D11" i="7" l="1"/>
  <c r="C11" i="7"/>
  <c r="J3" i="13"/>
  <c r="K3" i="13" s="1"/>
  <c r="L3" i="13" s="1"/>
  <c r="H3" i="13"/>
  <c r="G3" i="13" s="1"/>
  <c r="F3" i="13" s="1"/>
  <c r="E3" i="13" s="1"/>
  <c r="D3" i="13" s="1"/>
  <c r="C3" i="13" s="1"/>
  <c r="E79" i="12" l="1"/>
  <c r="E87" i="12" l="1"/>
  <c r="E86" i="12"/>
  <c r="E80" i="12"/>
  <c r="G60" i="13"/>
  <c r="G59" i="13"/>
  <c r="G58" i="13"/>
  <c r="I11" i="13"/>
  <c r="J11" i="13"/>
  <c r="H11" i="13"/>
  <c r="N61" i="13" l="1"/>
  <c r="N62" i="13"/>
  <c r="H23" i="13"/>
  <c r="M60" i="13" s="1"/>
  <c r="J23" i="13"/>
  <c r="I23" i="13"/>
  <c r="N58" i="13" s="1"/>
  <c r="O62" i="13"/>
  <c r="M58" i="13"/>
  <c r="O61" i="13"/>
  <c r="M61" i="13"/>
  <c r="G11" i="13"/>
  <c r="K11" i="13"/>
  <c r="N59" i="13" l="1"/>
  <c r="O60" i="13"/>
  <c r="M59" i="13"/>
  <c r="N60" i="13"/>
  <c r="I66" i="13" s="1"/>
  <c r="I70" i="13" s="1"/>
  <c r="M62" i="13"/>
  <c r="O59" i="13"/>
  <c r="O58" i="13"/>
  <c r="K23" i="13"/>
  <c r="G23" i="13"/>
  <c r="P62" i="13"/>
  <c r="P61" i="13"/>
  <c r="L61" i="13"/>
  <c r="L11" i="13"/>
  <c r="H66" i="13" l="1"/>
  <c r="H70" i="13" s="1"/>
  <c r="J66" i="13"/>
  <c r="P60" i="13"/>
  <c r="P59" i="13"/>
  <c r="P58" i="13"/>
  <c r="L59" i="13"/>
  <c r="L60" i="13"/>
  <c r="L62" i="13"/>
  <c r="L58" i="13"/>
  <c r="L23" i="13"/>
  <c r="Q62" i="13"/>
  <c r="Q61" i="13"/>
  <c r="F11" i="13"/>
  <c r="F87" i="12"/>
  <c r="F86" i="12"/>
  <c r="F83" i="12"/>
  <c r="E83" i="12"/>
  <c r="F82" i="12"/>
  <c r="E82" i="12"/>
  <c r="F80" i="12"/>
  <c r="F79" i="12"/>
  <c r="E76" i="12"/>
  <c r="E75" i="12"/>
  <c r="I11" i="12"/>
  <c r="K66" i="13" l="1"/>
  <c r="G66" i="13"/>
  <c r="G70" i="13" s="1"/>
  <c r="F23" i="13"/>
  <c r="Q58" i="13"/>
  <c r="Q60" i="13"/>
  <c r="Q59" i="13"/>
  <c r="K61" i="13"/>
  <c r="E11" i="13"/>
  <c r="I27" i="12"/>
  <c r="I23" i="12"/>
  <c r="J11" i="12"/>
  <c r="J23" i="12" s="1"/>
  <c r="J70" i="13"/>
  <c r="K70" i="13"/>
  <c r="L11" i="12"/>
  <c r="K11" i="12"/>
  <c r="G11" i="12"/>
  <c r="H11" i="12"/>
  <c r="M78" i="12" l="1"/>
  <c r="M85" i="12"/>
  <c r="M77" i="12"/>
  <c r="M84" i="12"/>
  <c r="M88" i="12"/>
  <c r="K59" i="13"/>
  <c r="K62" i="13"/>
  <c r="K60" i="13"/>
  <c r="E23" i="13"/>
  <c r="K58" i="13"/>
  <c r="K10" i="7"/>
  <c r="K12" i="7" s="1"/>
  <c r="I10" i="7"/>
  <c r="I12" i="7" s="1"/>
  <c r="J10" i="7"/>
  <c r="J12" i="7" s="1"/>
  <c r="H10" i="7"/>
  <c r="H12" i="7" s="1"/>
  <c r="G10" i="7"/>
  <c r="G12" i="7" s="1"/>
  <c r="L66" i="13"/>
  <c r="L70" i="13" s="1"/>
  <c r="J61" i="13"/>
  <c r="M79" i="12"/>
  <c r="M87" i="12"/>
  <c r="M86" i="12"/>
  <c r="M80" i="12"/>
  <c r="M83" i="12"/>
  <c r="M82" i="12"/>
  <c r="M76" i="12"/>
  <c r="M75" i="12"/>
  <c r="N87" i="12"/>
  <c r="N85" i="12"/>
  <c r="N80" i="12"/>
  <c r="N79" i="12"/>
  <c r="N78" i="12"/>
  <c r="N77" i="12"/>
  <c r="N86" i="12"/>
  <c r="D11" i="13"/>
  <c r="C11" i="13"/>
  <c r="J27" i="12"/>
  <c r="H23" i="12"/>
  <c r="H27" i="12"/>
  <c r="L23" i="12"/>
  <c r="L27" i="12"/>
  <c r="K27" i="12"/>
  <c r="K23" i="12"/>
  <c r="F11" i="12"/>
  <c r="G23" i="12"/>
  <c r="G27" i="12"/>
  <c r="L84" i="12" l="1"/>
  <c r="K84" i="12"/>
  <c r="O84" i="12"/>
  <c r="P84" i="12"/>
  <c r="N84" i="12"/>
  <c r="H61" i="13"/>
  <c r="J60" i="13"/>
  <c r="J62" i="13"/>
  <c r="J59" i="13"/>
  <c r="F66" i="13"/>
  <c r="F70" i="13" s="1"/>
  <c r="J58" i="13"/>
  <c r="D23" i="13"/>
  <c r="C23" i="13"/>
  <c r="H58" i="13" s="1"/>
  <c r="L10" i="7"/>
  <c r="L12" i="7" s="1"/>
  <c r="I61" i="13"/>
  <c r="N83" i="12"/>
  <c r="N82" i="12"/>
  <c r="N76" i="12"/>
  <c r="N75" i="12"/>
  <c r="N88" i="12"/>
  <c r="P87" i="12"/>
  <c r="P86" i="12"/>
  <c r="P85" i="12"/>
  <c r="P80" i="12"/>
  <c r="P79" i="12"/>
  <c r="P78" i="12"/>
  <c r="P77" i="12"/>
  <c r="O80" i="12"/>
  <c r="O79" i="12"/>
  <c r="O78" i="12"/>
  <c r="O77" i="12"/>
  <c r="O87" i="12"/>
  <c r="O86" i="12"/>
  <c r="O85" i="12"/>
  <c r="P88" i="12"/>
  <c r="P83" i="12"/>
  <c r="P82" i="12"/>
  <c r="P76" i="12"/>
  <c r="P75" i="12"/>
  <c r="O83" i="12"/>
  <c r="O82" i="12"/>
  <c r="O76" i="12"/>
  <c r="O75" i="12"/>
  <c r="O88" i="12"/>
  <c r="L79" i="12"/>
  <c r="L77" i="12"/>
  <c r="L86" i="12"/>
  <c r="L80" i="12"/>
  <c r="L78" i="12"/>
  <c r="L87" i="12"/>
  <c r="L85" i="12"/>
  <c r="K82" i="12"/>
  <c r="K75" i="12"/>
  <c r="K88" i="12"/>
  <c r="K83" i="12"/>
  <c r="K76" i="12"/>
  <c r="K87" i="12"/>
  <c r="K85" i="12"/>
  <c r="K79" i="12"/>
  <c r="K77" i="12"/>
  <c r="K86" i="12"/>
  <c r="K80" i="12"/>
  <c r="K78" i="12"/>
  <c r="L82" i="12"/>
  <c r="L75" i="12"/>
  <c r="L88" i="12"/>
  <c r="L83" i="12"/>
  <c r="L76" i="12"/>
  <c r="F27" i="12"/>
  <c r="F23" i="12"/>
  <c r="E11" i="12"/>
  <c r="H59" i="13" l="1"/>
  <c r="F10" i="7"/>
  <c r="F12" i="7" s="1"/>
  <c r="J84" i="12"/>
  <c r="H60" i="13"/>
  <c r="H62" i="13"/>
  <c r="I58" i="13"/>
  <c r="I60" i="13"/>
  <c r="I62" i="13"/>
  <c r="I59" i="13"/>
  <c r="E66" i="13"/>
  <c r="E70" i="13" s="1"/>
  <c r="J83" i="12"/>
  <c r="J76" i="12"/>
  <c r="J82" i="12"/>
  <c r="J75" i="12"/>
  <c r="J88" i="12"/>
  <c r="J80" i="12"/>
  <c r="J78" i="12"/>
  <c r="J87" i="12"/>
  <c r="J85" i="12"/>
  <c r="J79" i="12"/>
  <c r="J77" i="12"/>
  <c r="J86" i="12"/>
  <c r="E27" i="12"/>
  <c r="E23" i="12"/>
  <c r="D11" i="12"/>
  <c r="I84" i="12" l="1"/>
  <c r="M81" i="12"/>
  <c r="I92" i="12" s="1"/>
  <c r="G81" i="12"/>
  <c r="C66" i="13"/>
  <c r="C70" i="13" s="1"/>
  <c r="D66" i="13"/>
  <c r="D70" i="13" s="1"/>
  <c r="E10" i="7"/>
  <c r="E12" i="7" s="1"/>
  <c r="I81" i="12"/>
  <c r="H81" i="12"/>
  <c r="J81" i="12"/>
  <c r="F92" i="12" s="1"/>
  <c r="L81" i="12"/>
  <c r="H92" i="12" s="1"/>
  <c r="K81" i="12"/>
  <c r="G92" i="12" s="1"/>
  <c r="P81" i="12"/>
  <c r="L92" i="12" s="1"/>
  <c r="O81" i="12"/>
  <c r="K92" i="12" s="1"/>
  <c r="N81" i="12"/>
  <c r="J92" i="12" s="1"/>
  <c r="I88" i="12"/>
  <c r="I76" i="12"/>
  <c r="I82" i="12"/>
  <c r="I83" i="12"/>
  <c r="I75" i="12"/>
  <c r="I80" i="12"/>
  <c r="I85" i="12"/>
  <c r="I77" i="12"/>
  <c r="I86" i="12"/>
  <c r="I78" i="12"/>
  <c r="I87" i="12"/>
  <c r="I79" i="12"/>
  <c r="D23" i="12"/>
  <c r="D27" i="12"/>
  <c r="C27" i="12"/>
  <c r="G75" i="12" s="1"/>
  <c r="D10" i="7" l="1"/>
  <c r="D12" i="7" s="1"/>
  <c r="C10" i="7"/>
  <c r="C12" i="7" s="1"/>
  <c r="G84" i="12"/>
  <c r="G88" i="12"/>
  <c r="G85" i="12"/>
  <c r="G78" i="12"/>
  <c r="E92" i="12"/>
  <c r="H84" i="12"/>
  <c r="G77" i="12"/>
  <c r="G95" i="12"/>
  <c r="G4" i="7" s="1"/>
  <c r="G16" i="7" s="1"/>
  <c r="K95" i="12"/>
  <c r="K4" i="7" s="1"/>
  <c r="K16" i="7" s="1"/>
  <c r="H95" i="12"/>
  <c r="H4" i="7" s="1"/>
  <c r="H16" i="7" s="1"/>
  <c r="I95" i="12"/>
  <c r="I4" i="7" s="1"/>
  <c r="I16" i="7" s="1"/>
  <c r="L95" i="12"/>
  <c r="L4" i="7" s="1"/>
  <c r="L16" i="7" s="1"/>
  <c r="H75" i="12"/>
  <c r="H88" i="12"/>
  <c r="H76" i="12"/>
  <c r="H82" i="12"/>
  <c r="H83" i="12"/>
  <c r="H87" i="12"/>
  <c r="H79" i="12"/>
  <c r="H80" i="12"/>
  <c r="H85" i="12"/>
  <c r="H77" i="12"/>
  <c r="H86" i="12"/>
  <c r="H78" i="12"/>
  <c r="G83" i="12"/>
  <c r="G76" i="12"/>
  <c r="C92" i="12" s="1"/>
  <c r="C95" i="12" s="1"/>
  <c r="G82" i="12"/>
  <c r="G86" i="12"/>
  <c r="G87" i="12"/>
  <c r="G79" i="12"/>
  <c r="G80" i="12"/>
  <c r="C4" i="7" l="1"/>
  <c r="C16" i="7" s="1"/>
  <c r="D92" i="12"/>
  <c r="D95" i="12" s="1"/>
  <c r="D4" i="7" s="1"/>
  <c r="D16" i="7" s="1"/>
  <c r="E95" i="12"/>
  <c r="E4" i="7" s="1"/>
  <c r="E16" i="7" s="1"/>
  <c r="F95" i="12"/>
  <c r="F4" i="7" s="1"/>
  <c r="F16" i="7" s="1"/>
  <c r="J95" i="12"/>
  <c r="J4" i="7" s="1"/>
  <c r="J16" i="7" s="1"/>
  <c r="L27" i="6" l="1"/>
  <c r="C27" i="6" l="1"/>
  <c r="D27" i="6"/>
  <c r="K27" i="6"/>
  <c r="G27" i="6" l="1"/>
  <c r="G39" i="6" s="1"/>
  <c r="A35" i="6"/>
  <c r="L39" i="6" s="1"/>
  <c r="J27" i="6"/>
  <c r="I27" i="6"/>
  <c r="H27" i="6"/>
  <c r="H39" i="6" s="1"/>
  <c r="F27" i="6"/>
  <c r="F39" i="6" s="1"/>
  <c r="E27" i="6"/>
  <c r="E39" i="6" s="1"/>
  <c r="I39" i="6" l="1"/>
  <c r="I43" i="6" s="1"/>
  <c r="K39" i="6"/>
  <c r="J39" i="6"/>
  <c r="J43" i="6" s="1"/>
  <c r="C39" i="6"/>
  <c r="D39" i="6"/>
  <c r="H43" i="6"/>
  <c r="J5" i="7" l="1"/>
  <c r="J6" i="7" s="1"/>
  <c r="I5" i="7"/>
  <c r="I6" i="7" s="1"/>
  <c r="H5" i="7"/>
  <c r="H6" i="7" s="1"/>
  <c r="E43" i="6"/>
  <c r="C43" i="6"/>
  <c r="L43" i="6"/>
  <c r="K43" i="6"/>
  <c r="F43" i="6"/>
  <c r="D43" i="6"/>
  <c r="G43" i="6"/>
  <c r="J17" i="7" l="1"/>
  <c r="J18" i="7" s="1"/>
  <c r="I17" i="7"/>
  <c r="I18" i="7" s="1"/>
  <c r="H17" i="7"/>
  <c r="H18" i="7" s="1"/>
  <c r="L5" i="7"/>
  <c r="L6" i="7" s="1"/>
  <c r="K5" i="7"/>
  <c r="K6" i="7" s="1"/>
  <c r="G5" i="7"/>
  <c r="G17" i="7" s="1"/>
  <c r="G18" i="7" s="1"/>
  <c r="E5" i="7"/>
  <c r="E6" i="7" s="1"/>
  <c r="F5" i="7"/>
  <c r="F6" i="7" s="1"/>
  <c r="D5" i="7"/>
  <c r="D6" i="7" s="1"/>
  <c r="C5" i="7"/>
  <c r="C6" i="7" s="1"/>
  <c r="L17" i="7"/>
  <c r="L18" i="7" s="1"/>
  <c r="E17" i="7" l="1"/>
  <c r="E18" i="7" s="1"/>
  <c r="K17" i="7"/>
  <c r="K18" i="7" s="1"/>
  <c r="G6" i="7"/>
  <c r="D17" i="7"/>
  <c r="D18" i="7" s="1"/>
  <c r="F17" i="7"/>
  <c r="F18" i="7" s="1"/>
  <c r="C17" i="7"/>
  <c r="C1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Nikhil KP</author>
  </authors>
  <commentList>
    <comment ref="E78" authorId="0" shapeId="0" xr:uid="{00000000-0006-0000-0300-000001000000}">
      <text>
        <r>
          <rPr>
            <sz val="9"/>
            <color indexed="81"/>
            <rFont val="Tahoma"/>
            <family val="2"/>
          </rPr>
          <t>28% of collected wastewater  (from sewers) is not treated as per India's Second National Communication</t>
        </r>
      </text>
    </comment>
    <comment ref="E79" authorId="0" shapeId="0" xr:uid="{00000000-0006-0000-0300-000002000000}">
      <text>
        <r>
          <rPr>
            <sz val="9"/>
            <color indexed="81"/>
            <rFont val="Tahoma"/>
            <family val="2"/>
          </rPr>
          <t xml:space="preserve">Remaining 72% of collected wastewater is treated; of which 14% is treated anaerobically as per 2007 CPCB study on STPs in India
</t>
        </r>
      </text>
    </comment>
    <comment ref="E80" authorId="0" shapeId="0" xr:uid="{00000000-0006-0000-0300-000003000000}">
      <text>
        <r>
          <rPr>
            <sz val="9"/>
            <color indexed="81"/>
            <rFont val="Tahoma"/>
            <family val="2"/>
          </rPr>
          <t xml:space="preserve">86% of remaining 72% of collected domestic wastewater is treated aerobically as per 2007 CPCB study on STPs in India
</t>
        </r>
      </text>
    </comment>
    <comment ref="E85" authorId="0" shapeId="0" xr:uid="{00000000-0006-0000-0300-000004000000}">
      <text>
        <r>
          <rPr>
            <sz val="9"/>
            <color indexed="81"/>
            <rFont val="Tahoma"/>
            <family val="2"/>
          </rPr>
          <t>28% of collected wastewater  (from sewers) is not treated as per India's Second National Communication</t>
        </r>
      </text>
    </comment>
    <comment ref="E86" authorId="0" shapeId="0" xr:uid="{00000000-0006-0000-0300-000005000000}">
      <text>
        <r>
          <rPr>
            <sz val="9"/>
            <color indexed="81"/>
            <rFont val="Tahoma"/>
            <family val="2"/>
          </rPr>
          <t xml:space="preserve">Remaining 72% of collected wastewater is treated; of which 14% is treated anaerobically as per 2007 CPCB study on STPs in India
</t>
        </r>
      </text>
    </comment>
    <comment ref="E87" authorId="0" shapeId="0" xr:uid="{00000000-0006-0000-0300-000006000000}">
      <text>
        <r>
          <rPr>
            <sz val="9"/>
            <color indexed="81"/>
            <rFont val="Tahoma"/>
            <family val="2"/>
          </rPr>
          <t xml:space="preserve">86% of remaining 72% of collected domestic wastewater is treated aerobically as per 2007 CPCB study on STPs in India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ALP</author>
  </authors>
  <commentList>
    <comment ref="C50" authorId="0" shapeId="0" xr:uid="{00000000-0006-0000-0400-000001000000}">
      <text>
        <r>
          <rPr>
            <b/>
            <sz val="9"/>
            <color indexed="81"/>
            <rFont val="Tahoma"/>
            <family val="2"/>
          </rPr>
          <t>ALP:</t>
        </r>
        <r>
          <rPr>
            <sz val="9"/>
            <color indexed="81"/>
            <rFont val="Tahoma"/>
            <family val="2"/>
          </rPr>
          <t xml:space="preserve">
</t>
        </r>
        <r>
          <rPr>
            <sz val="10"/>
            <color indexed="81"/>
            <rFont val="Tahoma"/>
            <family val="2"/>
          </rPr>
          <t>Domestic waste water contains 5 major discharge pathways (IPCC) - Sewer, Septic tank, latrine, others and none. 
% of waste under Others/None is uncertain and therefore it is clubbed together. 
Others/None = 1-Sewer-Septic tank-Latrine-Public Latrine</t>
        </r>
      </text>
    </comment>
    <comment ref="D50" authorId="0" shapeId="0" xr:uid="{00000000-0006-0000-0400-000002000000}">
      <text>
        <r>
          <rPr>
            <b/>
            <sz val="9"/>
            <color indexed="81"/>
            <rFont val="Tahoma"/>
            <family val="2"/>
          </rPr>
          <t>ALP:</t>
        </r>
        <r>
          <rPr>
            <sz val="9"/>
            <color indexed="81"/>
            <rFont val="Tahoma"/>
            <family val="2"/>
          </rPr>
          <t xml:space="preserve">
Domestic waste water contains 5 major discharge pathways (IPCC) - Sewer, Septic tank, latrine, others and none. 
% of waste under Others/None is uncertain and therefore it is clubbed together. 
Others/None = 1-Sewer-Septic tank-Latrine-Public Latrine</t>
        </r>
      </text>
    </comment>
  </commentList>
</comments>
</file>

<file path=xl/sharedStrings.xml><?xml version="1.0" encoding="utf-8"?>
<sst xmlns="http://schemas.openxmlformats.org/spreadsheetml/2006/main" count="427" uniqueCount="275">
  <si>
    <t>India</t>
  </si>
  <si>
    <t xml:space="preserve"> Total Country Population</t>
  </si>
  <si>
    <t>Biological Oxygen Demand</t>
  </si>
  <si>
    <t>Gm/person/day</t>
  </si>
  <si>
    <t>Treatment System (j)</t>
  </si>
  <si>
    <t>Anaerobic reactor</t>
  </si>
  <si>
    <t>Centralized, aerobic
treatment plant Inot well managed, overloaded)</t>
  </si>
  <si>
    <t>Stagnant Sewer</t>
  </si>
  <si>
    <t>Sea Lake or river discharge</t>
  </si>
  <si>
    <t>Flowing Sewer (open/closed)</t>
  </si>
  <si>
    <t>Septic system</t>
  </si>
  <si>
    <t>Latrine (Dry climate, ground water table lower than latrine, small family (3-5 members))</t>
  </si>
  <si>
    <t>Methane Correction Factor (MCF)</t>
  </si>
  <si>
    <t>MCFj</t>
  </si>
  <si>
    <t xml:space="preserve"> kg CH4/kg BOD</t>
  </si>
  <si>
    <t>Income group (i)</t>
  </si>
  <si>
    <t>Treatment/discharge pathway or system (j)</t>
  </si>
  <si>
    <t>Urban - High (6% of total population)</t>
  </si>
  <si>
    <t>Septic Tank (uncollected)</t>
  </si>
  <si>
    <t>Latrine (uncollected)</t>
  </si>
  <si>
    <t>None</t>
  </si>
  <si>
    <t>Urban - low (23% of total population)</t>
  </si>
  <si>
    <t>kg BOD/yr</t>
  </si>
  <si>
    <t xml:space="preserve">Organic component removed as sludge in inventory year, (S) </t>
  </si>
  <si>
    <t>Biological Oxygen Demand (BOD)</t>
  </si>
  <si>
    <t>Total Methane production</t>
  </si>
  <si>
    <t>Methane Recovery</t>
  </si>
  <si>
    <t>Parameter</t>
  </si>
  <si>
    <t>Computed/Userinput/Default</t>
  </si>
  <si>
    <t>CH4 Emissions in Kg Ch4/year</t>
  </si>
  <si>
    <t xml:space="preserve">Computed </t>
  </si>
  <si>
    <t>Computed</t>
  </si>
  <si>
    <t>S - Organic Component removed as Sludge in inventory year, kg BOD/year</t>
  </si>
  <si>
    <t>Ui - fraction of population in income group i in inventory year</t>
  </si>
  <si>
    <t>Default</t>
  </si>
  <si>
    <t>Constant</t>
  </si>
  <si>
    <t>i - income group: rural, urban high income and urban low income</t>
  </si>
  <si>
    <t>User input</t>
  </si>
  <si>
    <t>j - each treatment/discharge pathway or system</t>
  </si>
  <si>
    <t>R = amount of CH4 recovered in inventory year, Kg CH4/year</t>
  </si>
  <si>
    <t>P - human population</t>
  </si>
  <si>
    <t>TOW - Total organics in wastewater in invenotry year, Kg BOD/year</t>
  </si>
  <si>
    <t>Protein - Annual per capita protein consumption, kg/person/yr</t>
  </si>
  <si>
    <t xml:space="preserve">Default </t>
  </si>
  <si>
    <t>BOD - Country-specific per capita BOD in inventory year, g/person/day</t>
  </si>
  <si>
    <t>0.001 - Conversion from grams BOD to Kg BOD</t>
  </si>
  <si>
    <t>I - correction factor for additional industrial BOD discharged into sewers</t>
  </si>
  <si>
    <t>Total organics in wastewater</t>
  </si>
  <si>
    <t>Organic Component removed as Sludge</t>
  </si>
  <si>
    <t>Ti,j - degree of utilization of degree of utilisation of treatment/discharge pathway or system, j, for each income group fraction i in inventory year</t>
  </si>
  <si>
    <t>Source</t>
  </si>
  <si>
    <t xml:space="preserve"> Total Urban Population</t>
  </si>
  <si>
    <t>Annual Per Capita protein consumption</t>
  </si>
  <si>
    <t>Kg/person/year</t>
  </si>
  <si>
    <t xml:space="preserve"> kg N/Year</t>
  </si>
  <si>
    <t>kg N2O-N/kg N</t>
  </si>
  <si>
    <t>44/28 - The factor is the conversion of kg N2O-N into kg N2O</t>
  </si>
  <si>
    <t xml:space="preserve">Annual per capita protein consumption </t>
  </si>
  <si>
    <t>India Census Reports</t>
  </si>
  <si>
    <t>INCCA - India: Greenhouse Gas Emissions 2007</t>
  </si>
  <si>
    <t>NSS Reports on Nutritional Intake in India for various years</t>
  </si>
  <si>
    <t>Flowsheet for Domestic Wastewater - CH4 emissions</t>
  </si>
  <si>
    <t>Flowsheet for Domestic Wastewater - N2O emissions</t>
  </si>
  <si>
    <t>Total Methane Emission           (Mega tonne CH4)</t>
  </si>
  <si>
    <t>Total N2O Emission                                  (Mega tonne N2O)</t>
  </si>
  <si>
    <t>IPCC METHODOLODY FOR ESTIMATION OF GHG EMISSION FROM DOMESTIC WASTEWATER TREATMENT &amp; DISCHARGE</t>
  </si>
  <si>
    <t>Total TOW in Wastewater generated (without correction factor I)</t>
  </si>
  <si>
    <t>Collected/Uncollected fractions of Wastewater</t>
  </si>
  <si>
    <t>kg BOD/Year</t>
  </si>
  <si>
    <t>Income Group</t>
  </si>
  <si>
    <t>Degree of utilization of treatment/ Discharge pathway or system j, for each income group fraction i (Ti,j)</t>
  </si>
  <si>
    <t>Urban High Income</t>
  </si>
  <si>
    <t xml:space="preserve">Septic Tank </t>
  </si>
  <si>
    <t xml:space="preserve">Latrine </t>
  </si>
  <si>
    <t xml:space="preserve">Other </t>
  </si>
  <si>
    <t xml:space="preserve">Sewer </t>
  </si>
  <si>
    <t>Urban Low Income</t>
  </si>
  <si>
    <t>Treatment/ discharge type</t>
  </si>
  <si>
    <t>Methane Generation (kg)</t>
  </si>
  <si>
    <t>Sewer (collected and not treated)</t>
  </si>
  <si>
    <t>Sewer (collected and anaerobic treatment)</t>
  </si>
  <si>
    <t>Second National Communication (2007)</t>
  </si>
  <si>
    <t>Biennial Update Report (2010)</t>
  </si>
  <si>
    <t>Methane emission [kg CH4]</t>
  </si>
  <si>
    <t>Gas wise emission (CO2e)</t>
  </si>
  <si>
    <r>
      <t>Fraction of Nitrogen in Protein (F</t>
    </r>
    <r>
      <rPr>
        <b/>
        <vertAlign val="subscript"/>
        <sz val="12"/>
        <color theme="1"/>
        <rFont val="Times New Roman"/>
        <family val="1"/>
      </rPr>
      <t>NPR)</t>
    </r>
  </si>
  <si>
    <r>
      <t>Factor for Non-consumed protein added to the wastewater (F</t>
    </r>
    <r>
      <rPr>
        <b/>
        <vertAlign val="subscript"/>
        <sz val="12"/>
        <color theme="1"/>
        <rFont val="Times New Roman"/>
        <family val="1"/>
      </rPr>
      <t>NON-CON</t>
    </r>
    <r>
      <rPr>
        <b/>
        <sz val="12"/>
        <color theme="1"/>
        <rFont val="Times New Roman"/>
        <family val="1"/>
      </rPr>
      <t>)</t>
    </r>
  </si>
  <si>
    <r>
      <t>Factor for Industrial and commercial co-discharged protein into the sewer system (F</t>
    </r>
    <r>
      <rPr>
        <b/>
        <vertAlign val="subscript"/>
        <sz val="12"/>
        <color theme="1"/>
        <rFont val="Times New Roman"/>
        <family val="1"/>
      </rPr>
      <t>IND-COM</t>
    </r>
    <r>
      <rPr>
        <b/>
        <sz val="12"/>
        <color theme="1"/>
        <rFont val="Times New Roman"/>
        <family val="1"/>
      </rPr>
      <t>)</t>
    </r>
  </si>
  <si>
    <r>
      <t>Nitrogen removed with sludge (N</t>
    </r>
    <r>
      <rPr>
        <b/>
        <vertAlign val="subscript"/>
        <sz val="12"/>
        <color theme="1"/>
        <rFont val="Times New Roman"/>
        <family val="1"/>
      </rPr>
      <t>SLUDGE)</t>
    </r>
  </si>
  <si>
    <r>
      <t>Total annual amount of nitrogen in the wastewater effluent (N</t>
    </r>
    <r>
      <rPr>
        <b/>
        <vertAlign val="subscript"/>
        <sz val="12"/>
        <color theme="1"/>
        <rFont val="Times New Roman"/>
        <family val="1"/>
      </rPr>
      <t>EFFLUENT</t>
    </r>
    <r>
      <rPr>
        <b/>
        <sz val="12"/>
        <color theme="1"/>
        <rFont val="Times New Roman"/>
        <family val="1"/>
      </rPr>
      <t>)</t>
    </r>
  </si>
  <si>
    <r>
      <t>Emission Factor for N2O emissions from discharged to wastewater (EF</t>
    </r>
    <r>
      <rPr>
        <b/>
        <vertAlign val="subscript"/>
        <sz val="12"/>
        <color theme="1"/>
        <rFont val="Times New Roman"/>
        <family val="1"/>
      </rPr>
      <t>EFFLUENT)</t>
    </r>
  </si>
  <si>
    <r>
      <t>N</t>
    </r>
    <r>
      <rPr>
        <vertAlign val="subscript"/>
        <sz val="12"/>
        <color theme="1"/>
        <rFont val="Times New Roman"/>
        <family val="1"/>
      </rPr>
      <t>2</t>
    </r>
    <r>
      <rPr>
        <sz val="12"/>
        <color theme="1"/>
        <rFont val="Times New Roman"/>
        <family val="1"/>
      </rPr>
      <t>O emissions - N</t>
    </r>
    <r>
      <rPr>
        <vertAlign val="subscript"/>
        <sz val="12"/>
        <color theme="1"/>
        <rFont val="Times New Roman"/>
        <family val="1"/>
      </rPr>
      <t>2</t>
    </r>
    <r>
      <rPr>
        <sz val="12"/>
        <color theme="1"/>
        <rFont val="Times New Roman"/>
        <family val="1"/>
      </rPr>
      <t>O emissions in inventory year, kg N</t>
    </r>
    <r>
      <rPr>
        <vertAlign val="subscript"/>
        <sz val="12"/>
        <color theme="1"/>
        <rFont val="Times New Roman"/>
        <family val="1"/>
      </rPr>
      <t>2</t>
    </r>
    <r>
      <rPr>
        <sz val="12"/>
        <color theme="1"/>
        <rFont val="Times New Roman"/>
        <family val="1"/>
      </rPr>
      <t>O/yr</t>
    </r>
  </si>
  <si>
    <r>
      <t xml:space="preserve">N </t>
    </r>
    <r>
      <rPr>
        <vertAlign val="subscript"/>
        <sz val="12"/>
        <color theme="1"/>
        <rFont val="Times New Roman"/>
        <family val="1"/>
      </rPr>
      <t xml:space="preserve">EFFLUENT </t>
    </r>
    <r>
      <rPr>
        <sz val="12"/>
        <color theme="1"/>
        <rFont val="Times New Roman"/>
        <family val="1"/>
      </rPr>
      <t>- Nitrogen in the effluent discharged to aquatic environments, kg N/yr</t>
    </r>
  </si>
  <si>
    <r>
      <t>EF</t>
    </r>
    <r>
      <rPr>
        <vertAlign val="subscript"/>
        <sz val="12"/>
        <color theme="1"/>
        <rFont val="Times New Roman"/>
        <family val="1"/>
      </rPr>
      <t xml:space="preserve">EFFLUENT </t>
    </r>
    <r>
      <rPr>
        <sz val="12"/>
        <color theme="1"/>
        <rFont val="Times New Roman"/>
        <family val="1"/>
      </rPr>
      <t>- Emission Factor for N</t>
    </r>
    <r>
      <rPr>
        <vertAlign val="subscript"/>
        <sz val="12"/>
        <color theme="1"/>
        <rFont val="Times New Roman"/>
        <family val="1"/>
      </rPr>
      <t>2</t>
    </r>
    <r>
      <rPr>
        <sz val="12"/>
        <color theme="1"/>
        <rFont val="Times New Roman"/>
        <family val="1"/>
      </rPr>
      <t>O emissions from discharged to wastewater, kg N2O-N/kg N</t>
    </r>
  </si>
  <si>
    <r>
      <t>44/28 - The factor is the conversion of kg N</t>
    </r>
    <r>
      <rPr>
        <vertAlign val="subscript"/>
        <sz val="12"/>
        <color theme="1"/>
        <rFont val="Times New Roman"/>
        <family val="1"/>
      </rPr>
      <t>2</t>
    </r>
    <r>
      <rPr>
        <sz val="12"/>
        <color theme="1"/>
        <rFont val="Times New Roman"/>
        <family val="1"/>
      </rPr>
      <t>O-N into kg N</t>
    </r>
    <r>
      <rPr>
        <vertAlign val="subscript"/>
        <sz val="12"/>
        <color theme="1"/>
        <rFont val="Times New Roman"/>
        <family val="1"/>
      </rPr>
      <t>2</t>
    </r>
    <r>
      <rPr>
        <sz val="12"/>
        <color theme="1"/>
        <rFont val="Times New Roman"/>
        <family val="1"/>
      </rPr>
      <t>O.</t>
    </r>
  </si>
  <si>
    <r>
      <t>EF</t>
    </r>
    <r>
      <rPr>
        <vertAlign val="subscript"/>
        <sz val="12"/>
        <color theme="1"/>
        <rFont val="Times New Roman"/>
        <family val="1"/>
      </rPr>
      <t>j</t>
    </r>
    <r>
      <rPr>
        <sz val="12"/>
        <color theme="1"/>
        <rFont val="Times New Roman"/>
        <family val="1"/>
      </rPr>
      <t xml:space="preserve"> - Emission factor, Kg CH4/Kg BOD </t>
    </r>
  </si>
  <si>
    <r>
      <t>N</t>
    </r>
    <r>
      <rPr>
        <vertAlign val="subscript"/>
        <sz val="12"/>
        <color theme="1"/>
        <rFont val="Times New Roman"/>
        <family val="1"/>
      </rPr>
      <t>EFFLUENT</t>
    </r>
    <r>
      <rPr>
        <sz val="12"/>
        <color theme="1"/>
        <rFont val="Times New Roman"/>
        <family val="1"/>
      </rPr>
      <t xml:space="preserve"> - total annual amount of nitrogen in the wastewater effluent, kg N/yr</t>
    </r>
  </si>
  <si>
    <r>
      <t>P</t>
    </r>
    <r>
      <rPr>
        <vertAlign val="subscript"/>
        <sz val="12"/>
        <color theme="1"/>
        <rFont val="Times New Roman"/>
        <family val="1"/>
      </rPr>
      <t xml:space="preserve"> </t>
    </r>
    <r>
      <rPr>
        <sz val="12"/>
        <color theme="1"/>
        <rFont val="Times New Roman"/>
        <family val="1"/>
      </rPr>
      <t>- Country population in inventory year</t>
    </r>
  </si>
  <si>
    <r>
      <t>F</t>
    </r>
    <r>
      <rPr>
        <vertAlign val="subscript"/>
        <sz val="12"/>
        <color theme="1"/>
        <rFont val="Times New Roman"/>
        <family val="1"/>
      </rPr>
      <t>NPR</t>
    </r>
    <r>
      <rPr>
        <sz val="12"/>
        <color theme="1"/>
        <rFont val="Times New Roman"/>
        <family val="1"/>
      </rPr>
      <t xml:space="preserve"> = Fraction of Nitrogen in Protein</t>
    </r>
  </si>
  <si>
    <r>
      <t>F</t>
    </r>
    <r>
      <rPr>
        <vertAlign val="subscript"/>
        <sz val="12"/>
        <color theme="1"/>
        <rFont val="Times New Roman"/>
        <family val="1"/>
      </rPr>
      <t>NON-CON</t>
    </r>
    <r>
      <rPr>
        <sz val="12"/>
        <color theme="1"/>
        <rFont val="Times New Roman"/>
        <family val="1"/>
      </rPr>
      <t xml:space="preserve"> = Factor for Non-consumed protein added to the wastewater</t>
    </r>
  </si>
  <si>
    <r>
      <t>F</t>
    </r>
    <r>
      <rPr>
        <vertAlign val="subscript"/>
        <sz val="12"/>
        <color theme="1"/>
        <rFont val="Times New Roman"/>
        <family val="1"/>
      </rPr>
      <t>IND-COM</t>
    </r>
    <r>
      <rPr>
        <sz val="12"/>
        <color theme="1"/>
        <rFont val="Times New Roman"/>
        <family val="1"/>
      </rPr>
      <t xml:space="preserve"> = Factor for Industrial and commercial co-discharged protein into the sewer system</t>
    </r>
  </si>
  <si>
    <r>
      <t>N</t>
    </r>
    <r>
      <rPr>
        <vertAlign val="subscript"/>
        <sz val="12"/>
        <color theme="1"/>
        <rFont val="Times New Roman"/>
        <family val="1"/>
      </rPr>
      <t>SLUDGE</t>
    </r>
    <r>
      <rPr>
        <sz val="12"/>
        <color theme="1"/>
        <rFont val="Times New Roman"/>
        <family val="1"/>
      </rPr>
      <t xml:space="preserve"> = Nitrogen removed with sludge </t>
    </r>
  </si>
  <si>
    <r>
      <t>B</t>
    </r>
    <r>
      <rPr>
        <vertAlign val="subscript"/>
        <sz val="12"/>
        <color theme="1"/>
        <rFont val="Times New Roman"/>
        <family val="1"/>
      </rPr>
      <t>o</t>
    </r>
    <r>
      <rPr>
        <sz val="12"/>
        <color theme="1"/>
        <rFont val="Times New Roman"/>
        <family val="1"/>
      </rPr>
      <t xml:space="preserve"> - maximum CH4 producing capacity, kg CH4/kg BOD</t>
    </r>
  </si>
  <si>
    <r>
      <t>MCF</t>
    </r>
    <r>
      <rPr>
        <vertAlign val="subscript"/>
        <sz val="12"/>
        <color theme="1"/>
        <rFont val="Times New Roman"/>
        <family val="1"/>
      </rPr>
      <t xml:space="preserve">j </t>
    </r>
    <r>
      <rPr>
        <sz val="12"/>
        <color theme="1"/>
        <rFont val="Times New Roman"/>
        <family val="1"/>
      </rPr>
      <t>- methane correction factor (fraction)</t>
    </r>
  </si>
  <si>
    <r>
      <t>Degree of Utilization of each treatment type (T</t>
    </r>
    <r>
      <rPr>
        <vertAlign val="subscript"/>
        <sz val="12"/>
        <color theme="1"/>
        <rFont val="Times New Roman"/>
        <family val="1"/>
      </rPr>
      <t>i,j</t>
    </r>
    <r>
      <rPr>
        <sz val="12"/>
        <color theme="1"/>
        <rFont val="Times New Roman"/>
        <family val="1"/>
      </rPr>
      <t>)</t>
    </r>
  </si>
  <si>
    <r>
      <t>Emission Factor (EF</t>
    </r>
    <r>
      <rPr>
        <vertAlign val="subscript"/>
        <sz val="12"/>
        <color theme="1"/>
        <rFont val="Times New Roman"/>
        <family val="1"/>
      </rPr>
      <t>i</t>
    </r>
    <r>
      <rPr>
        <sz val="12"/>
        <color theme="1"/>
        <rFont val="Times New Roman"/>
        <family val="1"/>
      </rPr>
      <t>)</t>
    </r>
  </si>
  <si>
    <r>
      <t>Maximum Methane Producing capacity (B</t>
    </r>
    <r>
      <rPr>
        <vertAlign val="subscript"/>
        <sz val="12"/>
        <color theme="1"/>
        <rFont val="Times New Roman"/>
        <family val="1"/>
      </rPr>
      <t>o</t>
    </r>
    <r>
      <rPr>
        <sz val="12"/>
        <color theme="1"/>
        <rFont val="Times New Roman"/>
        <family val="1"/>
      </rPr>
      <t>)</t>
    </r>
  </si>
  <si>
    <r>
      <t>Fraction of Nitrogen in Protein (F</t>
    </r>
    <r>
      <rPr>
        <vertAlign val="subscript"/>
        <sz val="12"/>
        <color theme="1"/>
        <rFont val="Times New Roman"/>
        <family val="1"/>
      </rPr>
      <t>NPR</t>
    </r>
    <r>
      <rPr>
        <sz val="12"/>
        <color theme="1"/>
        <rFont val="Times New Roman"/>
        <family val="1"/>
      </rPr>
      <t>)</t>
    </r>
  </si>
  <si>
    <r>
      <t>Factor for Non-consumed protein added to the wastewater (F</t>
    </r>
    <r>
      <rPr>
        <vertAlign val="subscript"/>
        <sz val="12"/>
        <color theme="1"/>
        <rFont val="Times New Roman"/>
        <family val="1"/>
      </rPr>
      <t>NON-CON</t>
    </r>
    <r>
      <rPr>
        <sz val="12"/>
        <color theme="1"/>
        <rFont val="Times New Roman"/>
        <family val="1"/>
      </rPr>
      <t>)</t>
    </r>
  </si>
  <si>
    <r>
      <t>Factor for Industrial and commercial co-discharged protein into the sewer system (F</t>
    </r>
    <r>
      <rPr>
        <vertAlign val="subscript"/>
        <sz val="12"/>
        <color theme="1"/>
        <rFont val="Times New Roman"/>
        <family val="1"/>
      </rPr>
      <t>IND-COM</t>
    </r>
    <r>
      <rPr>
        <sz val="12"/>
        <color theme="1"/>
        <rFont val="Times New Roman"/>
        <family val="1"/>
      </rPr>
      <t>)</t>
    </r>
  </si>
  <si>
    <r>
      <t>Nitrogen removed with sludge  (N</t>
    </r>
    <r>
      <rPr>
        <vertAlign val="subscript"/>
        <sz val="12"/>
        <color theme="1"/>
        <rFont val="Times New Roman"/>
        <family val="1"/>
      </rPr>
      <t>SLUDGE</t>
    </r>
    <r>
      <rPr>
        <sz val="12"/>
        <color theme="1"/>
        <rFont val="Times New Roman"/>
        <family val="1"/>
      </rPr>
      <t>)</t>
    </r>
  </si>
  <si>
    <r>
      <t xml:space="preserve"> Total annual amount of nitrogen in the wastewater effluent (N</t>
    </r>
    <r>
      <rPr>
        <vertAlign val="subscript"/>
        <sz val="12"/>
        <color theme="1"/>
        <rFont val="Times New Roman"/>
        <family val="1"/>
      </rPr>
      <t>EFFLUENT</t>
    </r>
    <r>
      <rPr>
        <sz val="12"/>
        <color theme="1"/>
        <rFont val="Times New Roman"/>
        <family val="1"/>
      </rPr>
      <t>)</t>
    </r>
  </si>
  <si>
    <r>
      <t>Emission Factor for N2O emissions from discharged to wastewater, kg N2O-N/kg N (EF</t>
    </r>
    <r>
      <rPr>
        <vertAlign val="subscript"/>
        <sz val="12"/>
        <color theme="1"/>
        <rFont val="Times New Roman"/>
        <family val="1"/>
      </rPr>
      <t>EFFLUENT</t>
    </r>
    <r>
      <rPr>
        <sz val="12"/>
        <color theme="1"/>
        <rFont val="Times New Roman"/>
        <family val="1"/>
      </rPr>
      <t>)</t>
    </r>
  </si>
  <si>
    <t>Sector</t>
  </si>
  <si>
    <t xml:space="preserve">Waste </t>
  </si>
  <si>
    <t>Time Series</t>
  </si>
  <si>
    <t>Level of Disaggregation</t>
  </si>
  <si>
    <t>National level data</t>
  </si>
  <si>
    <t>Sub-sector Disaggregation</t>
  </si>
  <si>
    <t>Sector Description</t>
  </si>
  <si>
    <t>About GHG Platform</t>
  </si>
  <si>
    <t>Lead Institution</t>
  </si>
  <si>
    <t>Contact Details</t>
  </si>
  <si>
    <t>Usage Policy</t>
  </si>
  <si>
    <t>Citation</t>
  </si>
  <si>
    <t>Disclaimer</t>
  </si>
  <si>
    <t>info@ghgplatform-india.org, soumya.chaturvedula@iclei.org</t>
  </si>
  <si>
    <t>Version</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</si>
  <si>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</si>
  <si>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</si>
  <si>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Contents</t>
  </si>
  <si>
    <t>Tabs</t>
  </si>
  <si>
    <t>Description</t>
  </si>
  <si>
    <t>Summary</t>
  </si>
  <si>
    <t>Flowsheet for CH4 emissions</t>
  </si>
  <si>
    <t>Flowsheet for N20 emissions</t>
  </si>
  <si>
    <t>IPCC Methodology</t>
  </si>
  <si>
    <t xml:space="preserve">Total GHG Emissions (CO2e) from Domestic Wastewater Treatment and Discharge </t>
  </si>
  <si>
    <t>Methodology described as a flowsheet (Methane)</t>
  </si>
  <si>
    <t>Methodology described as a flowsheet (Nitrous Oxide)</t>
  </si>
  <si>
    <t>Methodology for Domestic Wastewater Treatment and Discharge</t>
  </si>
  <si>
    <t>Centralized, aerobic
treatment plant well managed</t>
  </si>
  <si>
    <t>Latrine (Dry climate, ground water table lower than latrine, small family (3-5 members)</t>
  </si>
  <si>
    <t>Rural</t>
  </si>
  <si>
    <t>CH4 (Rural)</t>
  </si>
  <si>
    <t>CH4 (Urban)</t>
  </si>
  <si>
    <t>Public Latrine</t>
  </si>
  <si>
    <t>Sewer (Open and closed drainage)</t>
  </si>
  <si>
    <t xml:space="preserve">Latrine - Dry climate, ground water table lower than latrine, communal (many users) </t>
  </si>
  <si>
    <t>Public Latrine (Uncollected)</t>
  </si>
  <si>
    <r>
      <t>I</t>
    </r>
    <r>
      <rPr>
        <b/>
        <vertAlign val="subscript"/>
        <sz val="12"/>
        <rFont val="Times New Roman"/>
        <family val="1"/>
      </rPr>
      <t>collected</t>
    </r>
  </si>
  <si>
    <r>
      <t>I</t>
    </r>
    <r>
      <rPr>
        <b/>
        <vertAlign val="subscript"/>
        <sz val="12"/>
        <rFont val="Times New Roman"/>
        <family val="1"/>
      </rPr>
      <t>uncollected</t>
    </r>
  </si>
  <si>
    <r>
      <t>TOW</t>
    </r>
    <r>
      <rPr>
        <b/>
        <vertAlign val="subscript"/>
        <sz val="12"/>
        <rFont val="Times New Roman"/>
        <family val="1"/>
      </rPr>
      <t xml:space="preserve">collected </t>
    </r>
    <r>
      <rPr>
        <b/>
        <sz val="12"/>
        <rFont val="Times New Roman"/>
        <family val="1"/>
      </rPr>
      <t>(50.8% of wastewater is collected)</t>
    </r>
  </si>
  <si>
    <r>
      <t>TOW</t>
    </r>
    <r>
      <rPr>
        <b/>
        <vertAlign val="subscript"/>
        <sz val="12"/>
        <rFont val="Times New Roman"/>
        <family val="1"/>
      </rPr>
      <t xml:space="preserve">uncollected </t>
    </r>
    <r>
      <rPr>
        <b/>
        <sz val="12"/>
        <rFont val="Times New Roman"/>
        <family val="1"/>
      </rPr>
      <t>(49.2% of wastewater is uncollected)</t>
    </r>
  </si>
  <si>
    <r>
      <t>B</t>
    </r>
    <r>
      <rPr>
        <b/>
        <vertAlign val="subscript"/>
        <sz val="12"/>
        <rFont val="Times New Roman"/>
        <family val="1"/>
      </rPr>
      <t xml:space="preserve">o </t>
    </r>
    <r>
      <rPr>
        <b/>
        <sz val="12"/>
        <rFont val="Times New Roman"/>
        <family val="1"/>
      </rPr>
      <t>- maximum CH4 producing capacity</t>
    </r>
  </si>
  <si>
    <r>
      <t>Degree of utilization of treatment/Discharge pathway or system j, for each income group fraction i (T</t>
    </r>
    <r>
      <rPr>
        <b/>
        <vertAlign val="subscript"/>
        <sz val="12"/>
        <rFont val="Times New Roman"/>
        <family val="1"/>
      </rPr>
      <t>i,j</t>
    </r>
    <r>
      <rPr>
        <b/>
        <sz val="12"/>
        <rFont val="Times New Roman"/>
        <family val="1"/>
      </rPr>
      <t>)</t>
    </r>
  </si>
  <si>
    <r>
      <t>Emission Factor (EF</t>
    </r>
    <r>
      <rPr>
        <b/>
        <vertAlign val="subscript"/>
        <sz val="12"/>
        <rFont val="Times New Roman"/>
        <family val="1"/>
      </rPr>
      <t>j</t>
    </r>
    <r>
      <rPr>
        <b/>
        <sz val="12"/>
        <rFont val="Times New Roman"/>
        <family val="1"/>
      </rPr>
      <t>)</t>
    </r>
  </si>
  <si>
    <t>Type</t>
  </si>
  <si>
    <r>
      <t>Degree of utilization of treatment/Discharge pathway or system j, for each income group fraction i (T</t>
    </r>
    <r>
      <rPr>
        <b/>
        <vertAlign val="subscript"/>
        <sz val="12"/>
        <rFont val="Times New Roman"/>
        <family val="1"/>
      </rPr>
      <t>i,j</t>
    </r>
    <r>
      <rPr>
        <b/>
        <sz val="12"/>
        <rFont val="Times New Roman"/>
        <family val="1"/>
      </rPr>
      <t xml:space="preserve">), 2011 </t>
    </r>
  </si>
  <si>
    <r>
      <t>Degree of utilization of treatment/Discharge pathway or system j, for each income group fraction i (T</t>
    </r>
    <r>
      <rPr>
        <b/>
        <vertAlign val="subscript"/>
        <sz val="12"/>
        <rFont val="Times New Roman"/>
        <family val="1"/>
      </rPr>
      <t>i,j</t>
    </r>
    <r>
      <rPr>
        <b/>
        <sz val="12"/>
        <rFont val="Times New Roman"/>
        <family val="1"/>
      </rPr>
      <t>), 2001</t>
    </r>
  </si>
  <si>
    <t xml:space="preserve">Rural </t>
  </si>
  <si>
    <t>N2O (Urban)</t>
  </si>
  <si>
    <t>N2O (Rural)</t>
  </si>
  <si>
    <t>Other (uncollected)</t>
  </si>
  <si>
    <t>Sewer (collected and aerobic treatment, not well managed)</t>
  </si>
  <si>
    <t>ICLEI South Asia</t>
  </si>
  <si>
    <t>Total CO2e emissions (Rural)</t>
  </si>
  <si>
    <t>Total CO2e emissions (Urban)</t>
  </si>
  <si>
    <t xml:space="preserve"> Total Rural Population</t>
  </si>
  <si>
    <r>
      <t>Fraction of Urban population in High Income group  &amp; Low Income group or Rural (U</t>
    </r>
    <r>
      <rPr>
        <vertAlign val="subscript"/>
        <sz val="12"/>
        <color theme="1"/>
        <rFont val="Times New Roman"/>
        <family val="1"/>
      </rPr>
      <t>i</t>
    </r>
    <r>
      <rPr>
        <sz val="12"/>
        <color theme="1"/>
        <rFont val="Times New Roman"/>
        <family val="1"/>
      </rPr>
      <t>)</t>
    </r>
  </si>
  <si>
    <t>Final results - CH4 (Urban)</t>
  </si>
  <si>
    <t>Final Results - N2O (Urban)</t>
  </si>
  <si>
    <t>Final Results - N2O (Rural)</t>
  </si>
  <si>
    <t>Final results - CH4 (Rural)</t>
  </si>
  <si>
    <t>2005-2014</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</si>
  <si>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2005-2014 resulting from disposal and decay of municipal solid waste, and from the treatment and discharge of urban domestic wastewater and industrial wastewater.</t>
  </si>
  <si>
    <t>Urban high income group</t>
  </si>
  <si>
    <t>Urban low income group</t>
  </si>
  <si>
    <t>Total Urban group</t>
  </si>
  <si>
    <t>Census 2001</t>
  </si>
  <si>
    <t>Census 2011</t>
  </si>
  <si>
    <t xml:space="preserve">Urban </t>
  </si>
  <si>
    <t>Share of Urban and Rural Population in Total Population in India</t>
  </si>
  <si>
    <r>
      <t>Fraction of Population in income group i (U</t>
    </r>
    <r>
      <rPr>
        <b/>
        <vertAlign val="subscript"/>
        <sz val="12"/>
        <rFont val="Times New Roman"/>
        <family val="1"/>
      </rPr>
      <t>i</t>
    </r>
    <r>
      <rPr>
        <b/>
        <sz val="12"/>
        <rFont val="Times New Roman"/>
        <family val="1"/>
      </rPr>
      <t>), 2001 Census</t>
    </r>
  </si>
  <si>
    <r>
      <t>Fraction of Population in income group i (U</t>
    </r>
    <r>
      <rPr>
        <b/>
        <vertAlign val="subscript"/>
        <sz val="12"/>
        <rFont val="Times New Roman"/>
        <family val="1"/>
      </rPr>
      <t>i</t>
    </r>
    <r>
      <rPr>
        <b/>
        <sz val="12"/>
        <rFont val="Times New Roman"/>
        <family val="1"/>
      </rPr>
      <t>), 2011 Census</t>
    </r>
  </si>
  <si>
    <r>
      <t>Fraction of Population in rural Category i (U</t>
    </r>
    <r>
      <rPr>
        <b/>
        <vertAlign val="subscript"/>
        <sz val="12"/>
        <rFont val="Times New Roman"/>
        <family val="1"/>
      </rPr>
      <t>i</t>
    </r>
    <r>
      <rPr>
        <b/>
        <sz val="12"/>
        <rFont val="Times New Roman"/>
        <family val="1"/>
      </rPr>
      <t>), 2001 Census</t>
    </r>
  </si>
  <si>
    <r>
      <t>Fraction of Population in rural Category i (U</t>
    </r>
    <r>
      <rPr>
        <b/>
        <vertAlign val="subscript"/>
        <sz val="12"/>
        <rFont val="Times New Roman"/>
        <family val="1"/>
      </rPr>
      <t>i</t>
    </r>
    <r>
      <rPr>
        <b/>
        <sz val="12"/>
        <rFont val="Times New Roman"/>
        <family val="1"/>
      </rPr>
      <t>), 2011 Census</t>
    </r>
  </si>
  <si>
    <t>Other &amp; None (Uncollected)</t>
  </si>
  <si>
    <t>Share of Rural population using treatment/ Discharge pathway or system, 2001 (%)</t>
  </si>
  <si>
    <t>Share of Rural population using treatment/ Discharge pathway or system, 2011 (%)</t>
  </si>
  <si>
    <r>
      <t>TOW</t>
    </r>
    <r>
      <rPr>
        <b/>
        <vertAlign val="subscript"/>
        <sz val="12"/>
        <rFont val="Times New Roman"/>
        <family val="1"/>
      </rPr>
      <t xml:space="preserve">uncollected </t>
    </r>
    <r>
      <rPr>
        <b/>
        <sz val="12"/>
        <rFont val="Times New Roman"/>
        <family val="1"/>
      </rPr>
      <t>(65.8% of wastewater is uncollected, 2001)
(63.2% of wastewater is uncollected, 2011)</t>
    </r>
  </si>
  <si>
    <t>Share of population using treatment/discharge pathway for India (Rural) - based on National Census 2001 and 2011</t>
  </si>
  <si>
    <t>Total Emission from Domestic Wastewater (Urban)                                                              (Tonnes CO2e) (GWP)</t>
  </si>
  <si>
    <t>Total N2O Emission from Domestic Wastewater (Urban)                                 (Tonnes N2O)</t>
  </si>
  <si>
    <t>Total N2O Emission from Domestic Wastewater (Rural)                                  (Tonnes N2O)</t>
  </si>
  <si>
    <t>Total Emission from Domestic Wastewater  (Rural)                                                       (Tonnes CO2e) (GWP)</t>
  </si>
  <si>
    <t>Final Methane Emissions from Domestic Wastewater Treatment and Discharge in Urban areas of India</t>
  </si>
  <si>
    <t>Final Methane Emissions from Domestic Wastewater Treatment and Discharge in Rural areas of India</t>
  </si>
  <si>
    <t>Final Nitrous Oxide Emissions from Domestic Wastewater Treatment and Discharge in Urban areas of India</t>
  </si>
  <si>
    <t>Final Nitrous Oxide Emissions from Domestic Wastewater Treatment and Discharge in Rural areas of India</t>
  </si>
  <si>
    <t>Total GHG Emissions (tCO2e) from Domestic Wastewater Treatment and Discharge - Urban</t>
  </si>
  <si>
    <t>Total GHG Emissions (tCO2e) from Domestic Wastewater Treatment and Discharge - Rural</t>
  </si>
  <si>
    <t>Total GHG Emissions (tCO2e) from Domestic Wastewater Treatment and Discharge - National</t>
  </si>
  <si>
    <t>CH4</t>
  </si>
  <si>
    <t>N2O</t>
  </si>
  <si>
    <t>Total CO2e emissions</t>
  </si>
  <si>
    <t>Availability and Type of Latrine facility in Rural Households- Census 2011 and Census 2001</t>
  </si>
  <si>
    <t>Rural - type of latrine facility</t>
  </si>
  <si>
    <t>Piped sewer system</t>
  </si>
  <si>
    <t>Septic tank</t>
  </si>
  <si>
    <t>Other system</t>
  </si>
  <si>
    <t>With slab/ ventilated improved pit</t>
  </si>
  <si>
    <t>Without Slab/ Open pit</t>
  </si>
  <si>
    <t>Night soil disposed into open drain</t>
  </si>
  <si>
    <t>Night soil removed by humans</t>
  </si>
  <si>
    <t>Night soil serviced by animals</t>
  </si>
  <si>
    <t>Public latrine</t>
  </si>
  <si>
    <t>Open</t>
  </si>
  <si>
    <t>Degree of utilization % (as per 2011 census)</t>
  </si>
  <si>
    <t>Water closet</t>
  </si>
  <si>
    <t>Pit latrine</t>
  </si>
  <si>
    <t>Other latrine</t>
  </si>
  <si>
    <t>No latrine</t>
  </si>
  <si>
    <t>Degree of utilization % (as per 2001 census)</t>
  </si>
  <si>
    <t>Degree of utilization % (Calculated)</t>
  </si>
  <si>
    <r>
      <rPr>
        <b/>
        <sz val="10.5"/>
        <rFont val="Times New Roman"/>
        <family val="1"/>
      </rPr>
      <t>Source:</t>
    </r>
    <r>
      <rPr>
        <sz val="10.5"/>
        <rFont val="Times New Roman"/>
        <family val="1"/>
      </rPr>
      <t xml:space="preserve"> 
"Availability and Type of Latrine facility in Rural Households", Census report 2011 </t>
    </r>
  </si>
  <si>
    <r>
      <t xml:space="preserve">Weblink:
</t>
    </r>
    <r>
      <rPr>
        <sz val="10.5"/>
        <rFont val="Times New Roman"/>
        <family val="1"/>
      </rPr>
      <t>http://censusindia.gov.in/2011census/hlo/Data_sheet/India/Latrine.pdf</t>
    </r>
  </si>
  <si>
    <t>Others/None
 = 1 - (Sewer + Septic tank + Latrine + Public Latrine)</t>
  </si>
  <si>
    <t xml:space="preserve">Numbers in green indicate values used in the calculations </t>
  </si>
  <si>
    <r>
      <rPr>
        <b/>
        <sz val="10.5"/>
        <rFont val="Times New Roman"/>
        <family val="1"/>
      </rPr>
      <t>Source:</t>
    </r>
    <r>
      <rPr>
        <sz val="10.5"/>
        <rFont val="Times New Roman"/>
        <family val="1"/>
      </rPr>
      <t xml:space="preserve"> National Sample Survey Office, National Statistical Organisation, Ministry of Statistics and Programme Implementation</t>
    </r>
  </si>
  <si>
    <r>
      <rPr>
        <b/>
        <sz val="10.5"/>
        <rFont val="Times New Roman"/>
        <family val="1"/>
      </rPr>
      <t xml:space="preserve">Weblink:
2004-05
</t>
    </r>
    <r>
      <rPr>
        <sz val="10.5"/>
        <rFont val="Times New Roman"/>
        <family val="1"/>
      </rPr>
      <t xml:space="preserve">http://mospi.nic.in/sites/default/files/publication_reports/513_final.pdf
</t>
    </r>
    <r>
      <rPr>
        <b/>
        <sz val="10.5"/>
        <rFont val="Times New Roman"/>
        <family val="1"/>
      </rPr>
      <t>2009-10</t>
    </r>
    <r>
      <rPr>
        <sz val="10.5"/>
        <rFont val="Times New Roman"/>
        <family val="1"/>
      </rPr>
      <t xml:space="preserve">
http://www.indiaenvironmentportal.org.in/files/file/nutrition%20intake%20in%20india.pdf
</t>
    </r>
    <r>
      <rPr>
        <b/>
        <sz val="10.5"/>
        <rFont val="Times New Roman"/>
        <family val="1"/>
      </rPr>
      <t>2011-12</t>
    </r>
    <r>
      <rPr>
        <sz val="10.5"/>
        <rFont val="Times New Roman"/>
        <family val="1"/>
      </rPr>
      <t xml:space="preserve">
http://www.indiaenvironmentportal.org.in/files/file/nutritional%20intake%20in%20India%202011-12.pdf
</t>
    </r>
  </si>
  <si>
    <t>2004-05</t>
  </si>
  <si>
    <t>2009-10</t>
  </si>
  <si>
    <t>2011-12</t>
  </si>
  <si>
    <t>Urban-Schedule1</t>
  </si>
  <si>
    <t>Urban-Schedule2</t>
  </si>
  <si>
    <t>Rural-Schedule1</t>
  </si>
  <si>
    <t>Rural-Schedule2</t>
  </si>
  <si>
    <t>Annual per capita protein consumption of India, kg/person/yr</t>
  </si>
  <si>
    <t>-</t>
  </si>
  <si>
    <t>Numbers in green indicate values used in the calculations since the corresponding discharge/treatment systems lead to emission generation</t>
  </si>
  <si>
    <t>Rural_Degree of Utilization</t>
  </si>
  <si>
    <t>Protein intake</t>
  </si>
  <si>
    <t>Degree of utilization based on availability and type of different waste discharge pathways in Rural areas of India reported in Census of India 2001 and 2011</t>
  </si>
  <si>
    <t xml:space="preserve">Annual per capita protein intake </t>
  </si>
  <si>
    <t>Average</t>
  </si>
  <si>
    <t>Urban</t>
  </si>
  <si>
    <r>
      <rPr>
        <b/>
        <sz val="10.5"/>
        <rFont val="Times New Roman"/>
        <family val="1"/>
      </rPr>
      <t>Remarks:</t>
    </r>
    <r>
      <rPr>
        <sz val="10.5"/>
        <rFont val="Times New Roman"/>
        <family val="1"/>
      </rPr>
      <t xml:space="preserve"> India's protein intake values are referred from the NSSO survey reports for the years, 2004-05, 2009-10 and 2011-12.
The protein intake values available from a particular year have been used for the subsequent years until next published NSSO report is available.</t>
    </r>
  </si>
  <si>
    <t xml:space="preserve">Official National CH4 Emission Estimates for Domestic Wastewater (Urban)  </t>
  </si>
  <si>
    <t>Tonnes CO2e</t>
  </si>
  <si>
    <t>Total Emission from Domestic Wastewater (Urban), Tonnes CO2e GWP</t>
  </si>
  <si>
    <t>Total Methane Emission from Domestic Wastewater (Rural), Tonnes CH4</t>
  </si>
  <si>
    <t>Total Emission from Domestic Wastewater (Rural), Tonnes CO2, GWP</t>
  </si>
  <si>
    <t xml:space="preserve">Official National N2O Emission Estimates for Domestic Wastewater (Urban)                                                                                             </t>
  </si>
  <si>
    <t>4A.Solid Waste Disposal, 4D1.Domestic Wastewater Treatment and Discharge, 4D2.Industrial Wastewater Treatment and Discharge</t>
  </si>
  <si>
    <t>Total Methane Emission from Domestic Wastewater (Urban), Tonnes CH4</t>
  </si>
  <si>
    <t xml:space="preserve">2006 IPCC Guidelines, Vol. 5, Chapter 6: Wastewater Treatment and Discharge, Equation 6.1. </t>
  </si>
  <si>
    <t>MoEF - India Second National Communication to the United Nations Framework Convention on Climate Change &amp; 2006 IPCC Guidelines, Vol. 5, Chapter 6 - Wastewater treatment and discharge, equation 6.3</t>
  </si>
  <si>
    <t>2006 IPCC Guidelines, Vol. 5, Chapter 6 - Wastewater treatment and discharge, equation 6.3</t>
  </si>
  <si>
    <t>2006 IPCC Guidelines, Vol. 5, Chapter 6 - Wastewater treatment and discharge, table 6.3</t>
  </si>
  <si>
    <t xml:space="preserve">2006 IPCC Guidelines, Vol. 5, Chapter 6: Wastewater Treatment and Discharge, equation 6.8 and table 6.11. </t>
  </si>
  <si>
    <t xml:space="preserve">2006 IPCC Guidelines, Vol. 5, Chapter 6: Wastewater Treatment and Discharge, table 6.11. </t>
  </si>
  <si>
    <t xml:space="preserve">2006 IPCC Guidelines, Vol. 5, Chapter 6: Wastewater Treatment and Discharge, equation 6.8. </t>
  </si>
  <si>
    <t>Degree of Utilization of treatment/discharge pathway by income group for India (Source: 2006 IPCC Guidelines, Vol. 5, Chapter 6 - Wastewater treatment and discharge, equation 6.1 and table 6.5)</t>
  </si>
  <si>
    <t>Default values for fraction of Total Population in income group i (Ui) for Urban population in India (Source: 2006 IPCC Guidelines, Vol. 5, Chapter 6 - Wastewater treatment and discharge), equation 6.1 and table 6.5</t>
  </si>
  <si>
    <t xml:space="preserve">MoEF - India Second National Communication to the United Nations Framework Convention on Climate Change </t>
  </si>
  <si>
    <t xml:space="preserve">MoEF - India Second National Communication to the United Nations Framework Convention on Climate Change &amp; 2006 IPCC Guidelines, Vol. 5, Chapter 6 - Wastewater treatment and discharge, table 6.3. </t>
  </si>
  <si>
    <t>INCCA - India: Greenhouse Gas Emissions 2007 &amp; 2006 IPCC Guidelines, Vol. 5, Chapter 6 - Wastewater treatment and discharge, table 6.2</t>
  </si>
  <si>
    <t>MoEF - India Second National Communication to the United Nations Framework Convention on Climate Change &amp; 2006 IPCC Guidelines, Vol. 5, Chapter 6 - Wastewater treatment and discharge, table 6.5</t>
  </si>
  <si>
    <t xml:space="preserve">INCCA - India: Greenhouse Gas Emissions 2007; 2006 IPCC Guidelines, Vol. 5, Chapter 6 - Wastewater treatment and discharge, table 6.5; Availability and Type of Latrine facility in Rural Households- Census 2011 and Census 2001; CPCB report, 2007, "Inventorization of Sewage Treatment Plants in India" </t>
  </si>
  <si>
    <t xml:space="preserve">As per 2006 IPCC Guidelines, Vol. 5, Chapter 6: Wastewater Treatment and Discharge, equation 6.1 and NEERI document on Inventorisation of Methane Emissions from Domestic &amp; Key Industries Wastewater – Indian Network for Climate Change Assessment, 2010. </t>
  </si>
  <si>
    <t>2006 IPCC Guidelines, Vol. 5, Chapter 6: Wastewater Treatment and Discharge, Figure 6.1, table 6.3 and 6.5; INCCA - India: Greenhouse Gas Emissions 2007</t>
  </si>
  <si>
    <t>2.0 Posted on September 28, 2017</t>
  </si>
  <si>
    <t xml:space="preserve">Chaturvedula, S., Anandhan S., Kolsepatil, N.(2017). Waste Emissions. Version 2.0 dated September 28, 2017, from GHG platform India: GHG platform India-2005-2014 National Estimates - 2017 Series: http://ghgplatform-india.org/data-and-emissions/waste. html
In instances where this sheet is used along with any other sector sheet on this website, the suggested citation is “GHG platform India 2005-2013 National Estimates - 2017 Series”
</t>
  </si>
  <si>
    <t xml:space="preserve">The GHG Platform India is a collective Indian civil-society initiative providing an independent sector and economy wide estimation and analysis of India’s greenhouse gas (GHG) emissions from 2005 to 2013.  The platform comprises of eminent organisations namely, Council on Energy, Environment and Water, Center for Study of Science, Technology and Policy (CSTEP), ICLEI South Asia, Shakti Sustainable Energy Foundation, Vasudha Foundation and WRI-India.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</si>
</sst>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_-* #,##0.00_-;\-* #,##0.00_-;_-* &quot;-&quot;??_-;_-@_-"/>
    <numFmt numFmtId="166" formatCode="_-* #,##0.00\ _E_s_c_._-;\-* #,##0.00\ _E_s_c_._-;_-* &quot;-&quot;??\ _E_s_c_._-;_-@_-"/>
    <numFmt numFmtId="167" formatCode="_(* #,##0.0000_);_(* \(#,##0.0000\);_(* &quot;-&quot;??_);_(@_)"/>
    <numFmt numFmtId="168" formatCode="0.0%"/>
    <numFmt numFmtId="169" formatCode="0.0"/>
    <numFmt numFmtId="170" formatCode="#,##0.0000;\-#,##0.0000"/>
    <numFmt numFmtId="171" formatCode="#,##0.0000000000000000_ ;\-#,##0.0000000000000000\ "/>
    <numFmt numFmtId="172" formatCode="#,##0.00000000"/>
    <numFmt numFmtId="173" formatCode="0.000"/>
    <numFmt numFmtId="174" formatCode="#,##0.0"/>
    <numFmt numFmtId="175" formatCode="0.0000%"/>
    <numFmt numFmtId="176" formatCode="0.000%"/>
    <numFmt numFmtId="177" formatCode="_(* #,##0.000_);_(* \(#,##0.000\);_(* &quot;-&quot;??_);_(@_)"/>
    <numFmt numFmtId="178" formatCode="#,##0.0000_ ;\-#,##0.0000\ "/>
    <numFmt numFmtId="179" formatCode="#,##0.000"/>
    <numFmt numFmtId="180" formatCode="_ * #,##0.00000_ ;_ * \-#,##0.00000_ ;_ * &quot;-&quot;??_ ;_ @_ "/>
    <numFmt numFmtId="181" formatCode="_(* #,##0_);_(* \(#,##0\);_(* &quot;-&quot;??_);_(@_)"/>
  </numFmts>
  <fonts count="38" x14ac:knownFonts="1">
    <font>
      <sz val="11"/>
      <color theme="1"/>
      <name val="Calibri"/>
      <family val="2"/>
      <scheme val="minor"/>
    </font>
    <font>
      <sz val="11"/>
      <color theme="1"/>
      <name val="Calibri"/>
      <family val="2"/>
      <scheme val="minor"/>
    </font>
    <font>
      <sz val="11"/>
      <color rgb="FF000000"/>
      <name val="Calibri"/>
      <family val="2"/>
    </font>
    <font>
      <sz val="10"/>
      <name val="Arial"/>
      <family val="2"/>
    </font>
    <font>
      <sz val="9"/>
      <color indexed="81"/>
      <name val="Tahoma"/>
      <family val="2"/>
    </font>
    <font>
      <sz val="12"/>
      <color theme="1"/>
      <name val="Times New Roman"/>
      <family val="1"/>
    </font>
    <font>
      <b/>
      <sz val="12"/>
      <color theme="1"/>
      <name val="Times New Roman"/>
      <family val="1"/>
    </font>
    <font>
      <b/>
      <vertAlign val="subscript"/>
      <sz val="12"/>
      <color theme="1"/>
      <name val="Times New Roman"/>
      <family val="1"/>
    </font>
    <font>
      <sz val="12"/>
      <color rgb="FF000000"/>
      <name val="Times New Roman"/>
      <family val="1"/>
    </font>
    <font>
      <vertAlign val="subscript"/>
      <sz val="12"/>
      <color theme="1"/>
      <name val="Times New Roman"/>
      <family val="1"/>
    </font>
    <font>
      <u/>
      <sz val="11"/>
      <color theme="10"/>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b/>
      <sz val="15"/>
      <name val="Times New Roman"/>
      <family val="1"/>
    </font>
    <font>
      <sz val="15"/>
      <name val="Times New Roman"/>
      <family val="1"/>
    </font>
    <font>
      <b/>
      <sz val="12"/>
      <color rgb="FFFF0000"/>
      <name val="Times New Roman"/>
      <family val="1"/>
    </font>
    <font>
      <sz val="12"/>
      <name val="Times New Roman"/>
      <family val="1"/>
    </font>
    <font>
      <b/>
      <sz val="12"/>
      <name val="Times New Roman"/>
      <family val="1"/>
    </font>
    <font>
      <b/>
      <i/>
      <sz val="12"/>
      <name val="Times New Roman"/>
      <family val="1"/>
    </font>
    <font>
      <sz val="8"/>
      <name val="Arial"/>
      <family val="2"/>
    </font>
    <font>
      <b/>
      <vertAlign val="subscript"/>
      <sz val="12"/>
      <name val="Times New Roman"/>
      <family val="1"/>
    </font>
    <font>
      <b/>
      <sz val="13"/>
      <color rgb="FF000000"/>
      <name val="Calibri"/>
      <family val="2"/>
      <scheme val="minor"/>
    </font>
    <font>
      <sz val="11"/>
      <color rgb="FF000000"/>
      <name val="Calibri"/>
      <family val="2"/>
      <scheme val="minor"/>
    </font>
    <font>
      <sz val="12"/>
      <color rgb="FFFF0000"/>
      <name val="Times New Roman"/>
      <family val="1"/>
    </font>
    <font>
      <b/>
      <sz val="9"/>
      <color indexed="81"/>
      <name val="Tahoma"/>
      <family val="2"/>
    </font>
    <font>
      <sz val="10"/>
      <color indexed="81"/>
      <name val="Tahoma"/>
      <family val="2"/>
    </font>
    <font>
      <b/>
      <u/>
      <sz val="10.5"/>
      <color theme="1"/>
      <name val="Times New Roman"/>
      <family val="1"/>
    </font>
    <font>
      <sz val="10.5"/>
      <name val="Times New Roman"/>
      <family val="1"/>
    </font>
    <font>
      <b/>
      <sz val="10.5"/>
      <name val="Times New Roman"/>
      <family val="1"/>
    </font>
    <font>
      <i/>
      <sz val="10.5"/>
      <color rgb="FF00B050"/>
      <name val="Times New Roman"/>
      <family val="1"/>
    </font>
    <font>
      <b/>
      <sz val="10.5"/>
      <color theme="1"/>
      <name val="Times New Roman"/>
      <family val="1"/>
    </font>
    <font>
      <b/>
      <sz val="10.5"/>
      <color rgb="FF00B050"/>
      <name val="Times New Roman"/>
      <family val="1"/>
    </font>
    <font>
      <sz val="11"/>
      <color theme="1"/>
      <name val="Times New Roman"/>
      <family val="1"/>
    </font>
    <font>
      <b/>
      <sz val="11"/>
      <color theme="1"/>
      <name val="Times New Roman"/>
      <family val="1"/>
    </font>
    <font>
      <sz val="11"/>
      <color rgb="FF00B050"/>
      <name val="Times New Roman"/>
      <family val="1"/>
    </font>
  </fonts>
  <fills count="8">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s>
  <borders count="8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medium">
        <color theme="1"/>
      </right>
      <top style="medium">
        <color theme="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theme="1"/>
      </left>
      <right style="thin">
        <color auto="1"/>
      </right>
      <top style="medium">
        <color theme="1"/>
      </top>
      <bottom style="thin">
        <color theme="0"/>
      </bottom>
      <diagonal/>
    </border>
    <border>
      <left style="medium">
        <color theme="1"/>
      </left>
      <right style="thin">
        <color auto="1"/>
      </right>
      <top/>
      <bottom style="thin">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medium">
        <color indexed="64"/>
      </right>
      <top style="thin">
        <color indexed="64"/>
      </top>
      <bottom style="thin">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dotted">
        <color auto="1"/>
      </right>
      <top/>
      <bottom style="dotted">
        <color auto="1"/>
      </bottom>
      <diagonal/>
    </border>
    <border>
      <left style="dotted">
        <color auto="1"/>
      </left>
      <right/>
      <top/>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dotted">
        <color auto="1"/>
      </left>
      <right style="medium">
        <color auto="1"/>
      </right>
      <top/>
      <bottom style="dotted">
        <color auto="1"/>
      </bottom>
      <diagonal/>
    </border>
    <border>
      <left/>
      <right/>
      <top style="dotted">
        <color auto="1"/>
      </top>
      <bottom/>
      <diagonal/>
    </border>
    <border>
      <left/>
      <right style="dotted">
        <color auto="1"/>
      </right>
      <top style="dotted">
        <color auto="1"/>
      </top>
      <bottom style="dotted">
        <color auto="1"/>
      </bottom>
      <diagonal/>
    </border>
    <border>
      <left style="dotted">
        <color auto="1"/>
      </left>
      <right style="dotted">
        <color auto="1"/>
      </right>
      <top/>
      <bottom style="medium">
        <color indexed="64"/>
      </bottom>
      <diagonal/>
    </border>
    <border>
      <left style="dotted">
        <color auto="1"/>
      </left>
      <right style="dotted">
        <color auto="1"/>
      </right>
      <top style="medium">
        <color indexed="64"/>
      </top>
      <bottom style="dotted">
        <color auto="1"/>
      </bottom>
      <diagonal/>
    </border>
    <border>
      <left style="dotted">
        <color auto="1"/>
      </left>
      <right/>
      <top style="medium">
        <color indexed="64"/>
      </top>
      <bottom/>
      <diagonal/>
    </border>
    <border>
      <left/>
      <right style="thin">
        <color auto="1"/>
      </right>
      <top/>
      <bottom/>
      <diagonal/>
    </border>
    <border>
      <left style="medium">
        <color auto="1"/>
      </left>
      <right/>
      <top style="medium">
        <color auto="1"/>
      </top>
      <bottom style="dotted">
        <color auto="1"/>
      </bottom>
      <diagonal/>
    </border>
    <border>
      <left/>
      <right/>
      <top style="medium">
        <color auto="1"/>
      </top>
      <bottom style="dotted">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dotted">
        <color auto="1"/>
      </right>
      <top/>
      <bottom style="dotted">
        <color auto="1"/>
      </bottom>
      <diagonal/>
    </border>
    <border>
      <left/>
      <right style="dotted">
        <color auto="1"/>
      </right>
      <top style="dotted">
        <color auto="1"/>
      </top>
      <bottom style="medium">
        <color auto="1"/>
      </bottom>
      <diagonal/>
    </border>
    <border>
      <left style="dotted">
        <color auto="1"/>
      </left>
      <right style="dotted">
        <color auto="1"/>
      </right>
      <top/>
      <bottom/>
      <diagonal/>
    </border>
    <border>
      <left/>
      <right style="dotted">
        <color auto="1"/>
      </right>
      <top style="medium">
        <color indexed="64"/>
      </top>
      <bottom style="dotted">
        <color auto="1"/>
      </bottom>
      <diagonal/>
    </border>
    <border>
      <left/>
      <right/>
      <top style="dotted">
        <color auto="1"/>
      </top>
      <bottom style="dotted">
        <color auto="1"/>
      </bottom>
      <diagonal/>
    </border>
    <border>
      <left/>
      <right/>
      <top style="dotted">
        <color auto="1"/>
      </top>
      <bottom style="medium">
        <color indexed="64"/>
      </bottom>
      <diagonal/>
    </border>
    <border>
      <left style="dotted">
        <color auto="1"/>
      </left>
      <right style="dotted">
        <color auto="1"/>
      </right>
      <top style="medium">
        <color indexed="64"/>
      </top>
      <bottom/>
      <diagonal/>
    </border>
    <border>
      <left style="thin">
        <color auto="1"/>
      </left>
      <right style="thin">
        <color auto="1"/>
      </right>
      <top/>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166" fontId="3"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516">
    <xf numFmtId="0" fontId="0" fillId="0" borderId="0" xfId="0"/>
    <xf numFmtId="0" fontId="5" fillId="0" borderId="0" xfId="0" applyFont="1" applyBorder="1" applyAlignment="1">
      <alignment horizontal="left"/>
    </xf>
    <xf numFmtId="0" fontId="5" fillId="0" borderId="0" xfId="0" applyFont="1" applyFill="1" applyBorder="1" applyAlignment="1">
      <alignment horizontal="left"/>
    </xf>
    <xf numFmtId="0" fontId="5" fillId="0" borderId="12" xfId="0" applyFont="1" applyFill="1" applyBorder="1" applyAlignment="1">
      <alignment horizontal="left"/>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xf>
    <xf numFmtId="0" fontId="6" fillId="0" borderId="0" xfId="0" applyFont="1" applyFill="1" applyBorder="1" applyAlignment="1">
      <alignment horizontal="left"/>
    </xf>
    <xf numFmtId="0" fontId="5" fillId="0" borderId="0" xfId="0" applyFont="1"/>
    <xf numFmtId="0" fontId="5" fillId="0" borderId="0" xfId="0" applyFont="1" applyAlignment="1">
      <alignment horizontal="left"/>
    </xf>
    <xf numFmtId="0" fontId="5" fillId="0" borderId="0" xfId="0" applyFont="1" applyBorder="1"/>
    <xf numFmtId="0" fontId="6" fillId="2" borderId="8" xfId="0" applyFont="1" applyFill="1" applyBorder="1" applyAlignment="1">
      <alignment horizontal="left" vertical="center"/>
    </xf>
    <xf numFmtId="0" fontId="6" fillId="2" borderId="8" xfId="0" applyFont="1" applyFill="1" applyBorder="1" applyAlignment="1">
      <alignment horizontal="right" vertical="center"/>
    </xf>
    <xf numFmtId="0" fontId="6" fillId="2" borderId="9" xfId="0" applyFont="1" applyFill="1" applyBorder="1" applyAlignment="1">
      <alignment horizontal="right" vertical="center"/>
    </xf>
    <xf numFmtId="1" fontId="6" fillId="0" borderId="0" xfId="0" applyNumberFormat="1" applyFont="1" applyAlignment="1">
      <alignment horizontal="center"/>
    </xf>
    <xf numFmtId="0" fontId="6" fillId="0" borderId="0" xfId="0" applyFont="1"/>
    <xf numFmtId="37" fontId="5" fillId="0" borderId="0" xfId="1" applyNumberFormat="1" applyFont="1" applyBorder="1" applyAlignment="1">
      <alignment horizontal="right" wrapText="1"/>
    </xf>
    <xf numFmtId="0" fontId="6" fillId="0" borderId="0" xfId="0" applyFont="1" applyBorder="1" applyAlignment="1">
      <alignment horizontal="right"/>
    </xf>
    <xf numFmtId="4" fontId="5" fillId="0" borderId="0" xfId="0" applyNumberFormat="1" applyFont="1" applyBorder="1" applyAlignment="1">
      <alignment horizontal="right"/>
    </xf>
    <xf numFmtId="4" fontId="5" fillId="0" borderId="12" xfId="0" applyNumberFormat="1" applyFont="1" applyFill="1" applyBorder="1" applyAlignment="1">
      <alignment horizontal="right"/>
    </xf>
    <xf numFmtId="4" fontId="5" fillId="0" borderId="0" xfId="0" applyNumberFormat="1" applyFont="1" applyFill="1" applyBorder="1" applyAlignment="1">
      <alignment horizontal="right"/>
    </xf>
    <xf numFmtId="0" fontId="6" fillId="2" borderId="7" xfId="0" applyFont="1" applyFill="1" applyBorder="1" applyAlignment="1">
      <alignment horizontal="left" vertical="center" wrapText="1"/>
    </xf>
    <xf numFmtId="0" fontId="5" fillId="0" borderId="0" xfId="0" applyFont="1" applyBorder="1" applyAlignment="1">
      <alignment horizontal="right"/>
    </xf>
    <xf numFmtId="4" fontId="5" fillId="0" borderId="12" xfId="0" applyNumberFormat="1" applyFont="1" applyBorder="1" applyAlignment="1">
      <alignment horizontal="right" vertical="center"/>
    </xf>
    <xf numFmtId="4" fontId="5" fillId="0" borderId="13" xfId="0" applyNumberFormat="1" applyFont="1" applyBorder="1" applyAlignment="1">
      <alignment horizontal="right" vertical="center"/>
    </xf>
    <xf numFmtId="0" fontId="5" fillId="0" borderId="0" xfId="0" applyFont="1" applyAlignment="1">
      <alignment horizontal="right" vertical="center"/>
    </xf>
    <xf numFmtId="4" fontId="5" fillId="0" borderId="0" xfId="0" applyNumberFormat="1" applyFont="1" applyBorder="1" applyAlignment="1">
      <alignment horizontal="right" vertical="center"/>
    </xf>
    <xf numFmtId="9" fontId="5" fillId="0" borderId="0" xfId="0" applyNumberFormat="1" applyFont="1" applyBorder="1" applyAlignment="1">
      <alignment horizontal="right" vertical="center"/>
    </xf>
    <xf numFmtId="0" fontId="5" fillId="0" borderId="12"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2" fontId="5" fillId="0" borderId="0" xfId="0" applyNumberFormat="1" applyFont="1" applyBorder="1" applyAlignment="1">
      <alignment horizontal="right" vertical="center"/>
    </xf>
    <xf numFmtId="0" fontId="6" fillId="2" borderId="9"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13" xfId="0" applyFont="1" applyFill="1" applyBorder="1" applyAlignment="1">
      <alignment horizontal="left" vertical="center" wrapText="1"/>
    </xf>
    <xf numFmtId="2" fontId="5" fillId="0" borderId="0" xfId="0" applyNumberFormat="1" applyFont="1" applyFill="1" applyBorder="1" applyAlignment="1">
      <alignment horizontal="right" vertical="center"/>
    </xf>
    <xf numFmtId="0" fontId="6" fillId="0" borderId="11" xfId="0" applyFont="1" applyBorder="1" applyAlignment="1">
      <alignment horizontal="right" vertical="center" wrapText="1"/>
    </xf>
    <xf numFmtId="0" fontId="5" fillId="0" borderId="0" xfId="0" applyFont="1" applyBorder="1" applyAlignment="1">
      <alignment horizontal="left" vertical="center" wrapText="1"/>
    </xf>
    <xf numFmtId="0" fontId="6" fillId="0" borderId="0" xfId="0" applyFont="1" applyBorder="1" applyAlignment="1">
      <alignment vertical="center"/>
    </xf>
    <xf numFmtId="0" fontId="6" fillId="2" borderId="8" xfId="0" applyFont="1" applyFill="1" applyBorder="1" applyAlignment="1">
      <alignment horizontal="left" vertical="center" wrapText="1"/>
    </xf>
    <xf numFmtId="0" fontId="5" fillId="0" borderId="0" xfId="0" applyFont="1" applyBorder="1" applyAlignment="1">
      <alignment wrapText="1"/>
    </xf>
    <xf numFmtId="1" fontId="6" fillId="0" borderId="0" xfId="0" applyNumberFormat="1" applyFont="1" applyBorder="1" applyAlignment="1">
      <alignment horizontal="center"/>
    </xf>
    <xf numFmtId="0" fontId="6" fillId="0" borderId="11" xfId="0" applyFont="1" applyFill="1" applyBorder="1" applyAlignment="1">
      <alignment wrapText="1"/>
    </xf>
    <xf numFmtId="0" fontId="6" fillId="0" borderId="0" xfId="0" applyFont="1" applyFill="1" applyBorder="1" applyAlignment="1">
      <alignment wrapText="1"/>
    </xf>
    <xf numFmtId="0" fontId="5" fillId="0" borderId="11" xfId="0" applyFont="1" applyFill="1" applyBorder="1" applyAlignment="1">
      <alignment wrapText="1"/>
    </xf>
    <xf numFmtId="0" fontId="5" fillId="0" borderId="0" xfId="0" applyFont="1" applyFill="1" applyBorder="1" applyAlignment="1">
      <alignment wrapText="1"/>
    </xf>
    <xf numFmtId="0" fontId="6" fillId="0" borderId="10" xfId="0" applyFont="1" applyBorder="1" applyAlignment="1">
      <alignment horizontal="right" vertical="center" wrapText="1"/>
    </xf>
    <xf numFmtId="0" fontId="6" fillId="0" borderId="0" xfId="0" applyFont="1" applyFill="1" applyBorder="1" applyAlignment="1">
      <alignment horizontal="left" vertical="center" wrapText="1"/>
    </xf>
    <xf numFmtId="0" fontId="5" fillId="0" borderId="11"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6" fillId="2" borderId="20" xfId="0" applyFont="1" applyFill="1" applyBorder="1" applyAlignment="1">
      <alignment vertical="center" wrapText="1"/>
    </xf>
    <xf numFmtId="0" fontId="6" fillId="0" borderId="0" xfId="0" applyFont="1" applyFill="1" applyBorder="1" applyAlignment="1">
      <alignment vertical="center" wrapText="1"/>
    </xf>
    <xf numFmtId="0" fontId="6" fillId="2" borderId="8" xfId="0" applyFont="1" applyFill="1" applyBorder="1" applyAlignment="1">
      <alignment horizontal="right" vertical="center" wrapText="1"/>
    </xf>
    <xf numFmtId="0" fontId="5" fillId="0" borderId="0" xfId="0" applyFont="1" applyAlignment="1">
      <alignment wrapText="1"/>
    </xf>
    <xf numFmtId="168" fontId="5" fillId="0" borderId="0" xfId="5" applyNumberFormat="1" applyFont="1"/>
    <xf numFmtId="0" fontId="6" fillId="0" borderId="0" xfId="0" applyFont="1" applyFill="1" applyBorder="1" applyAlignment="1">
      <alignment horizontal="center"/>
    </xf>
    <xf numFmtId="0" fontId="5" fillId="0" borderId="3" xfId="0" applyFont="1" applyBorder="1" applyAlignment="1">
      <alignment wrapText="1"/>
    </xf>
    <xf numFmtId="0" fontId="5" fillId="0" borderId="1" xfId="0" applyFont="1" applyBorder="1" applyAlignment="1">
      <alignment wrapText="1"/>
    </xf>
    <xf numFmtId="0" fontId="5" fillId="0" borderId="19" xfId="0" applyFont="1" applyBorder="1" applyAlignment="1">
      <alignment wrapText="1"/>
    </xf>
    <xf numFmtId="0" fontId="5" fillId="0" borderId="2" xfId="0" applyFont="1" applyBorder="1" applyAlignment="1">
      <alignment wrapText="1"/>
    </xf>
    <xf numFmtId="0" fontId="6" fillId="0" borderId="19" xfId="0" applyFont="1" applyBorder="1"/>
    <xf numFmtId="0" fontId="5" fillId="0" borderId="19" xfId="0" applyFont="1" applyBorder="1"/>
    <xf numFmtId="0" fontId="5" fillId="0" borderId="4" xfId="0" applyFont="1" applyBorder="1" applyAlignment="1">
      <alignment wrapText="1"/>
    </xf>
    <xf numFmtId="0" fontId="6" fillId="0" borderId="14"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5" fillId="0" borderId="14" xfId="0" applyFont="1" applyBorder="1" applyAlignment="1">
      <alignment wrapText="1"/>
    </xf>
    <xf numFmtId="0" fontId="5" fillId="0" borderId="14" xfId="0" applyFont="1" applyBorder="1"/>
    <xf numFmtId="0" fontId="5" fillId="0" borderId="14" xfId="0" applyFont="1" applyFill="1" applyBorder="1" applyAlignment="1">
      <alignment wrapText="1"/>
    </xf>
    <xf numFmtId="0" fontId="5" fillId="0" borderId="14" xfId="0" applyFont="1" applyFill="1" applyBorder="1" applyAlignment="1">
      <alignment vertical="center" wrapText="1"/>
    </xf>
    <xf numFmtId="0" fontId="5" fillId="0" borderId="14" xfId="0" applyFont="1" applyBorder="1" applyAlignment="1">
      <alignment vertical="center" wrapText="1"/>
    </xf>
    <xf numFmtId="0" fontId="5" fillId="0" borderId="14" xfId="0" applyFont="1" applyBorder="1" applyAlignment="1">
      <alignment horizontal="left" vertical="center" wrapText="1"/>
    </xf>
    <xf numFmtId="0" fontId="5" fillId="0" borderId="14" xfId="0" applyFont="1" applyFill="1" applyBorder="1" applyAlignment="1">
      <alignment horizontal="left" vertical="center"/>
    </xf>
    <xf numFmtId="0" fontId="5" fillId="0" borderId="14" xfId="0" applyFont="1" applyFill="1" applyBorder="1" applyAlignment="1">
      <alignment vertical="center"/>
    </xf>
    <xf numFmtId="0" fontId="5" fillId="0" borderId="14" xfId="0" applyFont="1" applyFill="1" applyBorder="1" applyAlignment="1">
      <alignment horizontal="left" vertical="center" wrapText="1"/>
    </xf>
    <xf numFmtId="0" fontId="5" fillId="0" borderId="14" xfId="0" applyFont="1" applyBorder="1" applyAlignment="1">
      <alignment horizontal="left" vertical="center"/>
    </xf>
    <xf numFmtId="0" fontId="5" fillId="0" borderId="3" xfId="0" applyFont="1" applyFill="1" applyBorder="1" applyAlignment="1">
      <alignment wrapText="1"/>
    </xf>
    <xf numFmtId="0" fontId="5" fillId="0" borderId="14" xfId="0" applyFont="1" applyFill="1" applyBorder="1" applyAlignment="1">
      <alignment horizontal="left" wrapText="1"/>
    </xf>
    <xf numFmtId="0" fontId="5" fillId="0" borderId="4" xfId="0" applyFont="1" applyFill="1" applyBorder="1" applyAlignment="1">
      <alignment wrapText="1"/>
    </xf>
    <xf numFmtId="0" fontId="5" fillId="0" borderId="0" xfId="0" applyFont="1" applyFill="1" applyAlignment="1">
      <alignment wrapText="1"/>
    </xf>
    <xf numFmtId="0" fontId="9" fillId="0" borderId="0" xfId="0" applyFont="1" applyBorder="1" applyAlignment="1">
      <alignment wrapText="1"/>
    </xf>
    <xf numFmtId="0" fontId="5" fillId="0" borderId="5" xfId="0" applyFont="1" applyBorder="1" applyAlignment="1">
      <alignment wrapText="1"/>
    </xf>
    <xf numFmtId="0" fontId="5" fillId="0" borderId="18" xfId="0" applyFont="1" applyBorder="1" applyAlignment="1">
      <alignment wrapText="1"/>
    </xf>
    <xf numFmtId="0" fontId="5" fillId="0" borderId="6" xfId="0" applyFont="1" applyBorder="1" applyAlignment="1">
      <alignment wrapText="1"/>
    </xf>
    <xf numFmtId="0" fontId="6" fillId="0" borderId="0" xfId="0" applyFont="1" applyFill="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Fill="1"/>
    <xf numFmtId="0" fontId="5" fillId="0" borderId="0" xfId="0" applyFont="1" applyFill="1" applyBorder="1" applyAlignment="1">
      <alignment vertical="center" wrapText="1"/>
    </xf>
    <xf numFmtId="0" fontId="5" fillId="0" borderId="0" xfId="0" applyFont="1" applyBorder="1" applyAlignment="1">
      <alignment horizontal="center" wrapText="1"/>
    </xf>
    <xf numFmtId="43" fontId="5" fillId="0" borderId="12" xfId="1" applyNumberFormat="1" applyFont="1" applyFill="1" applyBorder="1"/>
    <xf numFmtId="0" fontId="6" fillId="0" borderId="1" xfId="0" applyFont="1" applyBorder="1"/>
    <xf numFmtId="0" fontId="5" fillId="0" borderId="2" xfId="0" applyFont="1" applyBorder="1"/>
    <xf numFmtId="0" fontId="11" fillId="0" borderId="30" xfId="0" applyFont="1" applyBorder="1"/>
    <xf numFmtId="0" fontId="11" fillId="0" borderId="0" xfId="0" applyFont="1"/>
    <xf numFmtId="0" fontId="11" fillId="0" borderId="33" xfId="0" applyFont="1" applyBorder="1"/>
    <xf numFmtId="0" fontId="11" fillId="0" borderId="31" xfId="0" applyFont="1" applyBorder="1"/>
    <xf numFmtId="0" fontId="12" fillId="6" borderId="40" xfId="0" applyFont="1" applyFill="1" applyBorder="1" applyAlignment="1">
      <alignment horizontal="left" vertical="center"/>
    </xf>
    <xf numFmtId="0" fontId="11" fillId="0" borderId="34" xfId="0" applyFont="1" applyBorder="1" applyAlignment="1">
      <alignment vertical="center" wrapText="1"/>
    </xf>
    <xf numFmtId="0" fontId="11" fillId="0" borderId="32" xfId="0" applyFont="1" applyBorder="1"/>
    <xf numFmtId="0" fontId="13" fillId="6" borderId="41" xfId="0" applyFont="1" applyFill="1" applyBorder="1" applyAlignment="1">
      <alignment horizontal="left" vertical="center"/>
    </xf>
    <xf numFmtId="0" fontId="13" fillId="6" borderId="35" xfId="0" applyFont="1" applyFill="1" applyBorder="1" applyAlignment="1">
      <alignment horizontal="left" vertical="center" wrapText="1"/>
    </xf>
    <xf numFmtId="0" fontId="13" fillId="6" borderId="35" xfId="0" applyFont="1" applyFill="1" applyBorder="1" applyAlignment="1">
      <alignment horizontal="left" vertical="center"/>
    </xf>
    <xf numFmtId="0" fontId="13" fillId="6" borderId="38" xfId="0" applyFont="1" applyFill="1" applyBorder="1" applyAlignment="1">
      <alignment horizontal="left" vertical="center"/>
    </xf>
    <xf numFmtId="0" fontId="16" fillId="6" borderId="42" xfId="0" applyFont="1" applyFill="1" applyBorder="1" applyAlignment="1">
      <alignment horizontal="left" vertical="center"/>
    </xf>
    <xf numFmtId="2" fontId="5" fillId="0" borderId="12" xfId="0" applyNumberFormat="1" applyFont="1" applyFill="1" applyBorder="1" applyAlignment="1">
      <alignment horizontal="right"/>
    </xf>
    <xf numFmtId="2" fontId="6" fillId="0" borderId="21" xfId="0" applyNumberFormat="1" applyFont="1" applyBorder="1" applyAlignment="1">
      <alignment horizontal="right" vertical="center" wrapText="1"/>
    </xf>
    <xf numFmtId="0" fontId="0" fillId="5" borderId="0" xfId="0" applyFill="1"/>
    <xf numFmtId="0" fontId="5" fillId="5" borderId="0" xfId="0" applyFont="1" applyFill="1"/>
    <xf numFmtId="0" fontId="6" fillId="7" borderId="45" xfId="0" applyFont="1" applyFill="1" applyBorder="1" applyAlignment="1">
      <alignment horizontal="left"/>
    </xf>
    <xf numFmtId="0" fontId="6" fillId="7" borderId="46" xfId="0" applyFont="1" applyFill="1" applyBorder="1" applyAlignment="1">
      <alignment horizontal="left"/>
    </xf>
    <xf numFmtId="0" fontId="6" fillId="2" borderId="7" xfId="0" applyFont="1" applyFill="1" applyBorder="1" applyAlignment="1">
      <alignment horizontal="left" vertical="center" wrapText="1"/>
    </xf>
    <xf numFmtId="2" fontId="5" fillId="0" borderId="0" xfId="0" applyNumberFormat="1" applyFont="1" applyFill="1" applyBorder="1"/>
    <xf numFmtId="170" fontId="5" fillId="0" borderId="0" xfId="1" applyNumberFormat="1" applyFont="1" applyBorder="1" applyAlignment="1">
      <alignment horizontal="right" wrapText="1"/>
    </xf>
    <xf numFmtId="0" fontId="5" fillId="0" borderId="12" xfId="0" applyFont="1" applyFill="1" applyBorder="1" applyAlignment="1">
      <alignment horizontal="right"/>
    </xf>
    <xf numFmtId="174" fontId="5" fillId="0" borderId="0" xfId="0" applyNumberFormat="1" applyFont="1" applyBorder="1" applyAlignment="1">
      <alignment horizontal="right"/>
    </xf>
    <xf numFmtId="2" fontId="8" fillId="0" borderId="0" xfId="0" applyNumberFormat="1" applyFont="1" applyBorder="1"/>
    <xf numFmtId="0" fontId="6" fillId="2" borderId="8" xfId="0" applyFont="1" applyFill="1" applyBorder="1" applyAlignment="1">
      <alignment vertical="center"/>
    </xf>
    <xf numFmtId="0" fontId="6" fillId="2" borderId="8" xfId="0" applyFont="1" applyFill="1" applyBorder="1" applyAlignment="1">
      <alignment vertical="center" wrapText="1"/>
    </xf>
    <xf numFmtId="0" fontId="5" fillId="0" borderId="12" xfId="0" applyFont="1" applyBorder="1"/>
    <xf numFmtId="0" fontId="5" fillId="0" borderId="13" xfId="0" applyFont="1" applyBorder="1"/>
    <xf numFmtId="2" fontId="5" fillId="0" borderId="0" xfId="1" applyNumberFormat="1" applyFont="1" applyBorder="1" applyAlignment="1">
      <alignment horizontal="right" wrapText="1"/>
    </xf>
    <xf numFmtId="2" fontId="5" fillId="0" borderId="12" xfId="0" applyNumberFormat="1" applyFont="1" applyBorder="1"/>
    <xf numFmtId="2" fontId="5" fillId="0" borderId="13" xfId="0" applyNumberFormat="1" applyFont="1" applyBorder="1"/>
    <xf numFmtId="0" fontId="18" fillId="0" borderId="12" xfId="0" applyFont="1" applyFill="1" applyBorder="1" applyAlignment="1">
      <alignment horizontal="left"/>
    </xf>
    <xf numFmtId="0" fontId="19" fillId="0" borderId="26" xfId="0" applyFont="1" applyBorder="1" applyAlignment="1">
      <alignment horizontal="center" vertical="center" wrapText="1"/>
    </xf>
    <xf numFmtId="2" fontId="19" fillId="0" borderId="12" xfId="0" applyNumberFormat="1" applyFont="1" applyFill="1" applyBorder="1" applyAlignment="1">
      <alignment horizontal="right" vertical="center"/>
    </xf>
    <xf numFmtId="0" fontId="19" fillId="0" borderId="12" xfId="0" applyFont="1" applyFill="1" applyBorder="1" applyAlignment="1">
      <alignment horizontal="right"/>
    </xf>
    <xf numFmtId="4" fontId="19" fillId="0" borderId="12" xfId="0" applyNumberFormat="1" applyFont="1" applyFill="1" applyBorder="1" applyAlignment="1">
      <alignment horizontal="right"/>
    </xf>
    <xf numFmtId="0" fontId="19" fillId="0" borderId="12" xfId="0" applyFont="1" applyBorder="1"/>
    <xf numFmtId="0" fontId="19" fillId="0" borderId="13" xfId="0" applyFont="1" applyBorder="1"/>
    <xf numFmtId="43" fontId="19" fillId="0" borderId="24" xfId="1" applyNumberFormat="1" applyFont="1" applyFill="1" applyBorder="1" applyAlignment="1">
      <alignment horizontal="center" vertical="center" wrapText="1"/>
    </xf>
    <xf numFmtId="43" fontId="19" fillId="0" borderId="24" xfId="1" applyNumberFormat="1" applyFont="1" applyFill="1" applyBorder="1" applyAlignment="1">
      <alignment horizontal="center" vertical="center"/>
    </xf>
    <xf numFmtId="43" fontId="19" fillId="0" borderId="24" xfId="1" applyNumberFormat="1" applyFont="1" applyFill="1" applyBorder="1" applyAlignment="1">
      <alignment horizontal="right" vertical="center"/>
    </xf>
    <xf numFmtId="43" fontId="19" fillId="0" borderId="47" xfId="1" applyNumberFormat="1" applyFont="1" applyFill="1" applyBorder="1" applyAlignment="1">
      <alignment horizontal="right" vertical="center"/>
    </xf>
    <xf numFmtId="0" fontId="19" fillId="0" borderId="0" xfId="0" applyFont="1" applyFill="1" applyAlignment="1">
      <alignment horizontal="right" vertical="center"/>
    </xf>
    <xf numFmtId="0" fontId="19" fillId="0" borderId="0" xfId="0" applyFont="1" applyFill="1" applyBorder="1" applyAlignment="1">
      <alignment horizontal="right" vertical="center"/>
    </xf>
    <xf numFmtId="0" fontId="19" fillId="0" borderId="0" xfId="0" applyFont="1" applyFill="1" applyBorder="1" applyAlignment="1">
      <alignment horizontal="left" vertical="center"/>
    </xf>
    <xf numFmtId="2" fontId="19" fillId="0" borderId="0" xfId="0" applyNumberFormat="1" applyFont="1" applyFill="1" applyBorder="1" applyAlignment="1">
      <alignment horizontal="right" vertical="center"/>
    </xf>
    <xf numFmtId="10" fontId="19" fillId="0" borderId="0" xfId="5" applyNumberFormat="1" applyFont="1" applyFill="1" applyBorder="1" applyAlignment="1">
      <alignment horizontal="left" vertical="center"/>
    </xf>
    <xf numFmtId="0" fontId="19" fillId="0" borderId="0" xfId="0" applyFont="1" applyAlignment="1">
      <alignment horizontal="right" vertical="center"/>
    </xf>
    <xf numFmtId="0" fontId="20" fillId="0" borderId="0" xfId="0" applyFont="1" applyFill="1" applyBorder="1" applyAlignment="1">
      <alignment horizontal="left" vertical="center" wrapText="1"/>
    </xf>
    <xf numFmtId="2" fontId="19" fillId="0" borderId="0" xfId="0" applyNumberFormat="1" applyFont="1" applyBorder="1" applyAlignment="1">
      <alignment horizontal="right" vertical="center"/>
    </xf>
    <xf numFmtId="0" fontId="19" fillId="0" borderId="25"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0" xfId="0" applyFont="1" applyBorder="1"/>
    <xf numFmtId="0" fontId="19" fillId="0" borderId="0" xfId="0" applyFont="1" applyBorder="1" applyAlignment="1">
      <alignment horizontal="left"/>
    </xf>
    <xf numFmtId="0" fontId="19" fillId="0" borderId="0" xfId="0" applyFont="1"/>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2" borderId="8" xfId="0" applyFont="1" applyFill="1" applyBorder="1" applyAlignment="1">
      <alignment horizontal="right" vertical="center"/>
    </xf>
    <xf numFmtId="0" fontId="20" fillId="2" borderId="9" xfId="0" applyFont="1" applyFill="1" applyBorder="1" applyAlignment="1">
      <alignment horizontal="right" vertical="center"/>
    </xf>
    <xf numFmtId="1" fontId="21" fillId="0" borderId="0" xfId="0" applyNumberFormat="1" applyFont="1" applyAlignment="1">
      <alignment horizontal="center"/>
    </xf>
    <xf numFmtId="1" fontId="20" fillId="0" borderId="0" xfId="0" applyNumberFormat="1" applyFont="1" applyAlignment="1">
      <alignment horizontal="center"/>
    </xf>
    <xf numFmtId="0" fontId="20" fillId="0" borderId="11" xfId="0" applyFont="1" applyFill="1" applyBorder="1"/>
    <xf numFmtId="0" fontId="20" fillId="0" borderId="12" xfId="0" applyFont="1" applyFill="1" applyBorder="1" applyAlignment="1">
      <alignment horizontal="left"/>
    </xf>
    <xf numFmtId="0" fontId="20" fillId="0" borderId="0" xfId="0" applyFont="1"/>
    <xf numFmtId="3" fontId="22" fillId="0" borderId="0" xfId="0" applyNumberFormat="1" applyFont="1"/>
    <xf numFmtId="170" fontId="19" fillId="0" borderId="0" xfId="1" applyNumberFormat="1" applyFont="1" applyBorder="1" applyAlignment="1">
      <alignment horizontal="right" wrapText="1"/>
    </xf>
    <xf numFmtId="0" fontId="20" fillId="0" borderId="0" xfId="0" applyFont="1" applyFill="1" applyBorder="1"/>
    <xf numFmtId="0" fontId="20" fillId="0" borderId="0" xfId="0" applyFont="1" applyFill="1" applyBorder="1" applyAlignment="1">
      <alignment horizontal="left"/>
    </xf>
    <xf numFmtId="9" fontId="20" fillId="0" borderId="0" xfId="5" applyFont="1" applyFill="1" applyBorder="1" applyAlignment="1">
      <alignment horizontal="left"/>
    </xf>
    <xf numFmtId="0" fontId="20" fillId="0" borderId="0" xfId="0" applyFont="1" applyBorder="1" applyAlignment="1">
      <alignment horizontal="right"/>
    </xf>
    <xf numFmtId="171" fontId="20" fillId="0" borderId="0" xfId="0" applyNumberFormat="1" applyFont="1" applyBorder="1" applyAlignment="1">
      <alignment horizontal="right"/>
    </xf>
    <xf numFmtId="172" fontId="19" fillId="0" borderId="0" xfId="0" applyNumberFormat="1" applyFont="1" applyBorder="1" applyAlignment="1">
      <alignment horizontal="right"/>
    </xf>
    <xf numFmtId="3" fontId="20" fillId="0" borderId="0" xfId="0" applyNumberFormat="1" applyFont="1"/>
    <xf numFmtId="175" fontId="20" fillId="0" borderId="0" xfId="5" applyNumberFormat="1" applyFont="1"/>
    <xf numFmtId="2" fontId="20" fillId="0" borderId="0" xfId="0" applyNumberFormat="1" applyFont="1"/>
    <xf numFmtId="0" fontId="19" fillId="0" borderId="12" xfId="0" applyFont="1" applyFill="1" applyBorder="1" applyAlignment="1">
      <alignment horizontal="right" vertical="center"/>
    </xf>
    <xf numFmtId="2" fontId="19" fillId="0" borderId="12" xfId="0" applyNumberFormat="1" applyFont="1" applyFill="1" applyBorder="1" applyAlignment="1">
      <alignment horizontal="right"/>
    </xf>
    <xf numFmtId="4" fontId="19" fillId="0" borderId="0" xfId="0" applyNumberFormat="1" applyFont="1" applyFill="1" applyBorder="1" applyAlignment="1">
      <alignment horizontal="right"/>
    </xf>
    <xf numFmtId="0" fontId="19" fillId="0" borderId="0" xfId="0" applyFont="1" applyFill="1" applyBorder="1" applyAlignment="1">
      <alignment horizontal="left"/>
    </xf>
    <xf numFmtId="0" fontId="20" fillId="2" borderId="7" xfId="0" applyFont="1" applyFill="1" applyBorder="1" applyAlignment="1">
      <alignment horizontal="left" vertical="center" wrapText="1"/>
    </xf>
    <xf numFmtId="0" fontId="19" fillId="0" borderId="11" xfId="0" applyFont="1" applyFill="1" applyBorder="1"/>
    <xf numFmtId="0" fontId="19" fillId="0" borderId="12" xfId="0" applyFont="1" applyFill="1" applyBorder="1" applyAlignment="1">
      <alignment horizontal="left"/>
    </xf>
    <xf numFmtId="4" fontId="19" fillId="0" borderId="13" xfId="0" applyNumberFormat="1" applyFont="1" applyFill="1" applyBorder="1" applyAlignment="1">
      <alignment horizontal="right"/>
    </xf>
    <xf numFmtId="0" fontId="19" fillId="0" borderId="0" xfId="0" applyFont="1" applyFill="1" applyBorder="1"/>
    <xf numFmtId="4" fontId="19" fillId="0" borderId="0" xfId="0" applyNumberFormat="1" applyFont="1" applyBorder="1" applyAlignment="1">
      <alignment horizontal="right"/>
    </xf>
    <xf numFmtId="0" fontId="19" fillId="0" borderId="0" xfId="0" applyFont="1" applyBorder="1" applyAlignment="1">
      <alignment horizontal="right"/>
    </xf>
    <xf numFmtId="0" fontId="19" fillId="0" borderId="11" xfId="0" applyFont="1" applyFill="1" applyBorder="1" applyAlignment="1">
      <alignment horizontal="right" vertical="center"/>
    </xf>
    <xf numFmtId="0" fontId="20" fillId="0" borderId="12" xfId="0" applyFont="1" applyFill="1" applyBorder="1" applyAlignment="1">
      <alignment horizontal="left" vertical="center"/>
    </xf>
    <xf numFmtId="4" fontId="19" fillId="0" borderId="12" xfId="0" applyNumberFormat="1" applyFont="1" applyBorder="1" applyAlignment="1">
      <alignment horizontal="right" vertical="center"/>
    </xf>
    <xf numFmtId="4" fontId="19" fillId="0" borderId="13" xfId="0" applyNumberFormat="1" applyFont="1" applyBorder="1" applyAlignment="1">
      <alignment horizontal="right" vertical="center"/>
    </xf>
    <xf numFmtId="0" fontId="20" fillId="0" borderId="0" xfId="0" applyFont="1" applyFill="1" applyBorder="1" applyAlignment="1">
      <alignment horizontal="left" vertical="center"/>
    </xf>
    <xf numFmtId="4" fontId="19" fillId="0" borderId="0" xfId="0" applyNumberFormat="1" applyFont="1" applyBorder="1" applyAlignment="1">
      <alignment horizontal="right" vertical="center"/>
    </xf>
    <xf numFmtId="9" fontId="19" fillId="0" borderId="0" xfId="0" applyNumberFormat="1" applyFont="1" applyBorder="1" applyAlignment="1">
      <alignment horizontal="right" vertical="center"/>
    </xf>
    <xf numFmtId="0" fontId="19" fillId="0" borderId="11" xfId="0" applyFont="1" applyBorder="1" applyAlignment="1">
      <alignment horizontal="right" vertical="center"/>
    </xf>
    <xf numFmtId="0" fontId="19" fillId="0" borderId="0" xfId="0" applyFont="1" applyBorder="1" applyAlignment="1">
      <alignment horizontal="right" vertical="center"/>
    </xf>
    <xf numFmtId="0" fontId="19" fillId="0" borderId="0" xfId="0" applyFont="1" applyBorder="1" applyAlignment="1">
      <alignment horizontal="left" vertical="center"/>
    </xf>
    <xf numFmtId="0" fontId="20" fillId="2" borderId="9"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0" borderId="0" xfId="0" applyFont="1" applyFill="1" applyBorder="1" applyAlignment="1">
      <alignment horizontal="right" vertical="center" wrapText="1"/>
    </xf>
    <xf numFmtId="0" fontId="20" fillId="0" borderId="11" xfId="0" applyFont="1" applyBorder="1" applyAlignment="1">
      <alignment horizontal="right" vertical="center"/>
    </xf>
    <xf numFmtId="0" fontId="20" fillId="0" borderId="13" xfId="0" applyFont="1" applyFill="1" applyBorder="1" applyAlignment="1">
      <alignment horizontal="left" vertical="center" wrapText="1"/>
    </xf>
    <xf numFmtId="0" fontId="20" fillId="0" borderId="11" xfId="0" applyFont="1" applyBorder="1" applyAlignment="1">
      <alignment horizontal="right" vertical="center" wrapText="1"/>
    </xf>
    <xf numFmtId="0" fontId="20" fillId="0" borderId="13" xfId="0" applyFont="1" applyBorder="1" applyAlignment="1">
      <alignment horizontal="left" vertical="center"/>
    </xf>
    <xf numFmtId="0" fontId="20" fillId="0" borderId="0" xfId="0" applyFont="1" applyBorder="1" applyAlignment="1">
      <alignment horizontal="left" vertical="center"/>
    </xf>
    <xf numFmtId="0" fontId="19" fillId="0" borderId="0" xfId="0" applyFont="1" applyBorder="1" applyAlignment="1">
      <alignment horizontal="left" vertical="center" wrapText="1"/>
    </xf>
    <xf numFmtId="0" fontId="20" fillId="0" borderId="1" xfId="0" applyFont="1" applyBorder="1" applyAlignment="1">
      <alignment horizontal="left" vertical="center"/>
    </xf>
    <xf numFmtId="0" fontId="19" fillId="0" borderId="2" xfId="0" applyFont="1" applyBorder="1" applyAlignment="1">
      <alignment horizontal="left" vertical="center"/>
    </xf>
    <xf numFmtId="0" fontId="20" fillId="2" borderId="22" xfId="0" applyFont="1" applyFill="1" applyBorder="1" applyAlignment="1">
      <alignment horizontal="center" vertical="center"/>
    </xf>
    <xf numFmtId="0" fontId="20" fillId="2" borderId="23" xfId="0" applyFont="1" applyFill="1" applyBorder="1" applyAlignment="1">
      <alignment horizontal="left" vertical="center"/>
    </xf>
    <xf numFmtId="2" fontId="19" fillId="0" borderId="26"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26" xfId="0" applyNumberFormat="1" applyFont="1" applyFill="1" applyBorder="1" applyAlignment="1">
      <alignment horizontal="center" vertical="center"/>
    </xf>
    <xf numFmtId="2" fontId="19" fillId="0" borderId="55" xfId="0" applyNumberFormat="1" applyFont="1" applyBorder="1" applyAlignment="1">
      <alignment horizontal="center" vertical="center"/>
    </xf>
    <xf numFmtId="2" fontId="19" fillId="0" borderId="29" xfId="0" applyNumberFormat="1" applyFont="1" applyBorder="1" applyAlignment="1">
      <alignment horizontal="center" vertical="center"/>
    </xf>
    <xf numFmtId="0" fontId="19" fillId="0" borderId="0" xfId="0" applyFont="1" applyFill="1" applyBorder="1" applyAlignment="1">
      <alignment horizontal="left" vertical="center" wrapText="1"/>
    </xf>
    <xf numFmtId="0" fontId="19" fillId="0" borderId="0" xfId="0" applyFont="1" applyBorder="1" applyAlignment="1">
      <alignment horizontal="center" vertical="center"/>
    </xf>
    <xf numFmtId="0" fontId="20" fillId="2" borderId="3" xfId="0" applyFont="1" applyFill="1" applyBorder="1" applyAlignment="1">
      <alignment horizontal="center" vertical="center" wrapText="1"/>
    </xf>
    <xf numFmtId="0" fontId="19" fillId="0" borderId="24" xfId="0" applyFont="1" applyBorder="1" applyAlignment="1">
      <alignment vertical="center" wrapText="1"/>
    </xf>
    <xf numFmtId="0" fontId="20" fillId="0" borderId="0" xfId="0" applyFont="1" applyBorder="1" applyAlignment="1">
      <alignment horizontal="center" vertical="center" wrapText="1"/>
    </xf>
    <xf numFmtId="0" fontId="19" fillId="0" borderId="0" xfId="0" applyFont="1" applyBorder="1" applyAlignment="1">
      <alignment vertical="center" wrapText="1"/>
    </xf>
    <xf numFmtId="2" fontId="19" fillId="0" borderId="0" xfId="0" applyNumberFormat="1" applyFont="1" applyBorder="1" applyAlignment="1">
      <alignment horizontal="center" vertical="center" wrapText="1"/>
    </xf>
    <xf numFmtId="164" fontId="19" fillId="0" borderId="0" xfId="0" applyNumberFormat="1" applyFont="1" applyAlignment="1">
      <alignment horizontal="right" vertical="center"/>
    </xf>
    <xf numFmtId="2" fontId="19" fillId="0" borderId="19" xfId="0" applyNumberFormat="1" applyFont="1" applyBorder="1" applyAlignment="1">
      <alignment horizontal="right" vertical="center"/>
    </xf>
    <xf numFmtId="0" fontId="19" fillId="0" borderId="19" xfId="0" applyFont="1" applyBorder="1" applyAlignment="1">
      <alignment horizontal="right" vertical="center"/>
    </xf>
    <xf numFmtId="0" fontId="20" fillId="2" borderId="51" xfId="0" applyFont="1" applyFill="1" applyBorder="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center"/>
    </xf>
    <xf numFmtId="0" fontId="20" fillId="2" borderId="8" xfId="0" applyFont="1" applyFill="1" applyBorder="1" applyAlignment="1">
      <alignment horizontal="left"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43" fontId="19" fillId="0" borderId="12" xfId="1" applyNumberFormat="1" applyFont="1" applyFill="1" applyBorder="1"/>
    <xf numFmtId="43" fontId="19" fillId="0" borderId="13" xfId="1" applyNumberFormat="1" applyFont="1" applyFill="1" applyBorder="1"/>
    <xf numFmtId="167" fontId="19" fillId="0" borderId="0" xfId="1" applyNumberFormat="1" applyFont="1" applyFill="1" applyBorder="1"/>
    <xf numFmtId="9" fontId="20" fillId="0" borderId="0" xfId="5" applyFont="1" applyBorder="1" applyAlignment="1">
      <alignment horizontal="center"/>
    </xf>
    <xf numFmtId="1" fontId="20" fillId="0" borderId="0" xfId="0" applyNumberFormat="1" applyFont="1" applyBorder="1" applyAlignment="1">
      <alignment horizontal="center"/>
    </xf>
    <xf numFmtId="0" fontId="19" fillId="0" borderId="0" xfId="0" applyFont="1" applyAlignment="1">
      <alignment horizontal="left"/>
    </xf>
    <xf numFmtId="43" fontId="19" fillId="0" borderId="0" xfId="0" applyNumberFormat="1" applyFont="1"/>
    <xf numFmtId="2" fontId="19" fillId="0" borderId="0" xfId="0" applyNumberFormat="1" applyFont="1" applyFill="1" applyBorder="1"/>
    <xf numFmtId="0" fontId="20" fillId="0" borderId="0" xfId="0" applyFont="1" applyBorder="1" applyAlignment="1">
      <alignment vertical="center"/>
    </xf>
    <xf numFmtId="0" fontId="19" fillId="0" borderId="28" xfId="0" applyFont="1" applyBorder="1" applyAlignment="1">
      <alignment vertical="center" wrapText="1"/>
    </xf>
    <xf numFmtId="43" fontId="19" fillId="0" borderId="28" xfId="1" applyNumberFormat="1" applyFont="1" applyFill="1" applyBorder="1" applyAlignment="1">
      <alignment horizontal="center" vertical="center" wrapText="1"/>
    </xf>
    <xf numFmtId="43" fontId="19" fillId="0" borderId="28" xfId="1" applyNumberFormat="1" applyFont="1" applyFill="1" applyBorder="1" applyAlignment="1">
      <alignment horizontal="center" vertical="center"/>
    </xf>
    <xf numFmtId="43" fontId="19" fillId="0" borderId="28" xfId="1" applyNumberFormat="1" applyFont="1" applyFill="1" applyBorder="1" applyAlignment="1">
      <alignment horizontal="right" vertical="center"/>
    </xf>
    <xf numFmtId="0" fontId="20" fillId="2" borderId="1" xfId="0" applyFont="1" applyFill="1" applyBorder="1" applyAlignment="1">
      <alignment horizontal="center" vertical="center" wrapText="1"/>
    </xf>
    <xf numFmtId="0" fontId="20" fillId="2" borderId="19" xfId="0" applyFont="1" applyFill="1" applyBorder="1" applyAlignment="1">
      <alignment horizontal="left" vertical="center" wrapText="1"/>
    </xf>
    <xf numFmtId="0" fontId="19" fillId="0" borderId="29" xfId="0" applyFont="1" applyBorder="1" applyAlignment="1">
      <alignment horizontal="center" vertical="center" wrapText="1"/>
    </xf>
    <xf numFmtId="169" fontId="5" fillId="0" borderId="0" xfId="0" applyNumberFormat="1" applyFont="1"/>
    <xf numFmtId="169" fontId="6" fillId="0" borderId="0" xfId="0" applyNumberFormat="1" applyFont="1"/>
    <xf numFmtId="169" fontId="6" fillId="0" borderId="0" xfId="0" applyNumberFormat="1" applyFont="1" applyAlignment="1">
      <alignment horizontal="center"/>
    </xf>
    <xf numFmtId="173" fontId="5" fillId="0" borderId="0" xfId="1" applyNumberFormat="1"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vertical="center" wrapText="1"/>
    </xf>
    <xf numFmtId="0" fontId="19" fillId="0" borderId="0" xfId="0" applyFont="1" applyAlignment="1">
      <alignment vertical="center" wrapText="1"/>
    </xf>
    <xf numFmtId="0" fontId="20"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9" fontId="19" fillId="0" borderId="0" xfId="5" applyFont="1" applyFill="1" applyBorder="1" applyAlignment="1">
      <alignment horizontal="right" vertical="center"/>
    </xf>
    <xf numFmtId="0" fontId="19" fillId="0" borderId="0" xfId="0" applyFont="1" applyBorder="1" applyAlignment="1">
      <alignment horizontal="center" vertical="center" wrapText="1"/>
    </xf>
    <xf numFmtId="168" fontId="19" fillId="0" borderId="0" xfId="5" applyNumberFormat="1" applyFont="1" applyBorder="1" applyAlignment="1">
      <alignment vertical="center" wrapText="1"/>
    </xf>
    <xf numFmtId="2" fontId="19" fillId="0" borderId="0" xfId="0" applyNumberFormat="1" applyFont="1" applyAlignment="1">
      <alignment horizontal="right" vertical="center"/>
    </xf>
    <xf numFmtId="0" fontId="20" fillId="2" borderId="52" xfId="0" applyFont="1" applyFill="1" applyBorder="1" applyAlignment="1">
      <alignment vertical="center" wrapText="1"/>
    </xf>
    <xf numFmtId="0" fontId="20" fillId="2" borderId="0" xfId="0" applyFont="1" applyFill="1" applyBorder="1" applyAlignment="1">
      <alignment vertical="center" wrapText="1"/>
    </xf>
    <xf numFmtId="2" fontId="19" fillId="0" borderId="0" xfId="0" applyNumberFormat="1" applyFont="1" applyFill="1" applyBorder="1" applyAlignment="1">
      <alignment horizontal="center" vertical="center"/>
    </xf>
    <xf numFmtId="43" fontId="19" fillId="0" borderId="58" xfId="1" applyNumberFormat="1" applyFont="1" applyFill="1" applyBorder="1" applyAlignment="1">
      <alignment horizontal="right" vertical="center"/>
    </xf>
    <xf numFmtId="43" fontId="19" fillId="0" borderId="26" xfId="1" applyNumberFormat="1" applyFont="1" applyFill="1" applyBorder="1" applyAlignment="1">
      <alignment horizontal="right" vertical="center"/>
    </xf>
    <xf numFmtId="0" fontId="20" fillId="0" borderId="2" xfId="0" applyFont="1" applyBorder="1" applyAlignment="1">
      <alignment horizontal="left" vertical="center"/>
    </xf>
    <xf numFmtId="176" fontId="20" fillId="0" borderId="0" xfId="5" applyNumberFormat="1" applyFont="1"/>
    <xf numFmtId="10" fontId="19" fillId="0" borderId="0" xfId="5" applyNumberFormat="1" applyFont="1" applyBorder="1" applyAlignment="1">
      <alignment horizontal="right" wrapText="1"/>
    </xf>
    <xf numFmtId="0" fontId="19" fillId="0" borderId="0" xfId="0" applyNumberFormat="1" applyFont="1" applyAlignment="1">
      <alignment horizontal="right" vertical="center"/>
    </xf>
    <xf numFmtId="0" fontId="24" fillId="0" borderId="0" xfId="0" applyFont="1" applyAlignment="1">
      <alignment horizontal="left" vertical="center" wrapText="1" indent="2"/>
    </xf>
    <xf numFmtId="177" fontId="19" fillId="0" borderId="24" xfId="1" applyNumberFormat="1" applyFont="1" applyFill="1" applyBorder="1" applyAlignment="1">
      <alignment horizontal="center" vertical="center" wrapText="1"/>
    </xf>
    <xf numFmtId="167" fontId="19" fillId="0" borderId="24" xfId="1" applyNumberFormat="1" applyFont="1" applyFill="1" applyBorder="1" applyAlignment="1">
      <alignment horizontal="center" vertical="center" wrapText="1"/>
    </xf>
    <xf numFmtId="1" fontId="6" fillId="2" borderId="4" xfId="0" applyNumberFormat="1" applyFont="1" applyFill="1" applyBorder="1" applyAlignment="1">
      <alignment vertical="center" wrapText="1"/>
    </xf>
    <xf numFmtId="164" fontId="19" fillId="0" borderId="0" xfId="0" applyNumberFormat="1" applyFont="1" applyFill="1" applyAlignment="1">
      <alignment horizontal="right" vertical="center"/>
    </xf>
    <xf numFmtId="0" fontId="19" fillId="0" borderId="3" xfId="0" applyFont="1" applyFill="1" applyBorder="1"/>
    <xf numFmtId="3" fontId="19" fillId="0" borderId="4" xfId="0" applyNumberFormat="1" applyFont="1" applyFill="1" applyBorder="1"/>
    <xf numFmtId="0" fontId="19" fillId="0" borderId="5" xfId="0" applyFont="1" applyFill="1" applyBorder="1"/>
    <xf numFmtId="3" fontId="19" fillId="0" borderId="6" xfId="0" applyNumberFormat="1" applyFont="1" applyFill="1" applyBorder="1"/>
    <xf numFmtId="0" fontId="19" fillId="0" borderId="10" xfId="0" applyFont="1" applyFill="1" applyBorder="1"/>
    <xf numFmtId="0" fontId="5" fillId="0" borderId="11" xfId="0" applyFont="1" applyBorder="1"/>
    <xf numFmtId="178" fontId="6" fillId="0" borderId="0" xfId="0" applyNumberFormat="1" applyFont="1" applyBorder="1" applyAlignment="1">
      <alignment horizontal="right"/>
    </xf>
    <xf numFmtId="179" fontId="5" fillId="0" borderId="0" xfId="0" applyNumberFormat="1" applyFont="1" applyBorder="1" applyAlignment="1">
      <alignment horizontal="right"/>
    </xf>
    <xf numFmtId="179" fontId="6" fillId="0" borderId="0" xfId="0" applyNumberFormat="1" applyFont="1" applyBorder="1" applyAlignment="1">
      <alignment horizontal="right"/>
    </xf>
    <xf numFmtId="169" fontId="6" fillId="0" borderId="0" xfId="0" applyNumberFormat="1" applyFont="1" applyFill="1" applyBorder="1" applyAlignment="1">
      <alignment horizontal="left"/>
    </xf>
    <xf numFmtId="4" fontId="5" fillId="0" borderId="12" xfId="0" applyNumberFormat="1" applyFont="1" applyFill="1" applyBorder="1"/>
    <xf numFmtId="0" fontId="20" fillId="2" borderId="24"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7" xfId="0" applyFont="1" applyFill="1" applyBorder="1" applyAlignment="1">
      <alignment horizontal="left" vertical="center" wrapText="1"/>
    </xf>
    <xf numFmtId="0" fontId="20" fillId="0" borderId="1" xfId="0" applyFont="1" applyBorder="1" applyAlignment="1">
      <alignment horizontal="left" vertical="center"/>
    </xf>
    <xf numFmtId="0" fontId="20" fillId="0" borderId="19" xfId="0" applyFont="1" applyBorder="1" applyAlignment="1">
      <alignment horizontal="left" vertical="center"/>
    </xf>
    <xf numFmtId="0" fontId="20" fillId="2" borderId="19" xfId="0" applyFont="1" applyFill="1" applyBorder="1" applyAlignment="1">
      <alignment horizontal="center" vertical="center" wrapText="1"/>
    </xf>
    <xf numFmtId="0" fontId="20" fillId="2" borderId="2" xfId="0" applyFont="1" applyFill="1" applyBorder="1" applyAlignment="1">
      <alignment horizontal="center" vertical="center" wrapText="1"/>
    </xf>
    <xf numFmtId="43" fontId="19" fillId="0" borderId="0" xfId="1" applyNumberFormat="1" applyFont="1" applyFill="1" applyBorder="1" applyAlignment="1">
      <alignment horizontal="center" vertical="center"/>
    </xf>
    <xf numFmtId="43" fontId="19" fillId="0" borderId="18" xfId="1" applyNumberFormat="1" applyFont="1" applyFill="1" applyBorder="1" applyAlignment="1">
      <alignment horizontal="center" vertical="center"/>
    </xf>
    <xf numFmtId="2" fontId="19" fillId="0" borderId="0" xfId="0" applyNumberFormat="1" applyFont="1" applyBorder="1" applyAlignment="1">
      <alignment horizontal="center" vertical="center" wrapText="1"/>
    </xf>
    <xf numFmtId="0" fontId="5" fillId="0" borderId="25" xfId="0" applyFont="1" applyFill="1" applyBorder="1"/>
    <xf numFmtId="0" fontId="5" fillId="0" borderId="26" xfId="0" applyFont="1" applyFill="1" applyBorder="1"/>
    <xf numFmtId="0" fontId="5" fillId="0" borderId="27" xfId="0" applyFont="1" applyFill="1" applyBorder="1"/>
    <xf numFmtId="0" fontId="5" fillId="0" borderId="29" xfId="0" applyFont="1" applyFill="1" applyBorder="1"/>
    <xf numFmtId="0" fontId="20" fillId="0" borderId="3" xfId="0" applyFont="1" applyBorder="1" applyAlignment="1">
      <alignment horizontal="center" vertical="center" wrapText="1"/>
    </xf>
    <xf numFmtId="0" fontId="19" fillId="0" borderId="25" xfId="0" applyFont="1" applyBorder="1" applyAlignment="1">
      <alignment vertical="center" wrapText="1"/>
    </xf>
    <xf numFmtId="0" fontId="19" fillId="0" borderId="27" xfId="0" applyFont="1" applyBorder="1" applyAlignment="1">
      <alignment vertical="center" wrapText="1"/>
    </xf>
    <xf numFmtId="9" fontId="19" fillId="0" borderId="0" xfId="5" applyFont="1" applyAlignment="1">
      <alignment horizontal="right" vertical="center"/>
    </xf>
    <xf numFmtId="0" fontId="19" fillId="0" borderId="0" xfId="0" applyFont="1" applyBorder="1" applyAlignment="1">
      <alignment vertical="center"/>
    </xf>
    <xf numFmtId="0" fontId="20" fillId="2" borderId="1" xfId="0" applyFont="1" applyFill="1" applyBorder="1" applyAlignment="1">
      <alignment vertical="center" wrapText="1"/>
    </xf>
    <xf numFmtId="0" fontId="20" fillId="2" borderId="2" xfId="0" applyFont="1" applyFill="1" applyBorder="1" applyAlignment="1">
      <alignment vertical="center" wrapText="1"/>
    </xf>
    <xf numFmtId="10" fontId="19" fillId="0" borderId="24" xfId="5" applyNumberFormat="1" applyFont="1" applyBorder="1" applyAlignment="1">
      <alignment horizontal="center" vertical="center" wrapText="1"/>
    </xf>
    <xf numFmtId="10" fontId="19" fillId="0" borderId="26" xfId="5" applyNumberFormat="1" applyFont="1" applyBorder="1" applyAlignment="1">
      <alignment horizontal="center" vertical="center" wrapText="1"/>
    </xf>
    <xf numFmtId="10" fontId="19" fillId="0" borderId="28" xfId="5" applyNumberFormat="1" applyFont="1" applyBorder="1" applyAlignment="1">
      <alignment horizontal="center" vertical="center" wrapText="1"/>
    </xf>
    <xf numFmtId="10" fontId="19" fillId="0" borderId="29" xfId="5" applyNumberFormat="1" applyFont="1" applyBorder="1" applyAlignment="1">
      <alignment horizontal="center" vertical="center" wrapText="1"/>
    </xf>
    <xf numFmtId="43" fontId="5" fillId="0" borderId="25" xfId="1" applyFont="1" applyFill="1" applyBorder="1" applyAlignment="1">
      <alignment horizontal="left"/>
    </xf>
    <xf numFmtId="43" fontId="5" fillId="0" borderId="24" xfId="1" applyFont="1" applyFill="1" applyBorder="1" applyAlignment="1">
      <alignment horizontal="right"/>
    </xf>
    <xf numFmtId="43" fontId="5" fillId="0" borderId="26" xfId="1" applyFont="1" applyFill="1" applyBorder="1" applyAlignment="1">
      <alignment horizontal="right"/>
    </xf>
    <xf numFmtId="0" fontId="6" fillId="0" borderId="27" xfId="0" applyFont="1" applyFill="1" applyBorder="1" applyAlignment="1">
      <alignment horizontal="left"/>
    </xf>
    <xf numFmtId="0" fontId="6" fillId="2" borderId="25" xfId="0" applyFont="1" applyFill="1" applyBorder="1" applyAlignment="1">
      <alignment horizontal="left" vertical="center" wrapText="1"/>
    </xf>
    <xf numFmtId="0" fontId="6" fillId="2" borderId="24" xfId="0" applyFont="1" applyFill="1" applyBorder="1" applyAlignment="1">
      <alignment horizontal="right" vertical="center" wrapText="1"/>
    </xf>
    <xf numFmtId="0" fontId="19" fillId="0" borderId="19" xfId="0" applyFont="1" applyBorder="1" applyAlignment="1">
      <alignment vertical="center"/>
    </xf>
    <xf numFmtId="0" fontId="19" fillId="0" borderId="2" xfId="0" applyFont="1" applyBorder="1" applyAlignment="1">
      <alignment vertical="center"/>
    </xf>
    <xf numFmtId="0" fontId="20" fillId="2" borderId="4" xfId="0" applyFont="1" applyFill="1" applyBorder="1" applyAlignment="1">
      <alignment vertical="center" wrapText="1"/>
    </xf>
    <xf numFmtId="43" fontId="19" fillId="0" borderId="29" xfId="1" applyNumberFormat="1" applyFont="1" applyFill="1" applyBorder="1" applyAlignment="1">
      <alignment horizontal="right" vertical="center"/>
    </xf>
    <xf numFmtId="0" fontId="19" fillId="0" borderId="0" xfId="0" applyFont="1" applyFill="1" applyBorder="1" applyAlignment="1">
      <alignment horizontal="center" vertical="center" wrapText="1"/>
    </xf>
    <xf numFmtId="173" fontId="19" fillId="0" borderId="0" xfId="0" applyNumberFormat="1" applyFont="1" applyBorder="1" applyAlignment="1">
      <alignment horizontal="center" vertical="center"/>
    </xf>
    <xf numFmtId="43" fontId="19" fillId="0" borderId="68" xfId="1" applyNumberFormat="1" applyFont="1" applyFill="1" applyBorder="1" applyAlignment="1">
      <alignment horizontal="center" vertical="center"/>
    </xf>
    <xf numFmtId="43" fontId="19" fillId="0" borderId="29" xfId="1" applyNumberFormat="1" applyFont="1" applyFill="1" applyBorder="1" applyAlignment="1">
      <alignment horizontal="center" vertical="center"/>
    </xf>
    <xf numFmtId="0" fontId="19" fillId="0" borderId="71" xfId="0" applyFont="1" applyFill="1" applyBorder="1" applyAlignment="1">
      <alignment wrapText="1"/>
    </xf>
    <xf numFmtId="0" fontId="19" fillId="0" borderId="72" xfId="0" applyFont="1" applyFill="1" applyBorder="1" applyAlignment="1">
      <alignment wrapText="1"/>
    </xf>
    <xf numFmtId="0" fontId="19" fillId="0" borderId="0" xfId="0" applyFont="1" applyFill="1" applyBorder="1" applyAlignment="1">
      <alignment horizontal="right"/>
    </xf>
    <xf numFmtId="169" fontId="19" fillId="0" borderId="12" xfId="0" applyNumberFormat="1" applyFont="1" applyFill="1" applyBorder="1" applyAlignment="1">
      <alignment horizontal="right" vertical="center"/>
    </xf>
    <xf numFmtId="169" fontId="19" fillId="0" borderId="12" xfId="0" applyNumberFormat="1" applyFont="1" applyFill="1" applyBorder="1" applyAlignment="1">
      <alignment horizontal="right"/>
    </xf>
    <xf numFmtId="169" fontId="19" fillId="0" borderId="13" xfId="1" applyNumberFormat="1" applyFont="1" applyBorder="1" applyAlignment="1">
      <alignment horizontal="right" wrapText="1"/>
    </xf>
    <xf numFmtId="2" fontId="19" fillId="0" borderId="12" xfId="0" applyNumberFormat="1" applyFont="1" applyBorder="1"/>
    <xf numFmtId="2" fontId="19" fillId="0" borderId="13" xfId="0" applyNumberFormat="1" applyFont="1" applyBorder="1"/>
    <xf numFmtId="2" fontId="19" fillId="0" borderId="0" xfId="0" applyNumberFormat="1" applyFont="1" applyFill="1" applyBorder="1" applyAlignment="1">
      <alignment horizontal="right"/>
    </xf>
    <xf numFmtId="2" fontId="19" fillId="0" borderId="0" xfId="0" applyNumberFormat="1" applyFont="1" applyBorder="1"/>
    <xf numFmtId="3" fontId="19" fillId="0" borderId="12" xfId="1" applyNumberFormat="1" applyFont="1" applyBorder="1" applyAlignment="1">
      <alignment horizontal="right" wrapText="1"/>
    </xf>
    <xf numFmtId="3" fontId="19" fillId="0" borderId="12" xfId="0" applyNumberFormat="1" applyFont="1" applyFill="1" applyBorder="1" applyAlignment="1">
      <alignment horizontal="right"/>
    </xf>
    <xf numFmtId="3" fontId="19" fillId="0" borderId="13" xfId="1" applyNumberFormat="1" applyFont="1" applyBorder="1" applyAlignment="1">
      <alignment horizontal="right" wrapText="1"/>
    </xf>
    <xf numFmtId="3" fontId="19" fillId="0" borderId="12" xfId="1" applyNumberFormat="1" applyFont="1" applyFill="1" applyBorder="1" applyAlignment="1">
      <alignment horizontal="right" wrapText="1"/>
    </xf>
    <xf numFmtId="3" fontId="19" fillId="0" borderId="13" xfId="1" applyNumberFormat="1" applyFont="1" applyFill="1" applyBorder="1" applyAlignment="1">
      <alignment horizontal="right" wrapText="1"/>
    </xf>
    <xf numFmtId="169" fontId="19" fillId="0" borderId="13" xfId="0" applyNumberFormat="1" applyFont="1" applyBorder="1"/>
    <xf numFmtId="3" fontId="5" fillId="0" borderId="12" xfId="0" applyNumberFormat="1" applyFont="1" applyBorder="1" applyAlignment="1">
      <alignment horizontal="right" vertical="center"/>
    </xf>
    <xf numFmtId="0" fontId="5" fillId="0" borderId="10" xfId="0" applyFont="1" applyFill="1" applyBorder="1" applyAlignment="1">
      <alignment wrapText="1"/>
    </xf>
    <xf numFmtId="3" fontId="5" fillId="0" borderId="62" xfId="0" applyNumberFormat="1" applyFont="1" applyFill="1" applyBorder="1"/>
    <xf numFmtId="3" fontId="8" fillId="0" borderId="13" xfId="0" applyNumberFormat="1" applyFont="1" applyFill="1" applyBorder="1"/>
    <xf numFmtId="4" fontId="5" fillId="0" borderId="13" xfId="0" applyNumberFormat="1" applyFont="1" applyFill="1" applyBorder="1"/>
    <xf numFmtId="43" fontId="5" fillId="0" borderId="13" xfId="1" applyNumberFormat="1" applyFont="1" applyFill="1" applyBorder="1"/>
    <xf numFmtId="3" fontId="5" fillId="0" borderId="13" xfId="0" applyNumberFormat="1" applyFont="1" applyBorder="1" applyAlignment="1">
      <alignment horizontal="right" vertical="center"/>
    </xf>
    <xf numFmtId="2" fontId="19" fillId="0" borderId="13" xfId="0" applyNumberFormat="1" applyFont="1" applyFill="1" applyBorder="1" applyAlignment="1">
      <alignment horizontal="right" vertical="center"/>
    </xf>
    <xf numFmtId="3" fontId="5" fillId="0" borderId="12" xfId="0" applyNumberFormat="1" applyFont="1" applyBorder="1"/>
    <xf numFmtId="43" fontId="6" fillId="0" borderId="28" xfId="1" applyFont="1" applyBorder="1"/>
    <xf numFmtId="43" fontId="6" fillId="0" borderId="6" xfId="1" applyFont="1" applyFill="1" applyBorder="1" applyAlignment="1"/>
    <xf numFmtId="0" fontId="20" fillId="0" borderId="58" xfId="0" applyFont="1" applyFill="1" applyBorder="1" applyAlignment="1">
      <alignment wrapText="1"/>
    </xf>
    <xf numFmtId="0" fontId="20" fillId="0" borderId="68" xfId="0" applyFont="1" applyFill="1" applyBorder="1" applyAlignment="1">
      <alignment wrapText="1"/>
    </xf>
    <xf numFmtId="180" fontId="25" fillId="0" borderId="0" xfId="0" applyNumberFormat="1" applyFont="1" applyAlignment="1">
      <alignment horizontal="right" vertical="center"/>
    </xf>
    <xf numFmtId="43" fontId="19" fillId="0" borderId="0" xfId="0" applyNumberFormat="1" applyFont="1" applyAlignment="1">
      <alignment horizontal="left"/>
    </xf>
    <xf numFmtId="0" fontId="20" fillId="2" borderId="0" xfId="0" applyFont="1" applyFill="1" applyBorder="1" applyAlignment="1">
      <alignment horizontal="center" vertical="center" wrapText="1"/>
    </xf>
    <xf numFmtId="173" fontId="19" fillId="0" borderId="0" xfId="0" applyNumberFormat="1" applyFont="1" applyBorder="1" applyAlignment="1">
      <alignment horizontal="center" vertical="center" wrapText="1"/>
    </xf>
    <xf numFmtId="173" fontId="19" fillId="0" borderId="18" xfId="0" applyNumberFormat="1" applyFont="1" applyBorder="1" applyAlignment="1">
      <alignment horizontal="center" vertical="center" wrapText="1"/>
    </xf>
    <xf numFmtId="173" fontId="26" fillId="0" borderId="0" xfId="0" applyNumberFormat="1" applyFont="1" applyBorder="1" applyAlignment="1">
      <alignment horizontal="left" vertical="center"/>
    </xf>
    <xf numFmtId="176" fontId="19" fillId="0" borderId="51" xfId="5" applyNumberFormat="1" applyFont="1" applyBorder="1" applyAlignment="1">
      <alignment horizontal="center" vertical="center" wrapText="1"/>
    </xf>
    <xf numFmtId="176" fontId="19" fillId="0" borderId="26" xfId="5" applyNumberFormat="1" applyFont="1" applyBorder="1" applyAlignment="1">
      <alignment horizontal="center" vertical="center" wrapText="1"/>
    </xf>
    <xf numFmtId="176" fontId="19" fillId="0" borderId="24" xfId="5" applyNumberFormat="1" applyFont="1" applyBorder="1" applyAlignment="1">
      <alignment horizontal="center" vertical="center" wrapText="1"/>
    </xf>
    <xf numFmtId="176" fontId="19" fillId="0" borderId="24" xfId="5" applyNumberFormat="1" applyFont="1" applyFill="1" applyBorder="1" applyAlignment="1">
      <alignment horizontal="center" vertical="center" wrapText="1"/>
    </xf>
    <xf numFmtId="176" fontId="19" fillId="0" borderId="28" xfId="5" applyNumberFormat="1" applyFont="1" applyBorder="1" applyAlignment="1">
      <alignment horizontal="center" vertical="center" wrapText="1"/>
    </xf>
    <xf numFmtId="176" fontId="19" fillId="0" borderId="29" xfId="5" applyNumberFormat="1" applyFont="1" applyFill="1" applyBorder="1" applyAlignment="1">
      <alignment horizontal="center" vertical="center" wrapText="1"/>
    </xf>
    <xf numFmtId="181" fontId="5" fillId="0" borderId="0" xfId="0" applyNumberFormat="1" applyFont="1"/>
    <xf numFmtId="43" fontId="5" fillId="0" borderId="0" xfId="1" applyFont="1" applyBorder="1"/>
    <xf numFmtId="0" fontId="29" fillId="0" borderId="0" xfId="0" applyFont="1"/>
    <xf numFmtId="0" fontId="32" fillId="0" borderId="0" xfId="0" applyFont="1"/>
    <xf numFmtId="0" fontId="35" fillId="0" borderId="0" xfId="0" applyFont="1"/>
    <xf numFmtId="0" fontId="36" fillId="2" borderId="14" xfId="0" applyFont="1" applyFill="1" applyBorder="1"/>
    <xf numFmtId="0" fontId="36" fillId="2" borderId="14" xfId="0" applyFont="1" applyFill="1" applyBorder="1" applyAlignment="1">
      <alignment wrapText="1"/>
    </xf>
    <xf numFmtId="0" fontId="35" fillId="0" borderId="14" xfId="0" applyFont="1" applyFill="1" applyBorder="1"/>
    <xf numFmtId="10" fontId="37" fillId="0" borderId="14" xfId="0" applyNumberFormat="1" applyFont="1" applyFill="1" applyBorder="1"/>
    <xf numFmtId="0" fontId="37" fillId="0" borderId="14" xfId="0" applyFont="1" applyFill="1" applyBorder="1"/>
    <xf numFmtId="10" fontId="35" fillId="0" borderId="14" xfId="0" applyNumberFormat="1" applyFont="1" applyFill="1" applyBorder="1"/>
    <xf numFmtId="9" fontId="37" fillId="0" borderId="14" xfId="0" applyNumberFormat="1" applyFont="1" applyFill="1" applyBorder="1"/>
    <xf numFmtId="0" fontId="35" fillId="0" borderId="14" xfId="0" applyFont="1" applyFill="1" applyBorder="1" applyAlignment="1">
      <alignment horizontal="center" wrapText="1"/>
    </xf>
    <xf numFmtId="176" fontId="37" fillId="0" borderId="14" xfId="0" applyNumberFormat="1" applyFont="1" applyFill="1" applyBorder="1"/>
    <xf numFmtId="0" fontId="35" fillId="0" borderId="14" xfId="0" applyFont="1" applyBorder="1"/>
    <xf numFmtId="176" fontId="37" fillId="0" borderId="14" xfId="0" applyNumberFormat="1" applyFont="1" applyBorder="1"/>
    <xf numFmtId="10" fontId="35" fillId="0" borderId="0" xfId="0" applyNumberFormat="1" applyFont="1"/>
    <xf numFmtId="164" fontId="5" fillId="0" borderId="0" xfId="0" applyNumberFormat="1" applyFont="1" applyAlignment="1">
      <alignment horizontal="left"/>
    </xf>
    <xf numFmtId="168" fontId="35" fillId="0" borderId="14" xfId="0" applyNumberFormat="1" applyFont="1" applyFill="1" applyBorder="1" applyAlignment="1">
      <alignment vertical="center"/>
    </xf>
    <xf numFmtId="0" fontId="5" fillId="0" borderId="26" xfId="0" applyFont="1" applyFill="1" applyBorder="1" applyAlignment="1">
      <alignment wrapText="1"/>
    </xf>
    <xf numFmtId="0" fontId="34" fillId="0" borderId="0" xfId="0" applyFont="1" applyFill="1" applyBorder="1"/>
    <xf numFmtId="0" fontId="33" fillId="0" borderId="0" xfId="0" applyFont="1" applyFill="1" applyBorder="1"/>
    <xf numFmtId="0" fontId="34" fillId="0" borderId="21" xfId="0" applyFont="1" applyFill="1" applyBorder="1"/>
    <xf numFmtId="0" fontId="33" fillId="0" borderId="21" xfId="0" applyFont="1" applyFill="1" applyBorder="1"/>
    <xf numFmtId="0" fontId="34" fillId="0" borderId="75" xfId="0" applyFont="1" applyFill="1" applyBorder="1"/>
    <xf numFmtId="0" fontId="33" fillId="2" borderId="78" xfId="0" applyFont="1" applyFill="1" applyBorder="1" applyAlignment="1">
      <alignment wrapText="1"/>
    </xf>
    <xf numFmtId="0" fontId="31" fillId="2" borderId="78" xfId="0" applyFont="1" applyFill="1" applyBorder="1" applyAlignment="1">
      <alignment wrapText="1"/>
    </xf>
    <xf numFmtId="0" fontId="31" fillId="2" borderId="79" xfId="0" applyFont="1" applyFill="1" applyBorder="1" applyAlignment="1">
      <alignment wrapText="1"/>
    </xf>
    <xf numFmtId="0" fontId="33" fillId="2" borderId="77" xfId="0" applyFont="1" applyFill="1" applyBorder="1" applyAlignment="1">
      <alignment wrapText="1"/>
    </xf>
    <xf numFmtId="175" fontId="19" fillId="0" borderId="0" xfId="5" applyNumberFormat="1" applyFont="1" applyBorder="1" applyAlignment="1">
      <alignment horizontal="center" vertical="center" wrapText="1"/>
    </xf>
    <xf numFmtId="176" fontId="19" fillId="0" borderId="0" xfId="5" applyNumberFormat="1" applyFont="1" applyBorder="1" applyAlignment="1">
      <alignment horizontal="center" vertical="center" wrapText="1"/>
    </xf>
    <xf numFmtId="176" fontId="19" fillId="0" borderId="0" xfId="5" applyNumberFormat="1" applyFont="1" applyFill="1" applyBorder="1" applyAlignment="1">
      <alignment horizontal="center" vertical="center" wrapText="1"/>
    </xf>
    <xf numFmtId="0" fontId="19" fillId="0" borderId="16" xfId="0" applyFont="1" applyBorder="1" applyAlignment="1">
      <alignment horizontal="left"/>
    </xf>
    <xf numFmtId="9" fontId="19" fillId="0" borderId="0" xfId="5" applyFont="1" applyBorder="1" applyAlignment="1">
      <alignment vertical="center" wrapText="1"/>
    </xf>
    <xf numFmtId="168" fontId="19" fillId="0" borderId="0" xfId="5" applyNumberFormat="1" applyFont="1" applyBorder="1" applyAlignment="1">
      <alignment horizontal="center" vertical="center" wrapText="1"/>
    </xf>
    <xf numFmtId="168" fontId="19" fillId="0" borderId="0" xfId="5" applyNumberFormat="1" applyFont="1" applyAlignment="1">
      <alignment horizontal="right" vertical="center"/>
    </xf>
    <xf numFmtId="0" fontId="18" fillId="0" borderId="0" xfId="0" applyFont="1" applyFill="1" applyBorder="1" applyAlignment="1">
      <alignment vertical="center" wrapText="1"/>
    </xf>
    <xf numFmtId="0" fontId="26" fillId="0" borderId="0" xfId="0" applyFont="1" applyAlignment="1">
      <alignment wrapText="1"/>
    </xf>
    <xf numFmtId="0" fontId="20" fillId="0" borderId="8" xfId="0" applyFont="1" applyFill="1" applyBorder="1"/>
    <xf numFmtId="0" fontId="19" fillId="0" borderId="8" xfId="0" applyFont="1" applyBorder="1" applyAlignment="1">
      <alignment horizontal="left"/>
    </xf>
    <xf numFmtId="0" fontId="19" fillId="0" borderId="8" xfId="0" applyFont="1" applyBorder="1"/>
    <xf numFmtId="0" fontId="19" fillId="0" borderId="16" xfId="0" applyFont="1" applyBorder="1"/>
    <xf numFmtId="169" fontId="11" fillId="0" borderId="43" xfId="0" applyNumberFormat="1" applyFont="1" applyFill="1" applyBorder="1" applyAlignment="1">
      <alignment horizontal="left" vertical="center" wrapText="1"/>
    </xf>
    <xf numFmtId="0" fontId="11" fillId="0" borderId="36" xfId="0" applyFont="1" applyFill="1" applyBorder="1" applyAlignment="1">
      <alignment vertical="center"/>
    </xf>
    <xf numFmtId="0" fontId="14" fillId="0" borderId="36" xfId="0" applyFont="1" applyFill="1" applyBorder="1" applyAlignment="1">
      <alignment vertical="center" wrapText="1"/>
    </xf>
    <xf numFmtId="0" fontId="11" fillId="0" borderId="36" xfId="0" applyFont="1" applyFill="1" applyBorder="1" applyAlignment="1">
      <alignment vertical="center" wrapText="1"/>
    </xf>
    <xf numFmtId="0" fontId="15" fillId="0" borderId="36" xfId="6" applyFont="1" applyFill="1" applyBorder="1" applyAlignment="1">
      <alignment vertical="center" wrapText="1"/>
    </xf>
    <xf numFmtId="0" fontId="17" fillId="0" borderId="44" xfId="0" applyFont="1" applyFill="1" applyBorder="1" applyAlignment="1">
      <alignment horizontal="left" vertical="center" wrapText="1"/>
    </xf>
    <xf numFmtId="0" fontId="11" fillId="0" borderId="37" xfId="0" applyFont="1" applyFill="1" applyBorder="1" applyAlignment="1">
      <alignment vertical="top" wrapText="1"/>
    </xf>
    <xf numFmtId="0" fontId="14" fillId="0" borderId="39" xfId="0" applyFont="1" applyFill="1" applyBorder="1" applyAlignment="1">
      <alignment vertical="center" wrapText="1"/>
    </xf>
    <xf numFmtId="0" fontId="19" fillId="0" borderId="14" xfId="0" applyFont="1" applyFill="1" applyBorder="1" applyAlignment="1">
      <alignment wrapText="1"/>
    </xf>
    <xf numFmtId="0" fontId="5" fillId="0" borderId="18" xfId="0" applyFont="1" applyFill="1" applyBorder="1" applyAlignment="1">
      <alignment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6" fillId="0" borderId="25"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63" xfId="0" applyFont="1" applyBorder="1" applyAlignment="1">
      <alignment horizontal="left" vertical="center"/>
    </xf>
    <xf numFmtId="0" fontId="20" fillId="0" borderId="64" xfId="0" applyFont="1" applyBorder="1" applyAlignment="1">
      <alignment horizontal="left" vertical="center"/>
    </xf>
    <xf numFmtId="2" fontId="19" fillId="0" borderId="57" xfId="0" applyNumberFormat="1" applyFont="1" applyFill="1" applyBorder="1" applyAlignment="1">
      <alignment horizontal="center" vertical="center"/>
    </xf>
    <xf numFmtId="2" fontId="19" fillId="0" borderId="0" xfId="0" applyNumberFormat="1" applyFont="1" applyFill="1" applyBorder="1" applyAlignment="1">
      <alignment horizontal="center" vertical="center"/>
    </xf>
    <xf numFmtId="0" fontId="20" fillId="2" borderId="47"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20" fillId="2" borderId="66" xfId="0" applyFont="1" applyFill="1" applyBorder="1" applyAlignment="1">
      <alignment horizontal="center" vertical="center" wrapText="1"/>
    </xf>
    <xf numFmtId="0" fontId="19" fillId="0" borderId="25"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20" fillId="2" borderId="25"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67" xfId="0" applyFont="1" applyFill="1" applyBorder="1" applyAlignment="1">
      <alignment horizontal="center" vertical="center" wrapText="1"/>
    </xf>
    <xf numFmtId="2" fontId="19" fillId="0" borderId="54" xfId="1" applyNumberFormat="1" applyFont="1" applyFill="1" applyBorder="1" applyAlignment="1">
      <alignment horizontal="center" vertical="center" wrapText="1"/>
    </xf>
    <xf numFmtId="2" fontId="19" fillId="0" borderId="69" xfId="1" applyNumberFormat="1" applyFont="1" applyFill="1" applyBorder="1" applyAlignment="1">
      <alignment horizontal="center" vertical="center" wrapText="1"/>
    </xf>
    <xf numFmtId="2" fontId="19" fillId="0" borderId="59" xfId="1" applyNumberFormat="1" applyFont="1" applyFill="1" applyBorder="1" applyAlignment="1">
      <alignment horizontal="center" vertical="center" wrapText="1"/>
    </xf>
    <xf numFmtId="2" fontId="19" fillId="0" borderId="18" xfId="0" applyNumberFormat="1" applyFont="1" applyFill="1" applyBorder="1" applyAlignment="1">
      <alignment horizontal="center" vertical="center"/>
    </xf>
    <xf numFmtId="0" fontId="20" fillId="2" borderId="0" xfId="0" applyFont="1" applyFill="1" applyBorder="1" applyAlignment="1">
      <alignment horizontal="center" vertical="center" wrapText="1"/>
    </xf>
    <xf numFmtId="0" fontId="20" fillId="0" borderId="10" xfId="0" applyFont="1" applyFill="1" applyBorder="1" applyAlignment="1">
      <alignment horizontal="center"/>
    </xf>
    <xf numFmtId="0" fontId="20" fillId="0" borderId="0" xfId="0" applyFont="1" applyFill="1" applyBorder="1" applyAlignment="1">
      <alignment horizontal="center"/>
    </xf>
    <xf numFmtId="0" fontId="19" fillId="0" borderId="19" xfId="0" applyFont="1" applyBorder="1" applyAlignment="1">
      <alignment horizontal="center" vertical="center"/>
    </xf>
    <xf numFmtId="0" fontId="19" fillId="0" borderId="2" xfId="0" applyFont="1" applyBorder="1" applyAlignment="1">
      <alignment horizontal="center" vertical="center"/>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 xfId="0" applyFont="1" applyBorder="1" applyAlignment="1">
      <alignment horizontal="center" vertical="center" wrapText="1"/>
    </xf>
    <xf numFmtId="0" fontId="20" fillId="2" borderId="61"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 xfId="0" applyFont="1" applyFill="1" applyBorder="1" applyAlignment="1">
      <alignment horizontal="center" vertical="center" wrapText="1"/>
    </xf>
    <xf numFmtId="173" fontId="19" fillId="0" borderId="47" xfId="0" applyNumberFormat="1" applyFont="1" applyFill="1" applyBorder="1" applyAlignment="1">
      <alignment horizontal="center" vertical="center"/>
    </xf>
    <xf numFmtId="173" fontId="19" fillId="0" borderId="48" xfId="0" applyNumberFormat="1" applyFont="1" applyFill="1" applyBorder="1" applyAlignment="1">
      <alignment horizontal="center" vertical="center"/>
    </xf>
    <xf numFmtId="176" fontId="19" fillId="0" borderId="54" xfId="5" applyNumberFormat="1" applyFont="1" applyFill="1" applyBorder="1" applyAlignment="1">
      <alignment horizontal="center" vertical="center" wrapText="1"/>
    </xf>
    <xf numFmtId="176" fontId="19" fillId="0" borderId="51" xfId="5" applyNumberFormat="1"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20" fillId="2" borderId="51" xfId="0" applyFont="1" applyFill="1" applyBorder="1" applyAlignment="1">
      <alignment horizontal="center" vertical="center" wrapText="1"/>
    </xf>
    <xf numFmtId="176" fontId="19" fillId="0" borderId="55" xfId="5" applyNumberFormat="1" applyFont="1" applyFill="1" applyBorder="1" applyAlignment="1">
      <alignment horizontal="center" vertical="center" wrapText="1"/>
    </xf>
    <xf numFmtId="176" fontId="19" fillId="0" borderId="56" xfId="5" applyNumberFormat="1" applyFont="1" applyFill="1" applyBorder="1" applyAlignment="1">
      <alignment horizontal="center" vertical="center" wrapText="1"/>
    </xf>
    <xf numFmtId="0" fontId="20" fillId="0" borderId="1" xfId="0" applyFont="1" applyBorder="1" applyAlignment="1">
      <alignment horizontal="left" vertical="center"/>
    </xf>
    <xf numFmtId="0" fontId="20" fillId="0" borderId="19" xfId="0" applyFont="1" applyBorder="1" applyAlignment="1">
      <alignment horizontal="lef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1" fillId="0" borderId="10" xfId="0" applyFont="1" applyFill="1" applyBorder="1" applyAlignment="1">
      <alignment horizontal="left" vertical="top" wrapText="1"/>
    </xf>
    <xf numFmtId="0" fontId="31" fillId="0" borderId="0" xfId="0" applyFont="1" applyFill="1" applyBorder="1" applyAlignment="1">
      <alignment horizontal="left" vertical="top" wrapText="1"/>
    </xf>
    <xf numFmtId="0" fontId="30" fillId="0" borderId="10" xfId="0" applyFont="1" applyFill="1" applyBorder="1" applyAlignment="1">
      <alignment horizontal="left" wrapText="1"/>
    </xf>
    <xf numFmtId="0" fontId="30" fillId="0" borderId="0" xfId="0" applyFont="1" applyFill="1" applyBorder="1" applyAlignment="1">
      <alignment horizontal="left" wrapText="1"/>
    </xf>
    <xf numFmtId="0" fontId="35" fillId="0" borderId="14" xfId="0" applyFont="1" applyFill="1" applyBorder="1" applyAlignment="1">
      <alignment horizontal="center"/>
    </xf>
    <xf numFmtId="0" fontId="37" fillId="0" borderId="14" xfId="0" applyFont="1" applyFill="1" applyBorder="1" applyAlignment="1">
      <alignment horizontal="center"/>
    </xf>
    <xf numFmtId="10" fontId="35" fillId="0" borderId="14" xfId="0" applyNumberFormat="1" applyFont="1" applyFill="1" applyBorder="1" applyAlignment="1">
      <alignment horizontal="center"/>
    </xf>
    <xf numFmtId="0" fontId="30" fillId="0" borderId="10" xfId="0" applyFont="1" applyFill="1" applyBorder="1" applyAlignment="1">
      <alignment horizontal="left" vertical="top" wrapText="1"/>
    </xf>
    <xf numFmtId="0" fontId="30" fillId="0" borderId="0" xfId="0" applyFont="1" applyFill="1" applyBorder="1" applyAlignment="1">
      <alignment horizontal="left" vertical="top" wrapText="1"/>
    </xf>
    <xf numFmtId="176" fontId="19" fillId="0" borderId="0" xfId="5" applyNumberFormat="1" applyFont="1" applyFill="1" applyBorder="1" applyAlignment="1">
      <alignment horizontal="center" vertical="center" wrapText="1"/>
    </xf>
    <xf numFmtId="10" fontId="35" fillId="0" borderId="20" xfId="0" applyNumberFormat="1" applyFont="1" applyFill="1" applyBorder="1" applyAlignment="1">
      <alignment horizontal="center" vertical="center"/>
    </xf>
    <xf numFmtId="10" fontId="35" fillId="0" borderId="74" xfId="0" applyNumberFormat="1" applyFont="1" applyFill="1" applyBorder="1" applyAlignment="1">
      <alignment horizontal="center" vertical="center"/>
    </xf>
    <xf numFmtId="10" fontId="35" fillId="0" borderId="21" xfId="0" applyNumberFormat="1" applyFont="1" applyFill="1" applyBorder="1" applyAlignment="1">
      <alignment horizontal="center" vertical="center"/>
    </xf>
    <xf numFmtId="168" fontId="35" fillId="0" borderId="20" xfId="0" applyNumberFormat="1" applyFont="1" applyFill="1" applyBorder="1" applyAlignment="1">
      <alignment horizontal="center" vertical="center"/>
    </xf>
    <xf numFmtId="168" fontId="35" fillId="0" borderId="21" xfId="0" applyNumberFormat="1" applyFont="1" applyFill="1" applyBorder="1" applyAlignment="1">
      <alignment horizontal="center" vertical="center"/>
    </xf>
    <xf numFmtId="0" fontId="33" fillId="2" borderId="76" xfId="0" applyFont="1" applyFill="1" applyBorder="1" applyAlignment="1">
      <alignment horizontal="center" wrapText="1"/>
    </xf>
    <xf numFmtId="0" fontId="33" fillId="2" borderId="14" xfId="0" applyFont="1" applyFill="1" applyBorder="1" applyAlignment="1">
      <alignment horizontal="center" wrapText="1"/>
    </xf>
    <xf numFmtId="0" fontId="33" fillId="2" borderId="1" xfId="0" applyFont="1" applyFill="1" applyBorder="1" applyAlignment="1">
      <alignment horizontal="center"/>
    </xf>
    <xf numFmtId="0" fontId="33" fillId="2" borderId="19" xfId="0" applyFont="1" applyFill="1" applyBorder="1" applyAlignment="1">
      <alignment horizontal="center"/>
    </xf>
    <xf numFmtId="0" fontId="33" fillId="2" borderId="2" xfId="0" applyFont="1" applyFill="1" applyBorder="1" applyAlignment="1">
      <alignment horizontal="center"/>
    </xf>
    <xf numFmtId="0" fontId="33" fillId="2" borderId="44" xfId="0" applyFont="1" applyFill="1" applyBorder="1" applyAlignment="1">
      <alignment horizontal="center" wrapText="1"/>
    </xf>
    <xf numFmtId="0" fontId="31" fillId="2" borderId="76" xfId="0" applyFont="1" applyFill="1" applyBorder="1" applyAlignment="1">
      <alignment horizontal="center" vertical="top" wrapText="1"/>
    </xf>
    <xf numFmtId="0" fontId="31" fillId="2" borderId="77" xfId="0" applyFont="1" applyFill="1" applyBorder="1" applyAlignment="1">
      <alignment horizontal="center" vertical="top" wrapText="1"/>
    </xf>
    <xf numFmtId="0" fontId="33" fillId="2" borderId="44" xfId="0" applyFont="1" applyFill="1" applyBorder="1" applyAlignment="1">
      <alignment horizontal="center" vertical="top" wrapText="1"/>
    </xf>
    <xf numFmtId="0" fontId="33" fillId="2" borderId="79" xfId="0" applyFont="1" applyFill="1" applyBorder="1" applyAlignment="1">
      <alignment horizontal="center" vertical="top"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4" borderId="0" xfId="0" applyFont="1" applyFill="1" applyAlignment="1">
      <alignment horizontal="center"/>
    </xf>
    <xf numFmtId="0" fontId="6" fillId="3" borderId="0" xfId="0" applyFont="1" applyFill="1" applyBorder="1" applyAlignment="1">
      <alignment horizontal="left" vertical="center" wrapText="1"/>
    </xf>
  </cellXfs>
  <cellStyles count="7">
    <cellStyle name="Comma" xfId="1" builtinId="3"/>
    <cellStyle name="Comma 2" xfId="2" xr:uid="{00000000-0005-0000-0000-000001000000}"/>
    <cellStyle name="Hyperlink" xfId="6" builtinId="8"/>
    <cellStyle name="Normal" xfId="0" builtinId="0"/>
    <cellStyle name="Normal 2" xfId="3" xr:uid="{00000000-0005-0000-0000-000004000000}"/>
    <cellStyle name="Percent" xfId="5" builtinId="5"/>
    <cellStyle name="Vírgula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333375"/>
          <a:ext cx="11891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19</xdr:row>
      <xdr:rowOff>0</xdr:rowOff>
    </xdr:from>
    <xdr:to>
      <xdr:col>5</xdr:col>
      <xdr:colOff>285750</xdr:colOff>
      <xdr:row>22</xdr:row>
      <xdr:rowOff>0</xdr:rowOff>
    </xdr:to>
    <xdr:cxnSp macro="">
      <xdr:nvCxnSpPr>
        <xdr:cNvPr id="2" name="Conector de seta reta 2">
          <a:extLst>
            <a:ext uri="{FF2B5EF4-FFF2-40B4-BE49-F238E27FC236}">
              <a16:creationId xmlns:a16="http://schemas.microsoft.com/office/drawing/2014/main" id="{00000000-0008-0000-0700-000002000000}"/>
            </a:ext>
          </a:extLst>
        </xdr:cNvPr>
        <xdr:cNvCxnSpPr/>
      </xdr:nvCxnSpPr>
      <xdr:spPr>
        <a:xfrm>
          <a:off x="4048125" y="1524000"/>
          <a:ext cx="0"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266700</xdr:colOff>
      <xdr:row>14</xdr:row>
      <xdr:rowOff>0</xdr:rowOff>
    </xdr:from>
    <xdr:to>
      <xdr:col>5</xdr:col>
      <xdr:colOff>266700</xdr:colOff>
      <xdr:row>16</xdr:row>
      <xdr:rowOff>180975</xdr:rowOff>
    </xdr:to>
    <xdr:cxnSp macro="">
      <xdr:nvCxnSpPr>
        <xdr:cNvPr id="3" name="Conector de seta reta 21">
          <a:extLst>
            <a:ext uri="{FF2B5EF4-FFF2-40B4-BE49-F238E27FC236}">
              <a16:creationId xmlns:a16="http://schemas.microsoft.com/office/drawing/2014/main" id="{00000000-0008-0000-0700-000003000000}"/>
            </a:ext>
          </a:extLst>
        </xdr:cNvPr>
        <xdr:cNvCxnSpPr/>
      </xdr:nvCxnSpPr>
      <xdr:spPr>
        <a:xfrm>
          <a:off x="402907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24</xdr:row>
      <xdr:rowOff>9525</xdr:rowOff>
    </xdr:from>
    <xdr:to>
      <xdr:col>5</xdr:col>
      <xdr:colOff>285751</xdr:colOff>
      <xdr:row>26</xdr:row>
      <xdr:rowOff>171450</xdr:rowOff>
    </xdr:to>
    <xdr:cxnSp macro="">
      <xdr:nvCxnSpPr>
        <xdr:cNvPr id="4" name="Conector de seta reta 30">
          <a:extLst>
            <a:ext uri="{FF2B5EF4-FFF2-40B4-BE49-F238E27FC236}">
              <a16:creationId xmlns:a16="http://schemas.microsoft.com/office/drawing/2014/main" id="{00000000-0008-0000-0700-000004000000}"/>
            </a:ext>
          </a:extLst>
        </xdr:cNvPr>
        <xdr:cNvCxnSpPr/>
      </xdr:nvCxnSpPr>
      <xdr:spPr>
        <a:xfrm>
          <a:off x="4048125" y="2486025"/>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295275</xdr:colOff>
      <xdr:row>37</xdr:row>
      <xdr:rowOff>19050</xdr:rowOff>
    </xdr:from>
    <xdr:to>
      <xdr:col>5</xdr:col>
      <xdr:colOff>295275</xdr:colOff>
      <xdr:row>39</xdr:row>
      <xdr:rowOff>180975</xdr:rowOff>
    </xdr:to>
    <xdr:cxnSp macro="">
      <xdr:nvCxnSpPr>
        <xdr:cNvPr id="8" name="Conector de seta reta 30">
          <a:extLst>
            <a:ext uri="{FF2B5EF4-FFF2-40B4-BE49-F238E27FC236}">
              <a16:creationId xmlns:a16="http://schemas.microsoft.com/office/drawing/2014/main" id="{00000000-0008-0000-0700-000008000000}"/>
            </a:ext>
          </a:extLst>
        </xdr:cNvPr>
        <xdr:cNvCxnSpPr/>
      </xdr:nvCxnSpPr>
      <xdr:spPr>
        <a:xfrm>
          <a:off x="4057650" y="732472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9</xdr:row>
      <xdr:rowOff>0</xdr:rowOff>
    </xdr:from>
    <xdr:to>
      <xdr:col>5</xdr:col>
      <xdr:colOff>276225</xdr:colOff>
      <xdr:row>11</xdr:row>
      <xdr:rowOff>180975</xdr:rowOff>
    </xdr:to>
    <xdr:cxnSp macro="">
      <xdr:nvCxnSpPr>
        <xdr:cNvPr id="9" name="Conector de seta reta 21">
          <a:extLst>
            <a:ext uri="{FF2B5EF4-FFF2-40B4-BE49-F238E27FC236}">
              <a16:creationId xmlns:a16="http://schemas.microsoft.com/office/drawing/2014/main" id="{00000000-0008-0000-0700-000009000000}"/>
            </a:ext>
          </a:extLst>
        </xdr:cNvPr>
        <xdr:cNvCxnSpPr/>
      </xdr:nvCxnSpPr>
      <xdr:spPr>
        <a:xfrm>
          <a:off x="4038600" y="904875"/>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23</xdr:row>
      <xdr:rowOff>0</xdr:rowOff>
    </xdr:from>
    <xdr:to>
      <xdr:col>8</xdr:col>
      <xdr:colOff>9525</xdr:colOff>
      <xdr:row>23</xdr:row>
      <xdr:rowOff>0</xdr:rowOff>
    </xdr:to>
    <xdr:cxnSp macro="">
      <xdr:nvCxnSpPr>
        <xdr:cNvPr id="10" name="Conector de seta reta 2">
          <a:extLst>
            <a:ext uri="{FF2B5EF4-FFF2-40B4-BE49-F238E27FC236}">
              <a16:creationId xmlns:a16="http://schemas.microsoft.com/office/drawing/2014/main" id="{00000000-0008-0000-0700-00000A000000}"/>
            </a:ext>
          </a:extLst>
        </xdr:cNvPr>
        <xdr:cNvCxnSpPr/>
      </xdr:nvCxnSpPr>
      <xdr:spPr>
        <a:xfrm flipH="1">
          <a:off x="4981575" y="35718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23</xdr:row>
      <xdr:rowOff>0</xdr:rowOff>
    </xdr:from>
    <xdr:to>
      <xdr:col>11</xdr:col>
      <xdr:colOff>628650</xdr:colOff>
      <xdr:row>23</xdr:row>
      <xdr:rowOff>0</xdr:rowOff>
    </xdr:to>
    <xdr:cxnSp macro="">
      <xdr:nvCxnSpPr>
        <xdr:cNvPr id="12" name="Conector de seta reta 2">
          <a:extLst>
            <a:ext uri="{FF2B5EF4-FFF2-40B4-BE49-F238E27FC236}">
              <a16:creationId xmlns:a16="http://schemas.microsoft.com/office/drawing/2014/main" id="{00000000-0008-0000-0700-00000C000000}"/>
            </a:ext>
          </a:extLst>
        </xdr:cNvPr>
        <xdr:cNvCxnSpPr/>
      </xdr:nvCxnSpPr>
      <xdr:spPr>
        <a:xfrm flipH="1">
          <a:off x="7543800" y="35718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8</xdr:col>
      <xdr:colOff>9525</xdr:colOff>
      <xdr:row>3</xdr:row>
      <xdr:rowOff>0</xdr:rowOff>
    </xdr:to>
    <xdr:cxnSp macro="">
      <xdr:nvCxnSpPr>
        <xdr:cNvPr id="13" name="Conector de seta reta 2">
          <a:extLst>
            <a:ext uri="{FF2B5EF4-FFF2-40B4-BE49-F238E27FC236}">
              <a16:creationId xmlns:a16="http://schemas.microsoft.com/office/drawing/2014/main" id="{00000000-0008-0000-0700-00000D000000}"/>
            </a:ext>
          </a:extLst>
        </xdr:cNvPr>
        <xdr:cNvCxnSpPr/>
      </xdr:nvCxnSpPr>
      <xdr:spPr>
        <a:xfrm flipH="1">
          <a:off x="4981575" y="47529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4</xdr:row>
      <xdr:rowOff>0</xdr:rowOff>
    </xdr:from>
    <xdr:to>
      <xdr:col>5</xdr:col>
      <xdr:colOff>285750</xdr:colOff>
      <xdr:row>6</xdr:row>
      <xdr:rowOff>180975</xdr:rowOff>
    </xdr:to>
    <xdr:cxnSp macro="">
      <xdr:nvCxnSpPr>
        <xdr:cNvPr id="14" name="Conector de seta reta 21">
          <a:extLst>
            <a:ext uri="{FF2B5EF4-FFF2-40B4-BE49-F238E27FC236}">
              <a16:creationId xmlns:a16="http://schemas.microsoft.com/office/drawing/2014/main" id="{00000000-0008-0000-0700-00000E000000}"/>
            </a:ext>
          </a:extLst>
        </xdr:cNvPr>
        <xdr:cNvCxnSpPr/>
      </xdr:nvCxnSpPr>
      <xdr:spPr>
        <a:xfrm>
          <a:off x="404812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28</xdr:row>
      <xdr:rowOff>19050</xdr:rowOff>
    </xdr:from>
    <xdr:to>
      <xdr:col>5</xdr:col>
      <xdr:colOff>276226</xdr:colOff>
      <xdr:row>30</xdr:row>
      <xdr:rowOff>180975</xdr:rowOff>
    </xdr:to>
    <xdr:cxnSp macro="">
      <xdr:nvCxnSpPr>
        <xdr:cNvPr id="17" name="Conector de seta reta 30">
          <a:extLst>
            <a:ext uri="{FF2B5EF4-FFF2-40B4-BE49-F238E27FC236}">
              <a16:creationId xmlns:a16="http://schemas.microsoft.com/office/drawing/2014/main" id="{00000000-0008-0000-0700-000011000000}"/>
            </a:ext>
          </a:extLst>
        </xdr:cNvPr>
        <xdr:cNvCxnSpPr/>
      </xdr:nvCxnSpPr>
      <xdr:spPr>
        <a:xfrm>
          <a:off x="4038600" y="5610225"/>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33</xdr:row>
      <xdr:rowOff>9525</xdr:rowOff>
    </xdr:from>
    <xdr:to>
      <xdr:col>5</xdr:col>
      <xdr:colOff>285751</xdr:colOff>
      <xdr:row>35</xdr:row>
      <xdr:rowOff>171450</xdr:rowOff>
    </xdr:to>
    <xdr:cxnSp macro="">
      <xdr:nvCxnSpPr>
        <xdr:cNvPr id="18" name="Conector de seta reta 30">
          <a:extLst>
            <a:ext uri="{FF2B5EF4-FFF2-40B4-BE49-F238E27FC236}">
              <a16:creationId xmlns:a16="http://schemas.microsoft.com/office/drawing/2014/main" id="{00000000-0008-0000-0700-000012000000}"/>
            </a:ext>
          </a:extLst>
        </xdr:cNvPr>
        <xdr:cNvCxnSpPr/>
      </xdr:nvCxnSpPr>
      <xdr:spPr>
        <a:xfrm>
          <a:off x="4048125" y="6553200"/>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19</xdr:row>
      <xdr:rowOff>0</xdr:rowOff>
    </xdr:from>
    <xdr:to>
      <xdr:col>5</xdr:col>
      <xdr:colOff>371475</xdr:colOff>
      <xdr:row>22</xdr:row>
      <xdr:rowOff>0</xdr:rowOff>
    </xdr:to>
    <xdr:cxnSp macro="">
      <xdr:nvCxnSpPr>
        <xdr:cNvPr id="2" name="Conector de seta reta 2">
          <a:extLst>
            <a:ext uri="{FF2B5EF4-FFF2-40B4-BE49-F238E27FC236}">
              <a16:creationId xmlns:a16="http://schemas.microsoft.com/office/drawing/2014/main" id="{00000000-0008-0000-0800-000002000000}"/>
            </a:ext>
          </a:extLst>
        </xdr:cNvPr>
        <xdr:cNvCxnSpPr/>
      </xdr:nvCxnSpPr>
      <xdr:spPr>
        <a:xfrm>
          <a:off x="4133850" y="4219575"/>
          <a:ext cx="0"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14</xdr:row>
      <xdr:rowOff>0</xdr:rowOff>
    </xdr:from>
    <xdr:to>
      <xdr:col>5</xdr:col>
      <xdr:colOff>371475</xdr:colOff>
      <xdr:row>16</xdr:row>
      <xdr:rowOff>180975</xdr:rowOff>
    </xdr:to>
    <xdr:cxnSp macro="">
      <xdr:nvCxnSpPr>
        <xdr:cNvPr id="3" name="Conector de seta reta 21">
          <a:extLst>
            <a:ext uri="{FF2B5EF4-FFF2-40B4-BE49-F238E27FC236}">
              <a16:creationId xmlns:a16="http://schemas.microsoft.com/office/drawing/2014/main" id="{00000000-0008-0000-0800-000003000000}"/>
            </a:ext>
          </a:extLst>
        </xdr:cNvPr>
        <xdr:cNvCxnSpPr/>
      </xdr:nvCxnSpPr>
      <xdr:spPr>
        <a:xfrm>
          <a:off x="4133850" y="30099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24</xdr:row>
      <xdr:rowOff>9525</xdr:rowOff>
    </xdr:from>
    <xdr:to>
      <xdr:col>5</xdr:col>
      <xdr:colOff>371476</xdr:colOff>
      <xdr:row>26</xdr:row>
      <xdr:rowOff>171450</xdr:rowOff>
    </xdr:to>
    <xdr:cxnSp macro="">
      <xdr:nvCxnSpPr>
        <xdr:cNvPr id="4" name="Conector de seta reta 30">
          <a:extLst>
            <a:ext uri="{FF2B5EF4-FFF2-40B4-BE49-F238E27FC236}">
              <a16:creationId xmlns:a16="http://schemas.microsoft.com/office/drawing/2014/main" id="{00000000-0008-0000-0800-000004000000}"/>
            </a:ext>
          </a:extLst>
        </xdr:cNvPr>
        <xdr:cNvCxnSpPr/>
      </xdr:nvCxnSpPr>
      <xdr:spPr>
        <a:xfrm>
          <a:off x="4133850" y="5295900"/>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34</xdr:row>
      <xdr:rowOff>19050</xdr:rowOff>
    </xdr:from>
    <xdr:to>
      <xdr:col>5</xdr:col>
      <xdr:colOff>371475</xdr:colOff>
      <xdr:row>36</xdr:row>
      <xdr:rowOff>180975</xdr:rowOff>
    </xdr:to>
    <xdr:cxnSp macro="">
      <xdr:nvCxnSpPr>
        <xdr:cNvPr id="5" name="Conector de seta reta 30">
          <a:extLst>
            <a:ext uri="{FF2B5EF4-FFF2-40B4-BE49-F238E27FC236}">
              <a16:creationId xmlns:a16="http://schemas.microsoft.com/office/drawing/2014/main" id="{00000000-0008-0000-0800-000005000000}"/>
            </a:ext>
          </a:extLst>
        </xdr:cNvPr>
        <xdr:cNvCxnSpPr/>
      </xdr:nvCxnSpPr>
      <xdr:spPr>
        <a:xfrm>
          <a:off x="4133850" y="768667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xdr:row>
      <xdr:rowOff>0</xdr:rowOff>
    </xdr:from>
    <xdr:to>
      <xdr:col>5</xdr:col>
      <xdr:colOff>381000</xdr:colOff>
      <xdr:row>11</xdr:row>
      <xdr:rowOff>180975</xdr:rowOff>
    </xdr:to>
    <xdr:cxnSp macro="">
      <xdr:nvCxnSpPr>
        <xdr:cNvPr id="6" name="Conector de seta reta 21">
          <a:extLst>
            <a:ext uri="{FF2B5EF4-FFF2-40B4-BE49-F238E27FC236}">
              <a16:creationId xmlns:a16="http://schemas.microsoft.com/office/drawing/2014/main" id="{00000000-0008-0000-0800-000006000000}"/>
            </a:ext>
          </a:extLst>
        </xdr:cNvPr>
        <xdr:cNvCxnSpPr/>
      </xdr:nvCxnSpPr>
      <xdr:spPr>
        <a:xfrm>
          <a:off x="4143375" y="1857375"/>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4</xdr:row>
      <xdr:rowOff>0</xdr:rowOff>
    </xdr:from>
    <xdr:to>
      <xdr:col>5</xdr:col>
      <xdr:colOff>390525</xdr:colOff>
      <xdr:row>6</xdr:row>
      <xdr:rowOff>180975</xdr:rowOff>
    </xdr:to>
    <xdr:cxnSp macro="">
      <xdr:nvCxnSpPr>
        <xdr:cNvPr id="10" name="Conector de seta reta 21">
          <a:extLst>
            <a:ext uri="{FF2B5EF4-FFF2-40B4-BE49-F238E27FC236}">
              <a16:creationId xmlns:a16="http://schemas.microsoft.com/office/drawing/2014/main" id="{00000000-0008-0000-0800-00000A000000}"/>
            </a:ext>
          </a:extLst>
        </xdr:cNvPr>
        <xdr:cNvCxnSpPr/>
      </xdr:nvCxnSpPr>
      <xdr:spPr>
        <a:xfrm>
          <a:off x="4152900"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29</xdr:row>
      <xdr:rowOff>9525</xdr:rowOff>
    </xdr:from>
    <xdr:to>
      <xdr:col>5</xdr:col>
      <xdr:colOff>371476</xdr:colOff>
      <xdr:row>31</xdr:row>
      <xdr:rowOff>180975</xdr:rowOff>
    </xdr:to>
    <xdr:cxnSp macro="">
      <xdr:nvCxnSpPr>
        <xdr:cNvPr id="11" name="Conector de seta reta 30">
          <a:extLst>
            <a:ext uri="{FF2B5EF4-FFF2-40B4-BE49-F238E27FC236}">
              <a16:creationId xmlns:a16="http://schemas.microsoft.com/office/drawing/2014/main" id="{00000000-0008-0000-0800-00000B000000}"/>
            </a:ext>
          </a:extLst>
        </xdr:cNvPr>
        <xdr:cNvCxnSpPr/>
      </xdr:nvCxnSpPr>
      <xdr:spPr>
        <a:xfrm>
          <a:off x="4133850" y="6467475"/>
          <a:ext cx="1"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3205843</xdr:colOff>
      <xdr:row>4</xdr:row>
      <xdr:rowOff>151193</xdr:rowOff>
    </xdr:from>
    <xdr:ext cx="4610100" cy="561372"/>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803926" y="553360"/>
              <a:ext cx="4610100" cy="5613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𝐶𝐻</m:t>
                    </m:r>
                    <m:r>
                      <a:rPr lang="en-US" sz="1200" b="0" i="1">
                        <a:latin typeface="Cambria Math"/>
                      </a:rPr>
                      <m:t>4 </m:t>
                    </m:r>
                    <m:r>
                      <a:rPr lang="en-US" sz="1200" b="0" i="1">
                        <a:latin typeface="Cambria Math"/>
                      </a:rPr>
                      <m:t>𝐸𝑚𝑖𝑠𝑠𝑖𝑜𝑛𝑠</m:t>
                    </m:r>
                    <m:r>
                      <a:rPr lang="en-US" sz="1200" i="1">
                        <a:latin typeface="Cambria Math"/>
                      </a:rPr>
                      <m:t>=</m:t>
                    </m:r>
                    <m:nary>
                      <m:naryPr>
                        <m:chr m:val="∑"/>
                        <m:supHide m:val="on"/>
                        <m:ctrlPr>
                          <a:rPr lang="en-US" sz="1200" i="1">
                            <a:latin typeface="Cambria Math" panose="02040503050406030204" pitchFamily="18" charset="0"/>
                          </a:rPr>
                        </m:ctrlPr>
                      </m:naryPr>
                      <m:sub>
                        <m:r>
                          <m:rPr>
                            <m:brk m:alnAt="23"/>
                          </m:rPr>
                          <a:rPr lang="en-US" sz="1200" b="0" i="1">
                            <a:latin typeface="Cambria Math"/>
                          </a:rPr>
                          <m:t>𝑖</m:t>
                        </m:r>
                        <m:r>
                          <a:rPr lang="en-US" sz="1200" b="0" i="1">
                            <a:latin typeface="Cambria Math"/>
                          </a:rPr>
                          <m:t>,</m:t>
                        </m:r>
                        <m:r>
                          <a:rPr lang="en-US" sz="1200" b="0" i="1">
                            <a:latin typeface="Cambria Math"/>
                          </a:rPr>
                          <m:t>𝑗</m:t>
                        </m:r>
                      </m:sub>
                      <m:sup/>
                      <m:e>
                        <m:r>
                          <a:rPr lang="en-US" sz="1200" b="0" i="1">
                            <a:latin typeface="Cambria Math"/>
                          </a:rPr>
                          <m:t>[</m:t>
                        </m:r>
                        <m:d>
                          <m:dPr>
                            <m:ctrlPr>
                              <a:rPr lang="en-US" sz="1200" b="0" i="1">
                                <a:latin typeface="Cambria Math" panose="02040503050406030204" pitchFamily="18" charset="0"/>
                              </a:rPr>
                            </m:ctrlPr>
                          </m:dPr>
                          <m:e>
                            <m:r>
                              <a:rPr lang="en-US" sz="1200" b="0" i="1">
                                <a:latin typeface="Cambria Math"/>
                              </a:rPr>
                              <m:t>𝑈</m:t>
                            </m:r>
                            <m:r>
                              <a:rPr lang="en-US" sz="1200" b="0" i="1" baseline="-25000">
                                <a:latin typeface="Cambria Math"/>
                              </a:rPr>
                              <m:t>𝑖</m:t>
                            </m:r>
                            <m:r>
                              <a:rPr lang="en-US" sz="1200" b="0" i="1">
                                <a:latin typeface="Cambria Math"/>
                              </a:rPr>
                              <m:t>∗</m:t>
                            </m:r>
                            <m:r>
                              <a:rPr lang="en-US" sz="1200" b="0" i="1">
                                <a:latin typeface="Cambria Math"/>
                              </a:rPr>
                              <m:t>𝑇𝑖</m:t>
                            </m:r>
                            <m:r>
                              <a:rPr lang="en-US" sz="1200" b="0" i="1" baseline="-25000">
                                <a:latin typeface="Cambria Math"/>
                              </a:rPr>
                              <m:t>,</m:t>
                            </m:r>
                            <m:r>
                              <a:rPr lang="en-US" sz="1200" b="0" i="1" baseline="-25000">
                                <a:latin typeface="Cambria Math"/>
                              </a:rPr>
                              <m:t>𝑗</m:t>
                            </m:r>
                            <m:r>
                              <a:rPr lang="en-US" sz="1200" b="0" i="1">
                                <a:latin typeface="Cambria Math"/>
                              </a:rPr>
                              <m:t>∗</m:t>
                            </m:r>
                            <m:r>
                              <a:rPr lang="en-US" sz="1200" b="0" i="1">
                                <a:latin typeface="Cambria Math"/>
                              </a:rPr>
                              <m:t>𝐸𝐹𝑗</m:t>
                            </m:r>
                          </m:e>
                        </m:d>
                        <m:r>
                          <a:rPr lang="en-US" sz="1200" b="0" i="1">
                            <a:latin typeface="Cambria Math"/>
                          </a:rPr>
                          <m:t>]</m:t>
                        </m:r>
                        <m:d>
                          <m:dPr>
                            <m:ctrlPr>
                              <a:rPr lang="en-US" sz="1200" i="1">
                                <a:latin typeface="Cambria Math" panose="02040503050406030204" pitchFamily="18" charset="0"/>
                              </a:rPr>
                            </m:ctrlPr>
                          </m:dPr>
                          <m:e>
                            <m:r>
                              <a:rPr lang="en-US" sz="1200" b="0" i="1">
                                <a:latin typeface="Cambria Math"/>
                              </a:rPr>
                              <m:t>𝑇𝑂𝑊</m:t>
                            </m:r>
                            <m:r>
                              <a:rPr lang="en-US" sz="1200" b="0" i="1">
                                <a:latin typeface="Cambria Math"/>
                              </a:rPr>
                              <m:t> −</m:t>
                            </m:r>
                            <m:r>
                              <a:rPr lang="en-US" sz="1200" b="0" i="1">
                                <a:latin typeface="Cambria Math"/>
                              </a:rPr>
                              <m:t>𝑆</m:t>
                            </m:r>
                          </m:e>
                        </m:d>
                        <m:r>
                          <a:rPr lang="en-US" sz="1200" b="0" i="1">
                            <a:latin typeface="Cambria Math"/>
                          </a:rPr>
                          <m:t>−</m:t>
                        </m:r>
                        <m:r>
                          <a:rPr lang="en-US" sz="1200" b="0" i="1">
                            <a:latin typeface="Cambria Math"/>
                          </a:rPr>
                          <m:t>𝑅</m:t>
                        </m:r>
                      </m:e>
                    </m:nary>
                  </m:oMath>
                </m:oMathPara>
              </a14:m>
              <a:endParaRPr lang="en-US" sz="1200">
                <a:latin typeface="Times New Roman" panose="02020603050405020304" pitchFamily="18" charset="0"/>
                <a:cs typeface="Times New Roman" panose="02020603050405020304" pitchFamily="18" charset="0"/>
              </a:endParaRPr>
            </a:p>
          </xdr:txBody>
        </xdr:sp>
      </mc:Choice>
      <mc:Fallback xmlns="">
        <xdr:sp macro="" textlink="">
          <xdr:nvSpPr>
            <xdr:cNvPr id="2" name="TextBox 1"/>
            <xdr:cNvSpPr txBox="1"/>
          </xdr:nvSpPr>
          <xdr:spPr>
            <a:xfrm>
              <a:off x="4803926" y="553360"/>
              <a:ext cx="4610100" cy="5613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r>
                <a:rPr lang="en-US" sz="1200" b="0" i="0">
                  <a:latin typeface="Cambria Math"/>
                </a:rPr>
                <a:t>𝐶𝐻4 𝐸𝑚𝑖𝑠𝑠𝑖𝑜𝑛𝑠</a:t>
              </a:r>
              <a:r>
                <a:rPr lang="en-US" sz="1200" i="0">
                  <a:latin typeface="Cambria Math"/>
                </a:rPr>
                <a:t>=</a:t>
              </a:r>
              <a:r>
                <a:rPr lang="en-US" sz="1200" i="0">
                  <a:latin typeface="Cambria Math" panose="02040503050406030204" pitchFamily="18" charset="0"/>
                </a:rPr>
                <a:t>∑</a:t>
              </a:r>
              <a:r>
                <a:rPr lang="en-US" sz="1200" b="0" i="0">
                  <a:latin typeface="Cambria Math" panose="02040503050406030204" pitchFamily="18" charset="0"/>
                </a:rPr>
                <a:t>_(</a:t>
              </a:r>
              <a:r>
                <a:rPr lang="en-US" sz="1200" b="0" i="0">
                  <a:latin typeface="Cambria Math"/>
                </a:rPr>
                <a:t>𝑖,𝑗</a:t>
              </a:r>
              <a:r>
                <a:rPr lang="en-US" sz="1200" b="0" i="0">
                  <a:latin typeface="Cambria Math" panose="02040503050406030204" pitchFamily="18" charset="0"/>
                </a:rPr>
                <a:t>)▒〖</a:t>
              </a:r>
              <a:r>
                <a:rPr lang="en-US" sz="1200" b="0" i="0">
                  <a:latin typeface="Cambria Math"/>
                </a:rPr>
                <a:t>[</a:t>
              </a:r>
              <a:r>
                <a:rPr lang="en-US" sz="1200" b="0" i="0">
                  <a:latin typeface="Cambria Math" panose="02040503050406030204" pitchFamily="18" charset="0"/>
                </a:rPr>
                <a:t>(</a:t>
              </a:r>
              <a:r>
                <a:rPr lang="en-US" sz="1200" b="0" i="0">
                  <a:latin typeface="Cambria Math"/>
                </a:rPr>
                <a:t>𝑈</a:t>
              </a:r>
              <a:r>
                <a:rPr lang="en-US" sz="1200" b="0" i="0" baseline="-25000">
                  <a:latin typeface="Cambria Math"/>
                </a:rPr>
                <a:t>𝑖</a:t>
              </a:r>
              <a:r>
                <a:rPr lang="en-US" sz="1200" b="0" i="0">
                  <a:latin typeface="Cambria Math"/>
                </a:rPr>
                <a:t>∗𝑇𝑖</a:t>
              </a:r>
              <a:r>
                <a:rPr lang="en-US" sz="1200" b="0" i="0" baseline="-25000">
                  <a:latin typeface="Cambria Math"/>
                </a:rPr>
                <a:t>,𝑗</a:t>
              </a:r>
              <a:r>
                <a:rPr lang="en-US" sz="1200" b="0" i="0">
                  <a:latin typeface="Cambria Math"/>
                </a:rPr>
                <a:t>∗𝐸𝐹𝑗</a:t>
              </a:r>
              <a:r>
                <a:rPr lang="en-US" sz="1200" b="0" i="0">
                  <a:latin typeface="Cambria Math" panose="02040503050406030204" pitchFamily="18" charset="0"/>
                </a:rPr>
                <a:t>)</a:t>
              </a:r>
              <a:r>
                <a:rPr lang="en-US" sz="1200" b="0" i="0">
                  <a:latin typeface="Cambria Math"/>
                </a:rPr>
                <a:t>]</a:t>
              </a:r>
              <a:r>
                <a:rPr lang="en-US" sz="1200" b="0" i="0">
                  <a:latin typeface="Cambria Math" panose="02040503050406030204" pitchFamily="18" charset="0"/>
                </a:rPr>
                <a:t>(</a:t>
              </a:r>
              <a:r>
                <a:rPr lang="en-US" sz="1200" b="0" i="0">
                  <a:latin typeface="Cambria Math"/>
                </a:rPr>
                <a:t>𝑇𝑂𝑊 −𝑆</a:t>
              </a:r>
              <a:r>
                <a:rPr lang="en-US" sz="1200" b="0" i="0">
                  <a:latin typeface="Cambria Math" panose="02040503050406030204" pitchFamily="18" charset="0"/>
                </a:rPr>
                <a:t>)</a:t>
              </a:r>
              <a:r>
                <a:rPr lang="en-US" sz="1200" b="0" i="0">
                  <a:latin typeface="Cambria Math"/>
                </a:rPr>
                <a:t>−𝑅</a:t>
              </a:r>
              <a:r>
                <a:rPr lang="en-US" sz="1200" b="0" i="0">
                  <a:latin typeface="Cambria Math" panose="02040503050406030204" pitchFamily="18" charset="0"/>
                </a:rPr>
                <a:t>〗</a:t>
              </a:r>
              <a:endParaRPr lang="en-US" sz="12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3303815</xdr:colOff>
      <xdr:row>18</xdr:row>
      <xdr:rowOff>204107</xdr:rowOff>
    </xdr:from>
    <xdr:ext cx="3190557" cy="27276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4904015" y="6128657"/>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𝑇𝑂𝑊</m:t>
                    </m:r>
                    <m:r>
                      <a:rPr lang="en-US" sz="1200" i="1">
                        <a:latin typeface="Cambria Math"/>
                      </a:rPr>
                      <m:t>=</m:t>
                    </m:r>
                    <m:r>
                      <a:rPr lang="en-US" sz="1200" b="0" i="1">
                        <a:latin typeface="Cambria Math"/>
                      </a:rPr>
                      <m:t>𝑃</m:t>
                    </m:r>
                    <m:r>
                      <a:rPr lang="en-US" sz="1200" b="0" i="1">
                        <a:latin typeface="Cambria Math"/>
                      </a:rPr>
                      <m:t>∗</m:t>
                    </m:r>
                    <m:r>
                      <a:rPr lang="en-US" sz="1200" b="0" i="1">
                        <a:latin typeface="Cambria Math"/>
                      </a:rPr>
                      <m:t>𝐵𝑂𝐷</m:t>
                    </m:r>
                    <m:r>
                      <a:rPr lang="en-US" sz="1200" b="0" i="1">
                        <a:latin typeface="Cambria Math"/>
                      </a:rPr>
                      <m:t>∗0.001∗</m:t>
                    </m:r>
                    <m:r>
                      <a:rPr lang="en-US" sz="1200" b="0" i="1">
                        <a:latin typeface="Cambria Math"/>
                      </a:rPr>
                      <m:t>𝐼</m:t>
                    </m:r>
                    <m:r>
                      <a:rPr lang="en-US" sz="1200" b="0" i="1">
                        <a:latin typeface="Cambria Math"/>
                      </a:rPr>
                      <m:t>∗365</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3" name="TextBox 2"/>
            <xdr:cNvSpPr txBox="1"/>
          </xdr:nvSpPr>
          <xdr:spPr>
            <a:xfrm>
              <a:off x="4904015" y="6128657"/>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𝑇𝑂𝑊</a:t>
              </a:r>
              <a:r>
                <a:rPr lang="en-US" sz="1200" i="0">
                  <a:latin typeface="Cambria Math"/>
                </a:rPr>
                <a:t>=</a:t>
              </a:r>
              <a:r>
                <a:rPr lang="en-US" sz="1200" b="0" i="0">
                  <a:latin typeface="Cambria Math"/>
                </a:rPr>
                <a:t>𝑃∗𝐵𝑂𝐷∗0.001∗𝐼∗365</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3626303</xdr:colOff>
      <xdr:row>26</xdr:row>
      <xdr:rowOff>250371</xdr:rowOff>
    </xdr:from>
    <xdr:ext cx="3190557" cy="27276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224386" y="9828288"/>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𝐸𝐹</m:t>
                    </m:r>
                    <m:r>
                      <a:rPr lang="en-US" sz="1200" b="0" i="1" baseline="-25000">
                        <a:latin typeface="Cambria Math"/>
                      </a:rPr>
                      <m:t>𝑗</m:t>
                    </m:r>
                    <m:r>
                      <a:rPr lang="en-US" sz="1200" i="1">
                        <a:latin typeface="Cambria Math"/>
                      </a:rPr>
                      <m:t>=</m:t>
                    </m:r>
                    <m:r>
                      <a:rPr lang="en-US" sz="1200" b="0" i="1">
                        <a:latin typeface="Cambria Math"/>
                      </a:rPr>
                      <m:t>𝐵</m:t>
                    </m:r>
                    <m:r>
                      <a:rPr lang="en-US" sz="1200" b="0" i="1" baseline="-25000">
                        <a:latin typeface="Cambria Math"/>
                      </a:rPr>
                      <m:t>𝑜</m:t>
                    </m:r>
                    <m:r>
                      <a:rPr lang="en-US" sz="1200" b="0" i="1">
                        <a:latin typeface="Cambria Math"/>
                      </a:rPr>
                      <m:t>∗</m:t>
                    </m:r>
                    <m:r>
                      <a:rPr lang="en-US" sz="1200" b="0" i="1">
                        <a:latin typeface="Cambria Math"/>
                      </a:rPr>
                      <m:t>𝑀𝐶𝐹𝑗</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4" name="TextBox 3"/>
            <xdr:cNvSpPr txBox="1"/>
          </xdr:nvSpPr>
          <xdr:spPr>
            <a:xfrm>
              <a:off x="5224386" y="9828288"/>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𝐸𝐹</a:t>
              </a:r>
              <a:r>
                <a:rPr lang="en-US" sz="1200" b="0" i="0" baseline="-25000">
                  <a:latin typeface="Cambria Math"/>
                </a:rPr>
                <a:t>𝑗</a:t>
              </a:r>
              <a:r>
                <a:rPr lang="en-US" sz="1200" i="0">
                  <a:latin typeface="Cambria Math"/>
                </a:rPr>
                <a:t>=</a:t>
              </a:r>
              <a:r>
                <a:rPr lang="en-US" sz="1200" b="0" i="0">
                  <a:latin typeface="Cambria Math"/>
                </a:rPr>
                <a:t>𝐵</a:t>
              </a:r>
              <a:r>
                <a:rPr lang="en-US" sz="1200" b="0" i="0" baseline="-25000">
                  <a:latin typeface="Cambria Math"/>
                </a:rPr>
                <a:t>𝑜</a:t>
              </a:r>
              <a:r>
                <a:rPr lang="en-US" sz="1200" b="0" i="0">
                  <a:latin typeface="Cambria Math"/>
                </a:rPr>
                <a:t>∗𝑀𝐶𝐹𝑗</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81643</xdr:colOff>
      <xdr:row>38</xdr:row>
      <xdr:rowOff>62592</xdr:rowOff>
    </xdr:from>
    <xdr:ext cx="4767943" cy="31296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1660072" y="13520056"/>
              <a:ext cx="4767943" cy="31296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𝑁</m:t>
                    </m:r>
                    <m:r>
                      <a:rPr lang="en-US" sz="1200" b="0" i="1" baseline="-25000">
                        <a:latin typeface="Cambria Math"/>
                      </a:rPr>
                      <m:t>2</m:t>
                    </m:r>
                    <m:r>
                      <a:rPr lang="en-US" sz="1200" b="0" i="1">
                        <a:latin typeface="Cambria Math"/>
                      </a:rPr>
                      <m:t>𝑂𝐸𝑚𝑖𝑠𝑠𝑖𝑜𝑛𝑠</m:t>
                    </m:r>
                    <m:r>
                      <a:rPr lang="en-US" sz="1200" i="1">
                        <a:latin typeface="Cambria Math"/>
                      </a:rPr>
                      <m:t>=</m:t>
                    </m:r>
                    <m:r>
                      <a:rPr lang="en-US" sz="1200" b="0" i="1">
                        <a:latin typeface="Cambria Math"/>
                      </a:rPr>
                      <m:t>𝑁</m:t>
                    </m:r>
                    <m:r>
                      <a:rPr lang="en-US" sz="1200" b="0" i="1" baseline="-25000">
                        <a:latin typeface="Cambria Math"/>
                      </a:rPr>
                      <m:t>𝐸𝐹𝐹𝐿𝑈𝐸𝑁𝑇</m:t>
                    </m:r>
                    <m:r>
                      <a:rPr lang="en-US" sz="1200" b="0" i="1">
                        <a:latin typeface="Cambria Math"/>
                      </a:rPr>
                      <m:t>∗</m:t>
                    </m:r>
                    <m:r>
                      <a:rPr lang="en-US" sz="1200" b="0" i="1">
                        <a:latin typeface="Cambria Math"/>
                      </a:rPr>
                      <m:t>𝐸𝐹𝐸𝐹𝐹𝐿𝑈𝐸𝑁𝑇</m:t>
                    </m:r>
                    <m:r>
                      <a:rPr lang="en-US" sz="1200" b="0" i="1">
                        <a:latin typeface="Cambria Math"/>
                      </a:rPr>
                      <m:t>∗44/28</m:t>
                    </m:r>
                  </m:oMath>
                </m:oMathPara>
              </a14:m>
              <a:endParaRPr lang="en-US" sz="1200">
                <a:latin typeface="Times New Roman" panose="02020603050405020304" pitchFamily="18" charset="0"/>
                <a:cs typeface="Times New Roman" panose="02020603050405020304" pitchFamily="18" charset="0"/>
              </a:endParaRPr>
            </a:p>
          </xdr:txBody>
        </xdr:sp>
      </mc:Choice>
      <mc:Fallback xmlns="">
        <xdr:sp macro="" textlink="">
          <xdr:nvSpPr>
            <xdr:cNvPr id="5" name="TextBox 4"/>
            <xdr:cNvSpPr txBox="1"/>
          </xdr:nvSpPr>
          <xdr:spPr>
            <a:xfrm>
              <a:off x="1660072" y="13520056"/>
              <a:ext cx="4767943" cy="31296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r>
                <a:rPr lang="en-US" sz="1200" b="0" i="0">
                  <a:latin typeface="Cambria Math"/>
                </a:rPr>
                <a:t>𝑁</a:t>
              </a:r>
              <a:r>
                <a:rPr lang="en-US" sz="1200" b="0" i="0" baseline="-25000">
                  <a:latin typeface="Cambria Math"/>
                </a:rPr>
                <a:t>2</a:t>
              </a:r>
              <a:r>
                <a:rPr lang="en-US" sz="1200" b="0" i="0">
                  <a:latin typeface="Cambria Math"/>
                </a:rPr>
                <a:t>𝑂𝐸𝑚𝑖𝑠𝑠𝑖𝑜𝑛𝑠</a:t>
              </a:r>
              <a:r>
                <a:rPr lang="en-US" sz="1200" i="0">
                  <a:latin typeface="Cambria Math"/>
                </a:rPr>
                <a:t>=</a:t>
              </a:r>
              <a:r>
                <a:rPr lang="en-US" sz="1200" b="0" i="0">
                  <a:latin typeface="Cambria Math"/>
                </a:rPr>
                <a:t>𝑁</a:t>
              </a:r>
              <a:r>
                <a:rPr lang="en-US" sz="1200" b="0" i="0" baseline="-25000">
                  <a:latin typeface="Cambria Math"/>
                </a:rPr>
                <a:t>𝐸𝐹𝐹𝐿𝑈𝐸𝑁𝑇</a:t>
              </a:r>
              <a:r>
                <a:rPr lang="en-US" sz="1200" b="0" i="0">
                  <a:latin typeface="Cambria Math"/>
                </a:rPr>
                <a:t>∗𝐸𝐹𝐸𝐹𝐹𝐿𝑈𝐸𝑁𝑇∗44/28</a:t>
              </a:r>
              <a:endParaRPr lang="en-US" sz="12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0</xdr:colOff>
      <xdr:row>47</xdr:row>
      <xdr:rowOff>0</xdr:rowOff>
    </xdr:from>
    <xdr:ext cx="4610100" cy="453201"/>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578429" y="16029214"/>
              <a:ext cx="4610100" cy="453201"/>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𝑁</m:t>
                    </m:r>
                    <m:r>
                      <a:rPr lang="en-US" sz="1200" b="0" i="1" baseline="-25000">
                        <a:latin typeface="Cambria Math"/>
                      </a:rPr>
                      <m:t>𝐸𝐹𝐹𝐿𝑈𝐸𝑁𝑇</m:t>
                    </m:r>
                    <m:r>
                      <a:rPr lang="en-US" sz="1200" b="0" i="1">
                        <a:latin typeface="Cambria Math"/>
                      </a:rPr>
                      <m:t>=</m:t>
                    </m:r>
                    <m:r>
                      <a:rPr lang="en-US" sz="1200" b="0" i="1">
                        <a:latin typeface="Cambria Math"/>
                      </a:rPr>
                      <m:t>𝑃</m:t>
                    </m:r>
                    <m:r>
                      <a:rPr lang="en-US" sz="1200" b="0" i="1">
                        <a:latin typeface="Cambria Math"/>
                      </a:rPr>
                      <m:t>∗</m:t>
                    </m:r>
                    <m:r>
                      <a:rPr lang="en-US" sz="1200" b="0" i="1">
                        <a:latin typeface="Cambria Math"/>
                      </a:rPr>
                      <m:t>𝑃𝑟𝑜𝑡𝑒𝑖𝑛</m:t>
                    </m:r>
                    <m:r>
                      <a:rPr lang="en-US" sz="1200" b="0" i="1">
                        <a:latin typeface="Cambria Math"/>
                      </a:rPr>
                      <m:t>∗</m:t>
                    </m:r>
                    <m:r>
                      <a:rPr lang="en-US" sz="1200" b="0" i="1">
                        <a:latin typeface="Cambria Math"/>
                      </a:rPr>
                      <m:t>𝐹𝑁𝑃𝑅</m:t>
                    </m:r>
                    <m:r>
                      <a:rPr lang="en-US" sz="1200" b="0" i="1">
                        <a:latin typeface="Cambria Math"/>
                      </a:rPr>
                      <m:t>∗</m:t>
                    </m:r>
                    <m:r>
                      <a:rPr lang="en-US" sz="1200" b="0" i="1">
                        <a:latin typeface="Cambria Math"/>
                      </a:rPr>
                      <m:t>𝐹𝑁𝑂𝑁</m:t>
                    </m:r>
                    <m:r>
                      <a:rPr lang="en-US" sz="1200" b="0" i="1" baseline="-18000">
                        <a:latin typeface="Cambria Math"/>
                      </a:rPr>
                      <m:t>−</m:t>
                    </m:r>
                    <m:r>
                      <a:rPr lang="en-US" sz="1200" b="0" i="1" baseline="-25000">
                        <a:latin typeface="Cambria Math"/>
                      </a:rPr>
                      <m:t>𝐶𝑂𝑁</m:t>
                    </m:r>
                    <m:r>
                      <a:rPr lang="en-US" sz="1200" b="0" i="1">
                        <a:latin typeface="Cambria Math"/>
                      </a:rPr>
                      <m:t>∗</m:t>
                    </m:r>
                    <m:r>
                      <a:rPr lang="en-US" sz="1200" b="0" i="1">
                        <a:latin typeface="Cambria Math"/>
                      </a:rPr>
                      <m:t>𝐹𝐼𝑁𝐷</m:t>
                    </m:r>
                    <m:r>
                      <a:rPr lang="en-US" sz="1200" b="0" i="1" baseline="-18000">
                        <a:latin typeface="Cambria Math"/>
                      </a:rPr>
                      <m:t>−</m:t>
                    </m:r>
                    <m:r>
                      <a:rPr lang="en-US" sz="1200" b="0" i="1" baseline="-25000">
                        <a:latin typeface="Cambria Math"/>
                      </a:rPr>
                      <m:t>𝐶𝑂𝑀</m:t>
                    </m:r>
                    <m:r>
                      <a:rPr lang="en-US" sz="1200" b="0" i="1">
                        <a:latin typeface="Cambria Math"/>
                      </a:rPr>
                      <m:t>)−</m:t>
                    </m:r>
                    <m:r>
                      <a:rPr lang="en-US" sz="1200" b="0" i="1">
                        <a:latin typeface="Cambria Math"/>
                      </a:rPr>
                      <m:t>𝑁𝑆𝐿𝑈𝐷𝐺𝐸</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9" name="TextBox 8"/>
            <xdr:cNvSpPr txBox="1"/>
          </xdr:nvSpPr>
          <xdr:spPr>
            <a:xfrm>
              <a:off x="1578429" y="16029214"/>
              <a:ext cx="4610100" cy="453201"/>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𝑁</a:t>
              </a:r>
              <a:r>
                <a:rPr lang="en-US" sz="1200" b="0" i="0" baseline="-25000">
                  <a:latin typeface="Cambria Math"/>
                </a:rPr>
                <a:t>𝐸𝐹𝐹𝐿𝑈𝐸𝑁𝑇</a:t>
              </a:r>
              <a:r>
                <a:rPr lang="en-US" sz="1200" b="0" i="0">
                  <a:latin typeface="Cambria Math"/>
                </a:rPr>
                <a:t>=𝑃∗𝑃𝑟𝑜𝑡𝑒𝑖𝑛∗𝐹𝑁𝑃𝑅∗𝐹𝑁𝑂𝑁</a:t>
              </a:r>
              <a:r>
                <a:rPr lang="en-US" sz="1200" b="0" i="0" baseline="-18000">
                  <a:latin typeface="Cambria Math"/>
                </a:rPr>
                <a:t>−</a:t>
              </a:r>
              <a:r>
                <a:rPr lang="en-US" sz="1200" b="0" i="0" baseline="-25000">
                  <a:latin typeface="Cambria Math"/>
                </a:rPr>
                <a:t>𝐶𝑂𝑁</a:t>
              </a:r>
              <a:r>
                <a:rPr lang="en-US" sz="1200" b="0" i="0">
                  <a:latin typeface="Cambria Math"/>
                </a:rPr>
                <a:t>∗𝐹𝐼𝑁𝐷</a:t>
              </a:r>
              <a:r>
                <a:rPr lang="en-US" sz="1200" b="0" i="0" baseline="-18000">
                  <a:latin typeface="Cambria Math"/>
                </a:rPr>
                <a:t>−</a:t>
              </a:r>
              <a:r>
                <a:rPr lang="en-US" sz="1200" b="0" i="0" baseline="-25000">
                  <a:latin typeface="Cambria Math"/>
                </a:rPr>
                <a:t>𝐶𝑂𝑀</a:t>
              </a:r>
              <a:r>
                <a:rPr lang="en-US" sz="1200" b="0" i="0">
                  <a:latin typeface="Cambria Math"/>
                </a:rPr>
                <a:t>)−𝑁𝑆𝐿𝑈𝐷𝐺𝐸</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wri-my.sharepoint.com/Applications/Microsoft%20Office%202011/Office/Startup/Excel/9900/2&#186;%20Levantamento/Quadros/98-99/4&#186;%20Levantamento/SERIS/EVOL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wri-my.sharepoint.com/Applications/Microsoft%20Office%202011/Office/Startup/Excel/9900/2&#186;%20Levantamento/Quadros/98-99/4&#186;%20Levantamento/S959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 val="EVPRDBR"/>
      <sheetName val="EVPTVBR"/>
      <sheetName val="EVARECS"/>
      <sheetName val="EVPRDCS"/>
      <sheetName val="EVPTVCS"/>
      <sheetName val="EVARES"/>
      <sheetName val="EVPRDS"/>
      <sheetName val="EVPTVS"/>
      <sheetName val="EVARESD"/>
      <sheetName val="EVPRDSD"/>
      <sheetName val="EVPTVSD"/>
      <sheetName val="EVARECO"/>
      <sheetName val="EVPRDCO"/>
      <sheetName val="EVPTVCO"/>
      <sheetName val="EVARENE"/>
      <sheetName val="EVPRDNE"/>
      <sheetName val="EVPTVNE"/>
      <sheetName val="EVARENO"/>
      <sheetName val="EVPRDNO"/>
      <sheetName val="EVPTVNO"/>
      <sheetName val="EVARENN"/>
      <sheetName val="EVPRDNN"/>
      <sheetName val="EVPTVNN"/>
      <sheetName val="EVAREDF"/>
      <sheetName val="EVPRDDF"/>
      <sheetName val="EVPTVDF"/>
      <sheetName val="EVAREGO"/>
      <sheetName val="EVPRDGO"/>
      <sheetName val="EVPTVGO"/>
      <sheetName val="EVAREMT"/>
      <sheetName val="EVPRDMT"/>
      <sheetName val="EVPTVMT"/>
      <sheetName val="EVAREMS"/>
      <sheetName val="EVPRDMS"/>
      <sheetName val="EVPTVMS"/>
      <sheetName val="EVAREPR"/>
      <sheetName val="EVPRDPR"/>
      <sheetName val="EVPTVPR"/>
      <sheetName val="EVARERS"/>
      <sheetName val="EVPRDRS"/>
      <sheetName val="EVPTVRS"/>
      <sheetName val="EVARESC"/>
      <sheetName val="EVPRDSC"/>
      <sheetName val="EVPTVSC"/>
      <sheetName val="EVARESP"/>
      <sheetName val="EVPRDSP"/>
      <sheetName val="EVPTVSP"/>
      <sheetName val="EVAREMG"/>
      <sheetName val="EVPRDMG"/>
      <sheetName val="EVPTVMG"/>
      <sheetName val="EVARERJ"/>
      <sheetName val="EVPRDRJ"/>
      <sheetName val="EVPTVRJ"/>
      <sheetName val="EVAREES"/>
      <sheetName val="EVPRDES"/>
      <sheetName val="EVPTVES"/>
      <sheetName val="EVAREBN"/>
      <sheetName val="EVPRDBN"/>
      <sheetName val="EVPTVBN"/>
      <sheetName val="EVAREBS"/>
      <sheetName val="EVPRDBS"/>
      <sheetName val="EVPTVBS"/>
      <sheetName val="EVAREBA"/>
      <sheetName val="EVPRDBA"/>
      <sheetName val="EVPTVBA"/>
      <sheetName val="EVAREMA"/>
      <sheetName val="EVPRDMA"/>
      <sheetName val="EVPTVMA"/>
      <sheetName val="EVAREPI"/>
      <sheetName val="EVPRDPI"/>
      <sheetName val="EVPTVPI"/>
      <sheetName val="EVARECE"/>
      <sheetName val="EVPRDCE"/>
      <sheetName val="EVPTVCE"/>
      <sheetName val="EVARERN"/>
      <sheetName val="EVPRDRN"/>
      <sheetName val="EVPTVRN"/>
      <sheetName val="EVAREPB"/>
      <sheetName val="EVPRDPB"/>
      <sheetName val="EVPTVPB"/>
      <sheetName val="EVAREPE"/>
      <sheetName val="EVPRDPE"/>
      <sheetName val="EVPTVPE"/>
      <sheetName val="EVAREAL"/>
      <sheetName val="EVPRDAL"/>
      <sheetName val="EVPTVAL"/>
      <sheetName val="EVARESE"/>
      <sheetName val="EVPRDSE"/>
      <sheetName val="EVPTVSE"/>
      <sheetName val="EVARERR"/>
      <sheetName val="EVPRDRR"/>
      <sheetName val="EVPTVRR"/>
      <sheetName val="EVARERO"/>
      <sheetName val="EVPRDRO"/>
      <sheetName val="EVPTVRO"/>
      <sheetName val="EVAREAC"/>
      <sheetName val="EVPRDAC"/>
      <sheetName val="EVPTVAC"/>
      <sheetName val="EVAREAM"/>
      <sheetName val="EVPRDAM"/>
      <sheetName val="EVPTVAM"/>
      <sheetName val="EVAREPA"/>
      <sheetName val="EVPRDPA"/>
      <sheetName val="EVPTVPA"/>
      <sheetName val="EVARETO"/>
      <sheetName val="EVPRDTO"/>
      <sheetName val="EVPTV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HO1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ghgplatform-india.or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diaenvironmentportal.org.in/files/file/nutritional%20intake%20in%20India%202011-12.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diaenvironmentportal.org.in/files/file/nutritional%20intake%20in%20India%202011-1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zoomScale="85" zoomScaleNormal="85" zoomScalePageLayoutView="89" workbookViewId="0">
      <selection activeCell="D16" sqref="D16"/>
    </sheetView>
  </sheetViews>
  <sheetFormatPr defaultColWidth="11.42578125" defaultRowHeight="19.5" x14ac:dyDescent="0.3"/>
  <cols>
    <col min="1" max="1" width="11.42578125" style="98" customWidth="1"/>
    <col min="2" max="2" width="11.42578125" style="98"/>
    <col min="3" max="3" width="30.5703125" style="98" customWidth="1"/>
    <col min="4" max="4" width="122" style="98" customWidth="1"/>
    <col min="5" max="16384" width="11.42578125" style="98"/>
  </cols>
  <sheetData>
    <row r="1" spans="1:33" x14ac:dyDescent="0.3">
      <c r="A1" s="97"/>
      <c r="B1" s="97"/>
      <c r="C1" s="97"/>
      <c r="D1" s="97"/>
      <c r="E1" s="97"/>
      <c r="F1" s="97"/>
      <c r="G1" s="97"/>
      <c r="H1" s="97"/>
      <c r="I1" s="97"/>
      <c r="J1" s="97"/>
      <c r="K1" s="97"/>
      <c r="L1" s="97"/>
      <c r="M1" s="97"/>
      <c r="N1" s="97"/>
      <c r="O1" s="97"/>
      <c r="P1" s="97"/>
      <c r="Q1" s="97"/>
      <c r="R1" s="97"/>
      <c r="S1" s="97"/>
      <c r="T1" s="97"/>
      <c r="U1" s="97"/>
    </row>
    <row r="2" spans="1:33" x14ac:dyDescent="0.3">
      <c r="A2" s="97"/>
      <c r="B2" s="97"/>
      <c r="C2" s="97"/>
      <c r="D2" s="97"/>
      <c r="E2" s="97"/>
      <c r="F2" s="97"/>
      <c r="G2" s="97"/>
      <c r="H2" s="97"/>
      <c r="I2" s="97"/>
      <c r="J2" s="97"/>
      <c r="K2" s="97"/>
      <c r="L2" s="97"/>
      <c r="M2" s="97"/>
      <c r="N2" s="97"/>
      <c r="O2" s="97"/>
      <c r="P2" s="97"/>
      <c r="Q2" s="97"/>
      <c r="R2" s="97"/>
      <c r="S2" s="97"/>
      <c r="T2" s="97"/>
      <c r="U2" s="97"/>
    </row>
    <row r="3" spans="1:33" x14ac:dyDescent="0.3">
      <c r="A3" s="97"/>
      <c r="B3" s="97"/>
      <c r="C3" s="97"/>
      <c r="D3" s="97"/>
      <c r="E3" s="97"/>
      <c r="F3" s="97"/>
      <c r="G3" s="97"/>
      <c r="H3" s="97"/>
      <c r="I3" s="97"/>
      <c r="J3" s="97"/>
      <c r="K3" s="97"/>
      <c r="L3" s="97"/>
      <c r="M3" s="97"/>
      <c r="N3" s="97"/>
      <c r="O3" s="97"/>
      <c r="P3" s="97"/>
      <c r="Q3" s="97"/>
      <c r="R3" s="97"/>
      <c r="S3" s="97"/>
      <c r="T3" s="97"/>
      <c r="U3" s="97"/>
    </row>
    <row r="4" spans="1:33" x14ac:dyDescent="0.3">
      <c r="A4" s="97"/>
      <c r="B4" s="97"/>
      <c r="C4" s="97"/>
      <c r="D4" s="97"/>
      <c r="E4" s="97"/>
      <c r="F4" s="97"/>
      <c r="G4" s="97"/>
      <c r="H4" s="97"/>
      <c r="I4" s="97"/>
      <c r="J4" s="97"/>
      <c r="K4" s="97"/>
      <c r="L4" s="97"/>
      <c r="M4" s="97"/>
      <c r="N4" s="97"/>
      <c r="O4" s="97"/>
      <c r="P4" s="97"/>
      <c r="Q4" s="97"/>
      <c r="R4" s="97"/>
      <c r="S4" s="97"/>
      <c r="T4" s="97"/>
      <c r="U4" s="97"/>
    </row>
    <row r="5" spans="1:33" ht="20.25" thickBot="1" x14ac:dyDescent="0.35">
      <c r="A5" s="97"/>
      <c r="B5" s="97"/>
      <c r="C5" s="99"/>
      <c r="D5" s="99"/>
      <c r="E5" s="99"/>
      <c r="F5" s="99"/>
      <c r="G5" s="99"/>
      <c r="H5" s="99"/>
      <c r="I5" s="99"/>
      <c r="J5" s="99"/>
      <c r="K5" s="99"/>
      <c r="L5" s="99"/>
      <c r="M5" s="99"/>
      <c r="N5" s="99"/>
      <c r="O5" s="99"/>
      <c r="P5" s="99"/>
      <c r="Q5" s="99"/>
      <c r="R5" s="99"/>
      <c r="S5" s="99"/>
      <c r="T5" s="99"/>
      <c r="U5" s="99"/>
    </row>
    <row r="6" spans="1:33" ht="20.25" thickBot="1" x14ac:dyDescent="0.35">
      <c r="A6" s="97"/>
      <c r="B6" s="100"/>
      <c r="C6" s="101" t="s">
        <v>113</v>
      </c>
      <c r="D6" s="102" t="s">
        <v>114</v>
      </c>
      <c r="E6" s="103"/>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row>
    <row r="7" spans="1:33" x14ac:dyDescent="0.3">
      <c r="A7" s="97"/>
      <c r="B7" s="100"/>
      <c r="C7" s="108" t="s">
        <v>127</v>
      </c>
      <c r="D7" s="404" t="s">
        <v>272</v>
      </c>
      <c r="E7" s="103"/>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row>
    <row r="8" spans="1:33" x14ac:dyDescent="0.3">
      <c r="A8" s="97"/>
      <c r="B8" s="100"/>
      <c r="C8" s="104" t="s">
        <v>115</v>
      </c>
      <c r="D8" s="405" t="s">
        <v>174</v>
      </c>
      <c r="E8" s="103"/>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row>
    <row r="9" spans="1:33" ht="39" x14ac:dyDescent="0.3">
      <c r="A9" s="97"/>
      <c r="B9" s="100"/>
      <c r="C9" s="105" t="s">
        <v>116</v>
      </c>
      <c r="D9" s="405" t="s">
        <v>117</v>
      </c>
      <c r="E9" s="103"/>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row>
    <row r="10" spans="1:33" ht="38.25" customHeight="1" x14ac:dyDescent="0.3">
      <c r="A10" s="97"/>
      <c r="B10" s="100"/>
      <c r="C10" s="105" t="s">
        <v>118</v>
      </c>
      <c r="D10" s="406" t="s">
        <v>254</v>
      </c>
      <c r="E10" s="103"/>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row>
    <row r="11" spans="1:33" ht="166.5" customHeight="1" x14ac:dyDescent="0.3">
      <c r="A11" s="97"/>
      <c r="B11" s="100"/>
      <c r="C11" s="105" t="s">
        <v>119</v>
      </c>
      <c r="D11" s="407" t="s">
        <v>175</v>
      </c>
      <c r="E11" s="103"/>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row>
    <row r="12" spans="1:33" ht="108" customHeight="1" x14ac:dyDescent="0.3">
      <c r="A12" s="97"/>
      <c r="B12" s="100"/>
      <c r="C12" s="106" t="s">
        <v>120</v>
      </c>
      <c r="D12" s="406" t="s">
        <v>274</v>
      </c>
      <c r="E12" s="103"/>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row>
    <row r="13" spans="1:33" x14ac:dyDescent="0.3">
      <c r="A13" s="97"/>
      <c r="B13" s="100"/>
      <c r="C13" s="106" t="s">
        <v>121</v>
      </c>
      <c r="D13" s="405" t="s">
        <v>165</v>
      </c>
      <c r="E13" s="103"/>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33" x14ac:dyDescent="0.3">
      <c r="A14" s="97"/>
      <c r="B14" s="100"/>
      <c r="C14" s="106" t="s">
        <v>122</v>
      </c>
      <c r="D14" s="408" t="s">
        <v>126</v>
      </c>
      <c r="E14" s="103"/>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row>
    <row r="15" spans="1:33" ht="184.5" customHeight="1" x14ac:dyDescent="0.3">
      <c r="A15" s="97"/>
      <c r="B15" s="100"/>
      <c r="C15" s="105" t="s">
        <v>123</v>
      </c>
      <c r="D15" s="409" t="s">
        <v>128</v>
      </c>
      <c r="E15" s="103"/>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row>
    <row r="16" spans="1:33" ht="99" customHeight="1" x14ac:dyDescent="0.3">
      <c r="A16" s="97"/>
      <c r="B16" s="100"/>
      <c r="C16" s="106" t="s">
        <v>124</v>
      </c>
      <c r="D16" s="410" t="s">
        <v>273</v>
      </c>
      <c r="E16" s="103"/>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row>
    <row r="17" spans="1:33" ht="137.25" thickBot="1" x14ac:dyDescent="0.35">
      <c r="A17" s="97"/>
      <c r="B17" s="100"/>
      <c r="C17" s="107" t="s">
        <v>125</v>
      </c>
      <c r="D17" s="411" t="s">
        <v>129</v>
      </c>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row>
    <row r="18" spans="1:33" x14ac:dyDescent="0.3">
      <c r="A18" s="97"/>
      <c r="B18" s="100"/>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row>
    <row r="19" spans="1:33" x14ac:dyDescent="0.3">
      <c r="A19" s="97"/>
      <c r="B19" s="100"/>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row>
    <row r="20" spans="1:33" x14ac:dyDescent="0.3">
      <c r="A20" s="97"/>
      <c r="B20" s="100"/>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row>
    <row r="21" spans="1:33" x14ac:dyDescent="0.3">
      <c r="A21" s="97"/>
      <c r="B21" s="100"/>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row>
    <row r="22" spans="1:33" x14ac:dyDescent="0.3">
      <c r="A22" s="97"/>
      <c r="B22" s="100"/>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row>
    <row r="23" spans="1:33" x14ac:dyDescent="0.3">
      <c r="A23" s="97"/>
      <c r="B23" s="100"/>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row>
    <row r="24" spans="1:33" x14ac:dyDescent="0.3">
      <c r="A24" s="97"/>
      <c r="B24" s="100"/>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row>
    <row r="25" spans="1:33" x14ac:dyDescent="0.3">
      <c r="A25" s="97"/>
      <c r="B25" s="100"/>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row>
    <row r="26" spans="1:33" x14ac:dyDescent="0.3">
      <c r="A26" s="97"/>
      <c r="B26" s="100"/>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row>
    <row r="27" spans="1:33" x14ac:dyDescent="0.3">
      <c r="A27" s="97"/>
      <c r="B27" s="100"/>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row>
    <row r="28" spans="1:33" x14ac:dyDescent="0.3">
      <c r="A28" s="97"/>
      <c r="B28" s="100"/>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row>
    <row r="29" spans="1:33" x14ac:dyDescent="0.3">
      <c r="A29" s="97"/>
      <c r="B29" s="100"/>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row>
    <row r="30" spans="1:33" x14ac:dyDescent="0.3">
      <c r="A30" s="97"/>
      <c r="B30" s="100"/>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row>
    <row r="31" spans="1:33" x14ac:dyDescent="0.3">
      <c r="A31" s="97"/>
      <c r="B31" s="100"/>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row>
    <row r="32" spans="1:33" x14ac:dyDescent="0.3">
      <c r="A32" s="97"/>
      <c r="B32" s="100"/>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row>
    <row r="33" spans="1:33" x14ac:dyDescent="0.3">
      <c r="A33" s="97"/>
      <c r="B33" s="100"/>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row>
    <row r="34" spans="1:33" x14ac:dyDescent="0.3">
      <c r="A34" s="97"/>
      <c r="B34" s="100"/>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row>
    <row r="35" spans="1:33" x14ac:dyDescent="0.3">
      <c r="A35" s="97"/>
      <c r="B35" s="100"/>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row>
    <row r="36" spans="1:33" x14ac:dyDescent="0.3">
      <c r="A36" s="97"/>
      <c r="B36" s="100"/>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row>
    <row r="37" spans="1:33" x14ac:dyDescent="0.3">
      <c r="A37" s="97"/>
      <c r="B37" s="100"/>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row>
    <row r="38" spans="1:33" x14ac:dyDescent="0.3">
      <c r="A38" s="97"/>
      <c r="B38" s="100"/>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row>
    <row r="39" spans="1:33" x14ac:dyDescent="0.3">
      <c r="A39" s="97"/>
      <c r="B39" s="100"/>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row>
    <row r="40" spans="1:33" x14ac:dyDescent="0.3">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row>
    <row r="41" spans="1:33" x14ac:dyDescent="0.3">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row>
    <row r="42" spans="1:33" x14ac:dyDescent="0.3">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row>
    <row r="43" spans="1:33" x14ac:dyDescent="0.3">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row>
    <row r="44" spans="1:33" x14ac:dyDescent="0.3">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row>
    <row r="45" spans="1:33" x14ac:dyDescent="0.3">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row>
    <row r="46" spans="1:33" x14ac:dyDescent="0.3">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row>
    <row r="47" spans="1:33" x14ac:dyDescent="0.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row>
    <row r="48" spans="1:33" x14ac:dyDescent="0.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row>
    <row r="49" spans="3:33" x14ac:dyDescent="0.3">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row>
    <row r="50" spans="3:33" x14ac:dyDescent="0.3">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row>
    <row r="51" spans="3:33" x14ac:dyDescent="0.3">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row>
    <row r="52" spans="3:33" x14ac:dyDescent="0.3">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row>
    <row r="53" spans="3:33" x14ac:dyDescent="0.3">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row>
    <row r="54" spans="3:33" x14ac:dyDescent="0.3">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row>
    <row r="55" spans="3:33" x14ac:dyDescent="0.3">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row>
    <row r="56" spans="3:33" x14ac:dyDescent="0.3">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row>
    <row r="57" spans="3:33" x14ac:dyDescent="0.3">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row>
    <row r="58" spans="3:33" x14ac:dyDescent="0.3">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row>
    <row r="59" spans="3:33" x14ac:dyDescent="0.3">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row>
    <row r="60" spans="3:33" x14ac:dyDescent="0.3">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row>
    <row r="61" spans="3:33" x14ac:dyDescent="0.3">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row>
    <row r="62" spans="3:33" x14ac:dyDescent="0.3">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row>
    <row r="63" spans="3:33" x14ac:dyDescent="0.3">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row>
    <row r="64" spans="3:33" x14ac:dyDescent="0.3">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row>
    <row r="65" spans="3:33" x14ac:dyDescent="0.3">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row>
    <row r="66" spans="3:33" x14ac:dyDescent="0.3">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row>
    <row r="67" spans="3:33" x14ac:dyDescent="0.3">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row>
    <row r="68" spans="3:33" x14ac:dyDescent="0.3">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row>
    <row r="69" spans="3:33" x14ac:dyDescent="0.3">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row>
    <row r="70" spans="3:33" x14ac:dyDescent="0.3">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row>
    <row r="71" spans="3:33" x14ac:dyDescent="0.3">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row>
    <row r="72" spans="3:33" x14ac:dyDescent="0.3">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row>
    <row r="73" spans="3:33" x14ac:dyDescent="0.3">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row>
    <row r="74" spans="3:33" x14ac:dyDescent="0.3">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row>
    <row r="75" spans="3:33" x14ac:dyDescent="0.3">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row>
    <row r="76" spans="3:33" x14ac:dyDescent="0.3">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row>
    <row r="77" spans="3:33" x14ac:dyDescent="0.3">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row>
    <row r="78" spans="3:33" x14ac:dyDescent="0.3">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row>
    <row r="79" spans="3:33" x14ac:dyDescent="0.3">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row>
    <row r="80" spans="3:33" x14ac:dyDescent="0.3">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row>
    <row r="81" spans="3:33" x14ac:dyDescent="0.3">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row>
    <row r="82" spans="3:33" x14ac:dyDescent="0.3">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row>
    <row r="83" spans="3:33" x14ac:dyDescent="0.3">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row>
    <row r="84" spans="3:33" x14ac:dyDescent="0.3">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row>
    <row r="85" spans="3:33" x14ac:dyDescent="0.3">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row>
    <row r="86" spans="3:33" x14ac:dyDescent="0.3">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row>
    <row r="87" spans="3:33" x14ac:dyDescent="0.3">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row>
    <row r="88" spans="3:33" x14ac:dyDescent="0.3">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row>
    <row r="89" spans="3:33" x14ac:dyDescent="0.3">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row>
    <row r="90" spans="3:33" x14ac:dyDescent="0.3">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row>
    <row r="91" spans="3:33" x14ac:dyDescent="0.3">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row>
    <row r="92" spans="3:33" x14ac:dyDescent="0.3">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row>
    <row r="93" spans="3:33" x14ac:dyDescent="0.3">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row>
    <row r="94" spans="3:33" x14ac:dyDescent="0.3">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row>
    <row r="95" spans="3:33" x14ac:dyDescent="0.3">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row>
    <row r="96" spans="3:33" x14ac:dyDescent="0.3">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row>
    <row r="97" spans="5:33" x14ac:dyDescent="0.3">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row>
  </sheetData>
  <hyperlinks>
    <hyperlink ref="D14" r:id="rId1" display="info@ghgplatform-india.org" xr:uid="{00000000-0004-0000-0000-000000000000}"/>
  </hyperlinks>
  <pageMargins left="0.25" right="0.25" top="0.75" bottom="0.75" header="0.3" footer="0.3"/>
  <pageSetup paperSize="9" scale="55"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2"/>
  <sheetViews>
    <sheetView workbookViewId="0">
      <selection activeCell="K15" sqref="K15"/>
    </sheetView>
  </sheetViews>
  <sheetFormatPr defaultColWidth="8.85546875" defaultRowHeight="15.75" x14ac:dyDescent="0.25"/>
  <cols>
    <col min="1" max="1" width="10" style="8" customWidth="1"/>
    <col min="2" max="2" width="9.85546875" style="8" customWidth="1"/>
    <col min="3" max="4" width="8.85546875" style="8"/>
    <col min="5" max="5" width="10.42578125" style="8" customWidth="1"/>
    <col min="6" max="9" width="8.85546875" style="8"/>
    <col min="10" max="11" width="10" style="8" customWidth="1"/>
    <col min="12" max="12" width="9.42578125" style="8" customWidth="1"/>
    <col min="13" max="13" width="10.140625" style="8" customWidth="1"/>
    <col min="14" max="256" width="8.85546875" style="8"/>
    <col min="257" max="257" width="7.85546875" style="8" customWidth="1"/>
    <col min="258" max="258" width="10" style="8" customWidth="1"/>
    <col min="259" max="266" width="8.85546875" style="8"/>
    <col min="267" max="267" width="10" style="8" customWidth="1"/>
    <col min="268" max="512" width="8.85546875" style="8"/>
    <col min="513" max="513" width="7.85546875" style="8" customWidth="1"/>
    <col min="514" max="514" width="10" style="8" customWidth="1"/>
    <col min="515" max="522" width="8.85546875" style="8"/>
    <col min="523" max="523" width="10" style="8" customWidth="1"/>
    <col min="524" max="768" width="8.85546875" style="8"/>
    <col min="769" max="769" width="7.85546875" style="8" customWidth="1"/>
    <col min="770" max="770" width="10" style="8" customWidth="1"/>
    <col min="771" max="778" width="8.85546875" style="8"/>
    <col min="779" max="779" width="10" style="8" customWidth="1"/>
    <col min="780" max="1024" width="8.85546875" style="8"/>
    <col min="1025" max="1025" width="7.85546875" style="8" customWidth="1"/>
    <col min="1026" max="1026" width="10" style="8" customWidth="1"/>
    <col min="1027" max="1034" width="8.85546875" style="8"/>
    <col min="1035" max="1035" width="10" style="8" customWidth="1"/>
    <col min="1036" max="1280" width="8.85546875" style="8"/>
    <col min="1281" max="1281" width="7.85546875" style="8" customWidth="1"/>
    <col min="1282" max="1282" width="10" style="8" customWidth="1"/>
    <col min="1283" max="1290" width="8.85546875" style="8"/>
    <col min="1291" max="1291" width="10" style="8" customWidth="1"/>
    <col min="1292" max="1536" width="8.85546875" style="8"/>
    <col min="1537" max="1537" width="7.85546875" style="8" customWidth="1"/>
    <col min="1538" max="1538" width="10" style="8" customWidth="1"/>
    <col min="1539" max="1546" width="8.85546875" style="8"/>
    <col min="1547" max="1547" width="10" style="8" customWidth="1"/>
    <col min="1548" max="1792" width="8.85546875" style="8"/>
    <col min="1793" max="1793" width="7.85546875" style="8" customWidth="1"/>
    <col min="1794" max="1794" width="10" style="8" customWidth="1"/>
    <col min="1795" max="1802" width="8.85546875" style="8"/>
    <col min="1803" max="1803" width="10" style="8" customWidth="1"/>
    <col min="1804" max="2048" width="8.85546875" style="8"/>
    <col min="2049" max="2049" width="7.85546875" style="8" customWidth="1"/>
    <col min="2050" max="2050" width="10" style="8" customWidth="1"/>
    <col min="2051" max="2058" width="8.85546875" style="8"/>
    <col min="2059" max="2059" width="10" style="8" customWidth="1"/>
    <col min="2060" max="2304" width="8.85546875" style="8"/>
    <col min="2305" max="2305" width="7.85546875" style="8" customWidth="1"/>
    <col min="2306" max="2306" width="10" style="8" customWidth="1"/>
    <col min="2307" max="2314" width="8.85546875" style="8"/>
    <col min="2315" max="2315" width="10" style="8" customWidth="1"/>
    <col min="2316" max="2560" width="8.85546875" style="8"/>
    <col min="2561" max="2561" width="7.85546875" style="8" customWidth="1"/>
    <col min="2562" max="2562" width="10" style="8" customWidth="1"/>
    <col min="2563" max="2570" width="8.85546875" style="8"/>
    <col min="2571" max="2571" width="10" style="8" customWidth="1"/>
    <col min="2572" max="2816" width="8.85546875" style="8"/>
    <col min="2817" max="2817" width="7.85546875" style="8" customWidth="1"/>
    <col min="2818" max="2818" width="10" style="8" customWidth="1"/>
    <col min="2819" max="2826" width="8.85546875" style="8"/>
    <col min="2827" max="2827" width="10" style="8" customWidth="1"/>
    <col min="2828" max="3072" width="8.85546875" style="8"/>
    <col min="3073" max="3073" width="7.85546875" style="8" customWidth="1"/>
    <col min="3074" max="3074" width="10" style="8" customWidth="1"/>
    <col min="3075" max="3082" width="8.85546875" style="8"/>
    <col min="3083" max="3083" width="10" style="8" customWidth="1"/>
    <col min="3084" max="3328" width="8.85546875" style="8"/>
    <col min="3329" max="3329" width="7.85546875" style="8" customWidth="1"/>
    <col min="3330" max="3330" width="10" style="8" customWidth="1"/>
    <col min="3331" max="3338" width="8.85546875" style="8"/>
    <col min="3339" max="3339" width="10" style="8" customWidth="1"/>
    <col min="3340" max="3584" width="8.85546875" style="8"/>
    <col min="3585" max="3585" width="7.85546875" style="8" customWidth="1"/>
    <col min="3586" max="3586" width="10" style="8" customWidth="1"/>
    <col min="3587" max="3594" width="8.85546875" style="8"/>
    <col min="3595" max="3595" width="10" style="8" customWidth="1"/>
    <col min="3596" max="3840" width="8.85546875" style="8"/>
    <col min="3841" max="3841" width="7.85546875" style="8" customWidth="1"/>
    <col min="3842" max="3842" width="10" style="8" customWidth="1"/>
    <col min="3843" max="3850" width="8.85546875" style="8"/>
    <col min="3851" max="3851" width="10" style="8" customWidth="1"/>
    <col min="3852" max="4096" width="8.85546875" style="8"/>
    <col min="4097" max="4097" width="7.85546875" style="8" customWidth="1"/>
    <col min="4098" max="4098" width="10" style="8" customWidth="1"/>
    <col min="4099" max="4106" width="8.85546875" style="8"/>
    <col min="4107" max="4107" width="10" style="8" customWidth="1"/>
    <col min="4108" max="4352" width="8.85546875" style="8"/>
    <col min="4353" max="4353" width="7.85546875" style="8" customWidth="1"/>
    <col min="4354" max="4354" width="10" style="8" customWidth="1"/>
    <col min="4355" max="4362" width="8.85546875" style="8"/>
    <col min="4363" max="4363" width="10" style="8" customWidth="1"/>
    <col min="4364" max="4608" width="8.85546875" style="8"/>
    <col min="4609" max="4609" width="7.85546875" style="8" customWidth="1"/>
    <col min="4610" max="4610" width="10" style="8" customWidth="1"/>
    <col min="4611" max="4618" width="8.85546875" style="8"/>
    <col min="4619" max="4619" width="10" style="8" customWidth="1"/>
    <col min="4620" max="4864" width="8.85546875" style="8"/>
    <col min="4865" max="4865" width="7.85546875" style="8" customWidth="1"/>
    <col min="4866" max="4866" width="10" style="8" customWidth="1"/>
    <col min="4867" max="4874" width="8.85546875" style="8"/>
    <col min="4875" max="4875" width="10" style="8" customWidth="1"/>
    <col min="4876" max="5120" width="8.85546875" style="8"/>
    <col min="5121" max="5121" width="7.85546875" style="8" customWidth="1"/>
    <col min="5122" max="5122" width="10" style="8" customWidth="1"/>
    <col min="5123" max="5130" width="8.85546875" style="8"/>
    <col min="5131" max="5131" width="10" style="8" customWidth="1"/>
    <col min="5132" max="5376" width="8.85546875" style="8"/>
    <col min="5377" max="5377" width="7.85546875" style="8" customWidth="1"/>
    <col min="5378" max="5378" width="10" style="8" customWidth="1"/>
    <col min="5379" max="5386" width="8.85546875" style="8"/>
    <col min="5387" max="5387" width="10" style="8" customWidth="1"/>
    <col min="5388" max="5632" width="8.85546875" style="8"/>
    <col min="5633" max="5633" width="7.85546875" style="8" customWidth="1"/>
    <col min="5634" max="5634" width="10" style="8" customWidth="1"/>
    <col min="5635" max="5642" width="8.85546875" style="8"/>
    <col min="5643" max="5643" width="10" style="8" customWidth="1"/>
    <col min="5644" max="5888" width="8.85546875" style="8"/>
    <col min="5889" max="5889" width="7.85546875" style="8" customWidth="1"/>
    <col min="5890" max="5890" width="10" style="8" customWidth="1"/>
    <col min="5891" max="5898" width="8.85546875" style="8"/>
    <col min="5899" max="5899" width="10" style="8" customWidth="1"/>
    <col min="5900" max="6144" width="8.85546875" style="8"/>
    <col min="6145" max="6145" width="7.85546875" style="8" customWidth="1"/>
    <col min="6146" max="6146" width="10" style="8" customWidth="1"/>
    <col min="6147" max="6154" width="8.85546875" style="8"/>
    <col min="6155" max="6155" width="10" style="8" customWidth="1"/>
    <col min="6156" max="6400" width="8.85546875" style="8"/>
    <col min="6401" max="6401" width="7.85546875" style="8" customWidth="1"/>
    <col min="6402" max="6402" width="10" style="8" customWidth="1"/>
    <col min="6403" max="6410" width="8.85546875" style="8"/>
    <col min="6411" max="6411" width="10" style="8" customWidth="1"/>
    <col min="6412" max="6656" width="8.85546875" style="8"/>
    <col min="6657" max="6657" width="7.85546875" style="8" customWidth="1"/>
    <col min="6658" max="6658" width="10" style="8" customWidth="1"/>
    <col min="6659" max="6666" width="8.85546875" style="8"/>
    <col min="6667" max="6667" width="10" style="8" customWidth="1"/>
    <col min="6668" max="6912" width="8.85546875" style="8"/>
    <col min="6913" max="6913" width="7.85546875" style="8" customWidth="1"/>
    <col min="6914" max="6914" width="10" style="8" customWidth="1"/>
    <col min="6915" max="6922" width="8.85546875" style="8"/>
    <col min="6923" max="6923" width="10" style="8" customWidth="1"/>
    <col min="6924" max="7168" width="8.85546875" style="8"/>
    <col min="7169" max="7169" width="7.85546875" style="8" customWidth="1"/>
    <col min="7170" max="7170" width="10" style="8" customWidth="1"/>
    <col min="7171" max="7178" width="8.85546875" style="8"/>
    <col min="7179" max="7179" width="10" style="8" customWidth="1"/>
    <col min="7180" max="7424" width="8.85546875" style="8"/>
    <col min="7425" max="7425" width="7.85546875" style="8" customWidth="1"/>
    <col min="7426" max="7426" width="10" style="8" customWidth="1"/>
    <col min="7427" max="7434" width="8.85546875" style="8"/>
    <col min="7435" max="7435" width="10" style="8" customWidth="1"/>
    <col min="7436" max="7680" width="8.85546875" style="8"/>
    <col min="7681" max="7681" width="7.85546875" style="8" customWidth="1"/>
    <col min="7682" max="7682" width="10" style="8" customWidth="1"/>
    <col min="7683" max="7690" width="8.85546875" style="8"/>
    <col min="7691" max="7691" width="10" style="8" customWidth="1"/>
    <col min="7692" max="7936" width="8.85546875" style="8"/>
    <col min="7937" max="7937" width="7.85546875" style="8" customWidth="1"/>
    <col min="7938" max="7938" width="10" style="8" customWidth="1"/>
    <col min="7939" max="7946" width="8.85546875" style="8"/>
    <col min="7947" max="7947" width="10" style="8" customWidth="1"/>
    <col min="7948" max="8192" width="8.85546875" style="8"/>
    <col min="8193" max="8193" width="7.85546875" style="8" customWidth="1"/>
    <col min="8194" max="8194" width="10" style="8" customWidth="1"/>
    <col min="8195" max="8202" width="8.85546875" style="8"/>
    <col min="8203" max="8203" width="10" style="8" customWidth="1"/>
    <col min="8204" max="8448" width="8.85546875" style="8"/>
    <col min="8449" max="8449" width="7.85546875" style="8" customWidth="1"/>
    <col min="8450" max="8450" width="10" style="8" customWidth="1"/>
    <col min="8451" max="8458" width="8.85546875" style="8"/>
    <col min="8459" max="8459" width="10" style="8" customWidth="1"/>
    <col min="8460" max="8704" width="8.85546875" style="8"/>
    <col min="8705" max="8705" width="7.85546875" style="8" customWidth="1"/>
    <col min="8706" max="8706" width="10" style="8" customWidth="1"/>
    <col min="8707" max="8714" width="8.85546875" style="8"/>
    <col min="8715" max="8715" width="10" style="8" customWidth="1"/>
    <col min="8716" max="8960" width="8.85546875" style="8"/>
    <col min="8961" max="8961" width="7.85546875" style="8" customWidth="1"/>
    <col min="8962" max="8962" width="10" style="8" customWidth="1"/>
    <col min="8963" max="8970" width="8.85546875" style="8"/>
    <col min="8971" max="8971" width="10" style="8" customWidth="1"/>
    <col min="8972" max="9216" width="8.85546875" style="8"/>
    <col min="9217" max="9217" width="7.85546875" style="8" customWidth="1"/>
    <col min="9218" max="9218" width="10" style="8" customWidth="1"/>
    <col min="9219" max="9226" width="8.85546875" style="8"/>
    <col min="9227" max="9227" width="10" style="8" customWidth="1"/>
    <col min="9228" max="9472" width="8.85546875" style="8"/>
    <col min="9473" max="9473" width="7.85546875" style="8" customWidth="1"/>
    <col min="9474" max="9474" width="10" style="8" customWidth="1"/>
    <col min="9475" max="9482" width="8.85546875" style="8"/>
    <col min="9483" max="9483" width="10" style="8" customWidth="1"/>
    <col min="9484" max="9728" width="8.85546875" style="8"/>
    <col min="9729" max="9729" width="7.85546875" style="8" customWidth="1"/>
    <col min="9730" max="9730" width="10" style="8" customWidth="1"/>
    <col min="9731" max="9738" width="8.85546875" style="8"/>
    <col min="9739" max="9739" width="10" style="8" customWidth="1"/>
    <col min="9740" max="9984" width="8.85546875" style="8"/>
    <col min="9985" max="9985" width="7.85546875" style="8" customWidth="1"/>
    <col min="9986" max="9986" width="10" style="8" customWidth="1"/>
    <col min="9987" max="9994" width="8.85546875" style="8"/>
    <col min="9995" max="9995" width="10" style="8" customWidth="1"/>
    <col min="9996" max="10240" width="8.85546875" style="8"/>
    <col min="10241" max="10241" width="7.85546875" style="8" customWidth="1"/>
    <col min="10242" max="10242" width="10" style="8" customWidth="1"/>
    <col min="10243" max="10250" width="8.85546875" style="8"/>
    <col min="10251" max="10251" width="10" style="8" customWidth="1"/>
    <col min="10252" max="10496" width="8.85546875" style="8"/>
    <col min="10497" max="10497" width="7.85546875" style="8" customWidth="1"/>
    <col min="10498" max="10498" width="10" style="8" customWidth="1"/>
    <col min="10499" max="10506" width="8.85546875" style="8"/>
    <col min="10507" max="10507" width="10" style="8" customWidth="1"/>
    <col min="10508" max="10752" width="8.85546875" style="8"/>
    <col min="10753" max="10753" width="7.85546875" style="8" customWidth="1"/>
    <col min="10754" max="10754" width="10" style="8" customWidth="1"/>
    <col min="10755" max="10762" width="8.85546875" style="8"/>
    <col min="10763" max="10763" width="10" style="8" customWidth="1"/>
    <col min="10764" max="11008" width="8.85546875" style="8"/>
    <col min="11009" max="11009" width="7.85546875" style="8" customWidth="1"/>
    <col min="11010" max="11010" width="10" style="8" customWidth="1"/>
    <col min="11011" max="11018" width="8.85546875" style="8"/>
    <col min="11019" max="11019" width="10" style="8" customWidth="1"/>
    <col min="11020" max="11264" width="8.85546875" style="8"/>
    <col min="11265" max="11265" width="7.85546875" style="8" customWidth="1"/>
    <col min="11266" max="11266" width="10" style="8" customWidth="1"/>
    <col min="11267" max="11274" width="8.85546875" style="8"/>
    <col min="11275" max="11275" width="10" style="8" customWidth="1"/>
    <col min="11276" max="11520" width="8.85546875" style="8"/>
    <col min="11521" max="11521" width="7.85546875" style="8" customWidth="1"/>
    <col min="11522" max="11522" width="10" style="8" customWidth="1"/>
    <col min="11523" max="11530" width="8.85546875" style="8"/>
    <col min="11531" max="11531" width="10" style="8" customWidth="1"/>
    <col min="11532" max="11776" width="8.85546875" style="8"/>
    <col min="11777" max="11777" width="7.85546875" style="8" customWidth="1"/>
    <col min="11778" max="11778" width="10" style="8" customWidth="1"/>
    <col min="11779" max="11786" width="8.85546875" style="8"/>
    <col min="11787" max="11787" width="10" style="8" customWidth="1"/>
    <col min="11788" max="12032" width="8.85546875" style="8"/>
    <col min="12033" max="12033" width="7.85546875" style="8" customWidth="1"/>
    <col min="12034" max="12034" width="10" style="8" customWidth="1"/>
    <col min="12035" max="12042" width="8.85546875" style="8"/>
    <col min="12043" max="12043" width="10" style="8" customWidth="1"/>
    <col min="12044" max="12288" width="8.85546875" style="8"/>
    <col min="12289" max="12289" width="7.85546875" style="8" customWidth="1"/>
    <col min="12290" max="12290" width="10" style="8" customWidth="1"/>
    <col min="12291" max="12298" width="8.85546875" style="8"/>
    <col min="12299" max="12299" width="10" style="8" customWidth="1"/>
    <col min="12300" max="12544" width="8.85546875" style="8"/>
    <col min="12545" max="12545" width="7.85546875" style="8" customWidth="1"/>
    <col min="12546" max="12546" width="10" style="8" customWidth="1"/>
    <col min="12547" max="12554" width="8.85546875" style="8"/>
    <col min="12555" max="12555" width="10" style="8" customWidth="1"/>
    <col min="12556" max="12800" width="8.85546875" style="8"/>
    <col min="12801" max="12801" width="7.85546875" style="8" customWidth="1"/>
    <col min="12802" max="12802" width="10" style="8" customWidth="1"/>
    <col min="12803" max="12810" width="8.85546875" style="8"/>
    <col min="12811" max="12811" width="10" style="8" customWidth="1"/>
    <col min="12812" max="13056" width="8.85546875" style="8"/>
    <col min="13057" max="13057" width="7.85546875" style="8" customWidth="1"/>
    <col min="13058" max="13058" width="10" style="8" customWidth="1"/>
    <col min="13059" max="13066" width="8.85546875" style="8"/>
    <col min="13067" max="13067" width="10" style="8" customWidth="1"/>
    <col min="13068" max="13312" width="8.85546875" style="8"/>
    <col min="13313" max="13313" width="7.85546875" style="8" customWidth="1"/>
    <col min="13314" max="13314" width="10" style="8" customWidth="1"/>
    <col min="13315" max="13322" width="8.85546875" style="8"/>
    <col min="13323" max="13323" width="10" style="8" customWidth="1"/>
    <col min="13324" max="13568" width="8.85546875" style="8"/>
    <col min="13569" max="13569" width="7.85546875" style="8" customWidth="1"/>
    <col min="13570" max="13570" width="10" style="8" customWidth="1"/>
    <col min="13571" max="13578" width="8.85546875" style="8"/>
    <col min="13579" max="13579" width="10" style="8" customWidth="1"/>
    <col min="13580" max="13824" width="8.85546875" style="8"/>
    <col min="13825" max="13825" width="7.85546875" style="8" customWidth="1"/>
    <col min="13826" max="13826" width="10" style="8" customWidth="1"/>
    <col min="13827" max="13834" width="8.85546875" style="8"/>
    <col min="13835" max="13835" width="10" style="8" customWidth="1"/>
    <col min="13836" max="14080" width="8.85546875" style="8"/>
    <col min="14081" max="14081" width="7.85546875" style="8" customWidth="1"/>
    <col min="14082" max="14082" width="10" style="8" customWidth="1"/>
    <col min="14083" max="14090" width="8.85546875" style="8"/>
    <col min="14091" max="14091" width="10" style="8" customWidth="1"/>
    <col min="14092" max="14336" width="8.85546875" style="8"/>
    <col min="14337" max="14337" width="7.85546875" style="8" customWidth="1"/>
    <col min="14338" max="14338" width="10" style="8" customWidth="1"/>
    <col min="14339" max="14346" width="8.85546875" style="8"/>
    <col min="14347" max="14347" width="10" style="8" customWidth="1"/>
    <col min="14348" max="14592" width="8.85546875" style="8"/>
    <col min="14593" max="14593" width="7.85546875" style="8" customWidth="1"/>
    <col min="14594" max="14594" width="10" style="8" customWidth="1"/>
    <col min="14595" max="14602" width="8.85546875" style="8"/>
    <col min="14603" max="14603" width="10" style="8" customWidth="1"/>
    <col min="14604" max="14848" width="8.85546875" style="8"/>
    <col min="14849" max="14849" width="7.85546875" style="8" customWidth="1"/>
    <col min="14850" max="14850" width="10" style="8" customWidth="1"/>
    <col min="14851" max="14858" width="8.85546875" style="8"/>
    <col min="14859" max="14859" width="10" style="8" customWidth="1"/>
    <col min="14860" max="15104" width="8.85546875" style="8"/>
    <col min="15105" max="15105" width="7.85546875" style="8" customWidth="1"/>
    <col min="15106" max="15106" width="10" style="8" customWidth="1"/>
    <col min="15107" max="15114" width="8.85546875" style="8"/>
    <col min="15115" max="15115" width="10" style="8" customWidth="1"/>
    <col min="15116" max="15360" width="8.85546875" style="8"/>
    <col min="15361" max="15361" width="7.85546875" style="8" customWidth="1"/>
    <col min="15362" max="15362" width="10" style="8" customWidth="1"/>
    <col min="15363" max="15370" width="8.85546875" style="8"/>
    <col min="15371" max="15371" width="10" style="8" customWidth="1"/>
    <col min="15372" max="15616" width="8.85546875" style="8"/>
    <col min="15617" max="15617" width="7.85546875" style="8" customWidth="1"/>
    <col min="15618" max="15618" width="10" style="8" customWidth="1"/>
    <col min="15619" max="15626" width="8.85546875" style="8"/>
    <col min="15627" max="15627" width="10" style="8" customWidth="1"/>
    <col min="15628" max="15872" width="8.85546875" style="8"/>
    <col min="15873" max="15873" width="7.85546875" style="8" customWidth="1"/>
    <col min="15874" max="15874" width="10" style="8" customWidth="1"/>
    <col min="15875" max="15882" width="8.85546875" style="8"/>
    <col min="15883" max="15883" width="10" style="8" customWidth="1"/>
    <col min="15884" max="16128" width="8.85546875" style="8"/>
    <col min="16129" max="16129" width="7.85546875" style="8" customWidth="1"/>
    <col min="16130" max="16130" width="10" style="8" customWidth="1"/>
    <col min="16131" max="16138" width="8.85546875" style="8"/>
    <col min="16139" max="16139" width="10" style="8" customWidth="1"/>
    <col min="16140" max="16384" width="8.85546875" style="8"/>
  </cols>
  <sheetData>
    <row r="1" spans="3:11" x14ac:dyDescent="0.25">
      <c r="C1" s="514" t="s">
        <v>61</v>
      </c>
      <c r="D1" s="514"/>
      <c r="E1" s="514"/>
      <c r="F1" s="514"/>
      <c r="G1" s="514"/>
      <c r="H1" s="514"/>
      <c r="I1" s="514"/>
    </row>
    <row r="2" spans="3:11" x14ac:dyDescent="0.25">
      <c r="E2" s="87"/>
    </row>
    <row r="3" spans="3:11" x14ac:dyDescent="0.25">
      <c r="E3" s="508" t="s">
        <v>47</v>
      </c>
      <c r="F3" s="509"/>
      <c r="G3" s="510"/>
      <c r="I3" s="508" t="s">
        <v>2</v>
      </c>
      <c r="J3" s="509"/>
      <c r="K3" s="510"/>
    </row>
    <row r="4" spans="3:11" x14ac:dyDescent="0.25">
      <c r="E4" s="511"/>
      <c r="F4" s="512"/>
      <c r="G4" s="513"/>
      <c r="I4" s="511"/>
      <c r="J4" s="512"/>
      <c r="K4" s="513"/>
    </row>
    <row r="5" spans="3:11" x14ac:dyDescent="0.25">
      <c r="E5" s="88"/>
      <c r="F5" s="88"/>
      <c r="G5" s="88"/>
      <c r="I5" s="88"/>
      <c r="J5" s="88"/>
      <c r="K5" s="88"/>
    </row>
    <row r="8" spans="3:11" ht="24" customHeight="1" x14ac:dyDescent="0.25">
      <c r="E8" s="508" t="s">
        <v>169</v>
      </c>
      <c r="F8" s="509"/>
      <c r="G8" s="510"/>
    </row>
    <row r="9" spans="3:11" ht="32.25" customHeight="1" x14ac:dyDescent="0.25">
      <c r="E9" s="511"/>
      <c r="F9" s="512"/>
      <c r="G9" s="513"/>
    </row>
    <row r="13" spans="3:11" x14ac:dyDescent="0.25">
      <c r="E13" s="508" t="s">
        <v>104</v>
      </c>
      <c r="F13" s="509"/>
      <c r="G13" s="510"/>
    </row>
    <row r="14" spans="3:11" x14ac:dyDescent="0.25">
      <c r="E14" s="511"/>
      <c r="F14" s="512"/>
      <c r="G14" s="513"/>
    </row>
    <row r="18" spans="1:15" x14ac:dyDescent="0.25">
      <c r="E18" s="508" t="s">
        <v>67</v>
      </c>
      <c r="F18" s="509"/>
      <c r="G18" s="510"/>
      <c r="H18" s="10"/>
      <c r="I18" s="10"/>
      <c r="J18" s="10"/>
      <c r="K18" s="10"/>
    </row>
    <row r="19" spans="1:15" x14ac:dyDescent="0.25">
      <c r="E19" s="511"/>
      <c r="F19" s="512"/>
      <c r="G19" s="513"/>
    </row>
    <row r="23" spans="1:15" ht="18" customHeight="1" x14ac:dyDescent="0.25">
      <c r="E23" s="508" t="s">
        <v>105</v>
      </c>
      <c r="F23" s="509"/>
      <c r="G23" s="510"/>
      <c r="I23" s="508" t="s">
        <v>12</v>
      </c>
      <c r="J23" s="509"/>
      <c r="K23" s="510"/>
      <c r="M23" s="508" t="s">
        <v>106</v>
      </c>
      <c r="N23" s="509"/>
      <c r="O23" s="510"/>
    </row>
    <row r="24" spans="1:15" ht="21" customHeight="1" x14ac:dyDescent="0.25">
      <c r="A24" s="89"/>
      <c r="B24" s="90"/>
      <c r="E24" s="511"/>
      <c r="F24" s="512"/>
      <c r="G24" s="513"/>
      <c r="I24" s="511"/>
      <c r="J24" s="512"/>
      <c r="K24" s="513"/>
      <c r="L24" s="90"/>
      <c r="M24" s="511"/>
      <c r="N24" s="512"/>
      <c r="O24" s="513"/>
    </row>
    <row r="25" spans="1:15" x14ac:dyDescent="0.25">
      <c r="A25" s="90"/>
      <c r="B25" s="90"/>
      <c r="J25" s="90"/>
      <c r="K25" s="90"/>
      <c r="L25" s="90"/>
    </row>
    <row r="27" spans="1:15" x14ac:dyDescent="0.25">
      <c r="A27" s="89"/>
      <c r="B27" s="90"/>
      <c r="J27" s="89"/>
      <c r="K27" s="89"/>
      <c r="L27" s="90"/>
    </row>
    <row r="28" spans="1:15" x14ac:dyDescent="0.25">
      <c r="E28" s="505" t="s">
        <v>25</v>
      </c>
      <c r="F28" s="506"/>
      <c r="G28" s="507"/>
    </row>
    <row r="29" spans="1:15" x14ac:dyDescent="0.25">
      <c r="E29" s="10"/>
      <c r="F29" s="38"/>
      <c r="G29" s="38"/>
    </row>
    <row r="30" spans="1:15" x14ac:dyDescent="0.25">
      <c r="E30" s="38"/>
      <c r="F30" s="38"/>
      <c r="G30" s="38"/>
    </row>
    <row r="31" spans="1:15" x14ac:dyDescent="0.25">
      <c r="E31" s="38"/>
      <c r="F31" s="38"/>
      <c r="G31" s="38"/>
    </row>
    <row r="32" spans="1:15" ht="15" customHeight="1" x14ac:dyDescent="0.25">
      <c r="E32" s="493" t="s">
        <v>48</v>
      </c>
      <c r="F32" s="494"/>
      <c r="G32" s="495"/>
    </row>
    <row r="33" spans="5:7" x14ac:dyDescent="0.25">
      <c r="E33" s="496"/>
      <c r="F33" s="497"/>
      <c r="G33" s="498"/>
    </row>
    <row r="34" spans="5:7" x14ac:dyDescent="0.25">
      <c r="E34" s="38"/>
      <c r="F34" s="38"/>
      <c r="G34" s="38"/>
    </row>
    <row r="37" spans="5:7" x14ac:dyDescent="0.25">
      <c r="E37" s="505" t="s">
        <v>26</v>
      </c>
      <c r="F37" s="506"/>
      <c r="G37" s="507"/>
    </row>
    <row r="41" spans="5:7" x14ac:dyDescent="0.25">
      <c r="E41" s="499" t="s">
        <v>63</v>
      </c>
      <c r="F41" s="500"/>
      <c r="G41" s="501"/>
    </row>
    <row r="42" spans="5:7" x14ac:dyDescent="0.25">
      <c r="E42" s="502"/>
      <c r="F42" s="503"/>
      <c r="G42" s="504"/>
    </row>
  </sheetData>
  <mergeCells count="13">
    <mergeCell ref="I3:K4"/>
    <mergeCell ref="C1:I1"/>
    <mergeCell ref="M23:O24"/>
    <mergeCell ref="I23:K24"/>
    <mergeCell ref="E13:G14"/>
    <mergeCell ref="E18:G19"/>
    <mergeCell ref="E23:G24"/>
    <mergeCell ref="E3:G4"/>
    <mergeCell ref="E32:G33"/>
    <mergeCell ref="E41:G42"/>
    <mergeCell ref="E37:G37"/>
    <mergeCell ref="E28:G28"/>
    <mergeCell ref="E8:G9"/>
  </mergeCells>
  <pageMargins left="0.511811024" right="0.511811024" top="0.78740157499999996" bottom="0.78740157499999996" header="0.31496062000000002" footer="0.31496062000000002"/>
  <pageSetup paperSize="9" scale="72"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topLeftCell="A13" zoomScale="70" zoomScaleNormal="70" workbookViewId="0">
      <selection activeCell="K19" sqref="K19"/>
    </sheetView>
  </sheetViews>
  <sheetFormatPr defaultColWidth="8.85546875" defaultRowHeight="15.75" x14ac:dyDescent="0.25"/>
  <cols>
    <col min="1" max="1" width="10" style="8" customWidth="1"/>
    <col min="2" max="2" width="9.85546875" style="8" customWidth="1"/>
    <col min="3" max="4" width="8.85546875" style="8"/>
    <col min="5" max="5" width="10.42578125" style="8" customWidth="1"/>
    <col min="6" max="6" width="11.140625" style="8" customWidth="1"/>
    <col min="7" max="7" width="12.42578125" style="8" customWidth="1"/>
    <col min="8" max="9" width="8.85546875" style="8"/>
    <col min="10" max="11" width="10" style="8" customWidth="1"/>
    <col min="12" max="12" width="9.42578125" style="8" customWidth="1"/>
    <col min="13" max="13" width="10.140625" style="8" customWidth="1"/>
    <col min="14" max="256" width="8.85546875" style="8"/>
    <col min="257" max="257" width="7.85546875" style="8" customWidth="1"/>
    <col min="258" max="258" width="10" style="8" customWidth="1"/>
    <col min="259" max="266" width="8.85546875" style="8"/>
    <col min="267" max="267" width="10" style="8" customWidth="1"/>
    <col min="268" max="512" width="8.85546875" style="8"/>
    <col min="513" max="513" width="7.85546875" style="8" customWidth="1"/>
    <col min="514" max="514" width="10" style="8" customWidth="1"/>
    <col min="515" max="522" width="8.85546875" style="8"/>
    <col min="523" max="523" width="10" style="8" customWidth="1"/>
    <col min="524" max="768" width="8.85546875" style="8"/>
    <col min="769" max="769" width="7.85546875" style="8" customWidth="1"/>
    <col min="770" max="770" width="10" style="8" customWidth="1"/>
    <col min="771" max="778" width="8.85546875" style="8"/>
    <col min="779" max="779" width="10" style="8" customWidth="1"/>
    <col min="780" max="1024" width="8.85546875" style="8"/>
    <col min="1025" max="1025" width="7.85546875" style="8" customWidth="1"/>
    <col min="1026" max="1026" width="10" style="8" customWidth="1"/>
    <col min="1027" max="1034" width="8.85546875" style="8"/>
    <col min="1035" max="1035" width="10" style="8" customWidth="1"/>
    <col min="1036" max="1280" width="8.85546875" style="8"/>
    <col min="1281" max="1281" width="7.85546875" style="8" customWidth="1"/>
    <col min="1282" max="1282" width="10" style="8" customWidth="1"/>
    <col min="1283" max="1290" width="8.85546875" style="8"/>
    <col min="1291" max="1291" width="10" style="8" customWidth="1"/>
    <col min="1292" max="1536" width="8.85546875" style="8"/>
    <col min="1537" max="1537" width="7.85546875" style="8" customWidth="1"/>
    <col min="1538" max="1538" width="10" style="8" customWidth="1"/>
    <col min="1539" max="1546" width="8.85546875" style="8"/>
    <col min="1547" max="1547" width="10" style="8" customWidth="1"/>
    <col min="1548" max="1792" width="8.85546875" style="8"/>
    <col min="1793" max="1793" width="7.85546875" style="8" customWidth="1"/>
    <col min="1794" max="1794" width="10" style="8" customWidth="1"/>
    <col min="1795" max="1802" width="8.85546875" style="8"/>
    <col min="1803" max="1803" width="10" style="8" customWidth="1"/>
    <col min="1804" max="2048" width="8.85546875" style="8"/>
    <col min="2049" max="2049" width="7.85546875" style="8" customWidth="1"/>
    <col min="2050" max="2050" width="10" style="8" customWidth="1"/>
    <col min="2051" max="2058" width="8.85546875" style="8"/>
    <col min="2059" max="2059" width="10" style="8" customWidth="1"/>
    <col min="2060" max="2304" width="8.85546875" style="8"/>
    <col min="2305" max="2305" width="7.85546875" style="8" customWidth="1"/>
    <col min="2306" max="2306" width="10" style="8" customWidth="1"/>
    <col min="2307" max="2314" width="8.85546875" style="8"/>
    <col min="2315" max="2315" width="10" style="8" customWidth="1"/>
    <col min="2316" max="2560" width="8.85546875" style="8"/>
    <col min="2561" max="2561" width="7.85546875" style="8" customWidth="1"/>
    <col min="2562" max="2562" width="10" style="8" customWidth="1"/>
    <col min="2563" max="2570" width="8.85546875" style="8"/>
    <col min="2571" max="2571" width="10" style="8" customWidth="1"/>
    <col min="2572" max="2816" width="8.85546875" style="8"/>
    <col min="2817" max="2817" width="7.85546875" style="8" customWidth="1"/>
    <col min="2818" max="2818" width="10" style="8" customWidth="1"/>
    <col min="2819" max="2826" width="8.85546875" style="8"/>
    <col min="2827" max="2827" width="10" style="8" customWidth="1"/>
    <col min="2828" max="3072" width="8.85546875" style="8"/>
    <col min="3073" max="3073" width="7.85546875" style="8" customWidth="1"/>
    <col min="3074" max="3074" width="10" style="8" customWidth="1"/>
    <col min="3075" max="3082" width="8.85546875" style="8"/>
    <col min="3083" max="3083" width="10" style="8" customWidth="1"/>
    <col min="3084" max="3328" width="8.85546875" style="8"/>
    <col min="3329" max="3329" width="7.85546875" style="8" customWidth="1"/>
    <col min="3330" max="3330" width="10" style="8" customWidth="1"/>
    <col min="3331" max="3338" width="8.85546875" style="8"/>
    <col min="3339" max="3339" width="10" style="8" customWidth="1"/>
    <col min="3340" max="3584" width="8.85546875" style="8"/>
    <col min="3585" max="3585" width="7.85546875" style="8" customWidth="1"/>
    <col min="3586" max="3586" width="10" style="8" customWidth="1"/>
    <col min="3587" max="3594" width="8.85546875" style="8"/>
    <col min="3595" max="3595" width="10" style="8" customWidth="1"/>
    <col min="3596" max="3840" width="8.85546875" style="8"/>
    <col min="3841" max="3841" width="7.85546875" style="8" customWidth="1"/>
    <col min="3842" max="3842" width="10" style="8" customWidth="1"/>
    <col min="3843" max="3850" width="8.85546875" style="8"/>
    <col min="3851" max="3851" width="10" style="8" customWidth="1"/>
    <col min="3852" max="4096" width="8.85546875" style="8"/>
    <col min="4097" max="4097" width="7.85546875" style="8" customWidth="1"/>
    <col min="4098" max="4098" width="10" style="8" customWidth="1"/>
    <col min="4099" max="4106" width="8.85546875" style="8"/>
    <col min="4107" max="4107" width="10" style="8" customWidth="1"/>
    <col min="4108" max="4352" width="8.85546875" style="8"/>
    <col min="4353" max="4353" width="7.85546875" style="8" customWidth="1"/>
    <col min="4354" max="4354" width="10" style="8" customWidth="1"/>
    <col min="4355" max="4362" width="8.85546875" style="8"/>
    <col min="4363" max="4363" width="10" style="8" customWidth="1"/>
    <col min="4364" max="4608" width="8.85546875" style="8"/>
    <col min="4609" max="4609" width="7.85546875" style="8" customWidth="1"/>
    <col min="4610" max="4610" width="10" style="8" customWidth="1"/>
    <col min="4611" max="4618" width="8.85546875" style="8"/>
    <col min="4619" max="4619" width="10" style="8" customWidth="1"/>
    <col min="4620" max="4864" width="8.85546875" style="8"/>
    <col min="4865" max="4865" width="7.85546875" style="8" customWidth="1"/>
    <col min="4866" max="4866" width="10" style="8" customWidth="1"/>
    <col min="4867" max="4874" width="8.85546875" style="8"/>
    <col min="4875" max="4875" width="10" style="8" customWidth="1"/>
    <col min="4876" max="5120" width="8.85546875" style="8"/>
    <col min="5121" max="5121" width="7.85546875" style="8" customWidth="1"/>
    <col min="5122" max="5122" width="10" style="8" customWidth="1"/>
    <col min="5123" max="5130" width="8.85546875" style="8"/>
    <col min="5131" max="5131" width="10" style="8" customWidth="1"/>
    <col min="5132" max="5376" width="8.85546875" style="8"/>
    <col min="5377" max="5377" width="7.85546875" style="8" customWidth="1"/>
    <col min="5378" max="5378" width="10" style="8" customWidth="1"/>
    <col min="5379" max="5386" width="8.85546875" style="8"/>
    <col min="5387" max="5387" width="10" style="8" customWidth="1"/>
    <col min="5388" max="5632" width="8.85546875" style="8"/>
    <col min="5633" max="5633" width="7.85546875" style="8" customWidth="1"/>
    <col min="5634" max="5634" width="10" style="8" customWidth="1"/>
    <col min="5635" max="5642" width="8.85546875" style="8"/>
    <col min="5643" max="5643" width="10" style="8" customWidth="1"/>
    <col min="5644" max="5888" width="8.85546875" style="8"/>
    <col min="5889" max="5889" width="7.85546875" style="8" customWidth="1"/>
    <col min="5890" max="5890" width="10" style="8" customWidth="1"/>
    <col min="5891" max="5898" width="8.85546875" style="8"/>
    <col min="5899" max="5899" width="10" style="8" customWidth="1"/>
    <col min="5900" max="6144" width="8.85546875" style="8"/>
    <col min="6145" max="6145" width="7.85546875" style="8" customWidth="1"/>
    <col min="6146" max="6146" width="10" style="8" customWidth="1"/>
    <col min="6147" max="6154" width="8.85546875" style="8"/>
    <col min="6155" max="6155" width="10" style="8" customWidth="1"/>
    <col min="6156" max="6400" width="8.85546875" style="8"/>
    <col min="6401" max="6401" width="7.85546875" style="8" customWidth="1"/>
    <col min="6402" max="6402" width="10" style="8" customWidth="1"/>
    <col min="6403" max="6410" width="8.85546875" style="8"/>
    <col min="6411" max="6411" width="10" style="8" customWidth="1"/>
    <col min="6412" max="6656" width="8.85546875" style="8"/>
    <col min="6657" max="6657" width="7.85546875" style="8" customWidth="1"/>
    <col min="6658" max="6658" width="10" style="8" customWidth="1"/>
    <col min="6659" max="6666" width="8.85546875" style="8"/>
    <col min="6667" max="6667" width="10" style="8" customWidth="1"/>
    <col min="6668" max="6912" width="8.85546875" style="8"/>
    <col min="6913" max="6913" width="7.85546875" style="8" customWidth="1"/>
    <col min="6914" max="6914" width="10" style="8" customWidth="1"/>
    <col min="6915" max="6922" width="8.85546875" style="8"/>
    <col min="6923" max="6923" width="10" style="8" customWidth="1"/>
    <col min="6924" max="7168" width="8.85546875" style="8"/>
    <col min="7169" max="7169" width="7.85546875" style="8" customWidth="1"/>
    <col min="7170" max="7170" width="10" style="8" customWidth="1"/>
    <col min="7171" max="7178" width="8.85546875" style="8"/>
    <col min="7179" max="7179" width="10" style="8" customWidth="1"/>
    <col min="7180" max="7424" width="8.85546875" style="8"/>
    <col min="7425" max="7425" width="7.85546875" style="8" customWidth="1"/>
    <col min="7426" max="7426" width="10" style="8" customWidth="1"/>
    <col min="7427" max="7434" width="8.85546875" style="8"/>
    <col min="7435" max="7435" width="10" style="8" customWidth="1"/>
    <col min="7436" max="7680" width="8.85546875" style="8"/>
    <col min="7681" max="7681" width="7.85546875" style="8" customWidth="1"/>
    <col min="7682" max="7682" width="10" style="8" customWidth="1"/>
    <col min="7683" max="7690" width="8.85546875" style="8"/>
    <col min="7691" max="7691" width="10" style="8" customWidth="1"/>
    <col min="7692" max="7936" width="8.85546875" style="8"/>
    <col min="7937" max="7937" width="7.85546875" style="8" customWidth="1"/>
    <col min="7938" max="7938" width="10" style="8" customWidth="1"/>
    <col min="7939" max="7946" width="8.85546875" style="8"/>
    <col min="7947" max="7947" width="10" style="8" customWidth="1"/>
    <col min="7948" max="8192" width="8.85546875" style="8"/>
    <col min="8193" max="8193" width="7.85546875" style="8" customWidth="1"/>
    <col min="8194" max="8194" width="10" style="8" customWidth="1"/>
    <col min="8195" max="8202" width="8.85546875" style="8"/>
    <col min="8203" max="8203" width="10" style="8" customWidth="1"/>
    <col min="8204" max="8448" width="8.85546875" style="8"/>
    <col min="8449" max="8449" width="7.85546875" style="8" customWidth="1"/>
    <col min="8450" max="8450" width="10" style="8" customWidth="1"/>
    <col min="8451" max="8458" width="8.85546875" style="8"/>
    <col min="8459" max="8459" width="10" style="8" customWidth="1"/>
    <col min="8460" max="8704" width="8.85546875" style="8"/>
    <col min="8705" max="8705" width="7.85546875" style="8" customWidth="1"/>
    <col min="8706" max="8706" width="10" style="8" customWidth="1"/>
    <col min="8707" max="8714" width="8.85546875" style="8"/>
    <col min="8715" max="8715" width="10" style="8" customWidth="1"/>
    <col min="8716" max="8960" width="8.85546875" style="8"/>
    <col min="8961" max="8961" width="7.85546875" style="8" customWidth="1"/>
    <col min="8962" max="8962" width="10" style="8" customWidth="1"/>
    <col min="8963" max="8970" width="8.85546875" style="8"/>
    <col min="8971" max="8971" width="10" style="8" customWidth="1"/>
    <col min="8972" max="9216" width="8.85546875" style="8"/>
    <col min="9217" max="9217" width="7.85546875" style="8" customWidth="1"/>
    <col min="9218" max="9218" width="10" style="8" customWidth="1"/>
    <col min="9219" max="9226" width="8.85546875" style="8"/>
    <col min="9227" max="9227" width="10" style="8" customWidth="1"/>
    <col min="9228" max="9472" width="8.85546875" style="8"/>
    <col min="9473" max="9473" width="7.85546875" style="8" customWidth="1"/>
    <col min="9474" max="9474" width="10" style="8" customWidth="1"/>
    <col min="9475" max="9482" width="8.85546875" style="8"/>
    <col min="9483" max="9483" width="10" style="8" customWidth="1"/>
    <col min="9484" max="9728" width="8.85546875" style="8"/>
    <col min="9729" max="9729" width="7.85546875" style="8" customWidth="1"/>
    <col min="9730" max="9730" width="10" style="8" customWidth="1"/>
    <col min="9731" max="9738" width="8.85546875" style="8"/>
    <col min="9739" max="9739" width="10" style="8" customWidth="1"/>
    <col min="9740" max="9984" width="8.85546875" style="8"/>
    <col min="9985" max="9985" width="7.85546875" style="8" customWidth="1"/>
    <col min="9986" max="9986" width="10" style="8" customWidth="1"/>
    <col min="9987" max="9994" width="8.85546875" style="8"/>
    <col min="9995" max="9995" width="10" style="8" customWidth="1"/>
    <col min="9996" max="10240" width="8.85546875" style="8"/>
    <col min="10241" max="10241" width="7.85546875" style="8" customWidth="1"/>
    <col min="10242" max="10242" width="10" style="8" customWidth="1"/>
    <col min="10243" max="10250" width="8.85546875" style="8"/>
    <col min="10251" max="10251" width="10" style="8" customWidth="1"/>
    <col min="10252" max="10496" width="8.85546875" style="8"/>
    <col min="10497" max="10497" width="7.85546875" style="8" customWidth="1"/>
    <col min="10498" max="10498" width="10" style="8" customWidth="1"/>
    <col min="10499" max="10506" width="8.85546875" style="8"/>
    <col min="10507" max="10507" width="10" style="8" customWidth="1"/>
    <col min="10508" max="10752" width="8.85546875" style="8"/>
    <col min="10753" max="10753" width="7.85546875" style="8" customWidth="1"/>
    <col min="10754" max="10754" width="10" style="8" customWidth="1"/>
    <col min="10755" max="10762" width="8.85546875" style="8"/>
    <col min="10763" max="10763" width="10" style="8" customWidth="1"/>
    <col min="10764" max="11008" width="8.85546875" style="8"/>
    <col min="11009" max="11009" width="7.85546875" style="8" customWidth="1"/>
    <col min="11010" max="11010" width="10" style="8" customWidth="1"/>
    <col min="11011" max="11018" width="8.85546875" style="8"/>
    <col min="11019" max="11019" width="10" style="8" customWidth="1"/>
    <col min="11020" max="11264" width="8.85546875" style="8"/>
    <col min="11265" max="11265" width="7.85546875" style="8" customWidth="1"/>
    <col min="11266" max="11266" width="10" style="8" customWidth="1"/>
    <col min="11267" max="11274" width="8.85546875" style="8"/>
    <col min="11275" max="11275" width="10" style="8" customWidth="1"/>
    <col min="11276" max="11520" width="8.85546875" style="8"/>
    <col min="11521" max="11521" width="7.85546875" style="8" customWidth="1"/>
    <col min="11522" max="11522" width="10" style="8" customWidth="1"/>
    <col min="11523" max="11530" width="8.85546875" style="8"/>
    <col min="11531" max="11531" width="10" style="8" customWidth="1"/>
    <col min="11532" max="11776" width="8.85546875" style="8"/>
    <col min="11777" max="11777" width="7.85546875" style="8" customWidth="1"/>
    <col min="11778" max="11778" width="10" style="8" customWidth="1"/>
    <col min="11779" max="11786" width="8.85546875" style="8"/>
    <col min="11787" max="11787" width="10" style="8" customWidth="1"/>
    <col min="11788" max="12032" width="8.85546875" style="8"/>
    <col min="12033" max="12033" width="7.85546875" style="8" customWidth="1"/>
    <col min="12034" max="12034" width="10" style="8" customWidth="1"/>
    <col min="12035" max="12042" width="8.85546875" style="8"/>
    <col min="12043" max="12043" width="10" style="8" customWidth="1"/>
    <col min="12044" max="12288" width="8.85546875" style="8"/>
    <col min="12289" max="12289" width="7.85546875" style="8" customWidth="1"/>
    <col min="12290" max="12290" width="10" style="8" customWidth="1"/>
    <col min="12291" max="12298" width="8.85546875" style="8"/>
    <col min="12299" max="12299" width="10" style="8" customWidth="1"/>
    <col min="12300" max="12544" width="8.85546875" style="8"/>
    <col min="12545" max="12545" width="7.85546875" style="8" customWidth="1"/>
    <col min="12546" max="12546" width="10" style="8" customWidth="1"/>
    <col min="12547" max="12554" width="8.85546875" style="8"/>
    <col min="12555" max="12555" width="10" style="8" customWidth="1"/>
    <col min="12556" max="12800" width="8.85546875" style="8"/>
    <col min="12801" max="12801" width="7.85546875" style="8" customWidth="1"/>
    <col min="12802" max="12802" width="10" style="8" customWidth="1"/>
    <col min="12803" max="12810" width="8.85546875" style="8"/>
    <col min="12811" max="12811" width="10" style="8" customWidth="1"/>
    <col min="12812" max="13056" width="8.85546875" style="8"/>
    <col min="13057" max="13057" width="7.85546875" style="8" customWidth="1"/>
    <col min="13058" max="13058" width="10" style="8" customWidth="1"/>
    <col min="13059" max="13066" width="8.85546875" style="8"/>
    <col min="13067" max="13067" width="10" style="8" customWidth="1"/>
    <col min="13068" max="13312" width="8.85546875" style="8"/>
    <col min="13313" max="13313" width="7.85546875" style="8" customWidth="1"/>
    <col min="13314" max="13314" width="10" style="8" customWidth="1"/>
    <col min="13315" max="13322" width="8.85546875" style="8"/>
    <col min="13323" max="13323" width="10" style="8" customWidth="1"/>
    <col min="13324" max="13568" width="8.85546875" style="8"/>
    <col min="13569" max="13569" width="7.85546875" style="8" customWidth="1"/>
    <col min="13570" max="13570" width="10" style="8" customWidth="1"/>
    <col min="13571" max="13578" width="8.85546875" style="8"/>
    <col min="13579" max="13579" width="10" style="8" customWidth="1"/>
    <col min="13580" max="13824" width="8.85546875" style="8"/>
    <col min="13825" max="13825" width="7.85546875" style="8" customWidth="1"/>
    <col min="13826" max="13826" width="10" style="8" customWidth="1"/>
    <col min="13827" max="13834" width="8.85546875" style="8"/>
    <col min="13835" max="13835" width="10" style="8" customWidth="1"/>
    <col min="13836" max="14080" width="8.85546875" style="8"/>
    <col min="14081" max="14081" width="7.85546875" style="8" customWidth="1"/>
    <col min="14082" max="14082" width="10" style="8" customWidth="1"/>
    <col min="14083" max="14090" width="8.85546875" style="8"/>
    <col min="14091" max="14091" width="10" style="8" customWidth="1"/>
    <col min="14092" max="14336" width="8.85546875" style="8"/>
    <col min="14337" max="14337" width="7.85546875" style="8" customWidth="1"/>
    <col min="14338" max="14338" width="10" style="8" customWidth="1"/>
    <col min="14339" max="14346" width="8.85546875" style="8"/>
    <col min="14347" max="14347" width="10" style="8" customWidth="1"/>
    <col min="14348" max="14592" width="8.85546875" style="8"/>
    <col min="14593" max="14593" width="7.85546875" style="8" customWidth="1"/>
    <col min="14594" max="14594" width="10" style="8" customWidth="1"/>
    <col min="14595" max="14602" width="8.85546875" style="8"/>
    <col min="14603" max="14603" width="10" style="8" customWidth="1"/>
    <col min="14604" max="14848" width="8.85546875" style="8"/>
    <col min="14849" max="14849" width="7.85546875" style="8" customWidth="1"/>
    <col min="14850" max="14850" width="10" style="8" customWidth="1"/>
    <col min="14851" max="14858" width="8.85546875" style="8"/>
    <col min="14859" max="14859" width="10" style="8" customWidth="1"/>
    <col min="14860" max="15104" width="8.85546875" style="8"/>
    <col min="15105" max="15105" width="7.85546875" style="8" customWidth="1"/>
    <col min="15106" max="15106" width="10" style="8" customWidth="1"/>
    <col min="15107" max="15114" width="8.85546875" style="8"/>
    <col min="15115" max="15115" width="10" style="8" customWidth="1"/>
    <col min="15116" max="15360" width="8.85546875" style="8"/>
    <col min="15361" max="15361" width="7.85546875" style="8" customWidth="1"/>
    <col min="15362" max="15362" width="10" style="8" customWidth="1"/>
    <col min="15363" max="15370" width="8.85546875" style="8"/>
    <col min="15371" max="15371" width="10" style="8" customWidth="1"/>
    <col min="15372" max="15616" width="8.85546875" style="8"/>
    <col min="15617" max="15617" width="7.85546875" style="8" customWidth="1"/>
    <col min="15618" max="15618" width="10" style="8" customWidth="1"/>
    <col min="15619" max="15626" width="8.85546875" style="8"/>
    <col min="15627" max="15627" width="10" style="8" customWidth="1"/>
    <col min="15628" max="15872" width="8.85546875" style="8"/>
    <col min="15873" max="15873" width="7.85546875" style="8" customWidth="1"/>
    <col min="15874" max="15874" width="10" style="8" customWidth="1"/>
    <col min="15875" max="15882" width="8.85546875" style="8"/>
    <col min="15883" max="15883" width="10" style="8" customWidth="1"/>
    <col min="15884" max="16128" width="8.85546875" style="8"/>
    <col min="16129" max="16129" width="7.85546875" style="8" customWidth="1"/>
    <col min="16130" max="16130" width="10" style="8" customWidth="1"/>
    <col min="16131" max="16138" width="8.85546875" style="8"/>
    <col min="16139" max="16139" width="10" style="8" customWidth="1"/>
    <col min="16140" max="16384" width="8.85546875" style="8"/>
  </cols>
  <sheetData>
    <row r="1" spans="2:11" x14ac:dyDescent="0.25">
      <c r="B1" s="91"/>
      <c r="C1" s="514" t="s">
        <v>62</v>
      </c>
      <c r="D1" s="514"/>
      <c r="E1" s="514"/>
      <c r="F1" s="514"/>
      <c r="G1" s="514"/>
      <c r="H1" s="514"/>
      <c r="I1" s="514"/>
    </row>
    <row r="2" spans="2:11" x14ac:dyDescent="0.25">
      <c r="B2" s="91"/>
      <c r="C2" s="91"/>
      <c r="E2" s="87"/>
      <c r="F2" s="91"/>
      <c r="G2" s="91"/>
    </row>
    <row r="3" spans="2:11" x14ac:dyDescent="0.25">
      <c r="E3" s="508" t="s">
        <v>57</v>
      </c>
      <c r="F3" s="509"/>
      <c r="G3" s="510"/>
      <c r="I3" s="89"/>
      <c r="J3" s="89"/>
      <c r="K3" s="89"/>
    </row>
    <row r="4" spans="2:11" x14ac:dyDescent="0.25">
      <c r="E4" s="511"/>
      <c r="F4" s="512"/>
      <c r="G4" s="513"/>
      <c r="I4" s="89"/>
      <c r="J4" s="89"/>
      <c r="K4" s="89"/>
    </row>
    <row r="5" spans="2:11" x14ac:dyDescent="0.25">
      <c r="E5" s="88"/>
      <c r="F5" s="88"/>
      <c r="G5" s="88"/>
      <c r="I5" s="88"/>
      <c r="J5" s="88"/>
      <c r="K5" s="88"/>
    </row>
    <row r="8" spans="2:11" ht="24" customHeight="1" x14ac:dyDescent="0.25">
      <c r="E8" s="508" t="s">
        <v>107</v>
      </c>
      <c r="F8" s="509"/>
      <c r="G8" s="510"/>
    </row>
    <row r="9" spans="2:11" ht="32.25" customHeight="1" x14ac:dyDescent="0.25">
      <c r="E9" s="511"/>
      <c r="F9" s="512"/>
      <c r="G9" s="513"/>
    </row>
    <row r="13" spans="2:11" ht="24" customHeight="1" x14ac:dyDescent="0.25">
      <c r="E13" s="508" t="s">
        <v>108</v>
      </c>
      <c r="F13" s="509"/>
      <c r="G13" s="510"/>
    </row>
    <row r="14" spans="2:11" ht="21.75" customHeight="1" x14ac:dyDescent="0.25">
      <c r="E14" s="511"/>
      <c r="F14" s="512"/>
      <c r="G14" s="513"/>
    </row>
    <row r="18" spans="1:15" ht="26.25" customHeight="1" x14ac:dyDescent="0.25">
      <c r="E18" s="508" t="s">
        <v>109</v>
      </c>
      <c r="F18" s="509"/>
      <c r="G18" s="510"/>
      <c r="H18" s="10"/>
      <c r="I18" s="10"/>
      <c r="J18" s="10"/>
      <c r="K18" s="10"/>
    </row>
    <row r="19" spans="1:15" ht="24" customHeight="1" x14ac:dyDescent="0.25">
      <c r="E19" s="511"/>
      <c r="F19" s="512"/>
      <c r="G19" s="513"/>
    </row>
    <row r="23" spans="1:15" ht="18" customHeight="1" x14ac:dyDescent="0.25">
      <c r="E23" s="508" t="s">
        <v>110</v>
      </c>
      <c r="F23" s="509"/>
      <c r="G23" s="510"/>
      <c r="I23" s="89"/>
      <c r="J23" s="89"/>
      <c r="K23" s="89"/>
      <c r="M23" s="92"/>
      <c r="N23" s="92"/>
      <c r="O23" s="92"/>
    </row>
    <row r="24" spans="1:15" ht="21" customHeight="1" x14ac:dyDescent="0.25">
      <c r="A24" s="89"/>
      <c r="B24" s="90"/>
      <c r="E24" s="511"/>
      <c r="F24" s="512"/>
      <c r="G24" s="513"/>
      <c r="I24" s="89"/>
      <c r="J24" s="89"/>
      <c r="K24" s="89"/>
      <c r="L24" s="90"/>
      <c r="M24" s="92"/>
      <c r="N24" s="92"/>
      <c r="O24" s="92"/>
    </row>
    <row r="25" spans="1:15" x14ac:dyDescent="0.25">
      <c r="A25" s="90"/>
      <c r="B25" s="90"/>
      <c r="J25" s="90"/>
      <c r="K25" s="90"/>
      <c r="L25" s="90"/>
    </row>
    <row r="27" spans="1:15" x14ac:dyDescent="0.25">
      <c r="A27" s="89"/>
      <c r="B27" s="90"/>
      <c r="J27" s="89"/>
      <c r="K27" s="89"/>
      <c r="L27" s="90"/>
    </row>
    <row r="28" spans="1:15" ht="21" customHeight="1" x14ac:dyDescent="0.25">
      <c r="E28" s="508" t="s">
        <v>111</v>
      </c>
      <c r="F28" s="509"/>
      <c r="G28" s="510"/>
    </row>
    <row r="29" spans="1:15" ht="26.25" customHeight="1" x14ac:dyDescent="0.25">
      <c r="E29" s="511"/>
      <c r="F29" s="512"/>
      <c r="G29" s="513"/>
    </row>
    <row r="30" spans="1:15" x14ac:dyDescent="0.25">
      <c r="E30" s="93"/>
      <c r="F30" s="93"/>
      <c r="G30" s="93"/>
    </row>
    <row r="31" spans="1:15" x14ac:dyDescent="0.25">
      <c r="E31" s="38"/>
      <c r="F31" s="38"/>
      <c r="G31" s="38"/>
    </row>
    <row r="32" spans="1:15" x14ac:dyDescent="0.25">
      <c r="E32" s="38"/>
      <c r="F32" s="38"/>
      <c r="G32" s="38"/>
    </row>
    <row r="33" spans="5:7" ht="21" customHeight="1" x14ac:dyDescent="0.25">
      <c r="E33" s="493" t="s">
        <v>112</v>
      </c>
      <c r="F33" s="494"/>
      <c r="G33" s="495"/>
    </row>
    <row r="34" spans="5:7" ht="29.25" customHeight="1" x14ac:dyDescent="0.25">
      <c r="E34" s="496"/>
      <c r="F34" s="497"/>
      <c r="G34" s="498"/>
    </row>
    <row r="38" spans="5:7" x14ac:dyDescent="0.25">
      <c r="E38" s="499" t="s">
        <v>64</v>
      </c>
      <c r="F38" s="500"/>
      <c r="G38" s="501"/>
    </row>
    <row r="39" spans="5:7" x14ac:dyDescent="0.25">
      <c r="E39" s="502"/>
      <c r="F39" s="503"/>
      <c r="G39" s="504"/>
    </row>
  </sheetData>
  <mergeCells count="9">
    <mergeCell ref="C1:I1"/>
    <mergeCell ref="E33:G34"/>
    <mergeCell ref="E38:G39"/>
    <mergeCell ref="E28:G29"/>
    <mergeCell ref="E3:G4"/>
    <mergeCell ref="E8:G9"/>
    <mergeCell ref="E13:G14"/>
    <mergeCell ref="E18:G19"/>
    <mergeCell ref="E23:G24"/>
  </mergeCells>
  <pageMargins left="0.511811024" right="0.511811024" top="0.78740157499999996" bottom="0.78740157499999996" header="0.31496062000000002" footer="0.31496062000000002"/>
  <pageSetup paperSize="9" scale="70"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59"/>
  <sheetViews>
    <sheetView topLeftCell="A22" zoomScale="85" zoomScaleNormal="85" zoomScalePageLayoutView="90" workbookViewId="0">
      <selection activeCell="F14" sqref="F14"/>
    </sheetView>
  </sheetViews>
  <sheetFormatPr defaultColWidth="8.85546875" defaultRowHeight="15.75" x14ac:dyDescent="0.25"/>
  <cols>
    <col min="1" max="1" width="11.85546875" style="55" customWidth="1"/>
    <col min="2" max="3" width="6" style="55" customWidth="1"/>
    <col min="4" max="4" width="60.7109375" style="55" customWidth="1"/>
    <col min="5" max="5" width="20.7109375" style="55" customWidth="1"/>
    <col min="6" max="6" width="43.42578125" style="55" bestFit="1" customWidth="1"/>
    <col min="7" max="8" width="5.7109375" style="55" customWidth="1"/>
    <col min="9" max="16384" width="8.85546875" style="55"/>
  </cols>
  <sheetData>
    <row r="1" spans="1:8" x14ac:dyDescent="0.25">
      <c r="A1" s="399"/>
    </row>
    <row r="2" spans="1:8" ht="15.75" customHeight="1" x14ac:dyDescent="0.25">
      <c r="A2" s="515" t="s">
        <v>65</v>
      </c>
      <c r="B2" s="515"/>
      <c r="C2" s="515"/>
      <c r="D2" s="515"/>
      <c r="E2" s="515"/>
      <c r="F2" s="515"/>
      <c r="G2" s="515"/>
    </row>
    <row r="3" spans="1:8" s="82" customFormat="1" ht="15.75" customHeight="1" x14ac:dyDescent="0.25">
      <c r="A3" s="47"/>
      <c r="B3" s="47"/>
      <c r="C3" s="47"/>
      <c r="D3" s="47"/>
      <c r="E3" s="47"/>
      <c r="F3" s="47"/>
      <c r="G3" s="47"/>
    </row>
    <row r="4" spans="1:8" ht="16.5" thickBot="1" x14ac:dyDescent="0.3">
      <c r="A4" s="47"/>
      <c r="B4" s="47"/>
      <c r="C4" s="47"/>
      <c r="D4" s="47"/>
      <c r="E4" s="47"/>
      <c r="F4" s="47"/>
      <c r="G4" s="47"/>
    </row>
    <row r="5" spans="1:8" x14ac:dyDescent="0.25">
      <c r="B5" s="59"/>
      <c r="C5" s="60"/>
      <c r="D5" s="60"/>
      <c r="E5" s="60"/>
      <c r="F5" s="60"/>
      <c r="G5" s="61"/>
      <c r="H5" s="40"/>
    </row>
    <row r="6" spans="1:8" ht="6.75" customHeight="1" x14ac:dyDescent="0.25">
      <c r="B6" s="58"/>
      <c r="C6" s="40"/>
      <c r="D6" s="40"/>
      <c r="E6" s="40"/>
      <c r="F6" s="40"/>
      <c r="G6" s="64"/>
      <c r="H6" s="40"/>
    </row>
    <row r="7" spans="1:8" x14ac:dyDescent="0.25">
      <c r="B7" s="58"/>
      <c r="C7" s="40"/>
      <c r="D7" s="40"/>
      <c r="E7" s="40"/>
      <c r="F7" s="40"/>
      <c r="G7" s="64"/>
      <c r="H7" s="40"/>
    </row>
    <row r="8" spans="1:8" x14ac:dyDescent="0.25">
      <c r="B8" s="58"/>
      <c r="C8" s="40"/>
      <c r="D8" s="40"/>
      <c r="E8" s="40"/>
      <c r="F8" s="40"/>
      <c r="G8" s="64"/>
      <c r="H8" s="40"/>
    </row>
    <row r="9" spans="1:8" x14ac:dyDescent="0.25">
      <c r="B9" s="58"/>
      <c r="C9" s="40"/>
      <c r="D9" s="40"/>
      <c r="E9" s="40"/>
      <c r="F9" s="40"/>
      <c r="G9" s="64"/>
      <c r="H9" s="40"/>
    </row>
    <row r="10" spans="1:8" ht="31.5" x14ac:dyDescent="0.25">
      <c r="B10" s="58"/>
      <c r="C10" s="40"/>
      <c r="D10" s="65" t="s">
        <v>27</v>
      </c>
      <c r="E10" s="65" t="s">
        <v>28</v>
      </c>
      <c r="F10" s="66" t="s">
        <v>50</v>
      </c>
      <c r="G10" s="64"/>
      <c r="H10" s="40"/>
    </row>
    <row r="11" spans="1:8" x14ac:dyDescent="0.25">
      <c r="B11" s="58"/>
      <c r="C11" s="40"/>
      <c r="D11" s="69" t="s">
        <v>29</v>
      </c>
      <c r="E11" s="69" t="s">
        <v>30</v>
      </c>
      <c r="F11" s="69"/>
      <c r="G11" s="64"/>
      <c r="H11" s="40"/>
    </row>
    <row r="12" spans="1:8" ht="47.25" x14ac:dyDescent="0.25">
      <c r="B12" s="58"/>
      <c r="C12" s="40"/>
      <c r="D12" s="71" t="s">
        <v>32</v>
      </c>
      <c r="E12" s="72" t="s">
        <v>34</v>
      </c>
      <c r="F12" s="72" t="s">
        <v>256</v>
      </c>
      <c r="G12" s="64"/>
      <c r="H12" s="40"/>
    </row>
    <row r="13" spans="1:8" ht="78.75" x14ac:dyDescent="0.25">
      <c r="B13" s="58"/>
      <c r="C13" s="40"/>
      <c r="D13" s="248" t="s">
        <v>33</v>
      </c>
      <c r="E13" s="249" t="s">
        <v>34</v>
      </c>
      <c r="F13" s="77" t="s">
        <v>268</v>
      </c>
      <c r="G13" s="64"/>
      <c r="H13" s="40"/>
    </row>
    <row r="14" spans="1:8" ht="110.25" x14ac:dyDescent="0.25">
      <c r="B14" s="58"/>
      <c r="C14" s="40"/>
      <c r="D14" s="248" t="s">
        <v>49</v>
      </c>
      <c r="E14" s="250" t="s">
        <v>34</v>
      </c>
      <c r="F14" s="72" t="s">
        <v>269</v>
      </c>
      <c r="G14" s="64"/>
      <c r="H14" s="40"/>
    </row>
    <row r="15" spans="1:8" ht="66" customHeight="1" x14ac:dyDescent="0.25">
      <c r="B15" s="58"/>
      <c r="C15" s="40"/>
      <c r="D15" s="69" t="s">
        <v>36</v>
      </c>
      <c r="E15" s="73" t="s">
        <v>37</v>
      </c>
      <c r="F15" s="412" t="s">
        <v>271</v>
      </c>
      <c r="G15" s="64"/>
      <c r="H15" s="40"/>
    </row>
    <row r="16" spans="1:8" ht="29.25" customHeight="1" x14ac:dyDescent="0.25">
      <c r="B16" s="58"/>
      <c r="C16" s="40"/>
      <c r="D16" s="69" t="s">
        <v>38</v>
      </c>
      <c r="E16" s="73" t="s">
        <v>37</v>
      </c>
      <c r="F16" s="77" t="s">
        <v>59</v>
      </c>
      <c r="G16" s="64"/>
      <c r="H16" s="40"/>
    </row>
    <row r="17" spans="2:8" ht="18.75" x14ac:dyDescent="0.35">
      <c r="B17" s="58"/>
      <c r="C17" s="40"/>
      <c r="D17" s="69" t="s">
        <v>95</v>
      </c>
      <c r="E17" s="73" t="s">
        <v>30</v>
      </c>
      <c r="F17" s="71"/>
      <c r="G17" s="64"/>
      <c r="H17" s="40"/>
    </row>
    <row r="18" spans="2:8" ht="120.75" customHeight="1" x14ac:dyDescent="0.25">
      <c r="B18" s="58"/>
      <c r="C18" s="40"/>
      <c r="D18" s="72" t="s">
        <v>39</v>
      </c>
      <c r="E18" s="72" t="s">
        <v>34</v>
      </c>
      <c r="F18" s="72" t="s">
        <v>270</v>
      </c>
      <c r="G18" s="64"/>
      <c r="H18" s="40"/>
    </row>
    <row r="19" spans="2:8" ht="48.75" customHeight="1" x14ac:dyDescent="0.25">
      <c r="B19" s="58"/>
      <c r="C19" s="40"/>
      <c r="D19" s="92"/>
      <c r="E19" s="92"/>
      <c r="F19" s="92"/>
      <c r="G19" s="64"/>
      <c r="H19" s="40"/>
    </row>
    <row r="20" spans="2:8" x14ac:dyDescent="0.25">
      <c r="B20" s="58"/>
      <c r="C20" s="40"/>
      <c r="D20" s="40"/>
      <c r="E20" s="40"/>
      <c r="F20" s="40"/>
      <c r="G20" s="64"/>
      <c r="H20" s="40"/>
    </row>
    <row r="21" spans="2:8" ht="31.5" x14ac:dyDescent="0.25">
      <c r="B21" s="58"/>
      <c r="C21" s="40"/>
      <c r="D21" s="65" t="s">
        <v>27</v>
      </c>
      <c r="E21" s="65" t="s">
        <v>28</v>
      </c>
      <c r="F21" s="66" t="s">
        <v>50</v>
      </c>
      <c r="G21" s="64"/>
      <c r="H21" s="40"/>
    </row>
    <row r="22" spans="2:8" ht="44.25" customHeight="1" x14ac:dyDescent="0.25">
      <c r="B22" s="58"/>
      <c r="C22" s="40"/>
      <c r="D22" s="69" t="s">
        <v>41</v>
      </c>
      <c r="E22" s="73" t="s">
        <v>31</v>
      </c>
      <c r="F22" s="69"/>
      <c r="G22" s="64"/>
      <c r="H22" s="40"/>
    </row>
    <row r="23" spans="2:8" ht="18.75" x14ac:dyDescent="0.35">
      <c r="B23" s="58"/>
      <c r="C23" s="40"/>
      <c r="D23" s="71" t="s">
        <v>97</v>
      </c>
      <c r="E23" s="45" t="s">
        <v>37</v>
      </c>
      <c r="F23" s="71" t="s">
        <v>58</v>
      </c>
      <c r="G23" s="64"/>
      <c r="H23" s="40"/>
    </row>
    <row r="24" spans="2:8" ht="47.25" x14ac:dyDescent="0.25">
      <c r="B24" s="58"/>
      <c r="C24" s="40"/>
      <c r="D24" s="72" t="s">
        <v>44</v>
      </c>
      <c r="E24" s="72" t="s">
        <v>37</v>
      </c>
      <c r="F24" s="77" t="s">
        <v>265</v>
      </c>
      <c r="G24" s="64"/>
      <c r="H24" s="40"/>
    </row>
    <row r="25" spans="2:8" ht="47.25" x14ac:dyDescent="0.25">
      <c r="B25" s="58"/>
      <c r="C25" s="40"/>
      <c r="D25" s="72" t="s">
        <v>45</v>
      </c>
      <c r="E25" s="72" t="s">
        <v>37</v>
      </c>
      <c r="F25" s="72" t="s">
        <v>258</v>
      </c>
      <c r="G25" s="64"/>
      <c r="H25" s="40"/>
    </row>
    <row r="26" spans="2:8" s="82" customFormat="1" ht="78.75" x14ac:dyDescent="0.25">
      <c r="B26" s="79"/>
      <c r="C26" s="45"/>
      <c r="D26" s="80" t="s">
        <v>46</v>
      </c>
      <c r="E26" s="80" t="s">
        <v>34</v>
      </c>
      <c r="F26" s="77" t="s">
        <v>257</v>
      </c>
      <c r="G26" s="81"/>
      <c r="H26" s="45"/>
    </row>
    <row r="27" spans="2:8" s="82" customFormat="1" ht="26.25" customHeight="1" x14ac:dyDescent="0.25">
      <c r="B27" s="79"/>
      <c r="C27" s="45"/>
      <c r="D27" s="40"/>
      <c r="E27" s="40"/>
      <c r="F27" s="40"/>
      <c r="G27" s="81"/>
      <c r="H27" s="45"/>
    </row>
    <row r="28" spans="2:8" s="82" customFormat="1" ht="18.75" x14ac:dyDescent="0.35">
      <c r="B28" s="79"/>
      <c r="C28" s="45"/>
      <c r="D28" s="83"/>
      <c r="E28" s="83"/>
      <c r="F28" s="40"/>
      <c r="G28" s="81"/>
      <c r="H28" s="45"/>
    </row>
    <row r="29" spans="2:8" ht="18.75" x14ac:dyDescent="0.35">
      <c r="B29" s="58"/>
      <c r="C29" s="40"/>
      <c r="D29" s="83"/>
      <c r="E29" s="40"/>
      <c r="F29" s="40"/>
      <c r="G29" s="64"/>
      <c r="H29" s="40"/>
    </row>
    <row r="30" spans="2:8" ht="31.5" x14ac:dyDescent="0.25">
      <c r="B30" s="58"/>
      <c r="C30" s="40"/>
      <c r="D30" s="65" t="s">
        <v>27</v>
      </c>
      <c r="E30" s="65" t="s">
        <v>28</v>
      </c>
      <c r="F30" s="66" t="s">
        <v>50</v>
      </c>
      <c r="G30" s="64"/>
      <c r="H30" s="40"/>
    </row>
    <row r="31" spans="2:8" ht="18.75" x14ac:dyDescent="0.35">
      <c r="B31" s="58"/>
      <c r="C31" s="40"/>
      <c r="D31" s="69" t="s">
        <v>95</v>
      </c>
      <c r="E31" s="73" t="s">
        <v>31</v>
      </c>
      <c r="F31" s="69"/>
      <c r="G31" s="64"/>
      <c r="H31" s="40"/>
    </row>
    <row r="32" spans="2:8" ht="72" customHeight="1" x14ac:dyDescent="0.25">
      <c r="B32" s="58"/>
      <c r="C32" s="40"/>
      <c r="D32" s="71" t="s">
        <v>38</v>
      </c>
      <c r="E32" s="71" t="s">
        <v>37</v>
      </c>
      <c r="F32" s="412" t="s">
        <v>271</v>
      </c>
      <c r="G32" s="64"/>
      <c r="H32" s="40"/>
    </row>
    <row r="33" spans="2:8" ht="63" x14ac:dyDescent="0.25">
      <c r="B33" s="58"/>
      <c r="C33" s="40"/>
      <c r="D33" s="73" t="s">
        <v>102</v>
      </c>
      <c r="E33" s="73" t="s">
        <v>34</v>
      </c>
      <c r="F33" s="72" t="s">
        <v>267</v>
      </c>
      <c r="G33" s="64"/>
      <c r="H33" s="40"/>
    </row>
    <row r="34" spans="2:8" ht="78.75" x14ac:dyDescent="0.25">
      <c r="B34" s="58"/>
      <c r="C34" s="40"/>
      <c r="D34" s="73" t="s">
        <v>103</v>
      </c>
      <c r="E34" s="73" t="s">
        <v>34</v>
      </c>
      <c r="F34" s="77" t="s">
        <v>266</v>
      </c>
      <c r="G34" s="64"/>
      <c r="H34" s="40"/>
    </row>
    <row r="35" spans="2:8" ht="16.5" thickBot="1" x14ac:dyDescent="0.3">
      <c r="B35" s="84"/>
      <c r="C35" s="85"/>
      <c r="D35" s="85"/>
      <c r="E35" s="85"/>
      <c r="F35" s="413"/>
      <c r="G35" s="86"/>
      <c r="H35" s="40"/>
    </row>
    <row r="36" spans="2:8" x14ac:dyDescent="0.25">
      <c r="B36" s="40"/>
      <c r="C36" s="40"/>
      <c r="D36" s="40"/>
      <c r="E36" s="40"/>
      <c r="F36" s="40"/>
      <c r="G36" s="40"/>
      <c r="H36" s="40"/>
    </row>
    <row r="37" spans="2:8" ht="16.5" thickBot="1" x14ac:dyDescent="0.3">
      <c r="B37" s="40"/>
      <c r="C37" s="40"/>
      <c r="D37" s="40"/>
      <c r="E37" s="40"/>
      <c r="F37" s="40"/>
      <c r="G37" s="40"/>
      <c r="H37" s="40"/>
    </row>
    <row r="38" spans="2:8" x14ac:dyDescent="0.25">
      <c r="B38" s="59"/>
      <c r="C38" s="60"/>
      <c r="D38" s="60"/>
      <c r="E38" s="60"/>
      <c r="F38" s="60"/>
      <c r="G38" s="61"/>
      <c r="H38" s="40"/>
    </row>
    <row r="39" spans="2:8" x14ac:dyDescent="0.25">
      <c r="B39" s="58"/>
      <c r="C39" s="40"/>
      <c r="D39" s="40"/>
      <c r="E39" s="40"/>
      <c r="F39" s="40"/>
      <c r="G39" s="64"/>
    </row>
    <row r="40" spans="2:8" x14ac:dyDescent="0.25">
      <c r="B40" s="58"/>
      <c r="C40" s="40"/>
      <c r="D40" s="40"/>
      <c r="E40" s="40"/>
      <c r="F40" s="40"/>
      <c r="G40" s="64"/>
    </row>
    <row r="41" spans="2:8" x14ac:dyDescent="0.25">
      <c r="B41" s="58"/>
      <c r="C41" s="40"/>
      <c r="D41" s="40"/>
      <c r="E41" s="40"/>
      <c r="F41" s="40"/>
      <c r="G41" s="64"/>
    </row>
    <row r="42" spans="2:8" ht="31.5" x14ac:dyDescent="0.25">
      <c r="B42" s="58"/>
      <c r="C42" s="40"/>
      <c r="D42" s="67" t="s">
        <v>27</v>
      </c>
      <c r="E42" s="65" t="s">
        <v>28</v>
      </c>
      <c r="F42" s="68" t="s">
        <v>50</v>
      </c>
      <c r="G42" s="64"/>
    </row>
    <row r="43" spans="2:8" ht="18.75" x14ac:dyDescent="0.35">
      <c r="B43" s="58"/>
      <c r="C43" s="40"/>
      <c r="D43" s="70" t="s">
        <v>91</v>
      </c>
      <c r="E43" s="70" t="s">
        <v>31</v>
      </c>
      <c r="F43" s="70"/>
      <c r="G43" s="64"/>
    </row>
    <row r="44" spans="2:8" ht="34.5" x14ac:dyDescent="0.25">
      <c r="B44" s="58"/>
      <c r="C44" s="40"/>
      <c r="D44" s="69" t="s">
        <v>92</v>
      </c>
      <c r="E44" s="70" t="s">
        <v>31</v>
      </c>
      <c r="F44" s="70"/>
      <c r="G44" s="64"/>
    </row>
    <row r="45" spans="2:8" ht="34.5" x14ac:dyDescent="0.25">
      <c r="B45" s="58"/>
      <c r="C45" s="40"/>
      <c r="D45" s="69" t="s">
        <v>93</v>
      </c>
      <c r="E45" s="70" t="s">
        <v>34</v>
      </c>
      <c r="F45" s="71" t="s">
        <v>259</v>
      </c>
      <c r="G45" s="64"/>
    </row>
    <row r="46" spans="2:8" ht="18.75" x14ac:dyDescent="0.35">
      <c r="B46" s="58"/>
      <c r="C46" s="40"/>
      <c r="D46" s="69" t="s">
        <v>94</v>
      </c>
      <c r="E46" s="70" t="s">
        <v>35</v>
      </c>
      <c r="F46" s="70"/>
      <c r="G46" s="64"/>
    </row>
    <row r="47" spans="2:8" x14ac:dyDescent="0.25">
      <c r="B47" s="58"/>
      <c r="C47" s="40"/>
      <c r="D47" s="40"/>
      <c r="E47" s="40"/>
      <c r="F47" s="40"/>
      <c r="G47" s="64"/>
    </row>
    <row r="48" spans="2:8" x14ac:dyDescent="0.25">
      <c r="B48" s="58"/>
      <c r="C48" s="40"/>
      <c r="D48" s="40"/>
      <c r="E48" s="40"/>
      <c r="F48" s="40"/>
      <c r="G48" s="64"/>
    </row>
    <row r="49" spans="2:7" x14ac:dyDescent="0.25">
      <c r="B49" s="58"/>
      <c r="C49" s="40"/>
      <c r="D49" s="40"/>
      <c r="E49" s="40"/>
      <c r="F49" s="40"/>
      <c r="G49" s="64"/>
    </row>
    <row r="50" spans="2:7" x14ac:dyDescent="0.25">
      <c r="B50" s="58"/>
      <c r="C50" s="40"/>
      <c r="D50" s="40"/>
      <c r="E50" s="40"/>
      <c r="F50" s="40"/>
      <c r="G50" s="64"/>
    </row>
    <row r="51" spans="2:7" ht="31.5" x14ac:dyDescent="0.25">
      <c r="B51" s="58"/>
      <c r="C51" s="40"/>
      <c r="D51" s="67" t="s">
        <v>27</v>
      </c>
      <c r="E51" s="65" t="s">
        <v>28</v>
      </c>
      <c r="F51" s="68" t="s">
        <v>50</v>
      </c>
      <c r="G51" s="64"/>
    </row>
    <row r="52" spans="2:7" ht="34.5" x14ac:dyDescent="0.25">
      <c r="B52" s="58"/>
      <c r="C52" s="40"/>
      <c r="D52" s="74" t="s">
        <v>96</v>
      </c>
      <c r="E52" s="70" t="s">
        <v>31</v>
      </c>
      <c r="F52" s="70"/>
      <c r="G52" s="64"/>
    </row>
    <row r="53" spans="2:7" x14ac:dyDescent="0.25">
      <c r="B53" s="58"/>
      <c r="C53" s="40"/>
      <c r="D53" s="75" t="s">
        <v>40</v>
      </c>
      <c r="E53" s="76" t="s">
        <v>37</v>
      </c>
      <c r="F53" s="76" t="s">
        <v>58</v>
      </c>
      <c r="G53" s="64"/>
    </row>
    <row r="54" spans="2:7" ht="31.5" x14ac:dyDescent="0.25">
      <c r="B54" s="58"/>
      <c r="C54" s="40"/>
      <c r="D54" s="77" t="s">
        <v>42</v>
      </c>
      <c r="E54" s="76" t="s">
        <v>37</v>
      </c>
      <c r="F54" s="72" t="s">
        <v>60</v>
      </c>
      <c r="G54" s="64"/>
    </row>
    <row r="55" spans="2:7" ht="47.25" x14ac:dyDescent="0.25">
      <c r="B55" s="58"/>
      <c r="C55" s="40"/>
      <c r="D55" s="78" t="s">
        <v>98</v>
      </c>
      <c r="E55" s="70" t="s">
        <v>43</v>
      </c>
      <c r="F55" s="71" t="s">
        <v>260</v>
      </c>
      <c r="G55" s="64"/>
    </row>
    <row r="56" spans="2:7" ht="47.25" x14ac:dyDescent="0.25">
      <c r="B56" s="58"/>
      <c r="C56" s="40"/>
      <c r="D56" s="78" t="s">
        <v>99</v>
      </c>
      <c r="E56" s="70" t="s">
        <v>43</v>
      </c>
      <c r="F56" s="71" t="s">
        <v>261</v>
      </c>
      <c r="G56" s="64"/>
    </row>
    <row r="57" spans="2:7" ht="47.25" x14ac:dyDescent="0.25">
      <c r="B57" s="58"/>
      <c r="C57" s="40"/>
      <c r="D57" s="74" t="s">
        <v>100</v>
      </c>
      <c r="E57" s="70" t="s">
        <v>43</v>
      </c>
      <c r="F57" s="71" t="s">
        <v>261</v>
      </c>
      <c r="G57" s="64"/>
    </row>
    <row r="58" spans="2:7" ht="47.25" x14ac:dyDescent="0.25">
      <c r="B58" s="58"/>
      <c r="C58" s="40"/>
      <c r="D58" s="78" t="s">
        <v>101</v>
      </c>
      <c r="E58" s="70" t="s">
        <v>43</v>
      </c>
      <c r="F58" s="71" t="s">
        <v>262</v>
      </c>
      <c r="G58" s="64"/>
    </row>
    <row r="59" spans="2:7" ht="16.5" thickBot="1" x14ac:dyDescent="0.3">
      <c r="B59" s="84"/>
      <c r="C59" s="85"/>
      <c r="D59" s="85"/>
      <c r="E59" s="85"/>
      <c r="F59" s="85"/>
      <c r="G59" s="86"/>
    </row>
  </sheetData>
  <mergeCells count="1">
    <mergeCell ref="A2:G2"/>
  </mergeCells>
  <pageMargins left="0.25" right="0.25" top="0.75" bottom="0.75" header="0.3" footer="0.3"/>
  <pageSetup paperSize="9" scale="94" fitToHeight="0" orientation="landscape"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D17"/>
  <sheetViews>
    <sheetView topLeftCell="A4" workbookViewId="0">
      <selection activeCell="D20" sqref="D20"/>
    </sheetView>
  </sheetViews>
  <sheetFormatPr defaultRowHeight="15" x14ac:dyDescent="0.25"/>
  <cols>
    <col min="1" max="2" width="9.140625" style="111"/>
    <col min="3" max="3" width="27.28515625" style="111" customWidth="1"/>
    <col min="4" max="4" width="96.7109375" style="111" bestFit="1" customWidth="1"/>
    <col min="5" max="16384" width="9.140625" style="111"/>
  </cols>
  <sheetData>
    <row r="5" spans="3:4" ht="15.75" x14ac:dyDescent="0.25">
      <c r="C5" s="112" t="s">
        <v>130</v>
      </c>
      <c r="D5" s="112"/>
    </row>
    <row r="6" spans="3:4" ht="16.5" thickBot="1" x14ac:dyDescent="0.3">
      <c r="C6" s="112"/>
      <c r="D6" s="112"/>
    </row>
    <row r="7" spans="3:4" ht="15.75" x14ac:dyDescent="0.25">
      <c r="C7" s="113" t="s">
        <v>131</v>
      </c>
      <c r="D7" s="114" t="s">
        <v>132</v>
      </c>
    </row>
    <row r="8" spans="3:4" ht="15.75" x14ac:dyDescent="0.25">
      <c r="C8" s="292" t="s">
        <v>133</v>
      </c>
      <c r="D8" s="293" t="s">
        <v>137</v>
      </c>
    </row>
    <row r="9" spans="3:4" ht="15.75" x14ac:dyDescent="0.25">
      <c r="C9" s="292" t="s">
        <v>170</v>
      </c>
      <c r="D9" s="293" t="s">
        <v>196</v>
      </c>
    </row>
    <row r="10" spans="3:4" ht="15.75" x14ac:dyDescent="0.25">
      <c r="C10" s="292" t="s">
        <v>173</v>
      </c>
      <c r="D10" s="293" t="s">
        <v>197</v>
      </c>
    </row>
    <row r="11" spans="3:4" ht="15.75" x14ac:dyDescent="0.25">
      <c r="C11" s="292" t="s">
        <v>171</v>
      </c>
      <c r="D11" s="293" t="s">
        <v>198</v>
      </c>
    </row>
    <row r="12" spans="3:4" ht="15.75" x14ac:dyDescent="0.25">
      <c r="C12" s="292" t="s">
        <v>172</v>
      </c>
      <c r="D12" s="293" t="s">
        <v>199</v>
      </c>
    </row>
    <row r="13" spans="3:4" ht="31.5" x14ac:dyDescent="0.25">
      <c r="C13" s="292" t="s">
        <v>241</v>
      </c>
      <c r="D13" s="381" t="s">
        <v>243</v>
      </c>
    </row>
    <row r="14" spans="3:4" ht="15.75" x14ac:dyDescent="0.25">
      <c r="C14" s="292" t="s">
        <v>242</v>
      </c>
      <c r="D14" s="293" t="s">
        <v>244</v>
      </c>
    </row>
    <row r="15" spans="3:4" ht="15.75" x14ac:dyDescent="0.25">
      <c r="C15" s="292" t="s">
        <v>134</v>
      </c>
      <c r="D15" s="293" t="s">
        <v>138</v>
      </c>
    </row>
    <row r="16" spans="3:4" ht="15.75" x14ac:dyDescent="0.25">
      <c r="C16" s="292" t="s">
        <v>135</v>
      </c>
      <c r="D16" s="293" t="s">
        <v>139</v>
      </c>
    </row>
    <row r="17" spans="3:4" ht="16.5" thickBot="1" x14ac:dyDescent="0.3">
      <c r="C17" s="294" t="s">
        <v>136</v>
      </c>
      <c r="D17" s="295" t="s">
        <v>140</v>
      </c>
    </row>
  </sheetData>
  <pageMargins left="0.7" right="0.7" top="0.75" bottom="0.75" header="0.3" footer="0.3"/>
  <pageSetup paperSize="9" orientation="landscape"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zoomScale="90" zoomScaleNormal="90" workbookViewId="0">
      <selection activeCell="E16" sqref="E16"/>
    </sheetView>
  </sheetViews>
  <sheetFormatPr defaultColWidth="8.85546875" defaultRowHeight="15.75" x14ac:dyDescent="0.25"/>
  <cols>
    <col min="1" max="1" width="5.85546875" style="8" bestFit="1" customWidth="1"/>
    <col min="2" max="2" width="31" style="8" customWidth="1"/>
    <col min="3" max="6" width="17.140625" style="8" bestFit="1" customWidth="1"/>
    <col min="7" max="12" width="16.42578125" style="8" customWidth="1"/>
    <col min="13" max="16384" width="8.85546875" style="8"/>
  </cols>
  <sheetData>
    <row r="1" spans="1:12" ht="16.5" thickBot="1" x14ac:dyDescent="0.3"/>
    <row r="2" spans="1:12" x14ac:dyDescent="0.25">
      <c r="B2" s="95" t="s">
        <v>200</v>
      </c>
      <c r="C2" s="62"/>
      <c r="D2" s="62"/>
      <c r="E2" s="63"/>
      <c r="F2" s="63"/>
      <c r="G2" s="63"/>
      <c r="H2" s="63"/>
      <c r="I2" s="63"/>
      <c r="J2" s="63"/>
      <c r="K2" s="63"/>
      <c r="L2" s="96"/>
    </row>
    <row r="3" spans="1:12" ht="28.5" customHeight="1" x14ac:dyDescent="0.25">
      <c r="A3" s="47"/>
      <c r="B3" s="311" t="s">
        <v>84</v>
      </c>
      <c r="C3" s="312">
        <v>2005</v>
      </c>
      <c r="D3" s="312">
        <v>2006</v>
      </c>
      <c r="E3" s="312">
        <v>2007</v>
      </c>
      <c r="F3" s="312">
        <v>2008</v>
      </c>
      <c r="G3" s="312">
        <v>2009</v>
      </c>
      <c r="H3" s="312">
        <v>2010</v>
      </c>
      <c r="I3" s="312">
        <v>2011</v>
      </c>
      <c r="J3" s="312">
        <v>2012</v>
      </c>
      <c r="K3" s="312">
        <v>2013</v>
      </c>
      <c r="L3" s="269">
        <v>2014</v>
      </c>
    </row>
    <row r="4" spans="1:12" x14ac:dyDescent="0.25">
      <c r="A4" s="57"/>
      <c r="B4" s="307" t="s">
        <v>145</v>
      </c>
      <c r="C4" s="308">
        <f>'Final results - CH4 (Urban)'!C95</f>
        <v>11024828.839611342</v>
      </c>
      <c r="D4" s="308">
        <f>'Final results - CH4 (Urban)'!D95</f>
        <v>11219968.310072461</v>
      </c>
      <c r="E4" s="308">
        <f>'Final results - CH4 (Urban)'!E95</f>
        <v>11418561.749160748</v>
      </c>
      <c r="F4" s="308">
        <f>'Final results - CH4 (Urban)'!F95</f>
        <v>11620670.292120889</v>
      </c>
      <c r="G4" s="308">
        <f>'Final results - CH4 (Urban)'!G95</f>
        <v>11826356.156291435</v>
      </c>
      <c r="H4" s="308">
        <f>'Final results - CH4 (Urban)'!H95</f>
        <v>12035682.660257792</v>
      </c>
      <c r="I4" s="308">
        <f>'Final results - CH4 (Urban)'!I95</f>
        <v>13719793.192383196</v>
      </c>
      <c r="J4" s="308">
        <f>'Final results - CH4 (Urban)'!J95</f>
        <v>13962633.531888375</v>
      </c>
      <c r="K4" s="308">
        <f>'Final results - CH4 (Urban)'!K95</f>
        <v>14209772.1454028</v>
      </c>
      <c r="L4" s="309">
        <f>'Final results - CH4 (Urban)'!L95</f>
        <v>14461285.112376429</v>
      </c>
    </row>
    <row r="5" spans="1:12" x14ac:dyDescent="0.25">
      <c r="B5" s="307" t="s">
        <v>161</v>
      </c>
      <c r="C5" s="308">
        <f>'Final Results - N2O (Urban)'!C43</f>
        <v>4576230.4128823923</v>
      </c>
      <c r="D5" s="308">
        <f>'Final Results - N2O (Urban)'!D43</f>
        <v>4705319.1071830345</v>
      </c>
      <c r="E5" s="308">
        <f>'Final Results - N2O (Urban)'!E43</f>
        <v>4834407.8014836768</v>
      </c>
      <c r="F5" s="308">
        <f>'Final Results - N2O (Urban)'!F43</f>
        <v>4963496.4957843209</v>
      </c>
      <c r="G5" s="308">
        <f>'Final Results - N2O (Urban)'!G43</f>
        <v>5016643.1302328194</v>
      </c>
      <c r="H5" s="308">
        <f>'Final Results - N2O (Urban)'!H43</f>
        <v>5143806.8176886281</v>
      </c>
      <c r="I5" s="308">
        <f>'Final Results - N2O (Urban)'!I43</f>
        <v>5444635.6063825013</v>
      </c>
      <c r="J5" s="308">
        <f>'Final Results - N2O (Urban)'!J43</f>
        <v>5575989.0146182422</v>
      </c>
      <c r="K5" s="308">
        <f>'Final Results - N2O (Urban)'!K43</f>
        <v>5707342.4228539849</v>
      </c>
      <c r="L5" s="309">
        <f>'Final Results - N2O (Urban)'!L43</f>
        <v>5838695.8310897266</v>
      </c>
    </row>
    <row r="6" spans="1:12" ht="16.5" thickBot="1" x14ac:dyDescent="0.3">
      <c r="B6" s="310" t="s">
        <v>167</v>
      </c>
      <c r="C6" s="346">
        <f>SUM(C4:C5)</f>
        <v>15601059.252493735</v>
      </c>
      <c r="D6" s="346">
        <f t="shared" ref="D6:L6" si="0">SUM(D4:D5)</f>
        <v>15925287.417255495</v>
      </c>
      <c r="E6" s="346">
        <f t="shared" si="0"/>
        <v>16252969.550644424</v>
      </c>
      <c r="F6" s="346">
        <f t="shared" si="0"/>
        <v>16584166.787905209</v>
      </c>
      <c r="G6" s="346">
        <f t="shared" si="0"/>
        <v>16842999.286524255</v>
      </c>
      <c r="H6" s="346">
        <f t="shared" si="0"/>
        <v>17179489.477946419</v>
      </c>
      <c r="I6" s="346">
        <f t="shared" si="0"/>
        <v>19164428.798765697</v>
      </c>
      <c r="J6" s="346">
        <f t="shared" si="0"/>
        <v>19538622.546506617</v>
      </c>
      <c r="K6" s="346">
        <f t="shared" si="0"/>
        <v>19917114.568256784</v>
      </c>
      <c r="L6" s="347">
        <f t="shared" si="0"/>
        <v>20299980.943466157</v>
      </c>
    </row>
    <row r="7" spans="1:12" ht="16.5" thickBot="1" x14ac:dyDescent="0.3"/>
    <row r="8" spans="1:12" x14ac:dyDescent="0.25">
      <c r="B8" s="95" t="s">
        <v>201</v>
      </c>
      <c r="C8" s="62"/>
      <c r="D8" s="62"/>
      <c r="E8" s="63"/>
      <c r="F8" s="63"/>
      <c r="G8" s="63"/>
      <c r="H8" s="63"/>
      <c r="I8" s="63"/>
      <c r="J8" s="63"/>
      <c r="K8" s="63"/>
      <c r="L8" s="96"/>
    </row>
    <row r="9" spans="1:12" ht="30.75" customHeight="1" x14ac:dyDescent="0.25">
      <c r="B9" s="311" t="s">
        <v>84</v>
      </c>
      <c r="C9" s="312">
        <v>2005</v>
      </c>
      <c r="D9" s="312">
        <v>2006</v>
      </c>
      <c r="E9" s="312">
        <v>2007</v>
      </c>
      <c r="F9" s="312">
        <v>2008</v>
      </c>
      <c r="G9" s="312">
        <v>2009</v>
      </c>
      <c r="H9" s="312">
        <v>2010</v>
      </c>
      <c r="I9" s="312">
        <v>2011</v>
      </c>
      <c r="J9" s="312">
        <v>2012</v>
      </c>
      <c r="K9" s="312">
        <v>2013</v>
      </c>
      <c r="L9" s="269">
        <v>2014</v>
      </c>
    </row>
    <row r="10" spans="1:12" x14ac:dyDescent="0.25">
      <c r="A10" s="57"/>
      <c r="B10" s="307" t="s">
        <v>144</v>
      </c>
      <c r="C10" s="308">
        <f>'Final results - CH4 (Rural)'!C70</f>
        <v>12462071.076163948</v>
      </c>
      <c r="D10" s="308">
        <f>'Final results - CH4 (Rural)'!D70</f>
        <v>12682649.734212048</v>
      </c>
      <c r="E10" s="308">
        <f>'Final results - CH4 (Rural)'!E70</f>
        <v>12907132.634507602</v>
      </c>
      <c r="F10" s="308">
        <f>'Final results - CH4 (Rural)'!F70</f>
        <v>13135588.882138385</v>
      </c>
      <c r="G10" s="308">
        <f>'Final results - CH4 (Rural)'!G70</f>
        <v>13368088.805352237</v>
      </c>
      <c r="H10" s="308">
        <f>'Final results - CH4 (Rural)'!H70</f>
        <v>13604703.977206968</v>
      </c>
      <c r="I10" s="308">
        <f>'Final results - CH4 (Rural)'!I70</f>
        <v>20149304.311342232</v>
      </c>
      <c r="J10" s="308">
        <f>'Final results - CH4 (Rural)'!J70</f>
        <v>20505946.997652989</v>
      </c>
      <c r="K10" s="308">
        <f>'Final results - CH4 (Rural)'!K70</f>
        <v>20868902.259511445</v>
      </c>
      <c r="L10" s="309">
        <f>'Final results - CH4 (Rural)'!L70</f>
        <v>21238281.829504803</v>
      </c>
    </row>
    <row r="11" spans="1:12" x14ac:dyDescent="0.25">
      <c r="B11" s="307" t="s">
        <v>162</v>
      </c>
      <c r="C11" s="308">
        <f>'Final Results - N2O (Rural)'!C43</f>
        <v>10979662.122318089</v>
      </c>
      <c r="D11" s="308">
        <f>'Final Results - N2O (Rural)'!D43</f>
        <v>11116393.765635405</v>
      </c>
      <c r="E11" s="308">
        <f>'Final Results - N2O (Rural)'!E43</f>
        <v>11254828.151903821</v>
      </c>
      <c r="F11" s="308">
        <f>'Final Results - N2O (Rural)'!F43</f>
        <v>11394986.485677654</v>
      </c>
      <c r="G11" s="308">
        <f>'Final Results - N2O (Rural)'!G43</f>
        <v>11567250.473037269</v>
      </c>
      <c r="H11" s="308">
        <f>'Final Results - N2O (Rural)'!H43</f>
        <v>11711299.456350377</v>
      </c>
      <c r="I11" s="308">
        <f>'Final Results - N2O (Rural)'!I43</f>
        <v>12157979.688083503</v>
      </c>
      <c r="J11" s="308">
        <f>'Final Results - N2O (Rural)'!J43</f>
        <v>12307522.83824693</v>
      </c>
      <c r="K11" s="308">
        <f>'Final Results - N2O (Rural)'!K43</f>
        <v>12458905.369157368</v>
      </c>
      <c r="L11" s="309">
        <f>'Final Results - N2O (Rural)'!L43</f>
        <v>12612149.905198004</v>
      </c>
    </row>
    <row r="12" spans="1:12" ht="16.5" thickBot="1" x14ac:dyDescent="0.3">
      <c r="B12" s="310" t="s">
        <v>166</v>
      </c>
      <c r="C12" s="346">
        <f>SUM(C10:C11)</f>
        <v>23441733.198482037</v>
      </c>
      <c r="D12" s="346">
        <f t="shared" ref="D12:L12" si="1">SUM(D10:D11)</f>
        <v>23799043.499847453</v>
      </c>
      <c r="E12" s="346">
        <f t="shared" si="1"/>
        <v>24161960.786411423</v>
      </c>
      <c r="F12" s="346">
        <f t="shared" si="1"/>
        <v>24530575.367816038</v>
      </c>
      <c r="G12" s="346">
        <f t="shared" si="1"/>
        <v>24935339.278389506</v>
      </c>
      <c r="H12" s="346">
        <f t="shared" si="1"/>
        <v>25316003.433557346</v>
      </c>
      <c r="I12" s="346">
        <f t="shared" si="1"/>
        <v>32307283.999425735</v>
      </c>
      <c r="J12" s="346">
        <f t="shared" si="1"/>
        <v>32813469.835899919</v>
      </c>
      <c r="K12" s="346">
        <f t="shared" si="1"/>
        <v>33327807.628668815</v>
      </c>
      <c r="L12" s="347">
        <f t="shared" si="1"/>
        <v>33850431.734702811</v>
      </c>
    </row>
    <row r="13" spans="1:12" ht="16.5" thickBot="1" x14ac:dyDescent="0.3">
      <c r="K13" s="362"/>
    </row>
    <row r="14" spans="1:12" x14ac:dyDescent="0.25">
      <c r="B14" s="95" t="s">
        <v>202</v>
      </c>
      <c r="C14" s="62"/>
      <c r="D14" s="62"/>
      <c r="E14" s="63"/>
      <c r="F14" s="63"/>
      <c r="G14" s="63"/>
      <c r="H14" s="63"/>
      <c r="I14" s="63"/>
      <c r="J14" s="63"/>
      <c r="K14" s="63"/>
      <c r="L14" s="96"/>
    </row>
    <row r="15" spans="1:12" x14ac:dyDescent="0.25">
      <c r="B15" s="311" t="s">
        <v>84</v>
      </c>
      <c r="C15" s="312">
        <v>2005</v>
      </c>
      <c r="D15" s="312">
        <v>2006</v>
      </c>
      <c r="E15" s="312">
        <v>2007</v>
      </c>
      <c r="F15" s="312">
        <v>2008</v>
      </c>
      <c r="G15" s="312">
        <v>2009</v>
      </c>
      <c r="H15" s="312">
        <v>2010</v>
      </c>
      <c r="I15" s="312">
        <v>2011</v>
      </c>
      <c r="J15" s="312">
        <v>2012</v>
      </c>
      <c r="K15" s="312">
        <v>2013</v>
      </c>
      <c r="L15" s="269">
        <v>2014</v>
      </c>
    </row>
    <row r="16" spans="1:12" x14ac:dyDescent="0.25">
      <c r="B16" s="307" t="s">
        <v>203</v>
      </c>
      <c r="C16" s="308">
        <f>C4+C10</f>
        <v>23486899.915775292</v>
      </c>
      <c r="D16" s="308">
        <f t="shared" ref="D16:L16" si="2">D4+D10</f>
        <v>23902618.044284508</v>
      </c>
      <c r="E16" s="308">
        <f t="shared" si="2"/>
        <v>24325694.383668348</v>
      </c>
      <c r="F16" s="308">
        <f t="shared" si="2"/>
        <v>24756259.174259275</v>
      </c>
      <c r="G16" s="308">
        <f t="shared" si="2"/>
        <v>25194444.961643673</v>
      </c>
      <c r="H16" s="308">
        <f t="shared" si="2"/>
        <v>25640386.637464762</v>
      </c>
      <c r="I16" s="308">
        <f t="shared" si="2"/>
        <v>33869097.503725424</v>
      </c>
      <c r="J16" s="308">
        <f t="shared" si="2"/>
        <v>34468580.529541366</v>
      </c>
      <c r="K16" s="308">
        <f t="shared" si="2"/>
        <v>35078674.404914245</v>
      </c>
      <c r="L16" s="309">
        <f t="shared" si="2"/>
        <v>35699566.941881232</v>
      </c>
    </row>
    <row r="17" spans="2:12" x14ac:dyDescent="0.25">
      <c r="B17" s="307" t="s">
        <v>204</v>
      </c>
      <c r="C17" s="308">
        <f>C5+C11</f>
        <v>15555892.53520048</v>
      </c>
      <c r="D17" s="308">
        <f t="shared" ref="D17:L17" si="3">D5+D11</f>
        <v>15821712.87281844</v>
      </c>
      <c r="E17" s="308">
        <f t="shared" si="3"/>
        <v>16089235.953387499</v>
      </c>
      <c r="F17" s="308">
        <f t="shared" si="3"/>
        <v>16358482.981461976</v>
      </c>
      <c r="G17" s="308">
        <f t="shared" si="3"/>
        <v>16583893.603270087</v>
      </c>
      <c r="H17" s="308">
        <f t="shared" si="3"/>
        <v>16855106.274039004</v>
      </c>
      <c r="I17" s="308">
        <f t="shared" si="3"/>
        <v>17602615.294466004</v>
      </c>
      <c r="J17" s="308">
        <f t="shared" si="3"/>
        <v>17883511.852865174</v>
      </c>
      <c r="K17" s="308">
        <f t="shared" si="3"/>
        <v>18166247.792011354</v>
      </c>
      <c r="L17" s="309">
        <f t="shared" si="3"/>
        <v>18450845.736287732</v>
      </c>
    </row>
    <row r="18" spans="2:12" ht="16.5" thickBot="1" x14ac:dyDescent="0.3">
      <c r="B18" s="310" t="s">
        <v>205</v>
      </c>
      <c r="C18" s="346">
        <f>SUM(C16:C17)</f>
        <v>39042792.450975776</v>
      </c>
      <c r="D18" s="346">
        <f t="shared" ref="D18:L18" si="4">SUM(D16:D17)</f>
        <v>39724330.917102948</v>
      </c>
      <c r="E18" s="346">
        <f t="shared" si="4"/>
        <v>40414930.337055847</v>
      </c>
      <c r="F18" s="346">
        <f t="shared" si="4"/>
        <v>41114742.155721247</v>
      </c>
      <c r="G18" s="346">
        <f t="shared" si="4"/>
        <v>41778338.564913765</v>
      </c>
      <c r="H18" s="346">
        <f t="shared" si="4"/>
        <v>42495492.911503762</v>
      </c>
      <c r="I18" s="346">
        <f t="shared" si="4"/>
        <v>51471712.798191428</v>
      </c>
      <c r="J18" s="346">
        <f t="shared" si="4"/>
        <v>52352092.38240654</v>
      </c>
      <c r="K18" s="346">
        <f t="shared" si="4"/>
        <v>53244922.196925595</v>
      </c>
      <c r="L18" s="347">
        <f t="shared" si="4"/>
        <v>54150412.678168967</v>
      </c>
    </row>
    <row r="19" spans="2:12" x14ac:dyDescent="0.25">
      <c r="C19" s="10"/>
      <c r="D19" s="10"/>
      <c r="E19" s="10"/>
      <c r="F19" s="10"/>
      <c r="G19" s="363"/>
      <c r="H19" s="10"/>
      <c r="I19" s="10"/>
      <c r="J19" s="10"/>
      <c r="K19" s="10"/>
      <c r="L19" s="10"/>
    </row>
  </sheetData>
  <pageMargins left="0.25" right="0.25"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9"/>
  <sheetViews>
    <sheetView topLeftCell="A91" zoomScale="85" zoomScaleNormal="85" zoomScalePageLayoutView="70" workbookViewId="0">
      <selection activeCell="M18" sqref="M18"/>
    </sheetView>
  </sheetViews>
  <sheetFormatPr defaultColWidth="8.85546875" defaultRowHeight="15.75" x14ac:dyDescent="0.25"/>
  <cols>
    <col min="1" max="1" width="41" style="152" customWidth="1"/>
    <col min="2" max="3" width="20" style="233" customWidth="1"/>
    <col min="4" max="4" width="29.85546875" style="233" customWidth="1"/>
    <col min="5" max="5" width="25.7109375" style="233" customWidth="1"/>
    <col min="6" max="12" width="25.7109375" style="152" customWidth="1"/>
    <col min="13" max="13" width="24.7109375" style="152" bestFit="1" customWidth="1"/>
    <col min="14" max="15" width="21.7109375" style="152" customWidth="1"/>
    <col min="16" max="16" width="22" style="152" customWidth="1"/>
    <col min="17" max="17" width="18.85546875" style="152" customWidth="1"/>
    <col min="18" max="18" width="8.85546875" style="152"/>
    <col min="19" max="19" width="18" style="152" customWidth="1"/>
    <col min="20" max="20" width="15.42578125" style="152" bestFit="1" customWidth="1"/>
    <col min="21" max="193" width="8.85546875" style="152"/>
    <col min="194" max="194" width="43.42578125" style="152" customWidth="1"/>
    <col min="195" max="201" width="18.85546875" style="152" customWidth="1"/>
    <col min="202" max="202" width="15.42578125" style="152" customWidth="1"/>
    <col min="203" max="203" width="12.140625" style="152" customWidth="1"/>
    <col min="204" max="204" width="14.28515625" style="152" customWidth="1"/>
    <col min="205" max="205" width="12.28515625" style="152" customWidth="1"/>
    <col min="206" max="206" width="12.85546875" style="152" customWidth="1"/>
    <col min="207" max="208" width="12.42578125" style="152" customWidth="1"/>
    <col min="209" max="209" width="12.28515625" style="152" customWidth="1"/>
    <col min="210" max="215" width="11.42578125" style="152" bestFit="1" customWidth="1"/>
    <col min="216" max="216" width="13.85546875" style="152" bestFit="1" customWidth="1"/>
    <col min="217" max="221" width="11.42578125" style="152" bestFit="1" customWidth="1"/>
    <col min="222" max="222" width="11.7109375" style="152" customWidth="1"/>
    <col min="223" max="223" width="13.42578125" style="152" bestFit="1" customWidth="1"/>
    <col min="224" max="225" width="11.42578125" style="152" bestFit="1" customWidth="1"/>
    <col min="226" max="226" width="13.85546875" style="152" bestFit="1" customWidth="1"/>
    <col min="227" max="232" width="11.42578125" style="152" bestFit="1" customWidth="1"/>
    <col min="233" max="235" width="11.28515625" style="152" bestFit="1" customWidth="1"/>
    <col min="236" max="236" width="13.85546875" style="152" bestFit="1" customWidth="1"/>
    <col min="237" max="241" width="11.28515625" style="152" bestFit="1" customWidth="1"/>
    <col min="242" max="242" width="13.42578125" style="152" customWidth="1"/>
    <col min="243" max="243" width="11.28515625" style="152" bestFit="1" customWidth="1"/>
    <col min="244" max="244" width="15.140625" style="152" customWidth="1"/>
    <col min="245" max="245" width="13.140625" style="152" customWidth="1"/>
    <col min="246" max="246" width="15.85546875" style="152" customWidth="1"/>
    <col min="247" max="247" width="14.85546875" style="152" customWidth="1"/>
    <col min="248" max="248" width="19.140625" style="152" customWidth="1"/>
    <col min="249" max="249" width="14" style="152" customWidth="1"/>
    <col min="250" max="250" width="15.85546875" style="152" customWidth="1"/>
    <col min="251" max="251" width="17" style="152" customWidth="1"/>
    <col min="252" max="252" width="16.140625" style="152" customWidth="1"/>
    <col min="253" max="253" width="17.28515625" style="152" customWidth="1"/>
    <col min="254" max="255" width="8.85546875" style="152"/>
    <col min="256" max="256" width="13.85546875" style="152" bestFit="1" customWidth="1"/>
    <col min="257" max="449" width="8.85546875" style="152"/>
    <col min="450" max="450" width="43.42578125" style="152" customWidth="1"/>
    <col min="451" max="457" width="18.85546875" style="152" customWidth="1"/>
    <col min="458" max="458" width="15.42578125" style="152" customWidth="1"/>
    <col min="459" max="459" width="12.140625" style="152" customWidth="1"/>
    <col min="460" max="460" width="14.28515625" style="152" customWidth="1"/>
    <col min="461" max="461" width="12.28515625" style="152" customWidth="1"/>
    <col min="462" max="462" width="12.85546875" style="152" customWidth="1"/>
    <col min="463" max="464" width="12.42578125" style="152" customWidth="1"/>
    <col min="465" max="465" width="12.28515625" style="152" customWidth="1"/>
    <col min="466" max="471" width="11.42578125" style="152" bestFit="1" customWidth="1"/>
    <col min="472" max="472" width="13.85546875" style="152" bestFit="1" customWidth="1"/>
    <col min="473" max="477" width="11.42578125" style="152" bestFit="1" customWidth="1"/>
    <col min="478" max="478" width="11.7109375" style="152" customWidth="1"/>
    <col min="479" max="479" width="13.42578125" style="152" bestFit="1" customWidth="1"/>
    <col min="480" max="481" width="11.42578125" style="152" bestFit="1" customWidth="1"/>
    <col min="482" max="482" width="13.85546875" style="152" bestFit="1" customWidth="1"/>
    <col min="483" max="488" width="11.42578125" style="152" bestFit="1" customWidth="1"/>
    <col min="489" max="491" width="11.28515625" style="152" bestFit="1" customWidth="1"/>
    <col min="492" max="492" width="13.85546875" style="152" bestFit="1" customWidth="1"/>
    <col min="493" max="497" width="11.28515625" style="152" bestFit="1" customWidth="1"/>
    <col min="498" max="498" width="13.42578125" style="152" customWidth="1"/>
    <col min="499" max="499" width="11.28515625" style="152" bestFit="1" customWidth="1"/>
    <col min="500" max="500" width="15.140625" style="152" customWidth="1"/>
    <col min="501" max="501" width="13.140625" style="152" customWidth="1"/>
    <col min="502" max="502" width="15.85546875" style="152" customWidth="1"/>
    <col min="503" max="503" width="14.85546875" style="152" customWidth="1"/>
    <col min="504" max="504" width="19.140625" style="152" customWidth="1"/>
    <col min="505" max="505" width="14" style="152" customWidth="1"/>
    <col min="506" max="506" width="15.85546875" style="152" customWidth="1"/>
    <col min="507" max="507" width="17" style="152" customWidth="1"/>
    <col min="508" max="508" width="16.140625" style="152" customWidth="1"/>
    <col min="509" max="509" width="17.28515625" style="152" customWidth="1"/>
    <col min="510" max="511" width="8.85546875" style="152"/>
    <col min="512" max="512" width="13.85546875" style="152" bestFit="1" customWidth="1"/>
    <col min="513" max="705" width="8.85546875" style="152"/>
    <col min="706" max="706" width="43.42578125" style="152" customWidth="1"/>
    <col min="707" max="713" width="18.85546875" style="152" customWidth="1"/>
    <col min="714" max="714" width="15.42578125" style="152" customWidth="1"/>
    <col min="715" max="715" width="12.140625" style="152" customWidth="1"/>
    <col min="716" max="716" width="14.28515625" style="152" customWidth="1"/>
    <col min="717" max="717" width="12.28515625" style="152" customWidth="1"/>
    <col min="718" max="718" width="12.85546875" style="152" customWidth="1"/>
    <col min="719" max="720" width="12.42578125" style="152" customWidth="1"/>
    <col min="721" max="721" width="12.28515625" style="152" customWidth="1"/>
    <col min="722" max="727" width="11.42578125" style="152" bestFit="1" customWidth="1"/>
    <col min="728" max="728" width="13.85546875" style="152" bestFit="1" customWidth="1"/>
    <col min="729" max="733" width="11.42578125" style="152" bestFit="1" customWidth="1"/>
    <col min="734" max="734" width="11.7109375" style="152" customWidth="1"/>
    <col min="735" max="735" width="13.42578125" style="152" bestFit="1" customWidth="1"/>
    <col min="736" max="737" width="11.42578125" style="152" bestFit="1" customWidth="1"/>
    <col min="738" max="738" width="13.85546875" style="152" bestFit="1" customWidth="1"/>
    <col min="739" max="744" width="11.42578125" style="152" bestFit="1" customWidth="1"/>
    <col min="745" max="747" width="11.28515625" style="152" bestFit="1" customWidth="1"/>
    <col min="748" max="748" width="13.85546875" style="152" bestFit="1" customWidth="1"/>
    <col min="749" max="753" width="11.28515625" style="152" bestFit="1" customWidth="1"/>
    <col min="754" max="754" width="13.42578125" style="152" customWidth="1"/>
    <col min="755" max="755" width="11.28515625" style="152" bestFit="1" customWidth="1"/>
    <col min="756" max="756" width="15.140625" style="152" customWidth="1"/>
    <col min="757" max="757" width="13.140625" style="152" customWidth="1"/>
    <col min="758" max="758" width="15.85546875" style="152" customWidth="1"/>
    <col min="759" max="759" width="14.85546875" style="152" customWidth="1"/>
    <col min="760" max="760" width="19.140625" style="152" customWidth="1"/>
    <col min="761" max="761" width="14" style="152" customWidth="1"/>
    <col min="762" max="762" width="15.85546875" style="152" customWidth="1"/>
    <col min="763" max="763" width="17" style="152" customWidth="1"/>
    <col min="764" max="764" width="16.140625" style="152" customWidth="1"/>
    <col min="765" max="765" width="17.28515625" style="152" customWidth="1"/>
    <col min="766" max="767" width="8.85546875" style="152"/>
    <col min="768" max="768" width="13.85546875" style="152" bestFit="1" customWidth="1"/>
    <col min="769" max="961" width="8.85546875" style="152"/>
    <col min="962" max="962" width="43.42578125" style="152" customWidth="1"/>
    <col min="963" max="969" width="18.85546875" style="152" customWidth="1"/>
    <col min="970" max="970" width="15.42578125" style="152" customWidth="1"/>
    <col min="971" max="971" width="12.140625" style="152" customWidth="1"/>
    <col min="972" max="972" width="14.28515625" style="152" customWidth="1"/>
    <col min="973" max="973" width="12.28515625" style="152" customWidth="1"/>
    <col min="974" max="974" width="12.85546875" style="152" customWidth="1"/>
    <col min="975" max="976" width="12.42578125" style="152" customWidth="1"/>
    <col min="977" max="977" width="12.28515625" style="152" customWidth="1"/>
    <col min="978" max="983" width="11.42578125" style="152" bestFit="1" customWidth="1"/>
    <col min="984" max="984" width="13.85546875" style="152" bestFit="1" customWidth="1"/>
    <col min="985" max="989" width="11.42578125" style="152" bestFit="1" customWidth="1"/>
    <col min="990" max="990" width="11.7109375" style="152" customWidth="1"/>
    <col min="991" max="991" width="13.42578125" style="152" bestFit="1" customWidth="1"/>
    <col min="992" max="993" width="11.42578125" style="152" bestFit="1" customWidth="1"/>
    <col min="994" max="994" width="13.85546875" style="152" bestFit="1" customWidth="1"/>
    <col min="995" max="1000" width="11.42578125" style="152" bestFit="1" customWidth="1"/>
    <col min="1001" max="1003" width="11.28515625" style="152" bestFit="1" customWidth="1"/>
    <col min="1004" max="1004" width="13.85546875" style="152" bestFit="1" customWidth="1"/>
    <col min="1005" max="1009" width="11.28515625" style="152" bestFit="1" customWidth="1"/>
    <col min="1010" max="1010" width="13.42578125" style="152" customWidth="1"/>
    <col min="1011" max="1011" width="11.28515625" style="152" bestFit="1" customWidth="1"/>
    <col min="1012" max="1012" width="15.140625" style="152" customWidth="1"/>
    <col min="1013" max="1013" width="13.140625" style="152" customWidth="1"/>
    <col min="1014" max="1014" width="15.85546875" style="152" customWidth="1"/>
    <col min="1015" max="1015" width="14.85546875" style="152" customWidth="1"/>
    <col min="1016" max="1016" width="19.140625" style="152" customWidth="1"/>
    <col min="1017" max="1017" width="14" style="152" customWidth="1"/>
    <col min="1018" max="1018" width="15.85546875" style="152" customWidth="1"/>
    <col min="1019" max="1019" width="17" style="152" customWidth="1"/>
    <col min="1020" max="1020" width="16.140625" style="152" customWidth="1"/>
    <col min="1021" max="1021" width="17.28515625" style="152" customWidth="1"/>
    <col min="1022" max="1023" width="8.85546875" style="152"/>
    <col min="1024" max="1024" width="13.85546875" style="152" bestFit="1" customWidth="1"/>
    <col min="1025" max="1217" width="8.85546875" style="152"/>
    <col min="1218" max="1218" width="43.42578125" style="152" customWidth="1"/>
    <col min="1219" max="1225" width="18.85546875" style="152" customWidth="1"/>
    <col min="1226" max="1226" width="15.42578125" style="152" customWidth="1"/>
    <col min="1227" max="1227" width="12.140625" style="152" customWidth="1"/>
    <col min="1228" max="1228" width="14.28515625" style="152" customWidth="1"/>
    <col min="1229" max="1229" width="12.28515625" style="152" customWidth="1"/>
    <col min="1230" max="1230" width="12.85546875" style="152" customWidth="1"/>
    <col min="1231" max="1232" width="12.42578125" style="152" customWidth="1"/>
    <col min="1233" max="1233" width="12.28515625" style="152" customWidth="1"/>
    <col min="1234" max="1239" width="11.42578125" style="152" bestFit="1" customWidth="1"/>
    <col min="1240" max="1240" width="13.85546875" style="152" bestFit="1" customWidth="1"/>
    <col min="1241" max="1245" width="11.42578125" style="152" bestFit="1" customWidth="1"/>
    <col min="1246" max="1246" width="11.7109375" style="152" customWidth="1"/>
    <col min="1247" max="1247" width="13.42578125" style="152" bestFit="1" customWidth="1"/>
    <col min="1248" max="1249" width="11.42578125" style="152" bestFit="1" customWidth="1"/>
    <col min="1250" max="1250" width="13.85546875" style="152" bestFit="1" customWidth="1"/>
    <col min="1251" max="1256" width="11.42578125" style="152" bestFit="1" customWidth="1"/>
    <col min="1257" max="1259" width="11.28515625" style="152" bestFit="1" customWidth="1"/>
    <col min="1260" max="1260" width="13.85546875" style="152" bestFit="1" customWidth="1"/>
    <col min="1261" max="1265" width="11.28515625" style="152" bestFit="1" customWidth="1"/>
    <col min="1266" max="1266" width="13.42578125" style="152" customWidth="1"/>
    <col min="1267" max="1267" width="11.28515625" style="152" bestFit="1" customWidth="1"/>
    <col min="1268" max="1268" width="15.140625" style="152" customWidth="1"/>
    <col min="1269" max="1269" width="13.140625" style="152" customWidth="1"/>
    <col min="1270" max="1270" width="15.85546875" style="152" customWidth="1"/>
    <col min="1271" max="1271" width="14.85546875" style="152" customWidth="1"/>
    <col min="1272" max="1272" width="19.140625" style="152" customWidth="1"/>
    <col min="1273" max="1273" width="14" style="152" customWidth="1"/>
    <col min="1274" max="1274" width="15.85546875" style="152" customWidth="1"/>
    <col min="1275" max="1275" width="17" style="152" customWidth="1"/>
    <col min="1276" max="1276" width="16.140625" style="152" customWidth="1"/>
    <col min="1277" max="1277" width="17.28515625" style="152" customWidth="1"/>
    <col min="1278" max="1279" width="8.85546875" style="152"/>
    <col min="1280" max="1280" width="13.85546875" style="152" bestFit="1" customWidth="1"/>
    <col min="1281" max="1473" width="8.85546875" style="152"/>
    <col min="1474" max="1474" width="43.42578125" style="152" customWidth="1"/>
    <col min="1475" max="1481" width="18.85546875" style="152" customWidth="1"/>
    <col min="1482" max="1482" width="15.42578125" style="152" customWidth="1"/>
    <col min="1483" max="1483" width="12.140625" style="152" customWidth="1"/>
    <col min="1484" max="1484" width="14.28515625" style="152" customWidth="1"/>
    <col min="1485" max="1485" width="12.28515625" style="152" customWidth="1"/>
    <col min="1486" max="1486" width="12.85546875" style="152" customWidth="1"/>
    <col min="1487" max="1488" width="12.42578125" style="152" customWidth="1"/>
    <col min="1489" max="1489" width="12.28515625" style="152" customWidth="1"/>
    <col min="1490" max="1495" width="11.42578125" style="152" bestFit="1" customWidth="1"/>
    <col min="1496" max="1496" width="13.85546875" style="152" bestFit="1" customWidth="1"/>
    <col min="1497" max="1501" width="11.42578125" style="152" bestFit="1" customWidth="1"/>
    <col min="1502" max="1502" width="11.7109375" style="152" customWidth="1"/>
    <col min="1503" max="1503" width="13.42578125" style="152" bestFit="1" customWidth="1"/>
    <col min="1504" max="1505" width="11.42578125" style="152" bestFit="1" customWidth="1"/>
    <col min="1506" max="1506" width="13.85546875" style="152" bestFit="1" customWidth="1"/>
    <col min="1507" max="1512" width="11.42578125" style="152" bestFit="1" customWidth="1"/>
    <col min="1513" max="1515" width="11.28515625" style="152" bestFit="1" customWidth="1"/>
    <col min="1516" max="1516" width="13.85546875" style="152" bestFit="1" customWidth="1"/>
    <col min="1517" max="1521" width="11.28515625" style="152" bestFit="1" customWidth="1"/>
    <col min="1522" max="1522" width="13.42578125" style="152" customWidth="1"/>
    <col min="1523" max="1523" width="11.28515625" style="152" bestFit="1" customWidth="1"/>
    <col min="1524" max="1524" width="15.140625" style="152" customWidth="1"/>
    <col min="1525" max="1525" width="13.140625" style="152" customWidth="1"/>
    <col min="1526" max="1526" width="15.85546875" style="152" customWidth="1"/>
    <col min="1527" max="1527" width="14.85546875" style="152" customWidth="1"/>
    <col min="1528" max="1528" width="19.140625" style="152" customWidth="1"/>
    <col min="1529" max="1529" width="14" style="152" customWidth="1"/>
    <col min="1530" max="1530" width="15.85546875" style="152" customWidth="1"/>
    <col min="1531" max="1531" width="17" style="152" customWidth="1"/>
    <col min="1532" max="1532" width="16.140625" style="152" customWidth="1"/>
    <col min="1533" max="1533" width="17.28515625" style="152" customWidth="1"/>
    <col min="1534" max="1535" width="8.85546875" style="152"/>
    <col min="1536" max="1536" width="13.85546875" style="152" bestFit="1" customWidth="1"/>
    <col min="1537" max="1729" width="8.85546875" style="152"/>
    <col min="1730" max="1730" width="43.42578125" style="152" customWidth="1"/>
    <col min="1731" max="1737" width="18.85546875" style="152" customWidth="1"/>
    <col min="1738" max="1738" width="15.42578125" style="152" customWidth="1"/>
    <col min="1739" max="1739" width="12.140625" style="152" customWidth="1"/>
    <col min="1740" max="1740" width="14.28515625" style="152" customWidth="1"/>
    <col min="1741" max="1741" width="12.28515625" style="152" customWidth="1"/>
    <col min="1742" max="1742" width="12.85546875" style="152" customWidth="1"/>
    <col min="1743" max="1744" width="12.42578125" style="152" customWidth="1"/>
    <col min="1745" max="1745" width="12.28515625" style="152" customWidth="1"/>
    <col min="1746" max="1751" width="11.42578125" style="152" bestFit="1" customWidth="1"/>
    <col min="1752" max="1752" width="13.85546875" style="152" bestFit="1" customWidth="1"/>
    <col min="1753" max="1757" width="11.42578125" style="152" bestFit="1" customWidth="1"/>
    <col min="1758" max="1758" width="11.7109375" style="152" customWidth="1"/>
    <col min="1759" max="1759" width="13.42578125" style="152" bestFit="1" customWidth="1"/>
    <col min="1760" max="1761" width="11.42578125" style="152" bestFit="1" customWidth="1"/>
    <col min="1762" max="1762" width="13.85546875" style="152" bestFit="1" customWidth="1"/>
    <col min="1763" max="1768" width="11.42578125" style="152" bestFit="1" customWidth="1"/>
    <col min="1769" max="1771" width="11.28515625" style="152" bestFit="1" customWidth="1"/>
    <col min="1772" max="1772" width="13.85546875" style="152" bestFit="1" customWidth="1"/>
    <col min="1773" max="1777" width="11.28515625" style="152" bestFit="1" customWidth="1"/>
    <col min="1778" max="1778" width="13.42578125" style="152" customWidth="1"/>
    <col min="1779" max="1779" width="11.28515625" style="152" bestFit="1" customWidth="1"/>
    <col min="1780" max="1780" width="15.140625" style="152" customWidth="1"/>
    <col min="1781" max="1781" width="13.140625" style="152" customWidth="1"/>
    <col min="1782" max="1782" width="15.85546875" style="152" customWidth="1"/>
    <col min="1783" max="1783" width="14.85546875" style="152" customWidth="1"/>
    <col min="1784" max="1784" width="19.140625" style="152" customWidth="1"/>
    <col min="1785" max="1785" width="14" style="152" customWidth="1"/>
    <col min="1786" max="1786" width="15.85546875" style="152" customWidth="1"/>
    <col min="1787" max="1787" width="17" style="152" customWidth="1"/>
    <col min="1788" max="1788" width="16.140625" style="152" customWidth="1"/>
    <col min="1789" max="1789" width="17.28515625" style="152" customWidth="1"/>
    <col min="1790" max="1791" width="8.85546875" style="152"/>
    <col min="1792" max="1792" width="13.85546875" style="152" bestFit="1" customWidth="1"/>
    <col min="1793" max="1985" width="8.85546875" style="152"/>
    <col min="1986" max="1986" width="43.42578125" style="152" customWidth="1"/>
    <col min="1987" max="1993" width="18.85546875" style="152" customWidth="1"/>
    <col min="1994" max="1994" width="15.42578125" style="152" customWidth="1"/>
    <col min="1995" max="1995" width="12.140625" style="152" customWidth="1"/>
    <col min="1996" max="1996" width="14.28515625" style="152" customWidth="1"/>
    <col min="1997" max="1997" width="12.28515625" style="152" customWidth="1"/>
    <col min="1998" max="1998" width="12.85546875" style="152" customWidth="1"/>
    <col min="1999" max="2000" width="12.42578125" style="152" customWidth="1"/>
    <col min="2001" max="2001" width="12.28515625" style="152" customWidth="1"/>
    <col min="2002" max="2007" width="11.42578125" style="152" bestFit="1" customWidth="1"/>
    <col min="2008" max="2008" width="13.85546875" style="152" bestFit="1" customWidth="1"/>
    <col min="2009" max="2013" width="11.42578125" style="152" bestFit="1" customWidth="1"/>
    <col min="2014" max="2014" width="11.7109375" style="152" customWidth="1"/>
    <col min="2015" max="2015" width="13.42578125" style="152" bestFit="1" customWidth="1"/>
    <col min="2016" max="2017" width="11.42578125" style="152" bestFit="1" customWidth="1"/>
    <col min="2018" max="2018" width="13.85546875" style="152" bestFit="1" customWidth="1"/>
    <col min="2019" max="2024" width="11.42578125" style="152" bestFit="1" customWidth="1"/>
    <col min="2025" max="2027" width="11.28515625" style="152" bestFit="1" customWidth="1"/>
    <col min="2028" max="2028" width="13.85546875" style="152" bestFit="1" customWidth="1"/>
    <col min="2029" max="2033" width="11.28515625" style="152" bestFit="1" customWidth="1"/>
    <col min="2034" max="2034" width="13.42578125" style="152" customWidth="1"/>
    <col min="2035" max="2035" width="11.28515625" style="152" bestFit="1" customWidth="1"/>
    <col min="2036" max="2036" width="15.140625" style="152" customWidth="1"/>
    <col min="2037" max="2037" width="13.140625" style="152" customWidth="1"/>
    <col min="2038" max="2038" width="15.85546875" style="152" customWidth="1"/>
    <col min="2039" max="2039" width="14.85546875" style="152" customWidth="1"/>
    <col min="2040" max="2040" width="19.140625" style="152" customWidth="1"/>
    <col min="2041" max="2041" width="14" style="152" customWidth="1"/>
    <col min="2042" max="2042" width="15.85546875" style="152" customWidth="1"/>
    <col min="2043" max="2043" width="17" style="152" customWidth="1"/>
    <col min="2044" max="2044" width="16.140625" style="152" customWidth="1"/>
    <col min="2045" max="2045" width="17.28515625" style="152" customWidth="1"/>
    <col min="2046" max="2047" width="8.85546875" style="152"/>
    <col min="2048" max="2048" width="13.85546875" style="152" bestFit="1" customWidth="1"/>
    <col min="2049" max="2241" width="8.85546875" style="152"/>
    <col min="2242" max="2242" width="43.42578125" style="152" customWidth="1"/>
    <col min="2243" max="2249" width="18.85546875" style="152" customWidth="1"/>
    <col min="2250" max="2250" width="15.42578125" style="152" customWidth="1"/>
    <col min="2251" max="2251" width="12.140625" style="152" customWidth="1"/>
    <col min="2252" max="2252" width="14.28515625" style="152" customWidth="1"/>
    <col min="2253" max="2253" width="12.28515625" style="152" customWidth="1"/>
    <col min="2254" max="2254" width="12.85546875" style="152" customWidth="1"/>
    <col min="2255" max="2256" width="12.42578125" style="152" customWidth="1"/>
    <col min="2257" max="2257" width="12.28515625" style="152" customWidth="1"/>
    <col min="2258" max="2263" width="11.42578125" style="152" bestFit="1" customWidth="1"/>
    <col min="2264" max="2264" width="13.85546875" style="152" bestFit="1" customWidth="1"/>
    <col min="2265" max="2269" width="11.42578125" style="152" bestFit="1" customWidth="1"/>
    <col min="2270" max="2270" width="11.7109375" style="152" customWidth="1"/>
    <col min="2271" max="2271" width="13.42578125" style="152" bestFit="1" customWidth="1"/>
    <col min="2272" max="2273" width="11.42578125" style="152" bestFit="1" customWidth="1"/>
    <col min="2274" max="2274" width="13.85546875" style="152" bestFit="1" customWidth="1"/>
    <col min="2275" max="2280" width="11.42578125" style="152" bestFit="1" customWidth="1"/>
    <col min="2281" max="2283" width="11.28515625" style="152" bestFit="1" customWidth="1"/>
    <col min="2284" max="2284" width="13.85546875" style="152" bestFit="1" customWidth="1"/>
    <col min="2285" max="2289" width="11.28515625" style="152" bestFit="1" customWidth="1"/>
    <col min="2290" max="2290" width="13.42578125" style="152" customWidth="1"/>
    <col min="2291" max="2291" width="11.28515625" style="152" bestFit="1" customWidth="1"/>
    <col min="2292" max="2292" width="15.140625" style="152" customWidth="1"/>
    <col min="2293" max="2293" width="13.140625" style="152" customWidth="1"/>
    <col min="2294" max="2294" width="15.85546875" style="152" customWidth="1"/>
    <col min="2295" max="2295" width="14.85546875" style="152" customWidth="1"/>
    <col min="2296" max="2296" width="19.140625" style="152" customWidth="1"/>
    <col min="2297" max="2297" width="14" style="152" customWidth="1"/>
    <col min="2298" max="2298" width="15.85546875" style="152" customWidth="1"/>
    <col min="2299" max="2299" width="17" style="152" customWidth="1"/>
    <col min="2300" max="2300" width="16.140625" style="152" customWidth="1"/>
    <col min="2301" max="2301" width="17.28515625" style="152" customWidth="1"/>
    <col min="2302" max="2303" width="8.85546875" style="152"/>
    <col min="2304" max="2304" width="13.85546875" style="152" bestFit="1" customWidth="1"/>
    <col min="2305" max="2497" width="8.85546875" style="152"/>
    <col min="2498" max="2498" width="43.42578125" style="152" customWidth="1"/>
    <col min="2499" max="2505" width="18.85546875" style="152" customWidth="1"/>
    <col min="2506" max="2506" width="15.42578125" style="152" customWidth="1"/>
    <col min="2507" max="2507" width="12.140625" style="152" customWidth="1"/>
    <col min="2508" max="2508" width="14.28515625" style="152" customWidth="1"/>
    <col min="2509" max="2509" width="12.28515625" style="152" customWidth="1"/>
    <col min="2510" max="2510" width="12.85546875" style="152" customWidth="1"/>
    <col min="2511" max="2512" width="12.42578125" style="152" customWidth="1"/>
    <col min="2513" max="2513" width="12.28515625" style="152" customWidth="1"/>
    <col min="2514" max="2519" width="11.42578125" style="152" bestFit="1" customWidth="1"/>
    <col min="2520" max="2520" width="13.85546875" style="152" bestFit="1" customWidth="1"/>
    <col min="2521" max="2525" width="11.42578125" style="152" bestFit="1" customWidth="1"/>
    <col min="2526" max="2526" width="11.7109375" style="152" customWidth="1"/>
    <col min="2527" max="2527" width="13.42578125" style="152" bestFit="1" customWidth="1"/>
    <col min="2528" max="2529" width="11.42578125" style="152" bestFit="1" customWidth="1"/>
    <col min="2530" max="2530" width="13.85546875" style="152" bestFit="1" customWidth="1"/>
    <col min="2531" max="2536" width="11.42578125" style="152" bestFit="1" customWidth="1"/>
    <col min="2537" max="2539" width="11.28515625" style="152" bestFit="1" customWidth="1"/>
    <col min="2540" max="2540" width="13.85546875" style="152" bestFit="1" customWidth="1"/>
    <col min="2541" max="2545" width="11.28515625" style="152" bestFit="1" customWidth="1"/>
    <col min="2546" max="2546" width="13.42578125" style="152" customWidth="1"/>
    <col min="2547" max="2547" width="11.28515625" style="152" bestFit="1" customWidth="1"/>
    <col min="2548" max="2548" width="15.140625" style="152" customWidth="1"/>
    <col min="2549" max="2549" width="13.140625" style="152" customWidth="1"/>
    <col min="2550" max="2550" width="15.85546875" style="152" customWidth="1"/>
    <col min="2551" max="2551" width="14.85546875" style="152" customWidth="1"/>
    <col min="2552" max="2552" width="19.140625" style="152" customWidth="1"/>
    <col min="2553" max="2553" width="14" style="152" customWidth="1"/>
    <col min="2554" max="2554" width="15.85546875" style="152" customWidth="1"/>
    <col min="2555" max="2555" width="17" style="152" customWidth="1"/>
    <col min="2556" max="2556" width="16.140625" style="152" customWidth="1"/>
    <col min="2557" max="2557" width="17.28515625" style="152" customWidth="1"/>
    <col min="2558" max="2559" width="8.85546875" style="152"/>
    <col min="2560" max="2560" width="13.85546875" style="152" bestFit="1" customWidth="1"/>
    <col min="2561" max="2753" width="8.85546875" style="152"/>
    <col min="2754" max="2754" width="43.42578125" style="152" customWidth="1"/>
    <col min="2755" max="2761" width="18.85546875" style="152" customWidth="1"/>
    <col min="2762" max="2762" width="15.42578125" style="152" customWidth="1"/>
    <col min="2763" max="2763" width="12.140625" style="152" customWidth="1"/>
    <col min="2764" max="2764" width="14.28515625" style="152" customWidth="1"/>
    <col min="2765" max="2765" width="12.28515625" style="152" customWidth="1"/>
    <col min="2766" max="2766" width="12.85546875" style="152" customWidth="1"/>
    <col min="2767" max="2768" width="12.42578125" style="152" customWidth="1"/>
    <col min="2769" max="2769" width="12.28515625" style="152" customWidth="1"/>
    <col min="2770" max="2775" width="11.42578125" style="152" bestFit="1" customWidth="1"/>
    <col min="2776" max="2776" width="13.85546875" style="152" bestFit="1" customWidth="1"/>
    <col min="2777" max="2781" width="11.42578125" style="152" bestFit="1" customWidth="1"/>
    <col min="2782" max="2782" width="11.7109375" style="152" customWidth="1"/>
    <col min="2783" max="2783" width="13.42578125" style="152" bestFit="1" customWidth="1"/>
    <col min="2784" max="2785" width="11.42578125" style="152" bestFit="1" customWidth="1"/>
    <col min="2786" max="2786" width="13.85546875" style="152" bestFit="1" customWidth="1"/>
    <col min="2787" max="2792" width="11.42578125" style="152" bestFit="1" customWidth="1"/>
    <col min="2793" max="2795" width="11.28515625" style="152" bestFit="1" customWidth="1"/>
    <col min="2796" max="2796" width="13.85546875" style="152" bestFit="1" customWidth="1"/>
    <col min="2797" max="2801" width="11.28515625" style="152" bestFit="1" customWidth="1"/>
    <col min="2802" max="2802" width="13.42578125" style="152" customWidth="1"/>
    <col min="2803" max="2803" width="11.28515625" style="152" bestFit="1" customWidth="1"/>
    <col min="2804" max="2804" width="15.140625" style="152" customWidth="1"/>
    <col min="2805" max="2805" width="13.140625" style="152" customWidth="1"/>
    <col min="2806" max="2806" width="15.85546875" style="152" customWidth="1"/>
    <col min="2807" max="2807" width="14.85546875" style="152" customWidth="1"/>
    <col min="2808" max="2808" width="19.140625" style="152" customWidth="1"/>
    <col min="2809" max="2809" width="14" style="152" customWidth="1"/>
    <col min="2810" max="2810" width="15.85546875" style="152" customWidth="1"/>
    <col min="2811" max="2811" width="17" style="152" customWidth="1"/>
    <col min="2812" max="2812" width="16.140625" style="152" customWidth="1"/>
    <col min="2813" max="2813" width="17.28515625" style="152" customWidth="1"/>
    <col min="2814" max="2815" width="8.85546875" style="152"/>
    <col min="2816" max="2816" width="13.85546875" style="152" bestFit="1" customWidth="1"/>
    <col min="2817" max="3009" width="8.85546875" style="152"/>
    <col min="3010" max="3010" width="43.42578125" style="152" customWidth="1"/>
    <col min="3011" max="3017" width="18.85546875" style="152" customWidth="1"/>
    <col min="3018" max="3018" width="15.42578125" style="152" customWidth="1"/>
    <col min="3019" max="3019" width="12.140625" style="152" customWidth="1"/>
    <col min="3020" max="3020" width="14.28515625" style="152" customWidth="1"/>
    <col min="3021" max="3021" width="12.28515625" style="152" customWidth="1"/>
    <col min="3022" max="3022" width="12.85546875" style="152" customWidth="1"/>
    <col min="3023" max="3024" width="12.42578125" style="152" customWidth="1"/>
    <col min="3025" max="3025" width="12.28515625" style="152" customWidth="1"/>
    <col min="3026" max="3031" width="11.42578125" style="152" bestFit="1" customWidth="1"/>
    <col min="3032" max="3032" width="13.85546875" style="152" bestFit="1" customWidth="1"/>
    <col min="3033" max="3037" width="11.42578125" style="152" bestFit="1" customWidth="1"/>
    <col min="3038" max="3038" width="11.7109375" style="152" customWidth="1"/>
    <col min="3039" max="3039" width="13.42578125" style="152" bestFit="1" customWidth="1"/>
    <col min="3040" max="3041" width="11.42578125" style="152" bestFit="1" customWidth="1"/>
    <col min="3042" max="3042" width="13.85546875" style="152" bestFit="1" customWidth="1"/>
    <col min="3043" max="3048" width="11.42578125" style="152" bestFit="1" customWidth="1"/>
    <col min="3049" max="3051" width="11.28515625" style="152" bestFit="1" customWidth="1"/>
    <col min="3052" max="3052" width="13.85546875" style="152" bestFit="1" customWidth="1"/>
    <col min="3053" max="3057" width="11.28515625" style="152" bestFit="1" customWidth="1"/>
    <col min="3058" max="3058" width="13.42578125" style="152" customWidth="1"/>
    <col min="3059" max="3059" width="11.28515625" style="152" bestFit="1" customWidth="1"/>
    <col min="3060" max="3060" width="15.140625" style="152" customWidth="1"/>
    <col min="3061" max="3061" width="13.140625" style="152" customWidth="1"/>
    <col min="3062" max="3062" width="15.85546875" style="152" customWidth="1"/>
    <col min="3063" max="3063" width="14.85546875" style="152" customWidth="1"/>
    <col min="3064" max="3064" width="19.140625" style="152" customWidth="1"/>
    <col min="3065" max="3065" width="14" style="152" customWidth="1"/>
    <col min="3066" max="3066" width="15.85546875" style="152" customWidth="1"/>
    <col min="3067" max="3067" width="17" style="152" customWidth="1"/>
    <col min="3068" max="3068" width="16.140625" style="152" customWidth="1"/>
    <col min="3069" max="3069" width="17.28515625" style="152" customWidth="1"/>
    <col min="3070" max="3071" width="8.85546875" style="152"/>
    <col min="3072" max="3072" width="13.85546875" style="152" bestFit="1" customWidth="1"/>
    <col min="3073" max="3265" width="8.85546875" style="152"/>
    <col min="3266" max="3266" width="43.42578125" style="152" customWidth="1"/>
    <col min="3267" max="3273" width="18.85546875" style="152" customWidth="1"/>
    <col min="3274" max="3274" width="15.42578125" style="152" customWidth="1"/>
    <col min="3275" max="3275" width="12.140625" style="152" customWidth="1"/>
    <col min="3276" max="3276" width="14.28515625" style="152" customWidth="1"/>
    <col min="3277" max="3277" width="12.28515625" style="152" customWidth="1"/>
    <col min="3278" max="3278" width="12.85546875" style="152" customWidth="1"/>
    <col min="3279" max="3280" width="12.42578125" style="152" customWidth="1"/>
    <col min="3281" max="3281" width="12.28515625" style="152" customWidth="1"/>
    <col min="3282" max="3287" width="11.42578125" style="152" bestFit="1" customWidth="1"/>
    <col min="3288" max="3288" width="13.85546875" style="152" bestFit="1" customWidth="1"/>
    <col min="3289" max="3293" width="11.42578125" style="152" bestFit="1" customWidth="1"/>
    <col min="3294" max="3294" width="11.7109375" style="152" customWidth="1"/>
    <col min="3295" max="3295" width="13.42578125" style="152" bestFit="1" customWidth="1"/>
    <col min="3296" max="3297" width="11.42578125" style="152" bestFit="1" customWidth="1"/>
    <col min="3298" max="3298" width="13.85546875" style="152" bestFit="1" customWidth="1"/>
    <col min="3299" max="3304" width="11.42578125" style="152" bestFit="1" customWidth="1"/>
    <col min="3305" max="3307" width="11.28515625" style="152" bestFit="1" customWidth="1"/>
    <col min="3308" max="3308" width="13.85546875" style="152" bestFit="1" customWidth="1"/>
    <col min="3309" max="3313" width="11.28515625" style="152" bestFit="1" customWidth="1"/>
    <col min="3314" max="3314" width="13.42578125" style="152" customWidth="1"/>
    <col min="3315" max="3315" width="11.28515625" style="152" bestFit="1" customWidth="1"/>
    <col min="3316" max="3316" width="15.140625" style="152" customWidth="1"/>
    <col min="3317" max="3317" width="13.140625" style="152" customWidth="1"/>
    <col min="3318" max="3318" width="15.85546875" style="152" customWidth="1"/>
    <col min="3319" max="3319" width="14.85546875" style="152" customWidth="1"/>
    <col min="3320" max="3320" width="19.140625" style="152" customWidth="1"/>
    <col min="3321" max="3321" width="14" style="152" customWidth="1"/>
    <col min="3322" max="3322" width="15.85546875" style="152" customWidth="1"/>
    <col min="3323" max="3323" width="17" style="152" customWidth="1"/>
    <col min="3324" max="3324" width="16.140625" style="152" customWidth="1"/>
    <col min="3325" max="3325" width="17.28515625" style="152" customWidth="1"/>
    <col min="3326" max="3327" width="8.85546875" style="152"/>
    <col min="3328" max="3328" width="13.85546875" style="152" bestFit="1" customWidth="1"/>
    <col min="3329" max="3521" width="8.85546875" style="152"/>
    <col min="3522" max="3522" width="43.42578125" style="152" customWidth="1"/>
    <col min="3523" max="3529" width="18.85546875" style="152" customWidth="1"/>
    <col min="3530" max="3530" width="15.42578125" style="152" customWidth="1"/>
    <col min="3531" max="3531" width="12.140625" style="152" customWidth="1"/>
    <col min="3532" max="3532" width="14.28515625" style="152" customWidth="1"/>
    <col min="3533" max="3533" width="12.28515625" style="152" customWidth="1"/>
    <col min="3534" max="3534" width="12.85546875" style="152" customWidth="1"/>
    <col min="3535" max="3536" width="12.42578125" style="152" customWidth="1"/>
    <col min="3537" max="3537" width="12.28515625" style="152" customWidth="1"/>
    <col min="3538" max="3543" width="11.42578125" style="152" bestFit="1" customWidth="1"/>
    <col min="3544" max="3544" width="13.85546875" style="152" bestFit="1" customWidth="1"/>
    <col min="3545" max="3549" width="11.42578125" style="152" bestFit="1" customWidth="1"/>
    <col min="3550" max="3550" width="11.7109375" style="152" customWidth="1"/>
    <col min="3551" max="3551" width="13.42578125" style="152" bestFit="1" customWidth="1"/>
    <col min="3552" max="3553" width="11.42578125" style="152" bestFit="1" customWidth="1"/>
    <col min="3554" max="3554" width="13.85546875" style="152" bestFit="1" customWidth="1"/>
    <col min="3555" max="3560" width="11.42578125" style="152" bestFit="1" customWidth="1"/>
    <col min="3561" max="3563" width="11.28515625" style="152" bestFit="1" customWidth="1"/>
    <col min="3564" max="3564" width="13.85546875" style="152" bestFit="1" customWidth="1"/>
    <col min="3565" max="3569" width="11.28515625" style="152" bestFit="1" customWidth="1"/>
    <col min="3570" max="3570" width="13.42578125" style="152" customWidth="1"/>
    <col min="3571" max="3571" width="11.28515625" style="152" bestFit="1" customWidth="1"/>
    <col min="3572" max="3572" width="15.140625" style="152" customWidth="1"/>
    <col min="3573" max="3573" width="13.140625" style="152" customWidth="1"/>
    <col min="3574" max="3574" width="15.85546875" style="152" customWidth="1"/>
    <col min="3575" max="3575" width="14.85546875" style="152" customWidth="1"/>
    <col min="3576" max="3576" width="19.140625" style="152" customWidth="1"/>
    <col min="3577" max="3577" width="14" style="152" customWidth="1"/>
    <col min="3578" max="3578" width="15.85546875" style="152" customWidth="1"/>
    <col min="3579" max="3579" width="17" style="152" customWidth="1"/>
    <col min="3580" max="3580" width="16.140625" style="152" customWidth="1"/>
    <col min="3581" max="3581" width="17.28515625" style="152" customWidth="1"/>
    <col min="3582" max="3583" width="8.85546875" style="152"/>
    <col min="3584" max="3584" width="13.85546875" style="152" bestFit="1" customWidth="1"/>
    <col min="3585" max="3777" width="8.85546875" style="152"/>
    <col min="3778" max="3778" width="43.42578125" style="152" customWidth="1"/>
    <col min="3779" max="3785" width="18.85546875" style="152" customWidth="1"/>
    <col min="3786" max="3786" width="15.42578125" style="152" customWidth="1"/>
    <col min="3787" max="3787" width="12.140625" style="152" customWidth="1"/>
    <col min="3788" max="3788" width="14.28515625" style="152" customWidth="1"/>
    <col min="3789" max="3789" width="12.28515625" style="152" customWidth="1"/>
    <col min="3790" max="3790" width="12.85546875" style="152" customWidth="1"/>
    <col min="3791" max="3792" width="12.42578125" style="152" customWidth="1"/>
    <col min="3793" max="3793" width="12.28515625" style="152" customWidth="1"/>
    <col min="3794" max="3799" width="11.42578125" style="152" bestFit="1" customWidth="1"/>
    <col min="3800" max="3800" width="13.85546875" style="152" bestFit="1" customWidth="1"/>
    <col min="3801" max="3805" width="11.42578125" style="152" bestFit="1" customWidth="1"/>
    <col min="3806" max="3806" width="11.7109375" style="152" customWidth="1"/>
    <col min="3807" max="3807" width="13.42578125" style="152" bestFit="1" customWidth="1"/>
    <col min="3808" max="3809" width="11.42578125" style="152" bestFit="1" customWidth="1"/>
    <col min="3810" max="3810" width="13.85546875" style="152" bestFit="1" customWidth="1"/>
    <col min="3811" max="3816" width="11.42578125" style="152" bestFit="1" customWidth="1"/>
    <col min="3817" max="3819" width="11.28515625" style="152" bestFit="1" customWidth="1"/>
    <col min="3820" max="3820" width="13.85546875" style="152" bestFit="1" customWidth="1"/>
    <col min="3821" max="3825" width="11.28515625" style="152" bestFit="1" customWidth="1"/>
    <col min="3826" max="3826" width="13.42578125" style="152" customWidth="1"/>
    <col min="3827" max="3827" width="11.28515625" style="152" bestFit="1" customWidth="1"/>
    <col min="3828" max="3828" width="15.140625" style="152" customWidth="1"/>
    <col min="3829" max="3829" width="13.140625" style="152" customWidth="1"/>
    <col min="3830" max="3830" width="15.85546875" style="152" customWidth="1"/>
    <col min="3831" max="3831" width="14.85546875" style="152" customWidth="1"/>
    <col min="3832" max="3832" width="19.140625" style="152" customWidth="1"/>
    <col min="3833" max="3833" width="14" style="152" customWidth="1"/>
    <col min="3834" max="3834" width="15.85546875" style="152" customWidth="1"/>
    <col min="3835" max="3835" width="17" style="152" customWidth="1"/>
    <col min="3836" max="3836" width="16.140625" style="152" customWidth="1"/>
    <col min="3837" max="3837" width="17.28515625" style="152" customWidth="1"/>
    <col min="3838" max="3839" width="8.85546875" style="152"/>
    <col min="3840" max="3840" width="13.85546875" style="152" bestFit="1" customWidth="1"/>
    <col min="3841" max="4033" width="8.85546875" style="152"/>
    <col min="4034" max="4034" width="43.42578125" style="152" customWidth="1"/>
    <col min="4035" max="4041" width="18.85546875" style="152" customWidth="1"/>
    <col min="4042" max="4042" width="15.42578125" style="152" customWidth="1"/>
    <col min="4043" max="4043" width="12.140625" style="152" customWidth="1"/>
    <col min="4044" max="4044" width="14.28515625" style="152" customWidth="1"/>
    <col min="4045" max="4045" width="12.28515625" style="152" customWidth="1"/>
    <col min="4046" max="4046" width="12.85546875" style="152" customWidth="1"/>
    <col min="4047" max="4048" width="12.42578125" style="152" customWidth="1"/>
    <col min="4049" max="4049" width="12.28515625" style="152" customWidth="1"/>
    <col min="4050" max="4055" width="11.42578125" style="152" bestFit="1" customWidth="1"/>
    <col min="4056" max="4056" width="13.85546875" style="152" bestFit="1" customWidth="1"/>
    <col min="4057" max="4061" width="11.42578125" style="152" bestFit="1" customWidth="1"/>
    <col min="4062" max="4062" width="11.7109375" style="152" customWidth="1"/>
    <col min="4063" max="4063" width="13.42578125" style="152" bestFit="1" customWidth="1"/>
    <col min="4064" max="4065" width="11.42578125" style="152" bestFit="1" customWidth="1"/>
    <col min="4066" max="4066" width="13.85546875" style="152" bestFit="1" customWidth="1"/>
    <col min="4067" max="4072" width="11.42578125" style="152" bestFit="1" customWidth="1"/>
    <col min="4073" max="4075" width="11.28515625" style="152" bestFit="1" customWidth="1"/>
    <col min="4076" max="4076" width="13.85546875" style="152" bestFit="1" customWidth="1"/>
    <col min="4077" max="4081" width="11.28515625" style="152" bestFit="1" customWidth="1"/>
    <col min="4082" max="4082" width="13.42578125" style="152" customWidth="1"/>
    <col min="4083" max="4083" width="11.28515625" style="152" bestFit="1" customWidth="1"/>
    <col min="4084" max="4084" width="15.140625" style="152" customWidth="1"/>
    <col min="4085" max="4085" width="13.140625" style="152" customWidth="1"/>
    <col min="4086" max="4086" width="15.85546875" style="152" customWidth="1"/>
    <col min="4087" max="4087" width="14.85546875" style="152" customWidth="1"/>
    <col min="4088" max="4088" width="19.140625" style="152" customWidth="1"/>
    <col min="4089" max="4089" width="14" style="152" customWidth="1"/>
    <col min="4090" max="4090" width="15.85546875" style="152" customWidth="1"/>
    <col min="4091" max="4091" width="17" style="152" customWidth="1"/>
    <col min="4092" max="4092" width="16.140625" style="152" customWidth="1"/>
    <col min="4093" max="4093" width="17.28515625" style="152" customWidth="1"/>
    <col min="4094" max="4095" width="8.85546875" style="152"/>
    <col min="4096" max="4096" width="13.85546875" style="152" bestFit="1" customWidth="1"/>
    <col min="4097" max="4289" width="8.85546875" style="152"/>
    <col min="4290" max="4290" width="43.42578125" style="152" customWidth="1"/>
    <col min="4291" max="4297" width="18.85546875" style="152" customWidth="1"/>
    <col min="4298" max="4298" width="15.42578125" style="152" customWidth="1"/>
    <col min="4299" max="4299" width="12.140625" style="152" customWidth="1"/>
    <col min="4300" max="4300" width="14.28515625" style="152" customWidth="1"/>
    <col min="4301" max="4301" width="12.28515625" style="152" customWidth="1"/>
    <col min="4302" max="4302" width="12.85546875" style="152" customWidth="1"/>
    <col min="4303" max="4304" width="12.42578125" style="152" customWidth="1"/>
    <col min="4305" max="4305" width="12.28515625" style="152" customWidth="1"/>
    <col min="4306" max="4311" width="11.42578125" style="152" bestFit="1" customWidth="1"/>
    <col min="4312" max="4312" width="13.85546875" style="152" bestFit="1" customWidth="1"/>
    <col min="4313" max="4317" width="11.42578125" style="152" bestFit="1" customWidth="1"/>
    <col min="4318" max="4318" width="11.7109375" style="152" customWidth="1"/>
    <col min="4319" max="4319" width="13.42578125" style="152" bestFit="1" customWidth="1"/>
    <col min="4320" max="4321" width="11.42578125" style="152" bestFit="1" customWidth="1"/>
    <col min="4322" max="4322" width="13.85546875" style="152" bestFit="1" customWidth="1"/>
    <col min="4323" max="4328" width="11.42578125" style="152" bestFit="1" customWidth="1"/>
    <col min="4329" max="4331" width="11.28515625" style="152" bestFit="1" customWidth="1"/>
    <col min="4332" max="4332" width="13.85546875" style="152" bestFit="1" customWidth="1"/>
    <col min="4333" max="4337" width="11.28515625" style="152" bestFit="1" customWidth="1"/>
    <col min="4338" max="4338" width="13.42578125" style="152" customWidth="1"/>
    <col min="4339" max="4339" width="11.28515625" style="152" bestFit="1" customWidth="1"/>
    <col min="4340" max="4340" width="15.140625" style="152" customWidth="1"/>
    <col min="4341" max="4341" width="13.140625" style="152" customWidth="1"/>
    <col min="4342" max="4342" width="15.85546875" style="152" customWidth="1"/>
    <col min="4343" max="4343" width="14.85546875" style="152" customWidth="1"/>
    <col min="4344" max="4344" width="19.140625" style="152" customWidth="1"/>
    <col min="4345" max="4345" width="14" style="152" customWidth="1"/>
    <col min="4346" max="4346" width="15.85546875" style="152" customWidth="1"/>
    <col min="4347" max="4347" width="17" style="152" customWidth="1"/>
    <col min="4348" max="4348" width="16.140625" style="152" customWidth="1"/>
    <col min="4349" max="4349" width="17.28515625" style="152" customWidth="1"/>
    <col min="4350" max="4351" width="8.85546875" style="152"/>
    <col min="4352" max="4352" width="13.85546875" style="152" bestFit="1" customWidth="1"/>
    <col min="4353" max="4545" width="8.85546875" style="152"/>
    <col min="4546" max="4546" width="43.42578125" style="152" customWidth="1"/>
    <col min="4547" max="4553" width="18.85546875" style="152" customWidth="1"/>
    <col min="4554" max="4554" width="15.42578125" style="152" customWidth="1"/>
    <col min="4555" max="4555" width="12.140625" style="152" customWidth="1"/>
    <col min="4556" max="4556" width="14.28515625" style="152" customWidth="1"/>
    <col min="4557" max="4557" width="12.28515625" style="152" customWidth="1"/>
    <col min="4558" max="4558" width="12.85546875" style="152" customWidth="1"/>
    <col min="4559" max="4560" width="12.42578125" style="152" customWidth="1"/>
    <col min="4561" max="4561" width="12.28515625" style="152" customWidth="1"/>
    <col min="4562" max="4567" width="11.42578125" style="152" bestFit="1" customWidth="1"/>
    <col min="4568" max="4568" width="13.85546875" style="152" bestFit="1" customWidth="1"/>
    <col min="4569" max="4573" width="11.42578125" style="152" bestFit="1" customWidth="1"/>
    <col min="4574" max="4574" width="11.7109375" style="152" customWidth="1"/>
    <col min="4575" max="4575" width="13.42578125" style="152" bestFit="1" customWidth="1"/>
    <col min="4576" max="4577" width="11.42578125" style="152" bestFit="1" customWidth="1"/>
    <col min="4578" max="4578" width="13.85546875" style="152" bestFit="1" customWidth="1"/>
    <col min="4579" max="4584" width="11.42578125" style="152" bestFit="1" customWidth="1"/>
    <col min="4585" max="4587" width="11.28515625" style="152" bestFit="1" customWidth="1"/>
    <col min="4588" max="4588" width="13.85546875" style="152" bestFit="1" customWidth="1"/>
    <col min="4589" max="4593" width="11.28515625" style="152" bestFit="1" customWidth="1"/>
    <col min="4594" max="4594" width="13.42578125" style="152" customWidth="1"/>
    <col min="4595" max="4595" width="11.28515625" style="152" bestFit="1" customWidth="1"/>
    <col min="4596" max="4596" width="15.140625" style="152" customWidth="1"/>
    <col min="4597" max="4597" width="13.140625" style="152" customWidth="1"/>
    <col min="4598" max="4598" width="15.85546875" style="152" customWidth="1"/>
    <col min="4599" max="4599" width="14.85546875" style="152" customWidth="1"/>
    <col min="4600" max="4600" width="19.140625" style="152" customWidth="1"/>
    <col min="4601" max="4601" width="14" style="152" customWidth="1"/>
    <col min="4602" max="4602" width="15.85546875" style="152" customWidth="1"/>
    <col min="4603" max="4603" width="17" style="152" customWidth="1"/>
    <col min="4604" max="4604" width="16.140625" style="152" customWidth="1"/>
    <col min="4605" max="4605" width="17.28515625" style="152" customWidth="1"/>
    <col min="4606" max="4607" width="8.85546875" style="152"/>
    <col min="4608" max="4608" width="13.85546875" style="152" bestFit="1" customWidth="1"/>
    <col min="4609" max="4801" width="8.85546875" style="152"/>
    <col min="4802" max="4802" width="43.42578125" style="152" customWidth="1"/>
    <col min="4803" max="4809" width="18.85546875" style="152" customWidth="1"/>
    <col min="4810" max="4810" width="15.42578125" style="152" customWidth="1"/>
    <col min="4811" max="4811" width="12.140625" style="152" customWidth="1"/>
    <col min="4812" max="4812" width="14.28515625" style="152" customWidth="1"/>
    <col min="4813" max="4813" width="12.28515625" style="152" customWidth="1"/>
    <col min="4814" max="4814" width="12.85546875" style="152" customWidth="1"/>
    <col min="4815" max="4816" width="12.42578125" style="152" customWidth="1"/>
    <col min="4817" max="4817" width="12.28515625" style="152" customWidth="1"/>
    <col min="4818" max="4823" width="11.42578125" style="152" bestFit="1" customWidth="1"/>
    <col min="4824" max="4824" width="13.85546875" style="152" bestFit="1" customWidth="1"/>
    <col min="4825" max="4829" width="11.42578125" style="152" bestFit="1" customWidth="1"/>
    <col min="4830" max="4830" width="11.7109375" style="152" customWidth="1"/>
    <col min="4831" max="4831" width="13.42578125" style="152" bestFit="1" customWidth="1"/>
    <col min="4832" max="4833" width="11.42578125" style="152" bestFit="1" customWidth="1"/>
    <col min="4834" max="4834" width="13.85546875" style="152" bestFit="1" customWidth="1"/>
    <col min="4835" max="4840" width="11.42578125" style="152" bestFit="1" customWidth="1"/>
    <col min="4841" max="4843" width="11.28515625" style="152" bestFit="1" customWidth="1"/>
    <col min="4844" max="4844" width="13.85546875" style="152" bestFit="1" customWidth="1"/>
    <col min="4845" max="4849" width="11.28515625" style="152" bestFit="1" customWidth="1"/>
    <col min="4850" max="4850" width="13.42578125" style="152" customWidth="1"/>
    <col min="4851" max="4851" width="11.28515625" style="152" bestFit="1" customWidth="1"/>
    <col min="4852" max="4852" width="15.140625" style="152" customWidth="1"/>
    <col min="4853" max="4853" width="13.140625" style="152" customWidth="1"/>
    <col min="4854" max="4854" width="15.85546875" style="152" customWidth="1"/>
    <col min="4855" max="4855" width="14.85546875" style="152" customWidth="1"/>
    <col min="4856" max="4856" width="19.140625" style="152" customWidth="1"/>
    <col min="4857" max="4857" width="14" style="152" customWidth="1"/>
    <col min="4858" max="4858" width="15.85546875" style="152" customWidth="1"/>
    <col min="4859" max="4859" width="17" style="152" customWidth="1"/>
    <col min="4860" max="4860" width="16.140625" style="152" customWidth="1"/>
    <col min="4861" max="4861" width="17.28515625" style="152" customWidth="1"/>
    <col min="4862" max="4863" width="8.85546875" style="152"/>
    <col min="4864" max="4864" width="13.85546875" style="152" bestFit="1" customWidth="1"/>
    <col min="4865" max="5057" width="8.85546875" style="152"/>
    <col min="5058" max="5058" width="43.42578125" style="152" customWidth="1"/>
    <col min="5059" max="5065" width="18.85546875" style="152" customWidth="1"/>
    <col min="5066" max="5066" width="15.42578125" style="152" customWidth="1"/>
    <col min="5067" max="5067" width="12.140625" style="152" customWidth="1"/>
    <col min="5068" max="5068" width="14.28515625" style="152" customWidth="1"/>
    <col min="5069" max="5069" width="12.28515625" style="152" customWidth="1"/>
    <col min="5070" max="5070" width="12.85546875" style="152" customWidth="1"/>
    <col min="5071" max="5072" width="12.42578125" style="152" customWidth="1"/>
    <col min="5073" max="5073" width="12.28515625" style="152" customWidth="1"/>
    <col min="5074" max="5079" width="11.42578125" style="152" bestFit="1" customWidth="1"/>
    <col min="5080" max="5080" width="13.85546875" style="152" bestFit="1" customWidth="1"/>
    <col min="5081" max="5085" width="11.42578125" style="152" bestFit="1" customWidth="1"/>
    <col min="5086" max="5086" width="11.7109375" style="152" customWidth="1"/>
    <col min="5087" max="5087" width="13.42578125" style="152" bestFit="1" customWidth="1"/>
    <col min="5088" max="5089" width="11.42578125" style="152" bestFit="1" customWidth="1"/>
    <col min="5090" max="5090" width="13.85546875" style="152" bestFit="1" customWidth="1"/>
    <col min="5091" max="5096" width="11.42578125" style="152" bestFit="1" customWidth="1"/>
    <col min="5097" max="5099" width="11.28515625" style="152" bestFit="1" customWidth="1"/>
    <col min="5100" max="5100" width="13.85546875" style="152" bestFit="1" customWidth="1"/>
    <col min="5101" max="5105" width="11.28515625" style="152" bestFit="1" customWidth="1"/>
    <col min="5106" max="5106" width="13.42578125" style="152" customWidth="1"/>
    <col min="5107" max="5107" width="11.28515625" style="152" bestFit="1" customWidth="1"/>
    <col min="5108" max="5108" width="15.140625" style="152" customWidth="1"/>
    <col min="5109" max="5109" width="13.140625" style="152" customWidth="1"/>
    <col min="5110" max="5110" width="15.85546875" style="152" customWidth="1"/>
    <col min="5111" max="5111" width="14.85546875" style="152" customWidth="1"/>
    <col min="5112" max="5112" width="19.140625" style="152" customWidth="1"/>
    <col min="5113" max="5113" width="14" style="152" customWidth="1"/>
    <col min="5114" max="5114" width="15.85546875" style="152" customWidth="1"/>
    <col min="5115" max="5115" width="17" style="152" customWidth="1"/>
    <col min="5116" max="5116" width="16.140625" style="152" customWidth="1"/>
    <col min="5117" max="5117" width="17.28515625" style="152" customWidth="1"/>
    <col min="5118" max="5119" width="8.85546875" style="152"/>
    <col min="5120" max="5120" width="13.85546875" style="152" bestFit="1" customWidth="1"/>
    <col min="5121" max="5313" width="8.85546875" style="152"/>
    <col min="5314" max="5314" width="43.42578125" style="152" customWidth="1"/>
    <col min="5315" max="5321" width="18.85546875" style="152" customWidth="1"/>
    <col min="5322" max="5322" width="15.42578125" style="152" customWidth="1"/>
    <col min="5323" max="5323" width="12.140625" style="152" customWidth="1"/>
    <col min="5324" max="5324" width="14.28515625" style="152" customWidth="1"/>
    <col min="5325" max="5325" width="12.28515625" style="152" customWidth="1"/>
    <col min="5326" max="5326" width="12.85546875" style="152" customWidth="1"/>
    <col min="5327" max="5328" width="12.42578125" style="152" customWidth="1"/>
    <col min="5329" max="5329" width="12.28515625" style="152" customWidth="1"/>
    <col min="5330" max="5335" width="11.42578125" style="152" bestFit="1" customWidth="1"/>
    <col min="5336" max="5336" width="13.85546875" style="152" bestFit="1" customWidth="1"/>
    <col min="5337" max="5341" width="11.42578125" style="152" bestFit="1" customWidth="1"/>
    <col min="5342" max="5342" width="11.7109375" style="152" customWidth="1"/>
    <col min="5343" max="5343" width="13.42578125" style="152" bestFit="1" customWidth="1"/>
    <col min="5344" max="5345" width="11.42578125" style="152" bestFit="1" customWidth="1"/>
    <col min="5346" max="5346" width="13.85546875" style="152" bestFit="1" customWidth="1"/>
    <col min="5347" max="5352" width="11.42578125" style="152" bestFit="1" customWidth="1"/>
    <col min="5353" max="5355" width="11.28515625" style="152" bestFit="1" customWidth="1"/>
    <col min="5356" max="5356" width="13.85546875" style="152" bestFit="1" customWidth="1"/>
    <col min="5357" max="5361" width="11.28515625" style="152" bestFit="1" customWidth="1"/>
    <col min="5362" max="5362" width="13.42578125" style="152" customWidth="1"/>
    <col min="5363" max="5363" width="11.28515625" style="152" bestFit="1" customWidth="1"/>
    <col min="5364" max="5364" width="15.140625" style="152" customWidth="1"/>
    <col min="5365" max="5365" width="13.140625" style="152" customWidth="1"/>
    <col min="5366" max="5366" width="15.85546875" style="152" customWidth="1"/>
    <col min="5367" max="5367" width="14.85546875" style="152" customWidth="1"/>
    <col min="5368" max="5368" width="19.140625" style="152" customWidth="1"/>
    <col min="5369" max="5369" width="14" style="152" customWidth="1"/>
    <col min="5370" max="5370" width="15.85546875" style="152" customWidth="1"/>
    <col min="5371" max="5371" width="17" style="152" customWidth="1"/>
    <col min="5372" max="5372" width="16.140625" style="152" customWidth="1"/>
    <col min="5373" max="5373" width="17.28515625" style="152" customWidth="1"/>
    <col min="5374" max="5375" width="8.85546875" style="152"/>
    <col min="5376" max="5376" width="13.85546875" style="152" bestFit="1" customWidth="1"/>
    <col min="5377" max="5569" width="8.85546875" style="152"/>
    <col min="5570" max="5570" width="43.42578125" style="152" customWidth="1"/>
    <col min="5571" max="5577" width="18.85546875" style="152" customWidth="1"/>
    <col min="5578" max="5578" width="15.42578125" style="152" customWidth="1"/>
    <col min="5579" max="5579" width="12.140625" style="152" customWidth="1"/>
    <col min="5580" max="5580" width="14.28515625" style="152" customWidth="1"/>
    <col min="5581" max="5581" width="12.28515625" style="152" customWidth="1"/>
    <col min="5582" max="5582" width="12.85546875" style="152" customWidth="1"/>
    <col min="5583" max="5584" width="12.42578125" style="152" customWidth="1"/>
    <col min="5585" max="5585" width="12.28515625" style="152" customWidth="1"/>
    <col min="5586" max="5591" width="11.42578125" style="152" bestFit="1" customWidth="1"/>
    <col min="5592" max="5592" width="13.85546875" style="152" bestFit="1" customWidth="1"/>
    <col min="5593" max="5597" width="11.42578125" style="152" bestFit="1" customWidth="1"/>
    <col min="5598" max="5598" width="11.7109375" style="152" customWidth="1"/>
    <col min="5599" max="5599" width="13.42578125" style="152" bestFit="1" customWidth="1"/>
    <col min="5600" max="5601" width="11.42578125" style="152" bestFit="1" customWidth="1"/>
    <col min="5602" max="5602" width="13.85546875" style="152" bestFit="1" customWidth="1"/>
    <col min="5603" max="5608" width="11.42578125" style="152" bestFit="1" customWidth="1"/>
    <col min="5609" max="5611" width="11.28515625" style="152" bestFit="1" customWidth="1"/>
    <col min="5612" max="5612" width="13.85546875" style="152" bestFit="1" customWidth="1"/>
    <col min="5613" max="5617" width="11.28515625" style="152" bestFit="1" customWidth="1"/>
    <col min="5618" max="5618" width="13.42578125" style="152" customWidth="1"/>
    <col min="5619" max="5619" width="11.28515625" style="152" bestFit="1" customWidth="1"/>
    <col min="5620" max="5620" width="15.140625" style="152" customWidth="1"/>
    <col min="5621" max="5621" width="13.140625" style="152" customWidth="1"/>
    <col min="5622" max="5622" width="15.85546875" style="152" customWidth="1"/>
    <col min="5623" max="5623" width="14.85546875" style="152" customWidth="1"/>
    <col min="5624" max="5624" width="19.140625" style="152" customWidth="1"/>
    <col min="5625" max="5625" width="14" style="152" customWidth="1"/>
    <col min="5626" max="5626" width="15.85546875" style="152" customWidth="1"/>
    <col min="5627" max="5627" width="17" style="152" customWidth="1"/>
    <col min="5628" max="5628" width="16.140625" style="152" customWidth="1"/>
    <col min="5629" max="5629" width="17.28515625" style="152" customWidth="1"/>
    <col min="5630" max="5631" width="8.85546875" style="152"/>
    <col min="5632" max="5632" width="13.85546875" style="152" bestFit="1" customWidth="1"/>
    <col min="5633" max="5825" width="8.85546875" style="152"/>
    <col min="5826" max="5826" width="43.42578125" style="152" customWidth="1"/>
    <col min="5827" max="5833" width="18.85546875" style="152" customWidth="1"/>
    <col min="5834" max="5834" width="15.42578125" style="152" customWidth="1"/>
    <col min="5835" max="5835" width="12.140625" style="152" customWidth="1"/>
    <col min="5836" max="5836" width="14.28515625" style="152" customWidth="1"/>
    <col min="5837" max="5837" width="12.28515625" style="152" customWidth="1"/>
    <col min="5838" max="5838" width="12.85546875" style="152" customWidth="1"/>
    <col min="5839" max="5840" width="12.42578125" style="152" customWidth="1"/>
    <col min="5841" max="5841" width="12.28515625" style="152" customWidth="1"/>
    <col min="5842" max="5847" width="11.42578125" style="152" bestFit="1" customWidth="1"/>
    <col min="5848" max="5848" width="13.85546875" style="152" bestFit="1" customWidth="1"/>
    <col min="5849" max="5853" width="11.42578125" style="152" bestFit="1" customWidth="1"/>
    <col min="5854" max="5854" width="11.7109375" style="152" customWidth="1"/>
    <col min="5855" max="5855" width="13.42578125" style="152" bestFit="1" customWidth="1"/>
    <col min="5856" max="5857" width="11.42578125" style="152" bestFit="1" customWidth="1"/>
    <col min="5858" max="5858" width="13.85546875" style="152" bestFit="1" customWidth="1"/>
    <col min="5859" max="5864" width="11.42578125" style="152" bestFit="1" customWidth="1"/>
    <col min="5865" max="5867" width="11.28515625" style="152" bestFit="1" customWidth="1"/>
    <col min="5868" max="5868" width="13.85546875" style="152" bestFit="1" customWidth="1"/>
    <col min="5869" max="5873" width="11.28515625" style="152" bestFit="1" customWidth="1"/>
    <col min="5874" max="5874" width="13.42578125" style="152" customWidth="1"/>
    <col min="5875" max="5875" width="11.28515625" style="152" bestFit="1" customWidth="1"/>
    <col min="5876" max="5876" width="15.140625" style="152" customWidth="1"/>
    <col min="5877" max="5877" width="13.140625" style="152" customWidth="1"/>
    <col min="5878" max="5878" width="15.85546875" style="152" customWidth="1"/>
    <col min="5879" max="5879" width="14.85546875" style="152" customWidth="1"/>
    <col min="5880" max="5880" width="19.140625" style="152" customWidth="1"/>
    <col min="5881" max="5881" width="14" style="152" customWidth="1"/>
    <col min="5882" max="5882" width="15.85546875" style="152" customWidth="1"/>
    <col min="5883" max="5883" width="17" style="152" customWidth="1"/>
    <col min="5884" max="5884" width="16.140625" style="152" customWidth="1"/>
    <col min="5885" max="5885" width="17.28515625" style="152" customWidth="1"/>
    <col min="5886" max="5887" width="8.85546875" style="152"/>
    <col min="5888" max="5888" width="13.85546875" style="152" bestFit="1" customWidth="1"/>
    <col min="5889" max="6081" width="8.85546875" style="152"/>
    <col min="6082" max="6082" width="43.42578125" style="152" customWidth="1"/>
    <col min="6083" max="6089" width="18.85546875" style="152" customWidth="1"/>
    <col min="6090" max="6090" width="15.42578125" style="152" customWidth="1"/>
    <col min="6091" max="6091" width="12.140625" style="152" customWidth="1"/>
    <col min="6092" max="6092" width="14.28515625" style="152" customWidth="1"/>
    <col min="6093" max="6093" width="12.28515625" style="152" customWidth="1"/>
    <col min="6094" max="6094" width="12.85546875" style="152" customWidth="1"/>
    <col min="6095" max="6096" width="12.42578125" style="152" customWidth="1"/>
    <col min="6097" max="6097" width="12.28515625" style="152" customWidth="1"/>
    <col min="6098" max="6103" width="11.42578125" style="152" bestFit="1" customWidth="1"/>
    <col min="6104" max="6104" width="13.85546875" style="152" bestFit="1" customWidth="1"/>
    <col min="6105" max="6109" width="11.42578125" style="152" bestFit="1" customWidth="1"/>
    <col min="6110" max="6110" width="11.7109375" style="152" customWidth="1"/>
    <col min="6111" max="6111" width="13.42578125" style="152" bestFit="1" customWidth="1"/>
    <col min="6112" max="6113" width="11.42578125" style="152" bestFit="1" customWidth="1"/>
    <col min="6114" max="6114" width="13.85546875" style="152" bestFit="1" customWidth="1"/>
    <col min="6115" max="6120" width="11.42578125" style="152" bestFit="1" customWidth="1"/>
    <col min="6121" max="6123" width="11.28515625" style="152" bestFit="1" customWidth="1"/>
    <col min="6124" max="6124" width="13.85546875" style="152" bestFit="1" customWidth="1"/>
    <col min="6125" max="6129" width="11.28515625" style="152" bestFit="1" customWidth="1"/>
    <col min="6130" max="6130" width="13.42578125" style="152" customWidth="1"/>
    <col min="6131" max="6131" width="11.28515625" style="152" bestFit="1" customWidth="1"/>
    <col min="6132" max="6132" width="15.140625" style="152" customWidth="1"/>
    <col min="6133" max="6133" width="13.140625" style="152" customWidth="1"/>
    <col min="6134" max="6134" width="15.85546875" style="152" customWidth="1"/>
    <col min="6135" max="6135" width="14.85546875" style="152" customWidth="1"/>
    <col min="6136" max="6136" width="19.140625" style="152" customWidth="1"/>
    <col min="6137" max="6137" width="14" style="152" customWidth="1"/>
    <col min="6138" max="6138" width="15.85546875" style="152" customWidth="1"/>
    <col min="6139" max="6139" width="17" style="152" customWidth="1"/>
    <col min="6140" max="6140" width="16.140625" style="152" customWidth="1"/>
    <col min="6141" max="6141" width="17.28515625" style="152" customWidth="1"/>
    <col min="6142" max="6143" width="8.85546875" style="152"/>
    <col min="6144" max="6144" width="13.85546875" style="152" bestFit="1" customWidth="1"/>
    <col min="6145" max="6337" width="8.85546875" style="152"/>
    <col min="6338" max="6338" width="43.42578125" style="152" customWidth="1"/>
    <col min="6339" max="6345" width="18.85546875" style="152" customWidth="1"/>
    <col min="6346" max="6346" width="15.42578125" style="152" customWidth="1"/>
    <col min="6347" max="6347" width="12.140625" style="152" customWidth="1"/>
    <col min="6348" max="6348" width="14.28515625" style="152" customWidth="1"/>
    <col min="6349" max="6349" width="12.28515625" style="152" customWidth="1"/>
    <col min="6350" max="6350" width="12.85546875" style="152" customWidth="1"/>
    <col min="6351" max="6352" width="12.42578125" style="152" customWidth="1"/>
    <col min="6353" max="6353" width="12.28515625" style="152" customWidth="1"/>
    <col min="6354" max="6359" width="11.42578125" style="152" bestFit="1" customWidth="1"/>
    <col min="6360" max="6360" width="13.85546875" style="152" bestFit="1" customWidth="1"/>
    <col min="6361" max="6365" width="11.42578125" style="152" bestFit="1" customWidth="1"/>
    <col min="6366" max="6366" width="11.7109375" style="152" customWidth="1"/>
    <col min="6367" max="6367" width="13.42578125" style="152" bestFit="1" customWidth="1"/>
    <col min="6368" max="6369" width="11.42578125" style="152" bestFit="1" customWidth="1"/>
    <col min="6370" max="6370" width="13.85546875" style="152" bestFit="1" customWidth="1"/>
    <col min="6371" max="6376" width="11.42578125" style="152" bestFit="1" customWidth="1"/>
    <col min="6377" max="6379" width="11.28515625" style="152" bestFit="1" customWidth="1"/>
    <col min="6380" max="6380" width="13.85546875" style="152" bestFit="1" customWidth="1"/>
    <col min="6381" max="6385" width="11.28515625" style="152" bestFit="1" customWidth="1"/>
    <col min="6386" max="6386" width="13.42578125" style="152" customWidth="1"/>
    <col min="6387" max="6387" width="11.28515625" style="152" bestFit="1" customWidth="1"/>
    <col min="6388" max="6388" width="15.140625" style="152" customWidth="1"/>
    <col min="6389" max="6389" width="13.140625" style="152" customWidth="1"/>
    <col min="6390" max="6390" width="15.85546875" style="152" customWidth="1"/>
    <col min="6391" max="6391" width="14.85546875" style="152" customWidth="1"/>
    <col min="6392" max="6392" width="19.140625" style="152" customWidth="1"/>
    <col min="6393" max="6393" width="14" style="152" customWidth="1"/>
    <col min="6394" max="6394" width="15.85546875" style="152" customWidth="1"/>
    <col min="6395" max="6395" width="17" style="152" customWidth="1"/>
    <col min="6396" max="6396" width="16.140625" style="152" customWidth="1"/>
    <col min="6397" max="6397" width="17.28515625" style="152" customWidth="1"/>
    <col min="6398" max="6399" width="8.85546875" style="152"/>
    <col min="6400" max="6400" width="13.85546875" style="152" bestFit="1" customWidth="1"/>
    <col min="6401" max="6593" width="8.85546875" style="152"/>
    <col min="6594" max="6594" width="43.42578125" style="152" customWidth="1"/>
    <col min="6595" max="6601" width="18.85546875" style="152" customWidth="1"/>
    <col min="6602" max="6602" width="15.42578125" style="152" customWidth="1"/>
    <col min="6603" max="6603" width="12.140625" style="152" customWidth="1"/>
    <col min="6604" max="6604" width="14.28515625" style="152" customWidth="1"/>
    <col min="6605" max="6605" width="12.28515625" style="152" customWidth="1"/>
    <col min="6606" max="6606" width="12.85546875" style="152" customWidth="1"/>
    <col min="6607" max="6608" width="12.42578125" style="152" customWidth="1"/>
    <col min="6609" max="6609" width="12.28515625" style="152" customWidth="1"/>
    <col min="6610" max="6615" width="11.42578125" style="152" bestFit="1" customWidth="1"/>
    <col min="6616" max="6616" width="13.85546875" style="152" bestFit="1" customWidth="1"/>
    <col min="6617" max="6621" width="11.42578125" style="152" bestFit="1" customWidth="1"/>
    <col min="6622" max="6622" width="11.7109375" style="152" customWidth="1"/>
    <col min="6623" max="6623" width="13.42578125" style="152" bestFit="1" customWidth="1"/>
    <col min="6624" max="6625" width="11.42578125" style="152" bestFit="1" customWidth="1"/>
    <col min="6626" max="6626" width="13.85546875" style="152" bestFit="1" customWidth="1"/>
    <col min="6627" max="6632" width="11.42578125" style="152" bestFit="1" customWidth="1"/>
    <col min="6633" max="6635" width="11.28515625" style="152" bestFit="1" customWidth="1"/>
    <col min="6636" max="6636" width="13.85546875" style="152" bestFit="1" customWidth="1"/>
    <col min="6637" max="6641" width="11.28515625" style="152" bestFit="1" customWidth="1"/>
    <col min="6642" max="6642" width="13.42578125" style="152" customWidth="1"/>
    <col min="6643" max="6643" width="11.28515625" style="152" bestFit="1" customWidth="1"/>
    <col min="6644" max="6644" width="15.140625" style="152" customWidth="1"/>
    <col min="6645" max="6645" width="13.140625" style="152" customWidth="1"/>
    <col min="6646" max="6646" width="15.85546875" style="152" customWidth="1"/>
    <col min="6647" max="6647" width="14.85546875" style="152" customWidth="1"/>
    <col min="6648" max="6648" width="19.140625" style="152" customWidth="1"/>
    <col min="6649" max="6649" width="14" style="152" customWidth="1"/>
    <col min="6650" max="6650" width="15.85546875" style="152" customWidth="1"/>
    <col min="6651" max="6651" width="17" style="152" customWidth="1"/>
    <col min="6652" max="6652" width="16.140625" style="152" customWidth="1"/>
    <col min="6653" max="6653" width="17.28515625" style="152" customWidth="1"/>
    <col min="6654" max="6655" width="8.85546875" style="152"/>
    <col min="6656" max="6656" width="13.85546875" style="152" bestFit="1" customWidth="1"/>
    <col min="6657" max="6849" width="8.85546875" style="152"/>
    <col min="6850" max="6850" width="43.42578125" style="152" customWidth="1"/>
    <col min="6851" max="6857" width="18.85546875" style="152" customWidth="1"/>
    <col min="6858" max="6858" width="15.42578125" style="152" customWidth="1"/>
    <col min="6859" max="6859" width="12.140625" style="152" customWidth="1"/>
    <col min="6860" max="6860" width="14.28515625" style="152" customWidth="1"/>
    <col min="6861" max="6861" width="12.28515625" style="152" customWidth="1"/>
    <col min="6862" max="6862" width="12.85546875" style="152" customWidth="1"/>
    <col min="6863" max="6864" width="12.42578125" style="152" customWidth="1"/>
    <col min="6865" max="6865" width="12.28515625" style="152" customWidth="1"/>
    <col min="6866" max="6871" width="11.42578125" style="152" bestFit="1" customWidth="1"/>
    <col min="6872" max="6872" width="13.85546875" style="152" bestFit="1" customWidth="1"/>
    <col min="6873" max="6877" width="11.42578125" style="152" bestFit="1" customWidth="1"/>
    <col min="6878" max="6878" width="11.7109375" style="152" customWidth="1"/>
    <col min="6879" max="6879" width="13.42578125" style="152" bestFit="1" customWidth="1"/>
    <col min="6880" max="6881" width="11.42578125" style="152" bestFit="1" customWidth="1"/>
    <col min="6882" max="6882" width="13.85546875" style="152" bestFit="1" customWidth="1"/>
    <col min="6883" max="6888" width="11.42578125" style="152" bestFit="1" customWidth="1"/>
    <col min="6889" max="6891" width="11.28515625" style="152" bestFit="1" customWidth="1"/>
    <col min="6892" max="6892" width="13.85546875" style="152" bestFit="1" customWidth="1"/>
    <col min="6893" max="6897" width="11.28515625" style="152" bestFit="1" customWidth="1"/>
    <col min="6898" max="6898" width="13.42578125" style="152" customWidth="1"/>
    <col min="6899" max="6899" width="11.28515625" style="152" bestFit="1" customWidth="1"/>
    <col min="6900" max="6900" width="15.140625" style="152" customWidth="1"/>
    <col min="6901" max="6901" width="13.140625" style="152" customWidth="1"/>
    <col min="6902" max="6902" width="15.85546875" style="152" customWidth="1"/>
    <col min="6903" max="6903" width="14.85546875" style="152" customWidth="1"/>
    <col min="6904" max="6904" width="19.140625" style="152" customWidth="1"/>
    <col min="6905" max="6905" width="14" style="152" customWidth="1"/>
    <col min="6906" max="6906" width="15.85546875" style="152" customWidth="1"/>
    <col min="6907" max="6907" width="17" style="152" customWidth="1"/>
    <col min="6908" max="6908" width="16.140625" style="152" customWidth="1"/>
    <col min="6909" max="6909" width="17.28515625" style="152" customWidth="1"/>
    <col min="6910" max="6911" width="8.85546875" style="152"/>
    <col min="6912" max="6912" width="13.85546875" style="152" bestFit="1" customWidth="1"/>
    <col min="6913" max="7105" width="8.85546875" style="152"/>
    <col min="7106" max="7106" width="43.42578125" style="152" customWidth="1"/>
    <col min="7107" max="7113" width="18.85546875" style="152" customWidth="1"/>
    <col min="7114" max="7114" width="15.42578125" style="152" customWidth="1"/>
    <col min="7115" max="7115" width="12.140625" style="152" customWidth="1"/>
    <col min="7116" max="7116" width="14.28515625" style="152" customWidth="1"/>
    <col min="7117" max="7117" width="12.28515625" style="152" customWidth="1"/>
    <col min="7118" max="7118" width="12.85546875" style="152" customWidth="1"/>
    <col min="7119" max="7120" width="12.42578125" style="152" customWidth="1"/>
    <col min="7121" max="7121" width="12.28515625" style="152" customWidth="1"/>
    <col min="7122" max="7127" width="11.42578125" style="152" bestFit="1" customWidth="1"/>
    <col min="7128" max="7128" width="13.85546875" style="152" bestFit="1" customWidth="1"/>
    <col min="7129" max="7133" width="11.42578125" style="152" bestFit="1" customWidth="1"/>
    <col min="7134" max="7134" width="11.7109375" style="152" customWidth="1"/>
    <col min="7135" max="7135" width="13.42578125" style="152" bestFit="1" customWidth="1"/>
    <col min="7136" max="7137" width="11.42578125" style="152" bestFit="1" customWidth="1"/>
    <col min="7138" max="7138" width="13.85546875" style="152" bestFit="1" customWidth="1"/>
    <col min="7139" max="7144" width="11.42578125" style="152" bestFit="1" customWidth="1"/>
    <col min="7145" max="7147" width="11.28515625" style="152" bestFit="1" customWidth="1"/>
    <col min="7148" max="7148" width="13.85546875" style="152" bestFit="1" customWidth="1"/>
    <col min="7149" max="7153" width="11.28515625" style="152" bestFit="1" customWidth="1"/>
    <col min="7154" max="7154" width="13.42578125" style="152" customWidth="1"/>
    <col min="7155" max="7155" width="11.28515625" style="152" bestFit="1" customWidth="1"/>
    <col min="7156" max="7156" width="15.140625" style="152" customWidth="1"/>
    <col min="7157" max="7157" width="13.140625" style="152" customWidth="1"/>
    <col min="7158" max="7158" width="15.85546875" style="152" customWidth="1"/>
    <col min="7159" max="7159" width="14.85546875" style="152" customWidth="1"/>
    <col min="7160" max="7160" width="19.140625" style="152" customWidth="1"/>
    <col min="7161" max="7161" width="14" style="152" customWidth="1"/>
    <col min="7162" max="7162" width="15.85546875" style="152" customWidth="1"/>
    <col min="7163" max="7163" width="17" style="152" customWidth="1"/>
    <col min="7164" max="7164" width="16.140625" style="152" customWidth="1"/>
    <col min="7165" max="7165" width="17.28515625" style="152" customWidth="1"/>
    <col min="7166" max="7167" width="8.85546875" style="152"/>
    <col min="7168" max="7168" width="13.85546875" style="152" bestFit="1" customWidth="1"/>
    <col min="7169" max="7361" width="8.85546875" style="152"/>
    <col min="7362" max="7362" width="43.42578125" style="152" customWidth="1"/>
    <col min="7363" max="7369" width="18.85546875" style="152" customWidth="1"/>
    <col min="7370" max="7370" width="15.42578125" style="152" customWidth="1"/>
    <col min="7371" max="7371" width="12.140625" style="152" customWidth="1"/>
    <col min="7372" max="7372" width="14.28515625" style="152" customWidth="1"/>
    <col min="7373" max="7373" width="12.28515625" style="152" customWidth="1"/>
    <col min="7374" max="7374" width="12.85546875" style="152" customWidth="1"/>
    <col min="7375" max="7376" width="12.42578125" style="152" customWidth="1"/>
    <col min="7377" max="7377" width="12.28515625" style="152" customWidth="1"/>
    <col min="7378" max="7383" width="11.42578125" style="152" bestFit="1" customWidth="1"/>
    <col min="7384" max="7384" width="13.85546875" style="152" bestFit="1" customWidth="1"/>
    <col min="7385" max="7389" width="11.42578125" style="152" bestFit="1" customWidth="1"/>
    <col min="7390" max="7390" width="11.7109375" style="152" customWidth="1"/>
    <col min="7391" max="7391" width="13.42578125" style="152" bestFit="1" customWidth="1"/>
    <col min="7392" max="7393" width="11.42578125" style="152" bestFit="1" customWidth="1"/>
    <col min="7394" max="7394" width="13.85546875" style="152" bestFit="1" customWidth="1"/>
    <col min="7395" max="7400" width="11.42578125" style="152" bestFit="1" customWidth="1"/>
    <col min="7401" max="7403" width="11.28515625" style="152" bestFit="1" customWidth="1"/>
    <col min="7404" max="7404" width="13.85546875" style="152" bestFit="1" customWidth="1"/>
    <col min="7405" max="7409" width="11.28515625" style="152" bestFit="1" customWidth="1"/>
    <col min="7410" max="7410" width="13.42578125" style="152" customWidth="1"/>
    <col min="7411" max="7411" width="11.28515625" style="152" bestFit="1" customWidth="1"/>
    <col min="7412" max="7412" width="15.140625" style="152" customWidth="1"/>
    <col min="7413" max="7413" width="13.140625" style="152" customWidth="1"/>
    <col min="7414" max="7414" width="15.85546875" style="152" customWidth="1"/>
    <col min="7415" max="7415" width="14.85546875" style="152" customWidth="1"/>
    <col min="7416" max="7416" width="19.140625" style="152" customWidth="1"/>
    <col min="7417" max="7417" width="14" style="152" customWidth="1"/>
    <col min="7418" max="7418" width="15.85546875" style="152" customWidth="1"/>
    <col min="7419" max="7419" width="17" style="152" customWidth="1"/>
    <col min="7420" max="7420" width="16.140625" style="152" customWidth="1"/>
    <col min="7421" max="7421" width="17.28515625" style="152" customWidth="1"/>
    <col min="7422" max="7423" width="8.85546875" style="152"/>
    <col min="7424" max="7424" width="13.85546875" style="152" bestFit="1" customWidth="1"/>
    <col min="7425" max="7617" width="8.85546875" style="152"/>
    <col min="7618" max="7618" width="43.42578125" style="152" customWidth="1"/>
    <col min="7619" max="7625" width="18.85546875" style="152" customWidth="1"/>
    <col min="7626" max="7626" width="15.42578125" style="152" customWidth="1"/>
    <col min="7627" max="7627" width="12.140625" style="152" customWidth="1"/>
    <col min="7628" max="7628" width="14.28515625" style="152" customWidth="1"/>
    <col min="7629" max="7629" width="12.28515625" style="152" customWidth="1"/>
    <col min="7630" max="7630" width="12.85546875" style="152" customWidth="1"/>
    <col min="7631" max="7632" width="12.42578125" style="152" customWidth="1"/>
    <col min="7633" max="7633" width="12.28515625" style="152" customWidth="1"/>
    <col min="7634" max="7639" width="11.42578125" style="152" bestFit="1" customWidth="1"/>
    <col min="7640" max="7640" width="13.85546875" style="152" bestFit="1" customWidth="1"/>
    <col min="7641" max="7645" width="11.42578125" style="152" bestFit="1" customWidth="1"/>
    <col min="7646" max="7646" width="11.7109375" style="152" customWidth="1"/>
    <col min="7647" max="7647" width="13.42578125" style="152" bestFit="1" customWidth="1"/>
    <col min="7648" max="7649" width="11.42578125" style="152" bestFit="1" customWidth="1"/>
    <col min="7650" max="7650" width="13.85546875" style="152" bestFit="1" customWidth="1"/>
    <col min="7651" max="7656" width="11.42578125" style="152" bestFit="1" customWidth="1"/>
    <col min="7657" max="7659" width="11.28515625" style="152" bestFit="1" customWidth="1"/>
    <col min="7660" max="7660" width="13.85546875" style="152" bestFit="1" customWidth="1"/>
    <col min="7661" max="7665" width="11.28515625" style="152" bestFit="1" customWidth="1"/>
    <col min="7666" max="7666" width="13.42578125" style="152" customWidth="1"/>
    <col min="7667" max="7667" width="11.28515625" style="152" bestFit="1" customWidth="1"/>
    <col min="7668" max="7668" width="15.140625" style="152" customWidth="1"/>
    <col min="7669" max="7669" width="13.140625" style="152" customWidth="1"/>
    <col min="7670" max="7670" width="15.85546875" style="152" customWidth="1"/>
    <col min="7671" max="7671" width="14.85546875" style="152" customWidth="1"/>
    <col min="7672" max="7672" width="19.140625" style="152" customWidth="1"/>
    <col min="7673" max="7673" width="14" style="152" customWidth="1"/>
    <col min="7674" max="7674" width="15.85546875" style="152" customWidth="1"/>
    <col min="7675" max="7675" width="17" style="152" customWidth="1"/>
    <col min="7676" max="7676" width="16.140625" style="152" customWidth="1"/>
    <col min="7677" max="7677" width="17.28515625" style="152" customWidth="1"/>
    <col min="7678" max="7679" width="8.85546875" style="152"/>
    <col min="7680" max="7680" width="13.85546875" style="152" bestFit="1" customWidth="1"/>
    <col min="7681" max="7873" width="8.85546875" style="152"/>
    <col min="7874" max="7874" width="43.42578125" style="152" customWidth="1"/>
    <col min="7875" max="7881" width="18.85546875" style="152" customWidth="1"/>
    <col min="7882" max="7882" width="15.42578125" style="152" customWidth="1"/>
    <col min="7883" max="7883" width="12.140625" style="152" customWidth="1"/>
    <col min="7884" max="7884" width="14.28515625" style="152" customWidth="1"/>
    <col min="7885" max="7885" width="12.28515625" style="152" customWidth="1"/>
    <col min="7886" max="7886" width="12.85546875" style="152" customWidth="1"/>
    <col min="7887" max="7888" width="12.42578125" style="152" customWidth="1"/>
    <col min="7889" max="7889" width="12.28515625" style="152" customWidth="1"/>
    <col min="7890" max="7895" width="11.42578125" style="152" bestFit="1" customWidth="1"/>
    <col min="7896" max="7896" width="13.85546875" style="152" bestFit="1" customWidth="1"/>
    <col min="7897" max="7901" width="11.42578125" style="152" bestFit="1" customWidth="1"/>
    <col min="7902" max="7902" width="11.7109375" style="152" customWidth="1"/>
    <col min="7903" max="7903" width="13.42578125" style="152" bestFit="1" customWidth="1"/>
    <col min="7904" max="7905" width="11.42578125" style="152" bestFit="1" customWidth="1"/>
    <col min="7906" max="7906" width="13.85546875" style="152" bestFit="1" customWidth="1"/>
    <col min="7907" max="7912" width="11.42578125" style="152" bestFit="1" customWidth="1"/>
    <col min="7913" max="7915" width="11.28515625" style="152" bestFit="1" customWidth="1"/>
    <col min="7916" max="7916" width="13.85546875" style="152" bestFit="1" customWidth="1"/>
    <col min="7917" max="7921" width="11.28515625" style="152" bestFit="1" customWidth="1"/>
    <col min="7922" max="7922" width="13.42578125" style="152" customWidth="1"/>
    <col min="7923" max="7923" width="11.28515625" style="152" bestFit="1" customWidth="1"/>
    <col min="7924" max="7924" width="15.140625" style="152" customWidth="1"/>
    <col min="7925" max="7925" width="13.140625" style="152" customWidth="1"/>
    <col min="7926" max="7926" width="15.85546875" style="152" customWidth="1"/>
    <col min="7927" max="7927" width="14.85546875" style="152" customWidth="1"/>
    <col min="7928" max="7928" width="19.140625" style="152" customWidth="1"/>
    <col min="7929" max="7929" width="14" style="152" customWidth="1"/>
    <col min="7930" max="7930" width="15.85546875" style="152" customWidth="1"/>
    <col min="7931" max="7931" width="17" style="152" customWidth="1"/>
    <col min="7932" max="7932" width="16.140625" style="152" customWidth="1"/>
    <col min="7933" max="7933" width="17.28515625" style="152" customWidth="1"/>
    <col min="7934" max="7935" width="8.85546875" style="152"/>
    <col min="7936" max="7936" width="13.85546875" style="152" bestFit="1" customWidth="1"/>
    <col min="7937" max="8129" width="8.85546875" style="152"/>
    <col min="8130" max="8130" width="43.42578125" style="152" customWidth="1"/>
    <col min="8131" max="8137" width="18.85546875" style="152" customWidth="1"/>
    <col min="8138" max="8138" width="15.42578125" style="152" customWidth="1"/>
    <col min="8139" max="8139" width="12.140625" style="152" customWidth="1"/>
    <col min="8140" max="8140" width="14.28515625" style="152" customWidth="1"/>
    <col min="8141" max="8141" width="12.28515625" style="152" customWidth="1"/>
    <col min="8142" max="8142" width="12.85546875" style="152" customWidth="1"/>
    <col min="8143" max="8144" width="12.42578125" style="152" customWidth="1"/>
    <col min="8145" max="8145" width="12.28515625" style="152" customWidth="1"/>
    <col min="8146" max="8151" width="11.42578125" style="152" bestFit="1" customWidth="1"/>
    <col min="8152" max="8152" width="13.85546875" style="152" bestFit="1" customWidth="1"/>
    <col min="8153" max="8157" width="11.42578125" style="152" bestFit="1" customWidth="1"/>
    <col min="8158" max="8158" width="11.7109375" style="152" customWidth="1"/>
    <col min="8159" max="8159" width="13.42578125" style="152" bestFit="1" customWidth="1"/>
    <col min="8160" max="8161" width="11.42578125" style="152" bestFit="1" customWidth="1"/>
    <col min="8162" max="8162" width="13.85546875" style="152" bestFit="1" customWidth="1"/>
    <col min="8163" max="8168" width="11.42578125" style="152" bestFit="1" customWidth="1"/>
    <col min="8169" max="8171" width="11.28515625" style="152" bestFit="1" customWidth="1"/>
    <col min="8172" max="8172" width="13.85546875" style="152" bestFit="1" customWidth="1"/>
    <col min="8173" max="8177" width="11.28515625" style="152" bestFit="1" customWidth="1"/>
    <col min="8178" max="8178" width="13.42578125" style="152" customWidth="1"/>
    <col min="8179" max="8179" width="11.28515625" style="152" bestFit="1" customWidth="1"/>
    <col min="8180" max="8180" width="15.140625" style="152" customWidth="1"/>
    <col min="8181" max="8181" width="13.140625" style="152" customWidth="1"/>
    <col min="8182" max="8182" width="15.85546875" style="152" customWidth="1"/>
    <col min="8183" max="8183" width="14.85546875" style="152" customWidth="1"/>
    <col min="8184" max="8184" width="19.140625" style="152" customWidth="1"/>
    <col min="8185" max="8185" width="14" style="152" customWidth="1"/>
    <col min="8186" max="8186" width="15.85546875" style="152" customWidth="1"/>
    <col min="8187" max="8187" width="17" style="152" customWidth="1"/>
    <col min="8188" max="8188" width="16.140625" style="152" customWidth="1"/>
    <col min="8189" max="8189" width="17.28515625" style="152" customWidth="1"/>
    <col min="8190" max="8191" width="8.85546875" style="152"/>
    <col min="8192" max="8192" width="13.85546875" style="152" bestFit="1" customWidth="1"/>
    <col min="8193" max="8385" width="8.85546875" style="152"/>
    <col min="8386" max="8386" width="43.42578125" style="152" customWidth="1"/>
    <col min="8387" max="8393" width="18.85546875" style="152" customWidth="1"/>
    <col min="8394" max="8394" width="15.42578125" style="152" customWidth="1"/>
    <col min="8395" max="8395" width="12.140625" style="152" customWidth="1"/>
    <col min="8396" max="8396" width="14.28515625" style="152" customWidth="1"/>
    <col min="8397" max="8397" width="12.28515625" style="152" customWidth="1"/>
    <col min="8398" max="8398" width="12.85546875" style="152" customWidth="1"/>
    <col min="8399" max="8400" width="12.42578125" style="152" customWidth="1"/>
    <col min="8401" max="8401" width="12.28515625" style="152" customWidth="1"/>
    <col min="8402" max="8407" width="11.42578125" style="152" bestFit="1" customWidth="1"/>
    <col min="8408" max="8408" width="13.85546875" style="152" bestFit="1" customWidth="1"/>
    <col min="8409" max="8413" width="11.42578125" style="152" bestFit="1" customWidth="1"/>
    <col min="8414" max="8414" width="11.7109375" style="152" customWidth="1"/>
    <col min="8415" max="8415" width="13.42578125" style="152" bestFit="1" customWidth="1"/>
    <col min="8416" max="8417" width="11.42578125" style="152" bestFit="1" customWidth="1"/>
    <col min="8418" max="8418" width="13.85546875" style="152" bestFit="1" customWidth="1"/>
    <col min="8419" max="8424" width="11.42578125" style="152" bestFit="1" customWidth="1"/>
    <col min="8425" max="8427" width="11.28515625" style="152" bestFit="1" customWidth="1"/>
    <col min="8428" max="8428" width="13.85546875" style="152" bestFit="1" customWidth="1"/>
    <col min="8429" max="8433" width="11.28515625" style="152" bestFit="1" customWidth="1"/>
    <col min="8434" max="8434" width="13.42578125" style="152" customWidth="1"/>
    <col min="8435" max="8435" width="11.28515625" style="152" bestFit="1" customWidth="1"/>
    <col min="8436" max="8436" width="15.140625" style="152" customWidth="1"/>
    <col min="8437" max="8437" width="13.140625" style="152" customWidth="1"/>
    <col min="8438" max="8438" width="15.85546875" style="152" customWidth="1"/>
    <col min="8439" max="8439" width="14.85546875" style="152" customWidth="1"/>
    <col min="8440" max="8440" width="19.140625" style="152" customWidth="1"/>
    <col min="8441" max="8441" width="14" style="152" customWidth="1"/>
    <col min="8442" max="8442" width="15.85546875" style="152" customWidth="1"/>
    <col min="8443" max="8443" width="17" style="152" customWidth="1"/>
    <col min="8444" max="8444" width="16.140625" style="152" customWidth="1"/>
    <col min="8445" max="8445" width="17.28515625" style="152" customWidth="1"/>
    <col min="8446" max="8447" width="8.85546875" style="152"/>
    <col min="8448" max="8448" width="13.85546875" style="152" bestFit="1" customWidth="1"/>
    <col min="8449" max="8641" width="8.85546875" style="152"/>
    <col min="8642" max="8642" width="43.42578125" style="152" customWidth="1"/>
    <col min="8643" max="8649" width="18.85546875" style="152" customWidth="1"/>
    <col min="8650" max="8650" width="15.42578125" style="152" customWidth="1"/>
    <col min="8651" max="8651" width="12.140625" style="152" customWidth="1"/>
    <col min="8652" max="8652" width="14.28515625" style="152" customWidth="1"/>
    <col min="8653" max="8653" width="12.28515625" style="152" customWidth="1"/>
    <col min="8654" max="8654" width="12.85546875" style="152" customWidth="1"/>
    <col min="8655" max="8656" width="12.42578125" style="152" customWidth="1"/>
    <col min="8657" max="8657" width="12.28515625" style="152" customWidth="1"/>
    <col min="8658" max="8663" width="11.42578125" style="152" bestFit="1" customWidth="1"/>
    <col min="8664" max="8664" width="13.85546875" style="152" bestFit="1" customWidth="1"/>
    <col min="8665" max="8669" width="11.42578125" style="152" bestFit="1" customWidth="1"/>
    <col min="8670" max="8670" width="11.7109375" style="152" customWidth="1"/>
    <col min="8671" max="8671" width="13.42578125" style="152" bestFit="1" customWidth="1"/>
    <col min="8672" max="8673" width="11.42578125" style="152" bestFit="1" customWidth="1"/>
    <col min="8674" max="8674" width="13.85546875" style="152" bestFit="1" customWidth="1"/>
    <col min="8675" max="8680" width="11.42578125" style="152" bestFit="1" customWidth="1"/>
    <col min="8681" max="8683" width="11.28515625" style="152" bestFit="1" customWidth="1"/>
    <col min="8684" max="8684" width="13.85546875" style="152" bestFit="1" customWidth="1"/>
    <col min="8685" max="8689" width="11.28515625" style="152" bestFit="1" customWidth="1"/>
    <col min="8690" max="8690" width="13.42578125" style="152" customWidth="1"/>
    <col min="8691" max="8691" width="11.28515625" style="152" bestFit="1" customWidth="1"/>
    <col min="8692" max="8692" width="15.140625" style="152" customWidth="1"/>
    <col min="8693" max="8693" width="13.140625" style="152" customWidth="1"/>
    <col min="8694" max="8694" width="15.85546875" style="152" customWidth="1"/>
    <col min="8695" max="8695" width="14.85546875" style="152" customWidth="1"/>
    <col min="8696" max="8696" width="19.140625" style="152" customWidth="1"/>
    <col min="8697" max="8697" width="14" style="152" customWidth="1"/>
    <col min="8698" max="8698" width="15.85546875" style="152" customWidth="1"/>
    <col min="8699" max="8699" width="17" style="152" customWidth="1"/>
    <col min="8700" max="8700" width="16.140625" style="152" customWidth="1"/>
    <col min="8701" max="8701" width="17.28515625" style="152" customWidth="1"/>
    <col min="8702" max="8703" width="8.85546875" style="152"/>
    <col min="8704" max="8704" width="13.85546875" style="152" bestFit="1" customWidth="1"/>
    <col min="8705" max="8897" width="8.85546875" style="152"/>
    <col min="8898" max="8898" width="43.42578125" style="152" customWidth="1"/>
    <col min="8899" max="8905" width="18.85546875" style="152" customWidth="1"/>
    <col min="8906" max="8906" width="15.42578125" style="152" customWidth="1"/>
    <col min="8907" max="8907" width="12.140625" style="152" customWidth="1"/>
    <col min="8908" max="8908" width="14.28515625" style="152" customWidth="1"/>
    <col min="8909" max="8909" width="12.28515625" style="152" customWidth="1"/>
    <col min="8910" max="8910" width="12.85546875" style="152" customWidth="1"/>
    <col min="8911" max="8912" width="12.42578125" style="152" customWidth="1"/>
    <col min="8913" max="8913" width="12.28515625" style="152" customWidth="1"/>
    <col min="8914" max="8919" width="11.42578125" style="152" bestFit="1" customWidth="1"/>
    <col min="8920" max="8920" width="13.85546875" style="152" bestFit="1" customWidth="1"/>
    <col min="8921" max="8925" width="11.42578125" style="152" bestFit="1" customWidth="1"/>
    <col min="8926" max="8926" width="11.7109375" style="152" customWidth="1"/>
    <col min="8927" max="8927" width="13.42578125" style="152" bestFit="1" customWidth="1"/>
    <col min="8928" max="8929" width="11.42578125" style="152" bestFit="1" customWidth="1"/>
    <col min="8930" max="8930" width="13.85546875" style="152" bestFit="1" customWidth="1"/>
    <col min="8931" max="8936" width="11.42578125" style="152" bestFit="1" customWidth="1"/>
    <col min="8937" max="8939" width="11.28515625" style="152" bestFit="1" customWidth="1"/>
    <col min="8940" max="8940" width="13.85546875" style="152" bestFit="1" customWidth="1"/>
    <col min="8941" max="8945" width="11.28515625" style="152" bestFit="1" customWidth="1"/>
    <col min="8946" max="8946" width="13.42578125" style="152" customWidth="1"/>
    <col min="8947" max="8947" width="11.28515625" style="152" bestFit="1" customWidth="1"/>
    <col min="8948" max="8948" width="15.140625" style="152" customWidth="1"/>
    <col min="8949" max="8949" width="13.140625" style="152" customWidth="1"/>
    <col min="8950" max="8950" width="15.85546875" style="152" customWidth="1"/>
    <col min="8951" max="8951" width="14.85546875" style="152" customWidth="1"/>
    <col min="8952" max="8952" width="19.140625" style="152" customWidth="1"/>
    <col min="8953" max="8953" width="14" style="152" customWidth="1"/>
    <col min="8954" max="8954" width="15.85546875" style="152" customWidth="1"/>
    <col min="8955" max="8955" width="17" style="152" customWidth="1"/>
    <col min="8956" max="8956" width="16.140625" style="152" customWidth="1"/>
    <col min="8957" max="8957" width="17.28515625" style="152" customWidth="1"/>
    <col min="8958" max="8959" width="8.85546875" style="152"/>
    <col min="8960" max="8960" width="13.85546875" style="152" bestFit="1" customWidth="1"/>
    <col min="8961" max="9153" width="8.85546875" style="152"/>
    <col min="9154" max="9154" width="43.42578125" style="152" customWidth="1"/>
    <col min="9155" max="9161" width="18.85546875" style="152" customWidth="1"/>
    <col min="9162" max="9162" width="15.42578125" style="152" customWidth="1"/>
    <col min="9163" max="9163" width="12.140625" style="152" customWidth="1"/>
    <col min="9164" max="9164" width="14.28515625" style="152" customWidth="1"/>
    <col min="9165" max="9165" width="12.28515625" style="152" customWidth="1"/>
    <col min="9166" max="9166" width="12.85546875" style="152" customWidth="1"/>
    <col min="9167" max="9168" width="12.42578125" style="152" customWidth="1"/>
    <col min="9169" max="9169" width="12.28515625" style="152" customWidth="1"/>
    <col min="9170" max="9175" width="11.42578125" style="152" bestFit="1" customWidth="1"/>
    <col min="9176" max="9176" width="13.85546875" style="152" bestFit="1" customWidth="1"/>
    <col min="9177" max="9181" width="11.42578125" style="152" bestFit="1" customWidth="1"/>
    <col min="9182" max="9182" width="11.7109375" style="152" customWidth="1"/>
    <col min="9183" max="9183" width="13.42578125" style="152" bestFit="1" customWidth="1"/>
    <col min="9184" max="9185" width="11.42578125" style="152" bestFit="1" customWidth="1"/>
    <col min="9186" max="9186" width="13.85546875" style="152" bestFit="1" customWidth="1"/>
    <col min="9187" max="9192" width="11.42578125" style="152" bestFit="1" customWidth="1"/>
    <col min="9193" max="9195" width="11.28515625" style="152" bestFit="1" customWidth="1"/>
    <col min="9196" max="9196" width="13.85546875" style="152" bestFit="1" customWidth="1"/>
    <col min="9197" max="9201" width="11.28515625" style="152" bestFit="1" customWidth="1"/>
    <col min="9202" max="9202" width="13.42578125" style="152" customWidth="1"/>
    <col min="9203" max="9203" width="11.28515625" style="152" bestFit="1" customWidth="1"/>
    <col min="9204" max="9204" width="15.140625" style="152" customWidth="1"/>
    <col min="9205" max="9205" width="13.140625" style="152" customWidth="1"/>
    <col min="9206" max="9206" width="15.85546875" style="152" customWidth="1"/>
    <col min="9207" max="9207" width="14.85546875" style="152" customWidth="1"/>
    <col min="9208" max="9208" width="19.140625" style="152" customWidth="1"/>
    <col min="9209" max="9209" width="14" style="152" customWidth="1"/>
    <col min="9210" max="9210" width="15.85546875" style="152" customWidth="1"/>
    <col min="9211" max="9211" width="17" style="152" customWidth="1"/>
    <col min="9212" max="9212" width="16.140625" style="152" customWidth="1"/>
    <col min="9213" max="9213" width="17.28515625" style="152" customWidth="1"/>
    <col min="9214" max="9215" width="8.85546875" style="152"/>
    <col min="9216" max="9216" width="13.85546875" style="152" bestFit="1" customWidth="1"/>
    <col min="9217" max="9409" width="8.85546875" style="152"/>
    <col min="9410" max="9410" width="43.42578125" style="152" customWidth="1"/>
    <col min="9411" max="9417" width="18.85546875" style="152" customWidth="1"/>
    <col min="9418" max="9418" width="15.42578125" style="152" customWidth="1"/>
    <col min="9419" max="9419" width="12.140625" style="152" customWidth="1"/>
    <col min="9420" max="9420" width="14.28515625" style="152" customWidth="1"/>
    <col min="9421" max="9421" width="12.28515625" style="152" customWidth="1"/>
    <col min="9422" max="9422" width="12.85546875" style="152" customWidth="1"/>
    <col min="9423" max="9424" width="12.42578125" style="152" customWidth="1"/>
    <col min="9425" max="9425" width="12.28515625" style="152" customWidth="1"/>
    <col min="9426" max="9431" width="11.42578125" style="152" bestFit="1" customWidth="1"/>
    <col min="9432" max="9432" width="13.85546875" style="152" bestFit="1" customWidth="1"/>
    <col min="9433" max="9437" width="11.42578125" style="152" bestFit="1" customWidth="1"/>
    <col min="9438" max="9438" width="11.7109375" style="152" customWidth="1"/>
    <col min="9439" max="9439" width="13.42578125" style="152" bestFit="1" customWidth="1"/>
    <col min="9440" max="9441" width="11.42578125" style="152" bestFit="1" customWidth="1"/>
    <col min="9442" max="9442" width="13.85546875" style="152" bestFit="1" customWidth="1"/>
    <col min="9443" max="9448" width="11.42578125" style="152" bestFit="1" customWidth="1"/>
    <col min="9449" max="9451" width="11.28515625" style="152" bestFit="1" customWidth="1"/>
    <col min="9452" max="9452" width="13.85546875" style="152" bestFit="1" customWidth="1"/>
    <col min="9453" max="9457" width="11.28515625" style="152" bestFit="1" customWidth="1"/>
    <col min="9458" max="9458" width="13.42578125" style="152" customWidth="1"/>
    <col min="9459" max="9459" width="11.28515625" style="152" bestFit="1" customWidth="1"/>
    <col min="9460" max="9460" width="15.140625" style="152" customWidth="1"/>
    <col min="9461" max="9461" width="13.140625" style="152" customWidth="1"/>
    <col min="9462" max="9462" width="15.85546875" style="152" customWidth="1"/>
    <col min="9463" max="9463" width="14.85546875" style="152" customWidth="1"/>
    <col min="9464" max="9464" width="19.140625" style="152" customWidth="1"/>
    <col min="9465" max="9465" width="14" style="152" customWidth="1"/>
    <col min="9466" max="9466" width="15.85546875" style="152" customWidth="1"/>
    <col min="9467" max="9467" width="17" style="152" customWidth="1"/>
    <col min="9468" max="9468" width="16.140625" style="152" customWidth="1"/>
    <col min="9469" max="9469" width="17.28515625" style="152" customWidth="1"/>
    <col min="9470" max="9471" width="8.85546875" style="152"/>
    <col min="9472" max="9472" width="13.85546875" style="152" bestFit="1" customWidth="1"/>
    <col min="9473" max="9665" width="8.85546875" style="152"/>
    <col min="9666" max="9666" width="43.42578125" style="152" customWidth="1"/>
    <col min="9667" max="9673" width="18.85546875" style="152" customWidth="1"/>
    <col min="9674" max="9674" width="15.42578125" style="152" customWidth="1"/>
    <col min="9675" max="9675" width="12.140625" style="152" customWidth="1"/>
    <col min="9676" max="9676" width="14.28515625" style="152" customWidth="1"/>
    <col min="9677" max="9677" width="12.28515625" style="152" customWidth="1"/>
    <col min="9678" max="9678" width="12.85546875" style="152" customWidth="1"/>
    <col min="9679" max="9680" width="12.42578125" style="152" customWidth="1"/>
    <col min="9681" max="9681" width="12.28515625" style="152" customWidth="1"/>
    <col min="9682" max="9687" width="11.42578125" style="152" bestFit="1" customWidth="1"/>
    <col min="9688" max="9688" width="13.85546875" style="152" bestFit="1" customWidth="1"/>
    <col min="9689" max="9693" width="11.42578125" style="152" bestFit="1" customWidth="1"/>
    <col min="9694" max="9694" width="11.7109375" style="152" customWidth="1"/>
    <col min="9695" max="9695" width="13.42578125" style="152" bestFit="1" customWidth="1"/>
    <col min="9696" max="9697" width="11.42578125" style="152" bestFit="1" customWidth="1"/>
    <col min="9698" max="9698" width="13.85546875" style="152" bestFit="1" customWidth="1"/>
    <col min="9699" max="9704" width="11.42578125" style="152" bestFit="1" customWidth="1"/>
    <col min="9705" max="9707" width="11.28515625" style="152" bestFit="1" customWidth="1"/>
    <col min="9708" max="9708" width="13.85546875" style="152" bestFit="1" customWidth="1"/>
    <col min="9709" max="9713" width="11.28515625" style="152" bestFit="1" customWidth="1"/>
    <col min="9714" max="9714" width="13.42578125" style="152" customWidth="1"/>
    <col min="9715" max="9715" width="11.28515625" style="152" bestFit="1" customWidth="1"/>
    <col min="9716" max="9716" width="15.140625" style="152" customWidth="1"/>
    <col min="9717" max="9717" width="13.140625" style="152" customWidth="1"/>
    <col min="9718" max="9718" width="15.85546875" style="152" customWidth="1"/>
    <col min="9719" max="9719" width="14.85546875" style="152" customWidth="1"/>
    <col min="9720" max="9720" width="19.140625" style="152" customWidth="1"/>
    <col min="9721" max="9721" width="14" style="152" customWidth="1"/>
    <col min="9722" max="9722" width="15.85546875" style="152" customWidth="1"/>
    <col min="9723" max="9723" width="17" style="152" customWidth="1"/>
    <col min="9724" max="9724" width="16.140625" style="152" customWidth="1"/>
    <col min="9725" max="9725" width="17.28515625" style="152" customWidth="1"/>
    <col min="9726" max="9727" width="8.85546875" style="152"/>
    <col min="9728" max="9728" width="13.85546875" style="152" bestFit="1" customWidth="1"/>
    <col min="9729" max="9921" width="8.85546875" style="152"/>
    <col min="9922" max="9922" width="43.42578125" style="152" customWidth="1"/>
    <col min="9923" max="9929" width="18.85546875" style="152" customWidth="1"/>
    <col min="9930" max="9930" width="15.42578125" style="152" customWidth="1"/>
    <col min="9931" max="9931" width="12.140625" style="152" customWidth="1"/>
    <col min="9932" max="9932" width="14.28515625" style="152" customWidth="1"/>
    <col min="9933" max="9933" width="12.28515625" style="152" customWidth="1"/>
    <col min="9934" max="9934" width="12.85546875" style="152" customWidth="1"/>
    <col min="9935" max="9936" width="12.42578125" style="152" customWidth="1"/>
    <col min="9937" max="9937" width="12.28515625" style="152" customWidth="1"/>
    <col min="9938" max="9943" width="11.42578125" style="152" bestFit="1" customWidth="1"/>
    <col min="9944" max="9944" width="13.85546875" style="152" bestFit="1" customWidth="1"/>
    <col min="9945" max="9949" width="11.42578125" style="152" bestFit="1" customWidth="1"/>
    <col min="9950" max="9950" width="11.7109375" style="152" customWidth="1"/>
    <col min="9951" max="9951" width="13.42578125" style="152" bestFit="1" customWidth="1"/>
    <col min="9952" max="9953" width="11.42578125" style="152" bestFit="1" customWidth="1"/>
    <col min="9954" max="9954" width="13.85546875" style="152" bestFit="1" customWidth="1"/>
    <col min="9955" max="9960" width="11.42578125" style="152" bestFit="1" customWidth="1"/>
    <col min="9961" max="9963" width="11.28515625" style="152" bestFit="1" customWidth="1"/>
    <col min="9964" max="9964" width="13.85546875" style="152" bestFit="1" customWidth="1"/>
    <col min="9965" max="9969" width="11.28515625" style="152" bestFit="1" customWidth="1"/>
    <col min="9970" max="9970" width="13.42578125" style="152" customWidth="1"/>
    <col min="9971" max="9971" width="11.28515625" style="152" bestFit="1" customWidth="1"/>
    <col min="9972" max="9972" width="15.140625" style="152" customWidth="1"/>
    <col min="9973" max="9973" width="13.140625" style="152" customWidth="1"/>
    <col min="9974" max="9974" width="15.85546875" style="152" customWidth="1"/>
    <col min="9975" max="9975" width="14.85546875" style="152" customWidth="1"/>
    <col min="9976" max="9976" width="19.140625" style="152" customWidth="1"/>
    <col min="9977" max="9977" width="14" style="152" customWidth="1"/>
    <col min="9978" max="9978" width="15.85546875" style="152" customWidth="1"/>
    <col min="9979" max="9979" width="17" style="152" customWidth="1"/>
    <col min="9980" max="9980" width="16.140625" style="152" customWidth="1"/>
    <col min="9981" max="9981" width="17.28515625" style="152" customWidth="1"/>
    <col min="9982" max="9983" width="8.85546875" style="152"/>
    <col min="9984" max="9984" width="13.85546875" style="152" bestFit="1" customWidth="1"/>
    <col min="9985" max="10177" width="8.85546875" style="152"/>
    <col min="10178" max="10178" width="43.42578125" style="152" customWidth="1"/>
    <col min="10179" max="10185" width="18.85546875" style="152" customWidth="1"/>
    <col min="10186" max="10186" width="15.42578125" style="152" customWidth="1"/>
    <col min="10187" max="10187" width="12.140625" style="152" customWidth="1"/>
    <col min="10188" max="10188" width="14.28515625" style="152" customWidth="1"/>
    <col min="10189" max="10189" width="12.28515625" style="152" customWidth="1"/>
    <col min="10190" max="10190" width="12.85546875" style="152" customWidth="1"/>
    <col min="10191" max="10192" width="12.42578125" style="152" customWidth="1"/>
    <col min="10193" max="10193" width="12.28515625" style="152" customWidth="1"/>
    <col min="10194" max="10199" width="11.42578125" style="152" bestFit="1" customWidth="1"/>
    <col min="10200" max="10200" width="13.85546875" style="152" bestFit="1" customWidth="1"/>
    <col min="10201" max="10205" width="11.42578125" style="152" bestFit="1" customWidth="1"/>
    <col min="10206" max="10206" width="11.7109375" style="152" customWidth="1"/>
    <col min="10207" max="10207" width="13.42578125" style="152" bestFit="1" customWidth="1"/>
    <col min="10208" max="10209" width="11.42578125" style="152" bestFit="1" customWidth="1"/>
    <col min="10210" max="10210" width="13.85546875" style="152" bestFit="1" customWidth="1"/>
    <col min="10211" max="10216" width="11.42578125" style="152" bestFit="1" customWidth="1"/>
    <col min="10217" max="10219" width="11.28515625" style="152" bestFit="1" customWidth="1"/>
    <col min="10220" max="10220" width="13.85546875" style="152" bestFit="1" customWidth="1"/>
    <col min="10221" max="10225" width="11.28515625" style="152" bestFit="1" customWidth="1"/>
    <col min="10226" max="10226" width="13.42578125" style="152" customWidth="1"/>
    <col min="10227" max="10227" width="11.28515625" style="152" bestFit="1" customWidth="1"/>
    <col min="10228" max="10228" width="15.140625" style="152" customWidth="1"/>
    <col min="10229" max="10229" width="13.140625" style="152" customWidth="1"/>
    <col min="10230" max="10230" width="15.85546875" style="152" customWidth="1"/>
    <col min="10231" max="10231" width="14.85546875" style="152" customWidth="1"/>
    <col min="10232" max="10232" width="19.140625" style="152" customWidth="1"/>
    <col min="10233" max="10233" width="14" style="152" customWidth="1"/>
    <col min="10234" max="10234" width="15.85546875" style="152" customWidth="1"/>
    <col min="10235" max="10235" width="17" style="152" customWidth="1"/>
    <col min="10236" max="10236" width="16.140625" style="152" customWidth="1"/>
    <col min="10237" max="10237" width="17.28515625" style="152" customWidth="1"/>
    <col min="10238" max="10239" width="8.85546875" style="152"/>
    <col min="10240" max="10240" width="13.85546875" style="152" bestFit="1" customWidth="1"/>
    <col min="10241" max="10433" width="8.85546875" style="152"/>
    <col min="10434" max="10434" width="43.42578125" style="152" customWidth="1"/>
    <col min="10435" max="10441" width="18.85546875" style="152" customWidth="1"/>
    <col min="10442" max="10442" width="15.42578125" style="152" customWidth="1"/>
    <col min="10443" max="10443" width="12.140625" style="152" customWidth="1"/>
    <col min="10444" max="10444" width="14.28515625" style="152" customWidth="1"/>
    <col min="10445" max="10445" width="12.28515625" style="152" customWidth="1"/>
    <col min="10446" max="10446" width="12.85546875" style="152" customWidth="1"/>
    <col min="10447" max="10448" width="12.42578125" style="152" customWidth="1"/>
    <col min="10449" max="10449" width="12.28515625" style="152" customWidth="1"/>
    <col min="10450" max="10455" width="11.42578125" style="152" bestFit="1" customWidth="1"/>
    <col min="10456" max="10456" width="13.85546875" style="152" bestFit="1" customWidth="1"/>
    <col min="10457" max="10461" width="11.42578125" style="152" bestFit="1" customWidth="1"/>
    <col min="10462" max="10462" width="11.7109375" style="152" customWidth="1"/>
    <col min="10463" max="10463" width="13.42578125" style="152" bestFit="1" customWidth="1"/>
    <col min="10464" max="10465" width="11.42578125" style="152" bestFit="1" customWidth="1"/>
    <col min="10466" max="10466" width="13.85546875" style="152" bestFit="1" customWidth="1"/>
    <col min="10467" max="10472" width="11.42578125" style="152" bestFit="1" customWidth="1"/>
    <col min="10473" max="10475" width="11.28515625" style="152" bestFit="1" customWidth="1"/>
    <col min="10476" max="10476" width="13.85546875" style="152" bestFit="1" customWidth="1"/>
    <col min="10477" max="10481" width="11.28515625" style="152" bestFit="1" customWidth="1"/>
    <col min="10482" max="10482" width="13.42578125" style="152" customWidth="1"/>
    <col min="10483" max="10483" width="11.28515625" style="152" bestFit="1" customWidth="1"/>
    <col min="10484" max="10484" width="15.140625" style="152" customWidth="1"/>
    <col min="10485" max="10485" width="13.140625" style="152" customWidth="1"/>
    <col min="10486" max="10486" width="15.85546875" style="152" customWidth="1"/>
    <col min="10487" max="10487" width="14.85546875" style="152" customWidth="1"/>
    <col min="10488" max="10488" width="19.140625" style="152" customWidth="1"/>
    <col min="10489" max="10489" width="14" style="152" customWidth="1"/>
    <col min="10490" max="10490" width="15.85546875" style="152" customWidth="1"/>
    <col min="10491" max="10491" width="17" style="152" customWidth="1"/>
    <col min="10492" max="10492" width="16.140625" style="152" customWidth="1"/>
    <col min="10493" max="10493" width="17.28515625" style="152" customWidth="1"/>
    <col min="10494" max="10495" width="8.85546875" style="152"/>
    <col min="10496" max="10496" width="13.85546875" style="152" bestFit="1" customWidth="1"/>
    <col min="10497" max="10689" width="8.85546875" style="152"/>
    <col min="10690" max="10690" width="43.42578125" style="152" customWidth="1"/>
    <col min="10691" max="10697" width="18.85546875" style="152" customWidth="1"/>
    <col min="10698" max="10698" width="15.42578125" style="152" customWidth="1"/>
    <col min="10699" max="10699" width="12.140625" style="152" customWidth="1"/>
    <col min="10700" max="10700" width="14.28515625" style="152" customWidth="1"/>
    <col min="10701" max="10701" width="12.28515625" style="152" customWidth="1"/>
    <col min="10702" max="10702" width="12.85546875" style="152" customWidth="1"/>
    <col min="10703" max="10704" width="12.42578125" style="152" customWidth="1"/>
    <col min="10705" max="10705" width="12.28515625" style="152" customWidth="1"/>
    <col min="10706" max="10711" width="11.42578125" style="152" bestFit="1" customWidth="1"/>
    <col min="10712" max="10712" width="13.85546875" style="152" bestFit="1" customWidth="1"/>
    <col min="10713" max="10717" width="11.42578125" style="152" bestFit="1" customWidth="1"/>
    <col min="10718" max="10718" width="11.7109375" style="152" customWidth="1"/>
    <col min="10719" max="10719" width="13.42578125" style="152" bestFit="1" customWidth="1"/>
    <col min="10720" max="10721" width="11.42578125" style="152" bestFit="1" customWidth="1"/>
    <col min="10722" max="10722" width="13.85546875" style="152" bestFit="1" customWidth="1"/>
    <col min="10723" max="10728" width="11.42578125" style="152" bestFit="1" customWidth="1"/>
    <col min="10729" max="10731" width="11.28515625" style="152" bestFit="1" customWidth="1"/>
    <col min="10732" max="10732" width="13.85546875" style="152" bestFit="1" customWidth="1"/>
    <col min="10733" max="10737" width="11.28515625" style="152" bestFit="1" customWidth="1"/>
    <col min="10738" max="10738" width="13.42578125" style="152" customWidth="1"/>
    <col min="10739" max="10739" width="11.28515625" style="152" bestFit="1" customWidth="1"/>
    <col min="10740" max="10740" width="15.140625" style="152" customWidth="1"/>
    <col min="10741" max="10741" width="13.140625" style="152" customWidth="1"/>
    <col min="10742" max="10742" width="15.85546875" style="152" customWidth="1"/>
    <col min="10743" max="10743" width="14.85546875" style="152" customWidth="1"/>
    <col min="10744" max="10744" width="19.140625" style="152" customWidth="1"/>
    <col min="10745" max="10745" width="14" style="152" customWidth="1"/>
    <col min="10746" max="10746" width="15.85546875" style="152" customWidth="1"/>
    <col min="10747" max="10747" width="17" style="152" customWidth="1"/>
    <col min="10748" max="10748" width="16.140625" style="152" customWidth="1"/>
    <col min="10749" max="10749" width="17.28515625" style="152" customWidth="1"/>
    <col min="10750" max="10751" width="8.85546875" style="152"/>
    <col min="10752" max="10752" width="13.85546875" style="152" bestFit="1" customWidth="1"/>
    <col min="10753" max="10945" width="8.85546875" style="152"/>
    <col min="10946" max="10946" width="43.42578125" style="152" customWidth="1"/>
    <col min="10947" max="10953" width="18.85546875" style="152" customWidth="1"/>
    <col min="10954" max="10954" width="15.42578125" style="152" customWidth="1"/>
    <col min="10955" max="10955" width="12.140625" style="152" customWidth="1"/>
    <col min="10956" max="10956" width="14.28515625" style="152" customWidth="1"/>
    <col min="10957" max="10957" width="12.28515625" style="152" customWidth="1"/>
    <col min="10958" max="10958" width="12.85546875" style="152" customWidth="1"/>
    <col min="10959" max="10960" width="12.42578125" style="152" customWidth="1"/>
    <col min="10961" max="10961" width="12.28515625" style="152" customWidth="1"/>
    <col min="10962" max="10967" width="11.42578125" style="152" bestFit="1" customWidth="1"/>
    <col min="10968" max="10968" width="13.85546875" style="152" bestFit="1" customWidth="1"/>
    <col min="10969" max="10973" width="11.42578125" style="152" bestFit="1" customWidth="1"/>
    <col min="10974" max="10974" width="11.7109375" style="152" customWidth="1"/>
    <col min="10975" max="10975" width="13.42578125" style="152" bestFit="1" customWidth="1"/>
    <col min="10976" max="10977" width="11.42578125" style="152" bestFit="1" customWidth="1"/>
    <col min="10978" max="10978" width="13.85546875" style="152" bestFit="1" customWidth="1"/>
    <col min="10979" max="10984" width="11.42578125" style="152" bestFit="1" customWidth="1"/>
    <col min="10985" max="10987" width="11.28515625" style="152" bestFit="1" customWidth="1"/>
    <col min="10988" max="10988" width="13.85546875" style="152" bestFit="1" customWidth="1"/>
    <col min="10989" max="10993" width="11.28515625" style="152" bestFit="1" customWidth="1"/>
    <col min="10994" max="10994" width="13.42578125" style="152" customWidth="1"/>
    <col min="10995" max="10995" width="11.28515625" style="152" bestFit="1" customWidth="1"/>
    <col min="10996" max="10996" width="15.140625" style="152" customWidth="1"/>
    <col min="10997" max="10997" width="13.140625" style="152" customWidth="1"/>
    <col min="10998" max="10998" width="15.85546875" style="152" customWidth="1"/>
    <col min="10999" max="10999" width="14.85546875" style="152" customWidth="1"/>
    <col min="11000" max="11000" width="19.140625" style="152" customWidth="1"/>
    <col min="11001" max="11001" width="14" style="152" customWidth="1"/>
    <col min="11002" max="11002" width="15.85546875" style="152" customWidth="1"/>
    <col min="11003" max="11003" width="17" style="152" customWidth="1"/>
    <col min="11004" max="11004" width="16.140625" style="152" customWidth="1"/>
    <col min="11005" max="11005" width="17.28515625" style="152" customWidth="1"/>
    <col min="11006" max="11007" width="8.85546875" style="152"/>
    <col min="11008" max="11008" width="13.85546875" style="152" bestFit="1" customWidth="1"/>
    <col min="11009" max="11201" width="8.85546875" style="152"/>
    <col min="11202" max="11202" width="43.42578125" style="152" customWidth="1"/>
    <col min="11203" max="11209" width="18.85546875" style="152" customWidth="1"/>
    <col min="11210" max="11210" width="15.42578125" style="152" customWidth="1"/>
    <col min="11211" max="11211" width="12.140625" style="152" customWidth="1"/>
    <col min="11212" max="11212" width="14.28515625" style="152" customWidth="1"/>
    <col min="11213" max="11213" width="12.28515625" style="152" customWidth="1"/>
    <col min="11214" max="11214" width="12.85546875" style="152" customWidth="1"/>
    <col min="11215" max="11216" width="12.42578125" style="152" customWidth="1"/>
    <col min="11217" max="11217" width="12.28515625" style="152" customWidth="1"/>
    <col min="11218" max="11223" width="11.42578125" style="152" bestFit="1" customWidth="1"/>
    <col min="11224" max="11224" width="13.85546875" style="152" bestFit="1" customWidth="1"/>
    <col min="11225" max="11229" width="11.42578125" style="152" bestFit="1" customWidth="1"/>
    <col min="11230" max="11230" width="11.7109375" style="152" customWidth="1"/>
    <col min="11231" max="11231" width="13.42578125" style="152" bestFit="1" customWidth="1"/>
    <col min="11232" max="11233" width="11.42578125" style="152" bestFit="1" customWidth="1"/>
    <col min="11234" max="11234" width="13.85546875" style="152" bestFit="1" customWidth="1"/>
    <col min="11235" max="11240" width="11.42578125" style="152" bestFit="1" customWidth="1"/>
    <col min="11241" max="11243" width="11.28515625" style="152" bestFit="1" customWidth="1"/>
    <col min="11244" max="11244" width="13.85546875" style="152" bestFit="1" customWidth="1"/>
    <col min="11245" max="11249" width="11.28515625" style="152" bestFit="1" customWidth="1"/>
    <col min="11250" max="11250" width="13.42578125" style="152" customWidth="1"/>
    <col min="11251" max="11251" width="11.28515625" style="152" bestFit="1" customWidth="1"/>
    <col min="11252" max="11252" width="15.140625" style="152" customWidth="1"/>
    <col min="11253" max="11253" width="13.140625" style="152" customWidth="1"/>
    <col min="11254" max="11254" width="15.85546875" style="152" customWidth="1"/>
    <col min="11255" max="11255" width="14.85546875" style="152" customWidth="1"/>
    <col min="11256" max="11256" width="19.140625" style="152" customWidth="1"/>
    <col min="11257" max="11257" width="14" style="152" customWidth="1"/>
    <col min="11258" max="11258" width="15.85546875" style="152" customWidth="1"/>
    <col min="11259" max="11259" width="17" style="152" customWidth="1"/>
    <col min="11260" max="11260" width="16.140625" style="152" customWidth="1"/>
    <col min="11261" max="11261" width="17.28515625" style="152" customWidth="1"/>
    <col min="11262" max="11263" width="8.85546875" style="152"/>
    <col min="11264" max="11264" width="13.85546875" style="152" bestFit="1" customWidth="1"/>
    <col min="11265" max="11457" width="8.85546875" style="152"/>
    <col min="11458" max="11458" width="43.42578125" style="152" customWidth="1"/>
    <col min="11459" max="11465" width="18.85546875" style="152" customWidth="1"/>
    <col min="11466" max="11466" width="15.42578125" style="152" customWidth="1"/>
    <col min="11467" max="11467" width="12.140625" style="152" customWidth="1"/>
    <col min="11468" max="11468" width="14.28515625" style="152" customWidth="1"/>
    <col min="11469" max="11469" width="12.28515625" style="152" customWidth="1"/>
    <col min="11470" max="11470" width="12.85546875" style="152" customWidth="1"/>
    <col min="11471" max="11472" width="12.42578125" style="152" customWidth="1"/>
    <col min="11473" max="11473" width="12.28515625" style="152" customWidth="1"/>
    <col min="11474" max="11479" width="11.42578125" style="152" bestFit="1" customWidth="1"/>
    <col min="11480" max="11480" width="13.85546875" style="152" bestFit="1" customWidth="1"/>
    <col min="11481" max="11485" width="11.42578125" style="152" bestFit="1" customWidth="1"/>
    <col min="11486" max="11486" width="11.7109375" style="152" customWidth="1"/>
    <col min="11487" max="11487" width="13.42578125" style="152" bestFit="1" customWidth="1"/>
    <col min="11488" max="11489" width="11.42578125" style="152" bestFit="1" customWidth="1"/>
    <col min="11490" max="11490" width="13.85546875" style="152" bestFit="1" customWidth="1"/>
    <col min="11491" max="11496" width="11.42578125" style="152" bestFit="1" customWidth="1"/>
    <col min="11497" max="11499" width="11.28515625" style="152" bestFit="1" customWidth="1"/>
    <col min="11500" max="11500" width="13.85546875" style="152" bestFit="1" customWidth="1"/>
    <col min="11501" max="11505" width="11.28515625" style="152" bestFit="1" customWidth="1"/>
    <col min="11506" max="11506" width="13.42578125" style="152" customWidth="1"/>
    <col min="11507" max="11507" width="11.28515625" style="152" bestFit="1" customWidth="1"/>
    <col min="11508" max="11508" width="15.140625" style="152" customWidth="1"/>
    <col min="11509" max="11509" width="13.140625" style="152" customWidth="1"/>
    <col min="11510" max="11510" width="15.85546875" style="152" customWidth="1"/>
    <col min="11511" max="11511" width="14.85546875" style="152" customWidth="1"/>
    <col min="11512" max="11512" width="19.140625" style="152" customWidth="1"/>
    <col min="11513" max="11513" width="14" style="152" customWidth="1"/>
    <col min="11514" max="11514" width="15.85546875" style="152" customWidth="1"/>
    <col min="11515" max="11515" width="17" style="152" customWidth="1"/>
    <col min="11516" max="11516" width="16.140625" style="152" customWidth="1"/>
    <col min="11517" max="11517" width="17.28515625" style="152" customWidth="1"/>
    <col min="11518" max="11519" width="8.85546875" style="152"/>
    <col min="11520" max="11520" width="13.85546875" style="152" bestFit="1" customWidth="1"/>
    <col min="11521" max="11713" width="8.85546875" style="152"/>
    <col min="11714" max="11714" width="43.42578125" style="152" customWidth="1"/>
    <col min="11715" max="11721" width="18.85546875" style="152" customWidth="1"/>
    <col min="11722" max="11722" width="15.42578125" style="152" customWidth="1"/>
    <col min="11723" max="11723" width="12.140625" style="152" customWidth="1"/>
    <col min="11724" max="11724" width="14.28515625" style="152" customWidth="1"/>
    <col min="11725" max="11725" width="12.28515625" style="152" customWidth="1"/>
    <col min="11726" max="11726" width="12.85546875" style="152" customWidth="1"/>
    <col min="11727" max="11728" width="12.42578125" style="152" customWidth="1"/>
    <col min="11729" max="11729" width="12.28515625" style="152" customWidth="1"/>
    <col min="11730" max="11735" width="11.42578125" style="152" bestFit="1" customWidth="1"/>
    <col min="11736" max="11736" width="13.85546875" style="152" bestFit="1" customWidth="1"/>
    <col min="11737" max="11741" width="11.42578125" style="152" bestFit="1" customWidth="1"/>
    <col min="11742" max="11742" width="11.7109375" style="152" customWidth="1"/>
    <col min="11743" max="11743" width="13.42578125" style="152" bestFit="1" customWidth="1"/>
    <col min="11744" max="11745" width="11.42578125" style="152" bestFit="1" customWidth="1"/>
    <col min="11746" max="11746" width="13.85546875" style="152" bestFit="1" customWidth="1"/>
    <col min="11747" max="11752" width="11.42578125" style="152" bestFit="1" customWidth="1"/>
    <col min="11753" max="11755" width="11.28515625" style="152" bestFit="1" customWidth="1"/>
    <col min="11756" max="11756" width="13.85546875" style="152" bestFit="1" customWidth="1"/>
    <col min="11757" max="11761" width="11.28515625" style="152" bestFit="1" customWidth="1"/>
    <col min="11762" max="11762" width="13.42578125" style="152" customWidth="1"/>
    <col min="11763" max="11763" width="11.28515625" style="152" bestFit="1" customWidth="1"/>
    <col min="11764" max="11764" width="15.140625" style="152" customWidth="1"/>
    <col min="11765" max="11765" width="13.140625" style="152" customWidth="1"/>
    <col min="11766" max="11766" width="15.85546875" style="152" customWidth="1"/>
    <col min="11767" max="11767" width="14.85546875" style="152" customWidth="1"/>
    <col min="11768" max="11768" width="19.140625" style="152" customWidth="1"/>
    <col min="11769" max="11769" width="14" style="152" customWidth="1"/>
    <col min="11770" max="11770" width="15.85546875" style="152" customWidth="1"/>
    <col min="11771" max="11771" width="17" style="152" customWidth="1"/>
    <col min="11772" max="11772" width="16.140625" style="152" customWidth="1"/>
    <col min="11773" max="11773" width="17.28515625" style="152" customWidth="1"/>
    <col min="11774" max="11775" width="8.85546875" style="152"/>
    <col min="11776" max="11776" width="13.85546875" style="152" bestFit="1" customWidth="1"/>
    <col min="11777" max="11969" width="8.85546875" style="152"/>
    <col min="11970" max="11970" width="43.42578125" style="152" customWidth="1"/>
    <col min="11971" max="11977" width="18.85546875" style="152" customWidth="1"/>
    <col min="11978" max="11978" width="15.42578125" style="152" customWidth="1"/>
    <col min="11979" max="11979" width="12.140625" style="152" customWidth="1"/>
    <col min="11980" max="11980" width="14.28515625" style="152" customWidth="1"/>
    <col min="11981" max="11981" width="12.28515625" style="152" customWidth="1"/>
    <col min="11982" max="11982" width="12.85546875" style="152" customWidth="1"/>
    <col min="11983" max="11984" width="12.42578125" style="152" customWidth="1"/>
    <col min="11985" max="11985" width="12.28515625" style="152" customWidth="1"/>
    <col min="11986" max="11991" width="11.42578125" style="152" bestFit="1" customWidth="1"/>
    <col min="11992" max="11992" width="13.85546875" style="152" bestFit="1" customWidth="1"/>
    <col min="11993" max="11997" width="11.42578125" style="152" bestFit="1" customWidth="1"/>
    <col min="11998" max="11998" width="11.7109375" style="152" customWidth="1"/>
    <col min="11999" max="11999" width="13.42578125" style="152" bestFit="1" customWidth="1"/>
    <col min="12000" max="12001" width="11.42578125" style="152" bestFit="1" customWidth="1"/>
    <col min="12002" max="12002" width="13.85546875" style="152" bestFit="1" customWidth="1"/>
    <col min="12003" max="12008" width="11.42578125" style="152" bestFit="1" customWidth="1"/>
    <col min="12009" max="12011" width="11.28515625" style="152" bestFit="1" customWidth="1"/>
    <col min="12012" max="12012" width="13.85546875" style="152" bestFit="1" customWidth="1"/>
    <col min="12013" max="12017" width="11.28515625" style="152" bestFit="1" customWidth="1"/>
    <col min="12018" max="12018" width="13.42578125" style="152" customWidth="1"/>
    <col min="12019" max="12019" width="11.28515625" style="152" bestFit="1" customWidth="1"/>
    <col min="12020" max="12020" width="15.140625" style="152" customWidth="1"/>
    <col min="12021" max="12021" width="13.140625" style="152" customWidth="1"/>
    <col min="12022" max="12022" width="15.85546875" style="152" customWidth="1"/>
    <col min="12023" max="12023" width="14.85546875" style="152" customWidth="1"/>
    <col min="12024" max="12024" width="19.140625" style="152" customWidth="1"/>
    <col min="12025" max="12025" width="14" style="152" customWidth="1"/>
    <col min="12026" max="12026" width="15.85546875" style="152" customWidth="1"/>
    <col min="12027" max="12027" width="17" style="152" customWidth="1"/>
    <col min="12028" max="12028" width="16.140625" style="152" customWidth="1"/>
    <col min="12029" max="12029" width="17.28515625" style="152" customWidth="1"/>
    <col min="12030" max="12031" width="8.85546875" style="152"/>
    <col min="12032" max="12032" width="13.85546875" style="152" bestFit="1" customWidth="1"/>
    <col min="12033" max="12225" width="8.85546875" style="152"/>
    <col min="12226" max="12226" width="43.42578125" style="152" customWidth="1"/>
    <col min="12227" max="12233" width="18.85546875" style="152" customWidth="1"/>
    <col min="12234" max="12234" width="15.42578125" style="152" customWidth="1"/>
    <col min="12235" max="12235" width="12.140625" style="152" customWidth="1"/>
    <col min="12236" max="12236" width="14.28515625" style="152" customWidth="1"/>
    <col min="12237" max="12237" width="12.28515625" style="152" customWidth="1"/>
    <col min="12238" max="12238" width="12.85546875" style="152" customWidth="1"/>
    <col min="12239" max="12240" width="12.42578125" style="152" customWidth="1"/>
    <col min="12241" max="12241" width="12.28515625" style="152" customWidth="1"/>
    <col min="12242" max="12247" width="11.42578125" style="152" bestFit="1" customWidth="1"/>
    <col min="12248" max="12248" width="13.85546875" style="152" bestFit="1" customWidth="1"/>
    <col min="12249" max="12253" width="11.42578125" style="152" bestFit="1" customWidth="1"/>
    <col min="12254" max="12254" width="11.7109375" style="152" customWidth="1"/>
    <col min="12255" max="12255" width="13.42578125" style="152" bestFit="1" customWidth="1"/>
    <col min="12256" max="12257" width="11.42578125" style="152" bestFit="1" customWidth="1"/>
    <col min="12258" max="12258" width="13.85546875" style="152" bestFit="1" customWidth="1"/>
    <col min="12259" max="12264" width="11.42578125" style="152" bestFit="1" customWidth="1"/>
    <col min="12265" max="12267" width="11.28515625" style="152" bestFit="1" customWidth="1"/>
    <col min="12268" max="12268" width="13.85546875" style="152" bestFit="1" customWidth="1"/>
    <col min="12269" max="12273" width="11.28515625" style="152" bestFit="1" customWidth="1"/>
    <col min="12274" max="12274" width="13.42578125" style="152" customWidth="1"/>
    <col min="12275" max="12275" width="11.28515625" style="152" bestFit="1" customWidth="1"/>
    <col min="12276" max="12276" width="15.140625" style="152" customWidth="1"/>
    <col min="12277" max="12277" width="13.140625" style="152" customWidth="1"/>
    <col min="12278" max="12278" width="15.85546875" style="152" customWidth="1"/>
    <col min="12279" max="12279" width="14.85546875" style="152" customWidth="1"/>
    <col min="12280" max="12280" width="19.140625" style="152" customWidth="1"/>
    <col min="12281" max="12281" width="14" style="152" customWidth="1"/>
    <col min="12282" max="12282" width="15.85546875" style="152" customWidth="1"/>
    <col min="12283" max="12283" width="17" style="152" customWidth="1"/>
    <col min="12284" max="12284" width="16.140625" style="152" customWidth="1"/>
    <col min="12285" max="12285" width="17.28515625" style="152" customWidth="1"/>
    <col min="12286" max="12287" width="8.85546875" style="152"/>
    <col min="12288" max="12288" width="13.85546875" style="152" bestFit="1" customWidth="1"/>
    <col min="12289" max="12481" width="8.85546875" style="152"/>
    <col min="12482" max="12482" width="43.42578125" style="152" customWidth="1"/>
    <col min="12483" max="12489" width="18.85546875" style="152" customWidth="1"/>
    <col min="12490" max="12490" width="15.42578125" style="152" customWidth="1"/>
    <col min="12491" max="12491" width="12.140625" style="152" customWidth="1"/>
    <col min="12492" max="12492" width="14.28515625" style="152" customWidth="1"/>
    <col min="12493" max="12493" width="12.28515625" style="152" customWidth="1"/>
    <col min="12494" max="12494" width="12.85546875" style="152" customWidth="1"/>
    <col min="12495" max="12496" width="12.42578125" style="152" customWidth="1"/>
    <col min="12497" max="12497" width="12.28515625" style="152" customWidth="1"/>
    <col min="12498" max="12503" width="11.42578125" style="152" bestFit="1" customWidth="1"/>
    <col min="12504" max="12504" width="13.85546875" style="152" bestFit="1" customWidth="1"/>
    <col min="12505" max="12509" width="11.42578125" style="152" bestFit="1" customWidth="1"/>
    <col min="12510" max="12510" width="11.7109375" style="152" customWidth="1"/>
    <col min="12511" max="12511" width="13.42578125" style="152" bestFit="1" customWidth="1"/>
    <col min="12512" max="12513" width="11.42578125" style="152" bestFit="1" customWidth="1"/>
    <col min="12514" max="12514" width="13.85546875" style="152" bestFit="1" customWidth="1"/>
    <col min="12515" max="12520" width="11.42578125" style="152" bestFit="1" customWidth="1"/>
    <col min="12521" max="12523" width="11.28515625" style="152" bestFit="1" customWidth="1"/>
    <col min="12524" max="12524" width="13.85546875" style="152" bestFit="1" customWidth="1"/>
    <col min="12525" max="12529" width="11.28515625" style="152" bestFit="1" customWidth="1"/>
    <col min="12530" max="12530" width="13.42578125" style="152" customWidth="1"/>
    <col min="12531" max="12531" width="11.28515625" style="152" bestFit="1" customWidth="1"/>
    <col min="12532" max="12532" width="15.140625" style="152" customWidth="1"/>
    <col min="12533" max="12533" width="13.140625" style="152" customWidth="1"/>
    <col min="12534" max="12534" width="15.85546875" style="152" customWidth="1"/>
    <col min="12535" max="12535" width="14.85546875" style="152" customWidth="1"/>
    <col min="12536" max="12536" width="19.140625" style="152" customWidth="1"/>
    <col min="12537" max="12537" width="14" style="152" customWidth="1"/>
    <col min="12538" max="12538" width="15.85546875" style="152" customWidth="1"/>
    <col min="12539" max="12539" width="17" style="152" customWidth="1"/>
    <col min="12540" max="12540" width="16.140625" style="152" customWidth="1"/>
    <col min="12541" max="12541" width="17.28515625" style="152" customWidth="1"/>
    <col min="12542" max="12543" width="8.85546875" style="152"/>
    <col min="12544" max="12544" width="13.85546875" style="152" bestFit="1" customWidth="1"/>
    <col min="12545" max="12737" width="8.85546875" style="152"/>
    <col min="12738" max="12738" width="43.42578125" style="152" customWidth="1"/>
    <col min="12739" max="12745" width="18.85546875" style="152" customWidth="1"/>
    <col min="12746" max="12746" width="15.42578125" style="152" customWidth="1"/>
    <col min="12747" max="12747" width="12.140625" style="152" customWidth="1"/>
    <col min="12748" max="12748" width="14.28515625" style="152" customWidth="1"/>
    <col min="12749" max="12749" width="12.28515625" style="152" customWidth="1"/>
    <col min="12750" max="12750" width="12.85546875" style="152" customWidth="1"/>
    <col min="12751" max="12752" width="12.42578125" style="152" customWidth="1"/>
    <col min="12753" max="12753" width="12.28515625" style="152" customWidth="1"/>
    <col min="12754" max="12759" width="11.42578125" style="152" bestFit="1" customWidth="1"/>
    <col min="12760" max="12760" width="13.85546875" style="152" bestFit="1" customWidth="1"/>
    <col min="12761" max="12765" width="11.42578125" style="152" bestFit="1" customWidth="1"/>
    <col min="12766" max="12766" width="11.7109375" style="152" customWidth="1"/>
    <col min="12767" max="12767" width="13.42578125" style="152" bestFit="1" customWidth="1"/>
    <col min="12768" max="12769" width="11.42578125" style="152" bestFit="1" customWidth="1"/>
    <col min="12770" max="12770" width="13.85546875" style="152" bestFit="1" customWidth="1"/>
    <col min="12771" max="12776" width="11.42578125" style="152" bestFit="1" customWidth="1"/>
    <col min="12777" max="12779" width="11.28515625" style="152" bestFit="1" customWidth="1"/>
    <col min="12780" max="12780" width="13.85546875" style="152" bestFit="1" customWidth="1"/>
    <col min="12781" max="12785" width="11.28515625" style="152" bestFit="1" customWidth="1"/>
    <col min="12786" max="12786" width="13.42578125" style="152" customWidth="1"/>
    <col min="12787" max="12787" width="11.28515625" style="152" bestFit="1" customWidth="1"/>
    <col min="12788" max="12788" width="15.140625" style="152" customWidth="1"/>
    <col min="12789" max="12789" width="13.140625" style="152" customWidth="1"/>
    <col min="12790" max="12790" width="15.85546875" style="152" customWidth="1"/>
    <col min="12791" max="12791" width="14.85546875" style="152" customWidth="1"/>
    <col min="12792" max="12792" width="19.140625" style="152" customWidth="1"/>
    <col min="12793" max="12793" width="14" style="152" customWidth="1"/>
    <col min="12794" max="12794" width="15.85546875" style="152" customWidth="1"/>
    <col min="12795" max="12795" width="17" style="152" customWidth="1"/>
    <col min="12796" max="12796" width="16.140625" style="152" customWidth="1"/>
    <col min="12797" max="12797" width="17.28515625" style="152" customWidth="1"/>
    <col min="12798" max="12799" width="8.85546875" style="152"/>
    <col min="12800" max="12800" width="13.85546875" style="152" bestFit="1" customWidth="1"/>
    <col min="12801" max="12993" width="8.85546875" style="152"/>
    <col min="12994" max="12994" width="43.42578125" style="152" customWidth="1"/>
    <col min="12995" max="13001" width="18.85546875" style="152" customWidth="1"/>
    <col min="13002" max="13002" width="15.42578125" style="152" customWidth="1"/>
    <col min="13003" max="13003" width="12.140625" style="152" customWidth="1"/>
    <col min="13004" max="13004" width="14.28515625" style="152" customWidth="1"/>
    <col min="13005" max="13005" width="12.28515625" style="152" customWidth="1"/>
    <col min="13006" max="13006" width="12.85546875" style="152" customWidth="1"/>
    <col min="13007" max="13008" width="12.42578125" style="152" customWidth="1"/>
    <col min="13009" max="13009" width="12.28515625" style="152" customWidth="1"/>
    <col min="13010" max="13015" width="11.42578125" style="152" bestFit="1" customWidth="1"/>
    <col min="13016" max="13016" width="13.85546875" style="152" bestFit="1" customWidth="1"/>
    <col min="13017" max="13021" width="11.42578125" style="152" bestFit="1" customWidth="1"/>
    <col min="13022" max="13022" width="11.7109375" style="152" customWidth="1"/>
    <col min="13023" max="13023" width="13.42578125" style="152" bestFit="1" customWidth="1"/>
    <col min="13024" max="13025" width="11.42578125" style="152" bestFit="1" customWidth="1"/>
    <col min="13026" max="13026" width="13.85546875" style="152" bestFit="1" customWidth="1"/>
    <col min="13027" max="13032" width="11.42578125" style="152" bestFit="1" customWidth="1"/>
    <col min="13033" max="13035" width="11.28515625" style="152" bestFit="1" customWidth="1"/>
    <col min="13036" max="13036" width="13.85546875" style="152" bestFit="1" customWidth="1"/>
    <col min="13037" max="13041" width="11.28515625" style="152" bestFit="1" customWidth="1"/>
    <col min="13042" max="13042" width="13.42578125" style="152" customWidth="1"/>
    <col min="13043" max="13043" width="11.28515625" style="152" bestFit="1" customWidth="1"/>
    <col min="13044" max="13044" width="15.140625" style="152" customWidth="1"/>
    <col min="13045" max="13045" width="13.140625" style="152" customWidth="1"/>
    <col min="13046" max="13046" width="15.85546875" style="152" customWidth="1"/>
    <col min="13047" max="13047" width="14.85546875" style="152" customWidth="1"/>
    <col min="13048" max="13048" width="19.140625" style="152" customWidth="1"/>
    <col min="13049" max="13049" width="14" style="152" customWidth="1"/>
    <col min="13050" max="13050" width="15.85546875" style="152" customWidth="1"/>
    <col min="13051" max="13051" width="17" style="152" customWidth="1"/>
    <col min="13052" max="13052" width="16.140625" style="152" customWidth="1"/>
    <col min="13053" max="13053" width="17.28515625" style="152" customWidth="1"/>
    <col min="13054" max="13055" width="8.85546875" style="152"/>
    <col min="13056" max="13056" width="13.85546875" style="152" bestFit="1" customWidth="1"/>
    <col min="13057" max="13249" width="8.85546875" style="152"/>
    <col min="13250" max="13250" width="43.42578125" style="152" customWidth="1"/>
    <col min="13251" max="13257" width="18.85546875" style="152" customWidth="1"/>
    <col min="13258" max="13258" width="15.42578125" style="152" customWidth="1"/>
    <col min="13259" max="13259" width="12.140625" style="152" customWidth="1"/>
    <col min="13260" max="13260" width="14.28515625" style="152" customWidth="1"/>
    <col min="13261" max="13261" width="12.28515625" style="152" customWidth="1"/>
    <col min="13262" max="13262" width="12.85546875" style="152" customWidth="1"/>
    <col min="13263" max="13264" width="12.42578125" style="152" customWidth="1"/>
    <col min="13265" max="13265" width="12.28515625" style="152" customWidth="1"/>
    <col min="13266" max="13271" width="11.42578125" style="152" bestFit="1" customWidth="1"/>
    <col min="13272" max="13272" width="13.85546875" style="152" bestFit="1" customWidth="1"/>
    <col min="13273" max="13277" width="11.42578125" style="152" bestFit="1" customWidth="1"/>
    <col min="13278" max="13278" width="11.7109375" style="152" customWidth="1"/>
    <col min="13279" max="13279" width="13.42578125" style="152" bestFit="1" customWidth="1"/>
    <col min="13280" max="13281" width="11.42578125" style="152" bestFit="1" customWidth="1"/>
    <col min="13282" max="13282" width="13.85546875" style="152" bestFit="1" customWidth="1"/>
    <col min="13283" max="13288" width="11.42578125" style="152" bestFit="1" customWidth="1"/>
    <col min="13289" max="13291" width="11.28515625" style="152" bestFit="1" customWidth="1"/>
    <col min="13292" max="13292" width="13.85546875" style="152" bestFit="1" customWidth="1"/>
    <col min="13293" max="13297" width="11.28515625" style="152" bestFit="1" customWidth="1"/>
    <col min="13298" max="13298" width="13.42578125" style="152" customWidth="1"/>
    <col min="13299" max="13299" width="11.28515625" style="152" bestFit="1" customWidth="1"/>
    <col min="13300" max="13300" width="15.140625" style="152" customWidth="1"/>
    <col min="13301" max="13301" width="13.140625" style="152" customWidth="1"/>
    <col min="13302" max="13302" width="15.85546875" style="152" customWidth="1"/>
    <col min="13303" max="13303" width="14.85546875" style="152" customWidth="1"/>
    <col min="13304" max="13304" width="19.140625" style="152" customWidth="1"/>
    <col min="13305" max="13305" width="14" style="152" customWidth="1"/>
    <col min="13306" max="13306" width="15.85546875" style="152" customWidth="1"/>
    <col min="13307" max="13307" width="17" style="152" customWidth="1"/>
    <col min="13308" max="13308" width="16.140625" style="152" customWidth="1"/>
    <col min="13309" max="13309" width="17.28515625" style="152" customWidth="1"/>
    <col min="13310" max="13311" width="8.85546875" style="152"/>
    <col min="13312" max="13312" width="13.85546875" style="152" bestFit="1" customWidth="1"/>
    <col min="13313" max="13505" width="8.85546875" style="152"/>
    <col min="13506" max="13506" width="43.42578125" style="152" customWidth="1"/>
    <col min="13507" max="13513" width="18.85546875" style="152" customWidth="1"/>
    <col min="13514" max="13514" width="15.42578125" style="152" customWidth="1"/>
    <col min="13515" max="13515" width="12.140625" style="152" customWidth="1"/>
    <col min="13516" max="13516" width="14.28515625" style="152" customWidth="1"/>
    <col min="13517" max="13517" width="12.28515625" style="152" customWidth="1"/>
    <col min="13518" max="13518" width="12.85546875" style="152" customWidth="1"/>
    <col min="13519" max="13520" width="12.42578125" style="152" customWidth="1"/>
    <col min="13521" max="13521" width="12.28515625" style="152" customWidth="1"/>
    <col min="13522" max="13527" width="11.42578125" style="152" bestFit="1" customWidth="1"/>
    <col min="13528" max="13528" width="13.85546875" style="152" bestFit="1" customWidth="1"/>
    <col min="13529" max="13533" width="11.42578125" style="152" bestFit="1" customWidth="1"/>
    <col min="13534" max="13534" width="11.7109375" style="152" customWidth="1"/>
    <col min="13535" max="13535" width="13.42578125" style="152" bestFit="1" customWidth="1"/>
    <col min="13536" max="13537" width="11.42578125" style="152" bestFit="1" customWidth="1"/>
    <col min="13538" max="13538" width="13.85546875" style="152" bestFit="1" customWidth="1"/>
    <col min="13539" max="13544" width="11.42578125" style="152" bestFit="1" customWidth="1"/>
    <col min="13545" max="13547" width="11.28515625" style="152" bestFit="1" customWidth="1"/>
    <col min="13548" max="13548" width="13.85546875" style="152" bestFit="1" customWidth="1"/>
    <col min="13549" max="13553" width="11.28515625" style="152" bestFit="1" customWidth="1"/>
    <col min="13554" max="13554" width="13.42578125" style="152" customWidth="1"/>
    <col min="13555" max="13555" width="11.28515625" style="152" bestFit="1" customWidth="1"/>
    <col min="13556" max="13556" width="15.140625" style="152" customWidth="1"/>
    <col min="13557" max="13557" width="13.140625" style="152" customWidth="1"/>
    <col min="13558" max="13558" width="15.85546875" style="152" customWidth="1"/>
    <col min="13559" max="13559" width="14.85546875" style="152" customWidth="1"/>
    <col min="13560" max="13560" width="19.140625" style="152" customWidth="1"/>
    <col min="13561" max="13561" width="14" style="152" customWidth="1"/>
    <col min="13562" max="13562" width="15.85546875" style="152" customWidth="1"/>
    <col min="13563" max="13563" width="17" style="152" customWidth="1"/>
    <col min="13564" max="13564" width="16.140625" style="152" customWidth="1"/>
    <col min="13565" max="13565" width="17.28515625" style="152" customWidth="1"/>
    <col min="13566" max="13567" width="8.85546875" style="152"/>
    <col min="13568" max="13568" width="13.85546875" style="152" bestFit="1" customWidth="1"/>
    <col min="13569" max="13761" width="8.85546875" style="152"/>
    <col min="13762" max="13762" width="43.42578125" style="152" customWidth="1"/>
    <col min="13763" max="13769" width="18.85546875" style="152" customWidth="1"/>
    <col min="13770" max="13770" width="15.42578125" style="152" customWidth="1"/>
    <col min="13771" max="13771" width="12.140625" style="152" customWidth="1"/>
    <col min="13772" max="13772" width="14.28515625" style="152" customWidth="1"/>
    <col min="13773" max="13773" width="12.28515625" style="152" customWidth="1"/>
    <col min="13774" max="13774" width="12.85546875" style="152" customWidth="1"/>
    <col min="13775" max="13776" width="12.42578125" style="152" customWidth="1"/>
    <col min="13777" max="13777" width="12.28515625" style="152" customWidth="1"/>
    <col min="13778" max="13783" width="11.42578125" style="152" bestFit="1" customWidth="1"/>
    <col min="13784" max="13784" width="13.85546875" style="152" bestFit="1" customWidth="1"/>
    <col min="13785" max="13789" width="11.42578125" style="152" bestFit="1" customWidth="1"/>
    <col min="13790" max="13790" width="11.7109375" style="152" customWidth="1"/>
    <col min="13791" max="13791" width="13.42578125" style="152" bestFit="1" customWidth="1"/>
    <col min="13792" max="13793" width="11.42578125" style="152" bestFit="1" customWidth="1"/>
    <col min="13794" max="13794" width="13.85546875" style="152" bestFit="1" customWidth="1"/>
    <col min="13795" max="13800" width="11.42578125" style="152" bestFit="1" customWidth="1"/>
    <col min="13801" max="13803" width="11.28515625" style="152" bestFit="1" customWidth="1"/>
    <col min="13804" max="13804" width="13.85546875" style="152" bestFit="1" customWidth="1"/>
    <col min="13805" max="13809" width="11.28515625" style="152" bestFit="1" customWidth="1"/>
    <col min="13810" max="13810" width="13.42578125" style="152" customWidth="1"/>
    <col min="13811" max="13811" width="11.28515625" style="152" bestFit="1" customWidth="1"/>
    <col min="13812" max="13812" width="15.140625" style="152" customWidth="1"/>
    <col min="13813" max="13813" width="13.140625" style="152" customWidth="1"/>
    <col min="13814" max="13814" width="15.85546875" style="152" customWidth="1"/>
    <col min="13815" max="13815" width="14.85546875" style="152" customWidth="1"/>
    <col min="13816" max="13816" width="19.140625" style="152" customWidth="1"/>
    <col min="13817" max="13817" width="14" style="152" customWidth="1"/>
    <col min="13818" max="13818" width="15.85546875" style="152" customWidth="1"/>
    <col min="13819" max="13819" width="17" style="152" customWidth="1"/>
    <col min="13820" max="13820" width="16.140625" style="152" customWidth="1"/>
    <col min="13821" max="13821" width="17.28515625" style="152" customWidth="1"/>
    <col min="13822" max="13823" width="8.85546875" style="152"/>
    <col min="13824" max="13824" width="13.85546875" style="152" bestFit="1" customWidth="1"/>
    <col min="13825" max="14017" width="8.85546875" style="152"/>
    <col min="14018" max="14018" width="43.42578125" style="152" customWidth="1"/>
    <col min="14019" max="14025" width="18.85546875" style="152" customWidth="1"/>
    <col min="14026" max="14026" width="15.42578125" style="152" customWidth="1"/>
    <col min="14027" max="14027" width="12.140625" style="152" customWidth="1"/>
    <col min="14028" max="14028" width="14.28515625" style="152" customWidth="1"/>
    <col min="14029" max="14029" width="12.28515625" style="152" customWidth="1"/>
    <col min="14030" max="14030" width="12.85546875" style="152" customWidth="1"/>
    <col min="14031" max="14032" width="12.42578125" style="152" customWidth="1"/>
    <col min="14033" max="14033" width="12.28515625" style="152" customWidth="1"/>
    <col min="14034" max="14039" width="11.42578125" style="152" bestFit="1" customWidth="1"/>
    <col min="14040" max="14040" width="13.85546875" style="152" bestFit="1" customWidth="1"/>
    <col min="14041" max="14045" width="11.42578125" style="152" bestFit="1" customWidth="1"/>
    <col min="14046" max="14046" width="11.7109375" style="152" customWidth="1"/>
    <col min="14047" max="14047" width="13.42578125" style="152" bestFit="1" customWidth="1"/>
    <col min="14048" max="14049" width="11.42578125" style="152" bestFit="1" customWidth="1"/>
    <col min="14050" max="14050" width="13.85546875" style="152" bestFit="1" customWidth="1"/>
    <col min="14051" max="14056" width="11.42578125" style="152" bestFit="1" customWidth="1"/>
    <col min="14057" max="14059" width="11.28515625" style="152" bestFit="1" customWidth="1"/>
    <col min="14060" max="14060" width="13.85546875" style="152" bestFit="1" customWidth="1"/>
    <col min="14061" max="14065" width="11.28515625" style="152" bestFit="1" customWidth="1"/>
    <col min="14066" max="14066" width="13.42578125" style="152" customWidth="1"/>
    <col min="14067" max="14067" width="11.28515625" style="152" bestFit="1" customWidth="1"/>
    <col min="14068" max="14068" width="15.140625" style="152" customWidth="1"/>
    <col min="14069" max="14069" width="13.140625" style="152" customWidth="1"/>
    <col min="14070" max="14070" width="15.85546875" style="152" customWidth="1"/>
    <col min="14071" max="14071" width="14.85546875" style="152" customWidth="1"/>
    <col min="14072" max="14072" width="19.140625" style="152" customWidth="1"/>
    <col min="14073" max="14073" width="14" style="152" customWidth="1"/>
    <col min="14074" max="14074" width="15.85546875" style="152" customWidth="1"/>
    <col min="14075" max="14075" width="17" style="152" customWidth="1"/>
    <col min="14076" max="14076" width="16.140625" style="152" customWidth="1"/>
    <col min="14077" max="14077" width="17.28515625" style="152" customWidth="1"/>
    <col min="14078" max="14079" width="8.85546875" style="152"/>
    <col min="14080" max="14080" width="13.85546875" style="152" bestFit="1" customWidth="1"/>
    <col min="14081" max="14273" width="8.85546875" style="152"/>
    <col min="14274" max="14274" width="43.42578125" style="152" customWidth="1"/>
    <col min="14275" max="14281" width="18.85546875" style="152" customWidth="1"/>
    <col min="14282" max="14282" width="15.42578125" style="152" customWidth="1"/>
    <col min="14283" max="14283" width="12.140625" style="152" customWidth="1"/>
    <col min="14284" max="14284" width="14.28515625" style="152" customWidth="1"/>
    <col min="14285" max="14285" width="12.28515625" style="152" customWidth="1"/>
    <col min="14286" max="14286" width="12.85546875" style="152" customWidth="1"/>
    <col min="14287" max="14288" width="12.42578125" style="152" customWidth="1"/>
    <col min="14289" max="14289" width="12.28515625" style="152" customWidth="1"/>
    <col min="14290" max="14295" width="11.42578125" style="152" bestFit="1" customWidth="1"/>
    <col min="14296" max="14296" width="13.85546875" style="152" bestFit="1" customWidth="1"/>
    <col min="14297" max="14301" width="11.42578125" style="152" bestFit="1" customWidth="1"/>
    <col min="14302" max="14302" width="11.7109375" style="152" customWidth="1"/>
    <col min="14303" max="14303" width="13.42578125" style="152" bestFit="1" customWidth="1"/>
    <col min="14304" max="14305" width="11.42578125" style="152" bestFit="1" customWidth="1"/>
    <col min="14306" max="14306" width="13.85546875" style="152" bestFit="1" customWidth="1"/>
    <col min="14307" max="14312" width="11.42578125" style="152" bestFit="1" customWidth="1"/>
    <col min="14313" max="14315" width="11.28515625" style="152" bestFit="1" customWidth="1"/>
    <col min="14316" max="14316" width="13.85546875" style="152" bestFit="1" customWidth="1"/>
    <col min="14317" max="14321" width="11.28515625" style="152" bestFit="1" customWidth="1"/>
    <col min="14322" max="14322" width="13.42578125" style="152" customWidth="1"/>
    <col min="14323" max="14323" width="11.28515625" style="152" bestFit="1" customWidth="1"/>
    <col min="14324" max="14324" width="15.140625" style="152" customWidth="1"/>
    <col min="14325" max="14325" width="13.140625" style="152" customWidth="1"/>
    <col min="14326" max="14326" width="15.85546875" style="152" customWidth="1"/>
    <col min="14327" max="14327" width="14.85546875" style="152" customWidth="1"/>
    <col min="14328" max="14328" width="19.140625" style="152" customWidth="1"/>
    <col min="14329" max="14329" width="14" style="152" customWidth="1"/>
    <col min="14330" max="14330" width="15.85546875" style="152" customWidth="1"/>
    <col min="14331" max="14331" width="17" style="152" customWidth="1"/>
    <col min="14332" max="14332" width="16.140625" style="152" customWidth="1"/>
    <col min="14333" max="14333" width="17.28515625" style="152" customWidth="1"/>
    <col min="14334" max="14335" width="8.85546875" style="152"/>
    <col min="14336" max="14336" width="13.85546875" style="152" bestFit="1" customWidth="1"/>
    <col min="14337" max="14529" width="8.85546875" style="152"/>
    <col min="14530" max="14530" width="43.42578125" style="152" customWidth="1"/>
    <col min="14531" max="14537" width="18.85546875" style="152" customWidth="1"/>
    <col min="14538" max="14538" width="15.42578125" style="152" customWidth="1"/>
    <col min="14539" max="14539" width="12.140625" style="152" customWidth="1"/>
    <col min="14540" max="14540" width="14.28515625" style="152" customWidth="1"/>
    <col min="14541" max="14541" width="12.28515625" style="152" customWidth="1"/>
    <col min="14542" max="14542" width="12.85546875" style="152" customWidth="1"/>
    <col min="14543" max="14544" width="12.42578125" style="152" customWidth="1"/>
    <col min="14545" max="14545" width="12.28515625" style="152" customWidth="1"/>
    <col min="14546" max="14551" width="11.42578125" style="152" bestFit="1" customWidth="1"/>
    <col min="14552" max="14552" width="13.85546875" style="152" bestFit="1" customWidth="1"/>
    <col min="14553" max="14557" width="11.42578125" style="152" bestFit="1" customWidth="1"/>
    <col min="14558" max="14558" width="11.7109375" style="152" customWidth="1"/>
    <col min="14559" max="14559" width="13.42578125" style="152" bestFit="1" customWidth="1"/>
    <col min="14560" max="14561" width="11.42578125" style="152" bestFit="1" customWidth="1"/>
    <col min="14562" max="14562" width="13.85546875" style="152" bestFit="1" customWidth="1"/>
    <col min="14563" max="14568" width="11.42578125" style="152" bestFit="1" customWidth="1"/>
    <col min="14569" max="14571" width="11.28515625" style="152" bestFit="1" customWidth="1"/>
    <col min="14572" max="14572" width="13.85546875" style="152" bestFit="1" customWidth="1"/>
    <col min="14573" max="14577" width="11.28515625" style="152" bestFit="1" customWidth="1"/>
    <col min="14578" max="14578" width="13.42578125" style="152" customWidth="1"/>
    <col min="14579" max="14579" width="11.28515625" style="152" bestFit="1" customWidth="1"/>
    <col min="14580" max="14580" width="15.140625" style="152" customWidth="1"/>
    <col min="14581" max="14581" width="13.140625" style="152" customWidth="1"/>
    <col min="14582" max="14582" width="15.85546875" style="152" customWidth="1"/>
    <col min="14583" max="14583" width="14.85546875" style="152" customWidth="1"/>
    <col min="14584" max="14584" width="19.140625" style="152" customWidth="1"/>
    <col min="14585" max="14585" width="14" style="152" customWidth="1"/>
    <col min="14586" max="14586" width="15.85546875" style="152" customWidth="1"/>
    <col min="14587" max="14587" width="17" style="152" customWidth="1"/>
    <col min="14588" max="14588" width="16.140625" style="152" customWidth="1"/>
    <col min="14589" max="14589" width="17.28515625" style="152" customWidth="1"/>
    <col min="14590" max="14591" width="8.85546875" style="152"/>
    <col min="14592" max="14592" width="13.85546875" style="152" bestFit="1" customWidth="1"/>
    <col min="14593" max="14785" width="8.85546875" style="152"/>
    <col min="14786" max="14786" width="43.42578125" style="152" customWidth="1"/>
    <col min="14787" max="14793" width="18.85546875" style="152" customWidth="1"/>
    <col min="14794" max="14794" width="15.42578125" style="152" customWidth="1"/>
    <col min="14795" max="14795" width="12.140625" style="152" customWidth="1"/>
    <col min="14796" max="14796" width="14.28515625" style="152" customWidth="1"/>
    <col min="14797" max="14797" width="12.28515625" style="152" customWidth="1"/>
    <col min="14798" max="14798" width="12.85546875" style="152" customWidth="1"/>
    <col min="14799" max="14800" width="12.42578125" style="152" customWidth="1"/>
    <col min="14801" max="14801" width="12.28515625" style="152" customWidth="1"/>
    <col min="14802" max="14807" width="11.42578125" style="152" bestFit="1" customWidth="1"/>
    <col min="14808" max="14808" width="13.85546875" style="152" bestFit="1" customWidth="1"/>
    <col min="14809" max="14813" width="11.42578125" style="152" bestFit="1" customWidth="1"/>
    <col min="14814" max="14814" width="11.7109375" style="152" customWidth="1"/>
    <col min="14815" max="14815" width="13.42578125" style="152" bestFit="1" customWidth="1"/>
    <col min="14816" max="14817" width="11.42578125" style="152" bestFit="1" customWidth="1"/>
    <col min="14818" max="14818" width="13.85546875" style="152" bestFit="1" customWidth="1"/>
    <col min="14819" max="14824" width="11.42578125" style="152" bestFit="1" customWidth="1"/>
    <col min="14825" max="14827" width="11.28515625" style="152" bestFit="1" customWidth="1"/>
    <col min="14828" max="14828" width="13.85546875" style="152" bestFit="1" customWidth="1"/>
    <col min="14829" max="14833" width="11.28515625" style="152" bestFit="1" customWidth="1"/>
    <col min="14834" max="14834" width="13.42578125" style="152" customWidth="1"/>
    <col min="14835" max="14835" width="11.28515625" style="152" bestFit="1" customWidth="1"/>
    <col min="14836" max="14836" width="15.140625" style="152" customWidth="1"/>
    <col min="14837" max="14837" width="13.140625" style="152" customWidth="1"/>
    <col min="14838" max="14838" width="15.85546875" style="152" customWidth="1"/>
    <col min="14839" max="14839" width="14.85546875" style="152" customWidth="1"/>
    <col min="14840" max="14840" width="19.140625" style="152" customWidth="1"/>
    <col min="14841" max="14841" width="14" style="152" customWidth="1"/>
    <col min="14842" max="14842" width="15.85546875" style="152" customWidth="1"/>
    <col min="14843" max="14843" width="17" style="152" customWidth="1"/>
    <col min="14844" max="14844" width="16.140625" style="152" customWidth="1"/>
    <col min="14845" max="14845" width="17.28515625" style="152" customWidth="1"/>
    <col min="14846" max="14847" width="8.85546875" style="152"/>
    <col min="14848" max="14848" width="13.85546875" style="152" bestFit="1" customWidth="1"/>
    <col min="14849" max="15041" width="8.85546875" style="152"/>
    <col min="15042" max="15042" width="43.42578125" style="152" customWidth="1"/>
    <col min="15043" max="15049" width="18.85546875" style="152" customWidth="1"/>
    <col min="15050" max="15050" width="15.42578125" style="152" customWidth="1"/>
    <col min="15051" max="15051" width="12.140625" style="152" customWidth="1"/>
    <col min="15052" max="15052" width="14.28515625" style="152" customWidth="1"/>
    <col min="15053" max="15053" width="12.28515625" style="152" customWidth="1"/>
    <col min="15054" max="15054" width="12.85546875" style="152" customWidth="1"/>
    <col min="15055" max="15056" width="12.42578125" style="152" customWidth="1"/>
    <col min="15057" max="15057" width="12.28515625" style="152" customWidth="1"/>
    <col min="15058" max="15063" width="11.42578125" style="152" bestFit="1" customWidth="1"/>
    <col min="15064" max="15064" width="13.85546875" style="152" bestFit="1" customWidth="1"/>
    <col min="15065" max="15069" width="11.42578125" style="152" bestFit="1" customWidth="1"/>
    <col min="15070" max="15070" width="11.7109375" style="152" customWidth="1"/>
    <col min="15071" max="15071" width="13.42578125" style="152" bestFit="1" customWidth="1"/>
    <col min="15072" max="15073" width="11.42578125" style="152" bestFit="1" customWidth="1"/>
    <col min="15074" max="15074" width="13.85546875" style="152" bestFit="1" customWidth="1"/>
    <col min="15075" max="15080" width="11.42578125" style="152" bestFit="1" customWidth="1"/>
    <col min="15081" max="15083" width="11.28515625" style="152" bestFit="1" customWidth="1"/>
    <col min="15084" max="15084" width="13.85546875" style="152" bestFit="1" customWidth="1"/>
    <col min="15085" max="15089" width="11.28515625" style="152" bestFit="1" customWidth="1"/>
    <col min="15090" max="15090" width="13.42578125" style="152" customWidth="1"/>
    <col min="15091" max="15091" width="11.28515625" style="152" bestFit="1" customWidth="1"/>
    <col min="15092" max="15092" width="15.140625" style="152" customWidth="1"/>
    <col min="15093" max="15093" width="13.140625" style="152" customWidth="1"/>
    <col min="15094" max="15094" width="15.85546875" style="152" customWidth="1"/>
    <col min="15095" max="15095" width="14.85546875" style="152" customWidth="1"/>
    <col min="15096" max="15096" width="19.140625" style="152" customWidth="1"/>
    <col min="15097" max="15097" width="14" style="152" customWidth="1"/>
    <col min="15098" max="15098" width="15.85546875" style="152" customWidth="1"/>
    <col min="15099" max="15099" width="17" style="152" customWidth="1"/>
    <col min="15100" max="15100" width="16.140625" style="152" customWidth="1"/>
    <col min="15101" max="15101" width="17.28515625" style="152" customWidth="1"/>
    <col min="15102" max="15103" width="8.85546875" style="152"/>
    <col min="15104" max="15104" width="13.85546875" style="152" bestFit="1" customWidth="1"/>
    <col min="15105" max="15297" width="8.85546875" style="152"/>
    <col min="15298" max="15298" width="43.42578125" style="152" customWidth="1"/>
    <col min="15299" max="15305" width="18.85546875" style="152" customWidth="1"/>
    <col min="15306" max="15306" width="15.42578125" style="152" customWidth="1"/>
    <col min="15307" max="15307" width="12.140625" style="152" customWidth="1"/>
    <col min="15308" max="15308" width="14.28515625" style="152" customWidth="1"/>
    <col min="15309" max="15309" width="12.28515625" style="152" customWidth="1"/>
    <col min="15310" max="15310" width="12.85546875" style="152" customWidth="1"/>
    <col min="15311" max="15312" width="12.42578125" style="152" customWidth="1"/>
    <col min="15313" max="15313" width="12.28515625" style="152" customWidth="1"/>
    <col min="15314" max="15319" width="11.42578125" style="152" bestFit="1" customWidth="1"/>
    <col min="15320" max="15320" width="13.85546875" style="152" bestFit="1" customWidth="1"/>
    <col min="15321" max="15325" width="11.42578125" style="152" bestFit="1" customWidth="1"/>
    <col min="15326" max="15326" width="11.7109375" style="152" customWidth="1"/>
    <col min="15327" max="15327" width="13.42578125" style="152" bestFit="1" customWidth="1"/>
    <col min="15328" max="15329" width="11.42578125" style="152" bestFit="1" customWidth="1"/>
    <col min="15330" max="15330" width="13.85546875" style="152" bestFit="1" customWidth="1"/>
    <col min="15331" max="15336" width="11.42578125" style="152" bestFit="1" customWidth="1"/>
    <col min="15337" max="15339" width="11.28515625" style="152" bestFit="1" customWidth="1"/>
    <col min="15340" max="15340" width="13.85546875" style="152" bestFit="1" customWidth="1"/>
    <col min="15341" max="15345" width="11.28515625" style="152" bestFit="1" customWidth="1"/>
    <col min="15346" max="15346" width="13.42578125" style="152" customWidth="1"/>
    <col min="15347" max="15347" width="11.28515625" style="152" bestFit="1" customWidth="1"/>
    <col min="15348" max="15348" width="15.140625" style="152" customWidth="1"/>
    <col min="15349" max="15349" width="13.140625" style="152" customWidth="1"/>
    <col min="15350" max="15350" width="15.85546875" style="152" customWidth="1"/>
    <col min="15351" max="15351" width="14.85546875" style="152" customWidth="1"/>
    <col min="15352" max="15352" width="19.140625" style="152" customWidth="1"/>
    <col min="15353" max="15353" width="14" style="152" customWidth="1"/>
    <col min="15354" max="15354" width="15.85546875" style="152" customWidth="1"/>
    <col min="15355" max="15355" width="17" style="152" customWidth="1"/>
    <col min="15356" max="15356" width="16.140625" style="152" customWidth="1"/>
    <col min="15357" max="15357" width="17.28515625" style="152" customWidth="1"/>
    <col min="15358" max="15359" width="8.85546875" style="152"/>
    <col min="15360" max="15360" width="13.85546875" style="152" bestFit="1" customWidth="1"/>
    <col min="15361" max="15553" width="8.85546875" style="152"/>
    <col min="15554" max="15554" width="43.42578125" style="152" customWidth="1"/>
    <col min="15555" max="15561" width="18.85546875" style="152" customWidth="1"/>
    <col min="15562" max="15562" width="15.42578125" style="152" customWidth="1"/>
    <col min="15563" max="15563" width="12.140625" style="152" customWidth="1"/>
    <col min="15564" max="15564" width="14.28515625" style="152" customWidth="1"/>
    <col min="15565" max="15565" width="12.28515625" style="152" customWidth="1"/>
    <col min="15566" max="15566" width="12.85546875" style="152" customWidth="1"/>
    <col min="15567" max="15568" width="12.42578125" style="152" customWidth="1"/>
    <col min="15569" max="15569" width="12.28515625" style="152" customWidth="1"/>
    <col min="15570" max="15575" width="11.42578125" style="152" bestFit="1" customWidth="1"/>
    <col min="15576" max="15576" width="13.85546875" style="152" bestFit="1" customWidth="1"/>
    <col min="15577" max="15581" width="11.42578125" style="152" bestFit="1" customWidth="1"/>
    <col min="15582" max="15582" width="11.7109375" style="152" customWidth="1"/>
    <col min="15583" max="15583" width="13.42578125" style="152" bestFit="1" customWidth="1"/>
    <col min="15584" max="15585" width="11.42578125" style="152" bestFit="1" customWidth="1"/>
    <col min="15586" max="15586" width="13.85546875" style="152" bestFit="1" customWidth="1"/>
    <col min="15587" max="15592" width="11.42578125" style="152" bestFit="1" customWidth="1"/>
    <col min="15593" max="15595" width="11.28515625" style="152" bestFit="1" customWidth="1"/>
    <col min="15596" max="15596" width="13.85546875" style="152" bestFit="1" customWidth="1"/>
    <col min="15597" max="15601" width="11.28515625" style="152" bestFit="1" customWidth="1"/>
    <col min="15602" max="15602" width="13.42578125" style="152" customWidth="1"/>
    <col min="15603" max="15603" width="11.28515625" style="152" bestFit="1" customWidth="1"/>
    <col min="15604" max="15604" width="15.140625" style="152" customWidth="1"/>
    <col min="15605" max="15605" width="13.140625" style="152" customWidth="1"/>
    <col min="15606" max="15606" width="15.85546875" style="152" customWidth="1"/>
    <col min="15607" max="15607" width="14.85546875" style="152" customWidth="1"/>
    <col min="15608" max="15608" width="19.140625" style="152" customWidth="1"/>
    <col min="15609" max="15609" width="14" style="152" customWidth="1"/>
    <col min="15610" max="15610" width="15.85546875" style="152" customWidth="1"/>
    <col min="15611" max="15611" width="17" style="152" customWidth="1"/>
    <col min="15612" max="15612" width="16.140625" style="152" customWidth="1"/>
    <col min="15613" max="15613" width="17.28515625" style="152" customWidth="1"/>
    <col min="15614" max="15615" width="8.85546875" style="152"/>
    <col min="15616" max="15616" width="13.85546875" style="152" bestFit="1" customWidth="1"/>
    <col min="15617" max="15809" width="8.85546875" style="152"/>
    <col min="15810" max="15810" width="43.42578125" style="152" customWidth="1"/>
    <col min="15811" max="15817" width="18.85546875" style="152" customWidth="1"/>
    <col min="15818" max="15818" width="15.42578125" style="152" customWidth="1"/>
    <col min="15819" max="15819" width="12.140625" style="152" customWidth="1"/>
    <col min="15820" max="15820" width="14.28515625" style="152" customWidth="1"/>
    <col min="15821" max="15821" width="12.28515625" style="152" customWidth="1"/>
    <col min="15822" max="15822" width="12.85546875" style="152" customWidth="1"/>
    <col min="15823" max="15824" width="12.42578125" style="152" customWidth="1"/>
    <col min="15825" max="15825" width="12.28515625" style="152" customWidth="1"/>
    <col min="15826" max="15831" width="11.42578125" style="152" bestFit="1" customWidth="1"/>
    <col min="15832" max="15832" width="13.85546875" style="152" bestFit="1" customWidth="1"/>
    <col min="15833" max="15837" width="11.42578125" style="152" bestFit="1" customWidth="1"/>
    <col min="15838" max="15838" width="11.7109375" style="152" customWidth="1"/>
    <col min="15839" max="15839" width="13.42578125" style="152" bestFit="1" customWidth="1"/>
    <col min="15840" max="15841" width="11.42578125" style="152" bestFit="1" customWidth="1"/>
    <col min="15842" max="15842" width="13.85546875" style="152" bestFit="1" customWidth="1"/>
    <col min="15843" max="15848" width="11.42578125" style="152" bestFit="1" customWidth="1"/>
    <col min="15849" max="15851" width="11.28515625" style="152" bestFit="1" customWidth="1"/>
    <col min="15852" max="15852" width="13.85546875" style="152" bestFit="1" customWidth="1"/>
    <col min="15853" max="15857" width="11.28515625" style="152" bestFit="1" customWidth="1"/>
    <col min="15858" max="15858" width="13.42578125" style="152" customWidth="1"/>
    <col min="15859" max="15859" width="11.28515625" style="152" bestFit="1" customWidth="1"/>
    <col min="15860" max="15860" width="15.140625" style="152" customWidth="1"/>
    <col min="15861" max="15861" width="13.140625" style="152" customWidth="1"/>
    <col min="15862" max="15862" width="15.85546875" style="152" customWidth="1"/>
    <col min="15863" max="15863" width="14.85546875" style="152" customWidth="1"/>
    <col min="15864" max="15864" width="19.140625" style="152" customWidth="1"/>
    <col min="15865" max="15865" width="14" style="152" customWidth="1"/>
    <col min="15866" max="15866" width="15.85546875" style="152" customWidth="1"/>
    <col min="15867" max="15867" width="17" style="152" customWidth="1"/>
    <col min="15868" max="15868" width="16.140625" style="152" customWidth="1"/>
    <col min="15869" max="15869" width="17.28515625" style="152" customWidth="1"/>
    <col min="15870" max="15871" width="8.85546875" style="152"/>
    <col min="15872" max="15872" width="13.85546875" style="152" bestFit="1" customWidth="1"/>
    <col min="15873" max="16065" width="8.85546875" style="152"/>
    <col min="16066" max="16066" width="43.42578125" style="152" customWidth="1"/>
    <col min="16067" max="16073" width="18.85546875" style="152" customWidth="1"/>
    <col min="16074" max="16074" width="15.42578125" style="152" customWidth="1"/>
    <col min="16075" max="16075" width="12.140625" style="152" customWidth="1"/>
    <col min="16076" max="16076" width="14.28515625" style="152" customWidth="1"/>
    <col min="16077" max="16077" width="12.28515625" style="152" customWidth="1"/>
    <col min="16078" max="16078" width="12.85546875" style="152" customWidth="1"/>
    <col min="16079" max="16080" width="12.42578125" style="152" customWidth="1"/>
    <col min="16081" max="16081" width="12.28515625" style="152" customWidth="1"/>
    <col min="16082" max="16087" width="11.42578125" style="152" bestFit="1" customWidth="1"/>
    <col min="16088" max="16088" width="13.85546875" style="152" bestFit="1" customWidth="1"/>
    <col min="16089" max="16093" width="11.42578125" style="152" bestFit="1" customWidth="1"/>
    <col min="16094" max="16094" width="11.7109375" style="152" customWidth="1"/>
    <col min="16095" max="16095" width="13.42578125" style="152" bestFit="1" customWidth="1"/>
    <col min="16096" max="16097" width="11.42578125" style="152" bestFit="1" customWidth="1"/>
    <col min="16098" max="16098" width="13.85546875" style="152" bestFit="1" customWidth="1"/>
    <col min="16099" max="16104" width="11.42578125" style="152" bestFit="1" customWidth="1"/>
    <col min="16105" max="16107" width="11.28515625" style="152" bestFit="1" customWidth="1"/>
    <col min="16108" max="16108" width="13.85546875" style="152" bestFit="1" customWidth="1"/>
    <col min="16109" max="16113" width="11.28515625" style="152" bestFit="1" customWidth="1"/>
    <col min="16114" max="16114" width="13.42578125" style="152" customWidth="1"/>
    <col min="16115" max="16115" width="11.28515625" style="152" bestFit="1" customWidth="1"/>
    <col min="16116" max="16116" width="15.140625" style="152" customWidth="1"/>
    <col min="16117" max="16117" width="13.140625" style="152" customWidth="1"/>
    <col min="16118" max="16118" width="15.85546875" style="152" customWidth="1"/>
    <col min="16119" max="16119" width="14.85546875" style="152" customWidth="1"/>
    <col min="16120" max="16120" width="19.140625" style="152" customWidth="1"/>
    <col min="16121" max="16121" width="14" style="152" customWidth="1"/>
    <col min="16122" max="16122" width="15.85546875" style="152" customWidth="1"/>
    <col min="16123" max="16123" width="17" style="152" customWidth="1"/>
    <col min="16124" max="16124" width="16.140625" style="152" customWidth="1"/>
    <col min="16125" max="16125" width="17.28515625" style="152" customWidth="1"/>
    <col min="16126" max="16127" width="8.85546875" style="152"/>
    <col min="16128" max="16128" width="13.85546875" style="152" bestFit="1" customWidth="1"/>
    <col min="16129" max="16384" width="8.85546875" style="152"/>
  </cols>
  <sheetData>
    <row r="1" spans="1:21" x14ac:dyDescent="0.25">
      <c r="A1" s="150"/>
      <c r="B1" s="151"/>
      <c r="C1" s="151"/>
      <c r="D1" s="151"/>
      <c r="E1" s="151"/>
      <c r="F1" s="150"/>
      <c r="G1" s="150"/>
      <c r="H1" s="150"/>
      <c r="I1" s="150"/>
      <c r="J1" s="150"/>
      <c r="K1" s="150"/>
    </row>
    <row r="2" spans="1:21" s="158" customFormat="1" x14ac:dyDescent="0.25">
      <c r="A2" s="153" t="s">
        <v>1</v>
      </c>
      <c r="B2" s="154" t="s">
        <v>0</v>
      </c>
      <c r="C2" s="155">
        <v>2005</v>
      </c>
      <c r="D2" s="155">
        <v>2006</v>
      </c>
      <c r="E2" s="155">
        <v>2007</v>
      </c>
      <c r="F2" s="155">
        <v>2008</v>
      </c>
      <c r="G2" s="155">
        <v>2009</v>
      </c>
      <c r="H2" s="155">
        <v>2010</v>
      </c>
      <c r="I2" s="155">
        <v>2011</v>
      </c>
      <c r="J2" s="155">
        <v>2012</v>
      </c>
      <c r="K2" s="155">
        <v>2013</v>
      </c>
      <c r="L2" s="156">
        <v>2014</v>
      </c>
      <c r="M2" s="157"/>
      <c r="N2" s="157"/>
      <c r="O2" s="157"/>
      <c r="P2" s="157"/>
      <c r="Q2" s="157"/>
      <c r="R2" s="157"/>
    </row>
    <row r="3" spans="1:21" s="161" customFormat="1" x14ac:dyDescent="0.25">
      <c r="A3" s="159"/>
      <c r="B3" s="160"/>
      <c r="C3" s="334">
        <f>D3/(1+(1.77/100))</f>
        <v>1089610066.4621551</v>
      </c>
      <c r="D3" s="334">
        <f t="shared" ref="D3:H3" si="0">E3/(1+(1.77/100))</f>
        <v>1108896164.6385353</v>
      </c>
      <c r="E3" s="334">
        <f t="shared" si="0"/>
        <v>1128523626.7526374</v>
      </c>
      <c r="F3" s="334">
        <f t="shared" si="0"/>
        <v>1148498494.9461591</v>
      </c>
      <c r="G3" s="334">
        <f t="shared" si="0"/>
        <v>1168826918.3067062</v>
      </c>
      <c r="H3" s="334">
        <f t="shared" si="0"/>
        <v>1189515154.760735</v>
      </c>
      <c r="I3" s="331">
        <v>1210569573</v>
      </c>
      <c r="J3" s="331">
        <f>I3+I3*(1.77/100)</f>
        <v>1231996654.4421</v>
      </c>
      <c r="K3" s="331">
        <f>J3+J3*(1.77/100)</f>
        <v>1253802995.2257252</v>
      </c>
      <c r="L3" s="335">
        <f>K3+K3*(1.77/100)</f>
        <v>1275995308.2412205</v>
      </c>
      <c r="N3" s="157"/>
      <c r="O3" s="157"/>
      <c r="P3" s="157"/>
      <c r="Q3" s="157"/>
      <c r="R3" s="157"/>
    </row>
    <row r="4" spans="1:21" s="161" customFormat="1" x14ac:dyDescent="0.25">
      <c r="A4" s="164"/>
      <c r="B4" s="165"/>
      <c r="E4" s="163"/>
      <c r="F4" s="163"/>
      <c r="G4" s="163"/>
      <c r="H4" s="264"/>
      <c r="I4" s="163"/>
      <c r="J4" s="163"/>
      <c r="K4" s="163"/>
      <c r="L4" s="163"/>
      <c r="N4" s="157"/>
      <c r="O4" s="157"/>
      <c r="P4" s="157"/>
      <c r="Q4" s="157"/>
      <c r="R4" s="157"/>
    </row>
    <row r="5" spans="1:21" s="161" customFormat="1" x14ac:dyDescent="0.25">
      <c r="A5" s="164"/>
      <c r="B5" s="165"/>
      <c r="C5" s="263"/>
      <c r="E5" s="167"/>
      <c r="F5" s="167"/>
      <c r="G5" s="168"/>
      <c r="H5" s="168"/>
      <c r="I5" s="169"/>
      <c r="J5" s="167"/>
      <c r="N5" s="157"/>
      <c r="O5" s="157"/>
      <c r="P5" s="157"/>
      <c r="Q5" s="157"/>
      <c r="R5" s="157"/>
      <c r="U5" s="172"/>
    </row>
    <row r="6" spans="1:21" s="161" customFormat="1" x14ac:dyDescent="0.25">
      <c r="A6" s="153" t="s">
        <v>24</v>
      </c>
      <c r="B6" s="154" t="s">
        <v>3</v>
      </c>
      <c r="C6" s="155">
        <v>2005</v>
      </c>
      <c r="D6" s="155">
        <v>2006</v>
      </c>
      <c r="E6" s="155">
        <v>2007</v>
      </c>
      <c r="F6" s="155">
        <v>2008</v>
      </c>
      <c r="G6" s="155">
        <v>2009</v>
      </c>
      <c r="H6" s="155">
        <v>2010</v>
      </c>
      <c r="I6" s="155">
        <v>2011</v>
      </c>
      <c r="J6" s="155">
        <v>2012</v>
      </c>
      <c r="K6" s="155">
        <v>2013</v>
      </c>
      <c r="L6" s="156">
        <v>2014</v>
      </c>
      <c r="N6" s="157"/>
      <c r="O6" s="157"/>
      <c r="P6" s="157"/>
      <c r="Q6" s="157"/>
      <c r="R6" s="157"/>
    </row>
    <row r="7" spans="1:21" s="161" customFormat="1" x14ac:dyDescent="0.25">
      <c r="A7" s="159"/>
      <c r="B7" s="160"/>
      <c r="C7" s="324">
        <v>40.5</v>
      </c>
      <c r="D7" s="324">
        <v>40.5</v>
      </c>
      <c r="E7" s="325">
        <v>40.5</v>
      </c>
      <c r="F7" s="325">
        <v>40.5</v>
      </c>
      <c r="G7" s="325">
        <v>40.5</v>
      </c>
      <c r="H7" s="325">
        <v>40.5</v>
      </c>
      <c r="I7" s="325">
        <v>40.5</v>
      </c>
      <c r="J7" s="325">
        <v>40.5</v>
      </c>
      <c r="K7" s="325">
        <v>40.5</v>
      </c>
      <c r="L7" s="336">
        <v>40.5</v>
      </c>
      <c r="N7" s="157"/>
      <c r="O7" s="157"/>
      <c r="P7" s="157"/>
      <c r="Q7" s="157"/>
      <c r="R7" s="157"/>
    </row>
    <row r="8" spans="1:21" s="161" customFormat="1" x14ac:dyDescent="0.25">
      <c r="A8" s="164"/>
      <c r="B8" s="165"/>
      <c r="C8" s="165"/>
      <c r="D8" s="165"/>
      <c r="E8" s="175"/>
      <c r="F8" s="175"/>
      <c r="G8" s="175"/>
      <c r="H8" s="175"/>
      <c r="I8" s="175"/>
      <c r="J8" s="175"/>
      <c r="N8" s="157"/>
      <c r="O8" s="157"/>
      <c r="P8" s="157"/>
      <c r="Q8" s="157"/>
      <c r="R8" s="157"/>
    </row>
    <row r="9" spans="1:21" s="161" customFormat="1" x14ac:dyDescent="0.25">
      <c r="A9" s="164"/>
      <c r="B9" s="176"/>
      <c r="C9" s="176"/>
      <c r="D9" s="176"/>
      <c r="E9" s="167"/>
      <c r="F9" s="167"/>
      <c r="G9" s="167"/>
      <c r="H9" s="167"/>
      <c r="I9" s="167"/>
      <c r="J9" s="167"/>
      <c r="N9" s="157"/>
      <c r="O9" s="157"/>
      <c r="P9" s="157"/>
      <c r="Q9" s="157"/>
      <c r="R9" s="157"/>
    </row>
    <row r="10" spans="1:21" s="158" customFormat="1" ht="30" customHeight="1" x14ac:dyDescent="0.25">
      <c r="A10" s="284" t="s">
        <v>66</v>
      </c>
      <c r="B10" s="154" t="s">
        <v>68</v>
      </c>
      <c r="C10" s="155">
        <v>2005</v>
      </c>
      <c r="D10" s="155">
        <v>2006</v>
      </c>
      <c r="E10" s="155">
        <v>2007</v>
      </c>
      <c r="F10" s="155">
        <v>2008</v>
      </c>
      <c r="G10" s="155">
        <v>2009</v>
      </c>
      <c r="H10" s="155">
        <v>2010</v>
      </c>
      <c r="I10" s="155">
        <v>2011</v>
      </c>
      <c r="J10" s="155">
        <v>2012</v>
      </c>
      <c r="K10" s="155">
        <v>2013</v>
      </c>
      <c r="L10" s="156">
        <v>2014</v>
      </c>
      <c r="N10" s="157"/>
      <c r="O10" s="157"/>
      <c r="P10" s="157"/>
      <c r="Q10" s="157"/>
      <c r="R10" s="157"/>
    </row>
    <row r="11" spans="1:21" ht="15.75" customHeight="1" x14ac:dyDescent="0.25">
      <c r="A11" s="178"/>
      <c r="B11" s="179"/>
      <c r="C11" s="132">
        <f>C3*C7*0.001*365</f>
        <v>16107160807.47681</v>
      </c>
      <c r="D11" s="132">
        <f>D3*D7*0.001*365</f>
        <v>16392257553.769148</v>
      </c>
      <c r="E11" s="132">
        <f>E3*E7*0.001*365</f>
        <v>16682400512.470863</v>
      </c>
      <c r="F11" s="132">
        <f>F3*F7*0.001*365</f>
        <v>16977679001.541597</v>
      </c>
      <c r="G11" s="132">
        <f t="shared" ref="G11:L11" si="1">G3*G7*0.001*365</f>
        <v>17278183919.868885</v>
      </c>
      <c r="H11" s="132">
        <f t="shared" si="1"/>
        <v>17584007775.250565</v>
      </c>
      <c r="I11" s="132">
        <f t="shared" si="1"/>
        <v>17895244712.872501</v>
      </c>
      <c r="J11" s="132">
        <f t="shared" si="1"/>
        <v>18211990544.290344</v>
      </c>
      <c r="K11" s="132">
        <f t="shared" si="1"/>
        <v>18534342776.924282</v>
      </c>
      <c r="L11" s="180">
        <f t="shared" si="1"/>
        <v>18862400644.075844</v>
      </c>
      <c r="N11" s="157"/>
      <c r="O11" s="157"/>
      <c r="P11" s="157"/>
      <c r="Q11" s="157"/>
      <c r="R11" s="157"/>
    </row>
    <row r="12" spans="1:21" ht="15.75" customHeight="1" x14ac:dyDescent="0.25">
      <c r="A12" s="181"/>
      <c r="B12" s="176"/>
      <c r="C12" s="176"/>
      <c r="D12" s="176"/>
      <c r="E12" s="175"/>
      <c r="F12" s="175"/>
      <c r="G12" s="175"/>
      <c r="H12" s="175"/>
      <c r="I12" s="175"/>
      <c r="J12" s="175"/>
      <c r="N12" s="157"/>
      <c r="O12" s="157"/>
      <c r="P12" s="157"/>
      <c r="Q12" s="157"/>
      <c r="R12" s="157"/>
    </row>
    <row r="13" spans="1:21" x14ac:dyDescent="0.25">
      <c r="A13" s="181"/>
      <c r="B13" s="176"/>
      <c r="C13" s="176"/>
      <c r="D13" s="176"/>
      <c r="E13" s="175"/>
      <c r="F13" s="182"/>
      <c r="G13" s="182"/>
      <c r="H13" s="182"/>
      <c r="I13" s="182"/>
      <c r="J13" s="182"/>
      <c r="N13" s="157"/>
      <c r="O13" s="157"/>
      <c r="P13" s="157"/>
      <c r="Q13" s="157"/>
      <c r="R13" s="157"/>
    </row>
    <row r="14" spans="1:21" ht="18" customHeight="1" x14ac:dyDescent="0.25">
      <c r="A14" s="153" t="s">
        <v>150</v>
      </c>
      <c r="B14" s="154" t="s">
        <v>0</v>
      </c>
      <c r="C14" s="155">
        <v>2005</v>
      </c>
      <c r="D14" s="155">
        <v>2006</v>
      </c>
      <c r="E14" s="155">
        <v>2007</v>
      </c>
      <c r="F14" s="155">
        <v>2008</v>
      </c>
      <c r="G14" s="155">
        <v>2009</v>
      </c>
      <c r="H14" s="155">
        <v>2010</v>
      </c>
      <c r="I14" s="155">
        <v>2011</v>
      </c>
      <c r="J14" s="155">
        <v>2012</v>
      </c>
      <c r="K14" s="155">
        <v>2013</v>
      </c>
      <c r="L14" s="156">
        <v>2014</v>
      </c>
      <c r="N14" s="161"/>
    </row>
    <row r="15" spans="1:21" ht="15.75" customHeight="1" x14ac:dyDescent="0.25">
      <c r="A15" s="178"/>
      <c r="B15" s="179"/>
      <c r="C15" s="131">
        <v>1.25</v>
      </c>
      <c r="D15" s="131">
        <v>1.25</v>
      </c>
      <c r="E15" s="132">
        <v>1.25</v>
      </c>
      <c r="F15" s="132">
        <v>1.25</v>
      </c>
      <c r="G15" s="132">
        <v>1.25</v>
      </c>
      <c r="H15" s="132">
        <v>1.25</v>
      </c>
      <c r="I15" s="132">
        <v>1.25</v>
      </c>
      <c r="J15" s="132">
        <v>1.25</v>
      </c>
      <c r="K15" s="133">
        <v>1.25</v>
      </c>
      <c r="L15" s="134">
        <v>1.25</v>
      </c>
      <c r="N15" s="161"/>
    </row>
    <row r="16" spans="1:21" ht="15.75" customHeight="1" x14ac:dyDescent="0.25">
      <c r="A16" s="181"/>
      <c r="B16" s="176"/>
      <c r="C16" s="176"/>
      <c r="D16" s="176"/>
      <c r="E16" s="175"/>
      <c r="F16" s="175"/>
      <c r="G16" s="175"/>
      <c r="H16" s="175"/>
      <c r="I16" s="175"/>
      <c r="J16" s="175"/>
    </row>
    <row r="17" spans="1:18" x14ac:dyDescent="0.25">
      <c r="A17" s="181"/>
      <c r="B17" s="176"/>
      <c r="C17" s="176"/>
      <c r="D17" s="176"/>
      <c r="E17" s="183"/>
      <c r="F17" s="183"/>
      <c r="G17" s="183"/>
      <c r="H17" s="183"/>
      <c r="I17" s="183"/>
      <c r="J17" s="183"/>
    </row>
    <row r="18" spans="1:18" s="158" customFormat="1" ht="17.25" x14ac:dyDescent="0.25">
      <c r="A18" s="153" t="s">
        <v>151</v>
      </c>
      <c r="B18" s="154" t="s">
        <v>0</v>
      </c>
      <c r="C18" s="155">
        <v>2005</v>
      </c>
      <c r="D18" s="155">
        <v>2006</v>
      </c>
      <c r="E18" s="155">
        <v>2007</v>
      </c>
      <c r="F18" s="155">
        <v>2008</v>
      </c>
      <c r="G18" s="155">
        <v>2009</v>
      </c>
      <c r="H18" s="155">
        <v>2010</v>
      </c>
      <c r="I18" s="155">
        <v>2011</v>
      </c>
      <c r="J18" s="155">
        <v>2012</v>
      </c>
      <c r="K18" s="155">
        <v>2013</v>
      </c>
      <c r="L18" s="156">
        <v>2014</v>
      </c>
    </row>
    <row r="19" spans="1:18" x14ac:dyDescent="0.25">
      <c r="A19" s="178"/>
      <c r="B19" s="179"/>
      <c r="C19" s="174">
        <v>1</v>
      </c>
      <c r="D19" s="174">
        <v>1</v>
      </c>
      <c r="E19" s="132">
        <v>1</v>
      </c>
      <c r="F19" s="132">
        <v>1</v>
      </c>
      <c r="G19" s="132">
        <v>1</v>
      </c>
      <c r="H19" s="132">
        <v>1</v>
      </c>
      <c r="I19" s="132">
        <v>1</v>
      </c>
      <c r="J19" s="132">
        <v>1</v>
      </c>
      <c r="K19" s="327">
        <v>1</v>
      </c>
      <c r="L19" s="328">
        <v>1</v>
      </c>
    </row>
    <row r="20" spans="1:18" x14ac:dyDescent="0.25">
      <c r="A20" s="181"/>
      <c r="B20" s="176"/>
      <c r="C20" s="176"/>
      <c r="D20" s="176"/>
      <c r="E20" s="175"/>
      <c r="F20" s="175"/>
      <c r="G20" s="175"/>
      <c r="H20" s="175"/>
      <c r="I20" s="175"/>
      <c r="J20" s="175"/>
    </row>
    <row r="21" spans="1:18" x14ac:dyDescent="0.25">
      <c r="A21" s="181"/>
      <c r="B21" s="176"/>
      <c r="C21" s="176"/>
      <c r="D21" s="176"/>
      <c r="E21" s="183"/>
      <c r="F21" s="183"/>
      <c r="G21" s="183"/>
      <c r="H21" s="183"/>
      <c r="I21" s="183"/>
      <c r="J21" s="183"/>
    </row>
    <row r="22" spans="1:18" ht="33" x14ac:dyDescent="0.25">
      <c r="A22" s="284" t="s">
        <v>152</v>
      </c>
      <c r="B22" s="154" t="s">
        <v>68</v>
      </c>
      <c r="C22" s="155">
        <v>2005</v>
      </c>
      <c r="D22" s="155">
        <v>2006</v>
      </c>
      <c r="E22" s="155">
        <v>2007</v>
      </c>
      <c r="F22" s="155">
        <v>2008</v>
      </c>
      <c r="G22" s="155">
        <v>2009</v>
      </c>
      <c r="H22" s="155">
        <v>2010</v>
      </c>
      <c r="I22" s="155">
        <v>2011</v>
      </c>
      <c r="J22" s="155">
        <v>2012</v>
      </c>
      <c r="K22" s="155">
        <v>2013</v>
      </c>
      <c r="L22" s="156">
        <v>2014</v>
      </c>
      <c r="N22" s="158"/>
      <c r="O22" s="158"/>
      <c r="P22" s="158"/>
      <c r="Q22" s="158"/>
      <c r="R22" s="158"/>
    </row>
    <row r="23" spans="1:18" s="144" customFormat="1" x14ac:dyDescent="0.25">
      <c r="A23" s="184"/>
      <c r="B23" s="185"/>
      <c r="C23" s="186">
        <f>C11*50.8%*C15</f>
        <v>10228047112.747776</v>
      </c>
      <c r="D23" s="186">
        <f t="shared" ref="D23:L23" si="2">D11*50.8%*D15</f>
        <v>10409083546.643408</v>
      </c>
      <c r="E23" s="186">
        <f t="shared" si="2"/>
        <v>10593324325.418999</v>
      </c>
      <c r="F23" s="186">
        <f t="shared" si="2"/>
        <v>10780826165.978912</v>
      </c>
      <c r="G23" s="186">
        <f t="shared" si="2"/>
        <v>10971646789.116743</v>
      </c>
      <c r="H23" s="186">
        <f t="shared" si="2"/>
        <v>11165844937.284109</v>
      </c>
      <c r="I23" s="186">
        <f t="shared" si="2"/>
        <v>11363480392.674038</v>
      </c>
      <c r="J23" s="132">
        <f t="shared" si="2"/>
        <v>11564613995.624369</v>
      </c>
      <c r="K23" s="132">
        <f t="shared" si="2"/>
        <v>11769307663.34692</v>
      </c>
      <c r="L23" s="187">
        <f t="shared" si="2"/>
        <v>11977624408.988161</v>
      </c>
      <c r="N23" s="158"/>
      <c r="O23" s="158"/>
      <c r="P23" s="158"/>
      <c r="Q23" s="158"/>
      <c r="R23" s="158"/>
    </row>
    <row r="24" spans="1:18" s="144" customFormat="1" x14ac:dyDescent="0.25">
      <c r="A24" s="140"/>
      <c r="B24" s="188"/>
      <c r="C24" s="188"/>
      <c r="D24" s="188"/>
      <c r="E24" s="189"/>
      <c r="F24" s="189"/>
      <c r="G24" s="189"/>
      <c r="H24" s="189"/>
      <c r="I24" s="189"/>
      <c r="J24" s="189"/>
      <c r="N24" s="158"/>
      <c r="O24" s="158"/>
      <c r="P24" s="158"/>
      <c r="Q24" s="158"/>
      <c r="R24" s="158"/>
    </row>
    <row r="25" spans="1:18" s="144" customFormat="1" x14ac:dyDescent="0.25">
      <c r="A25" s="140"/>
      <c r="B25" s="188"/>
      <c r="C25" s="188"/>
      <c r="D25" s="188"/>
      <c r="E25" s="190"/>
      <c r="F25" s="190"/>
      <c r="G25" s="190"/>
      <c r="H25" s="190"/>
      <c r="I25" s="190"/>
      <c r="J25" s="190"/>
      <c r="N25" s="158"/>
      <c r="O25" s="158"/>
      <c r="P25" s="158"/>
      <c r="Q25" s="158"/>
      <c r="R25" s="158"/>
    </row>
    <row r="26" spans="1:18" ht="33" x14ac:dyDescent="0.25">
      <c r="A26" s="284" t="s">
        <v>153</v>
      </c>
      <c r="B26" s="154" t="s">
        <v>68</v>
      </c>
      <c r="C26" s="155">
        <v>2005</v>
      </c>
      <c r="D26" s="155">
        <v>2006</v>
      </c>
      <c r="E26" s="155">
        <v>2007</v>
      </c>
      <c r="F26" s="155">
        <v>2008</v>
      </c>
      <c r="G26" s="155">
        <v>2009</v>
      </c>
      <c r="H26" s="155">
        <v>2010</v>
      </c>
      <c r="I26" s="155">
        <v>2011</v>
      </c>
      <c r="J26" s="155">
        <v>2012</v>
      </c>
      <c r="K26" s="155">
        <v>2013</v>
      </c>
      <c r="L26" s="156">
        <v>2014</v>
      </c>
      <c r="N26" s="158"/>
      <c r="O26" s="158"/>
      <c r="P26" s="158"/>
      <c r="Q26" s="158"/>
      <c r="R26" s="158"/>
    </row>
    <row r="27" spans="1:18" s="144" customFormat="1" x14ac:dyDescent="0.25">
      <c r="A27" s="191"/>
      <c r="B27" s="185"/>
      <c r="C27" s="186">
        <f t="shared" ref="C27:L27" si="3">C11*C19*49.2%</f>
        <v>7924723117.2785912</v>
      </c>
      <c r="D27" s="186">
        <f t="shared" si="3"/>
        <v>8064990716.454422</v>
      </c>
      <c r="E27" s="186">
        <f t="shared" si="3"/>
        <v>8207741052.1356659</v>
      </c>
      <c r="F27" s="186">
        <f t="shared" si="3"/>
        <v>8353018068.7584667</v>
      </c>
      <c r="G27" s="186">
        <f t="shared" si="3"/>
        <v>8500866488.5754919</v>
      </c>
      <c r="H27" s="186">
        <f t="shared" si="3"/>
        <v>8651331825.4232788</v>
      </c>
      <c r="I27" s="186">
        <f t="shared" si="3"/>
        <v>8804460398.7332706</v>
      </c>
      <c r="J27" s="186">
        <f t="shared" si="3"/>
        <v>8960299347.7908497</v>
      </c>
      <c r="K27" s="186">
        <f t="shared" si="3"/>
        <v>9118896646.246748</v>
      </c>
      <c r="L27" s="187">
        <f t="shared" si="3"/>
        <v>9280301116.8853168</v>
      </c>
      <c r="N27" s="158"/>
      <c r="O27" s="158"/>
      <c r="P27" s="158"/>
      <c r="Q27" s="158"/>
      <c r="R27" s="158"/>
    </row>
    <row r="28" spans="1:18" s="144" customFormat="1" x14ac:dyDescent="0.25">
      <c r="A28" s="192"/>
      <c r="B28" s="193"/>
      <c r="C28" s="193"/>
      <c r="D28" s="193"/>
      <c r="E28" s="189"/>
      <c r="F28" s="189"/>
      <c r="G28" s="189"/>
      <c r="H28" s="189"/>
      <c r="I28" s="189"/>
      <c r="J28" s="189"/>
      <c r="N28" s="158"/>
      <c r="O28" s="158"/>
      <c r="P28" s="158"/>
      <c r="Q28" s="158"/>
      <c r="R28" s="158"/>
    </row>
    <row r="29" spans="1:18" s="144" customFormat="1" x14ac:dyDescent="0.25">
      <c r="A29" s="192"/>
      <c r="B29" s="193"/>
      <c r="C29" s="193"/>
      <c r="D29" s="193"/>
      <c r="E29" s="146"/>
      <c r="F29" s="146"/>
      <c r="G29" s="146"/>
      <c r="H29" s="146"/>
      <c r="I29" s="146"/>
      <c r="J29" s="146"/>
      <c r="O29" s="265"/>
    </row>
    <row r="30" spans="1:18" s="144" customFormat="1" ht="15.75" customHeight="1" x14ac:dyDescent="0.25">
      <c r="A30" s="177" t="s">
        <v>154</v>
      </c>
      <c r="B30" s="194"/>
      <c r="C30" s="192"/>
      <c r="D30" s="192"/>
      <c r="E30" s="196"/>
      <c r="F30" s="196"/>
      <c r="G30" s="196"/>
      <c r="H30" s="196"/>
      <c r="I30" s="196"/>
      <c r="J30" s="196"/>
      <c r="L30" s="158"/>
      <c r="M30" s="158"/>
      <c r="N30" s="158"/>
      <c r="O30" s="158"/>
      <c r="P30" s="158"/>
      <c r="Q30" s="158"/>
      <c r="R30" s="158"/>
    </row>
    <row r="31" spans="1:18" s="144" customFormat="1" ht="15.75" customHeight="1" x14ac:dyDescent="0.25">
      <c r="A31" s="197">
        <v>0.6</v>
      </c>
      <c r="B31" s="198" t="s">
        <v>14</v>
      </c>
      <c r="C31" s="145"/>
      <c r="D31" s="145"/>
      <c r="E31" s="146"/>
      <c r="F31" s="142"/>
      <c r="G31" s="142"/>
      <c r="H31" s="142"/>
      <c r="I31" s="142"/>
      <c r="J31" s="142"/>
      <c r="L31" s="158"/>
      <c r="M31" s="158"/>
      <c r="N31" s="158"/>
      <c r="O31" s="158"/>
      <c r="P31" s="158"/>
      <c r="Q31" s="158"/>
      <c r="R31" s="158"/>
    </row>
    <row r="32" spans="1:18" s="144" customFormat="1" ht="15.75" customHeight="1" x14ac:dyDescent="0.25">
      <c r="A32" s="192"/>
      <c r="B32" s="192"/>
      <c r="C32" s="192"/>
      <c r="D32" s="192"/>
      <c r="E32" s="146"/>
      <c r="F32" s="146"/>
      <c r="G32" s="146"/>
      <c r="H32" s="146"/>
      <c r="I32" s="146"/>
      <c r="J32" s="146"/>
      <c r="L32" s="158"/>
      <c r="M32" s="158"/>
      <c r="N32" s="158"/>
      <c r="O32" s="158"/>
      <c r="P32" s="158"/>
      <c r="Q32" s="158"/>
      <c r="R32" s="158"/>
    </row>
    <row r="33" spans="1:25" s="144" customFormat="1" x14ac:dyDescent="0.25">
      <c r="A33" s="418" t="s">
        <v>23</v>
      </c>
      <c r="B33" s="419"/>
      <c r="C33" s="192"/>
      <c r="D33" s="192"/>
      <c r="E33" s="146"/>
      <c r="F33" s="146"/>
      <c r="G33" s="146"/>
      <c r="H33" s="146"/>
      <c r="I33" s="146"/>
      <c r="J33" s="146"/>
      <c r="L33" s="158"/>
      <c r="M33" s="158"/>
      <c r="N33" s="158"/>
      <c r="O33" s="158"/>
      <c r="P33" s="158"/>
      <c r="Q33" s="158"/>
      <c r="R33" s="158"/>
    </row>
    <row r="34" spans="1:25" s="144" customFormat="1" x14ac:dyDescent="0.25">
      <c r="A34" s="199">
        <v>0</v>
      </c>
      <c r="B34" s="200" t="s">
        <v>22</v>
      </c>
      <c r="C34" s="193"/>
      <c r="D34" s="201"/>
      <c r="E34" s="146"/>
      <c r="F34" s="146"/>
      <c r="G34" s="146"/>
      <c r="H34" s="146"/>
      <c r="I34" s="146"/>
      <c r="J34" s="146"/>
      <c r="L34" s="158"/>
      <c r="M34" s="158"/>
      <c r="N34" s="158"/>
      <c r="O34" s="158"/>
      <c r="P34" s="158"/>
      <c r="Q34" s="158"/>
      <c r="R34" s="158"/>
    </row>
    <row r="35" spans="1:25" s="144" customFormat="1" ht="16.5" thickBot="1" x14ac:dyDescent="0.3">
      <c r="A35" s="202"/>
      <c r="B35" s="192"/>
      <c r="C35" s="192"/>
      <c r="D35" s="192"/>
      <c r="E35" s="146"/>
      <c r="F35" s="146"/>
      <c r="G35" s="146"/>
      <c r="H35" s="146"/>
      <c r="I35" s="146"/>
      <c r="J35" s="146"/>
    </row>
    <row r="36" spans="1:25" s="144" customFormat="1" x14ac:dyDescent="0.25">
      <c r="A36" s="203" t="s">
        <v>12</v>
      </c>
      <c r="B36" s="204"/>
      <c r="C36" s="193"/>
      <c r="D36" s="193"/>
      <c r="E36" s="146"/>
      <c r="F36" s="146"/>
      <c r="G36" s="146"/>
      <c r="H36" s="146"/>
      <c r="I36" s="146"/>
      <c r="J36" s="146"/>
    </row>
    <row r="37" spans="1:25" s="144" customFormat="1" x14ac:dyDescent="0.25">
      <c r="A37" s="205" t="s">
        <v>4</v>
      </c>
      <c r="B37" s="206" t="s">
        <v>13</v>
      </c>
      <c r="C37" s="192"/>
      <c r="D37" s="192"/>
      <c r="E37" s="146"/>
      <c r="F37" s="146"/>
      <c r="G37" s="146"/>
      <c r="H37" s="146"/>
      <c r="I37" s="146"/>
      <c r="J37" s="146"/>
    </row>
    <row r="38" spans="1:25" s="144" customFormat="1" x14ac:dyDescent="0.25">
      <c r="A38" s="147" t="s">
        <v>5</v>
      </c>
      <c r="B38" s="207">
        <v>0.8</v>
      </c>
      <c r="C38" s="208"/>
      <c r="D38" s="208"/>
      <c r="E38" s="146"/>
      <c r="F38" s="146"/>
      <c r="G38" s="146"/>
      <c r="H38" s="146"/>
      <c r="I38" s="146"/>
      <c r="J38" s="146"/>
    </row>
    <row r="39" spans="1:25" s="144" customFormat="1" ht="47.25" x14ac:dyDescent="0.25">
      <c r="A39" s="147" t="s">
        <v>6</v>
      </c>
      <c r="B39" s="209">
        <v>0.3</v>
      </c>
      <c r="C39" s="208"/>
      <c r="D39" s="208"/>
      <c r="E39" s="146"/>
      <c r="F39" s="146"/>
      <c r="G39" s="146"/>
      <c r="H39" s="146"/>
      <c r="I39" s="146"/>
      <c r="J39" s="146"/>
    </row>
    <row r="40" spans="1:25" s="144" customFormat="1" ht="31.5" x14ac:dyDescent="0.25">
      <c r="A40" s="147" t="s">
        <v>141</v>
      </c>
      <c r="B40" s="209">
        <v>0</v>
      </c>
      <c r="C40" s="208"/>
      <c r="D40" s="208"/>
      <c r="E40" s="146"/>
      <c r="F40" s="146"/>
      <c r="G40" s="146"/>
      <c r="H40" s="146"/>
      <c r="I40" s="146"/>
      <c r="J40" s="146"/>
    </row>
    <row r="41" spans="1:25" s="144" customFormat="1" x14ac:dyDescent="0.25">
      <c r="A41" s="147" t="s">
        <v>7</v>
      </c>
      <c r="B41" s="207">
        <v>0.5</v>
      </c>
      <c r="C41" s="208"/>
      <c r="D41" s="208"/>
      <c r="E41" s="146"/>
      <c r="F41" s="146"/>
      <c r="G41" s="146"/>
      <c r="H41" s="146"/>
      <c r="I41" s="146"/>
      <c r="J41" s="146"/>
    </row>
    <row r="42" spans="1:25" s="144" customFormat="1" x14ac:dyDescent="0.25">
      <c r="A42" s="147" t="s">
        <v>8</v>
      </c>
      <c r="B42" s="207">
        <v>0.1</v>
      </c>
      <c r="C42" s="208"/>
      <c r="D42" s="208"/>
      <c r="E42" s="146"/>
      <c r="F42" s="146"/>
      <c r="G42" s="146"/>
      <c r="H42" s="146"/>
      <c r="I42" s="146"/>
      <c r="J42" s="146"/>
    </row>
    <row r="43" spans="1:25" s="144" customFormat="1" x14ac:dyDescent="0.25">
      <c r="A43" s="147" t="s">
        <v>9</v>
      </c>
      <c r="B43" s="207">
        <v>0</v>
      </c>
      <c r="C43" s="208"/>
      <c r="D43" s="208"/>
      <c r="E43" s="146"/>
      <c r="F43" s="146"/>
      <c r="G43" s="146"/>
      <c r="H43" s="146"/>
      <c r="I43" s="146"/>
      <c r="J43" s="146"/>
    </row>
    <row r="44" spans="1:25" s="144" customFormat="1" x14ac:dyDescent="0.25">
      <c r="A44" s="147" t="s">
        <v>10</v>
      </c>
      <c r="B44" s="207">
        <v>0.5</v>
      </c>
      <c r="C44" s="208"/>
      <c r="D44" s="208"/>
      <c r="E44" s="146"/>
      <c r="F44" s="146"/>
      <c r="G44" s="146"/>
      <c r="H44" s="146"/>
      <c r="I44" s="146"/>
      <c r="J44" s="146"/>
    </row>
    <row r="45" spans="1:25" s="144" customFormat="1" ht="48" thickBot="1" x14ac:dyDescent="0.3">
      <c r="A45" s="149" t="s">
        <v>11</v>
      </c>
      <c r="B45" s="211">
        <v>0.1</v>
      </c>
      <c r="C45" s="208"/>
      <c r="D45" s="208"/>
      <c r="E45" s="146"/>
      <c r="F45" s="146"/>
      <c r="G45" s="146"/>
      <c r="H45" s="146"/>
      <c r="I45" s="146"/>
      <c r="J45" s="146"/>
    </row>
    <row r="46" spans="1:25" s="144" customFormat="1" ht="16.5" thickBot="1" x14ac:dyDescent="0.3">
      <c r="A46" s="212"/>
      <c r="B46" s="213"/>
      <c r="C46" s="213"/>
      <c r="D46" s="213"/>
      <c r="E46" s="213"/>
      <c r="F46" s="213"/>
      <c r="G46" s="146"/>
      <c r="H46" s="146"/>
      <c r="I46" s="146"/>
      <c r="J46" s="146"/>
      <c r="K46" s="146"/>
      <c r="L46" s="146"/>
    </row>
    <row r="47" spans="1:25" s="144" customFormat="1" ht="45.75" customHeight="1" thickBot="1" x14ac:dyDescent="0.3">
      <c r="A47" s="428" t="s">
        <v>263</v>
      </c>
      <c r="B47" s="428"/>
      <c r="C47" s="429"/>
      <c r="D47" s="236"/>
      <c r="E47" s="236"/>
      <c r="F47" s="236"/>
      <c r="G47" s="236"/>
      <c r="H47" s="236"/>
      <c r="I47" s="146"/>
      <c r="J47" s="146"/>
      <c r="K47" s="146"/>
      <c r="L47" s="146"/>
      <c r="N47" s="146"/>
      <c r="O47" s="146"/>
      <c r="P47" s="146"/>
      <c r="Q47" s="146"/>
      <c r="R47" s="146"/>
      <c r="S47" s="146"/>
      <c r="T47" s="146"/>
      <c r="U47" s="146"/>
      <c r="V47" s="146"/>
      <c r="W47" s="146"/>
      <c r="X47" s="146"/>
      <c r="Y47" s="146"/>
    </row>
    <row r="48" spans="1:25" s="144" customFormat="1" ht="110.25" x14ac:dyDescent="0.25">
      <c r="A48" s="241" t="s">
        <v>69</v>
      </c>
      <c r="B48" s="242" t="s">
        <v>77</v>
      </c>
      <c r="C48" s="288" t="s">
        <v>70</v>
      </c>
      <c r="F48" s="146"/>
      <c r="G48" s="146"/>
      <c r="H48" s="146"/>
      <c r="I48" s="146"/>
      <c r="J48" s="146"/>
      <c r="K48" s="146"/>
      <c r="L48" s="146"/>
      <c r="N48" s="146"/>
      <c r="O48" s="146"/>
      <c r="P48" s="146"/>
      <c r="Q48" s="146"/>
      <c r="R48" s="146"/>
      <c r="S48" s="146"/>
      <c r="T48" s="146"/>
      <c r="U48" s="146"/>
      <c r="V48" s="146"/>
      <c r="W48" s="146"/>
      <c r="X48" s="146"/>
      <c r="Y48" s="146"/>
    </row>
    <row r="49" spans="1:25" s="144" customFormat="1" x14ac:dyDescent="0.25">
      <c r="A49" s="420" t="s">
        <v>71</v>
      </c>
      <c r="B49" s="215" t="s">
        <v>72</v>
      </c>
      <c r="C49" s="129">
        <v>0.18</v>
      </c>
      <c r="F49" s="146"/>
      <c r="G49" s="146"/>
      <c r="H49" s="146"/>
      <c r="I49" s="146"/>
      <c r="J49" s="146"/>
      <c r="K49" s="146"/>
      <c r="L49" s="146"/>
      <c r="N49" s="146"/>
      <c r="O49" s="146"/>
      <c r="P49" s="146"/>
      <c r="Q49" s="146"/>
      <c r="R49" s="146"/>
      <c r="S49" s="146"/>
      <c r="T49" s="146"/>
      <c r="U49" s="146"/>
      <c r="V49" s="146"/>
      <c r="W49" s="146"/>
      <c r="X49" s="146"/>
      <c r="Y49" s="146"/>
    </row>
    <row r="50" spans="1:25" s="144" customFormat="1" x14ac:dyDescent="0.25">
      <c r="A50" s="420"/>
      <c r="B50" s="215" t="s">
        <v>73</v>
      </c>
      <c r="C50" s="129">
        <v>0.08</v>
      </c>
      <c r="F50" s="146"/>
      <c r="G50" s="146"/>
      <c r="H50" s="146"/>
      <c r="I50" s="146"/>
      <c r="J50" s="146"/>
      <c r="K50" s="146"/>
      <c r="L50" s="146"/>
      <c r="N50" s="146"/>
      <c r="O50" s="146"/>
      <c r="P50" s="146"/>
      <c r="Q50" s="146"/>
      <c r="R50" s="146"/>
      <c r="S50" s="146"/>
      <c r="T50" s="146"/>
      <c r="U50" s="146"/>
      <c r="V50" s="146"/>
      <c r="W50" s="146"/>
      <c r="X50" s="146"/>
      <c r="Y50" s="146"/>
    </row>
    <row r="51" spans="1:25" s="144" customFormat="1" x14ac:dyDescent="0.25">
      <c r="A51" s="420"/>
      <c r="B51" s="215" t="s">
        <v>74</v>
      </c>
      <c r="C51" s="129">
        <v>7.0000000000000007E-2</v>
      </c>
      <c r="F51" s="146"/>
      <c r="G51" s="146"/>
      <c r="H51" s="146"/>
      <c r="I51" s="146"/>
      <c r="J51" s="146"/>
      <c r="K51" s="146"/>
      <c r="L51" s="146"/>
      <c r="N51" s="146"/>
      <c r="O51" s="146"/>
      <c r="P51" s="146"/>
      <c r="Q51" s="146"/>
      <c r="R51" s="146"/>
      <c r="S51" s="146"/>
      <c r="T51" s="146"/>
      <c r="U51" s="146"/>
      <c r="V51" s="146"/>
      <c r="W51" s="146"/>
      <c r="X51" s="146"/>
      <c r="Y51" s="146"/>
    </row>
    <row r="52" spans="1:25" s="144" customFormat="1" x14ac:dyDescent="0.25">
      <c r="A52" s="420"/>
      <c r="B52" s="215" t="s">
        <v>75</v>
      </c>
      <c r="C52" s="129">
        <v>0.67</v>
      </c>
      <c r="F52" s="146"/>
      <c r="G52" s="146"/>
      <c r="H52" s="146"/>
      <c r="I52" s="146"/>
      <c r="J52" s="146"/>
      <c r="K52" s="146"/>
      <c r="L52" s="146"/>
      <c r="N52" s="146"/>
      <c r="O52" s="146"/>
      <c r="P52" s="146"/>
      <c r="Q52" s="146"/>
      <c r="R52" s="146"/>
      <c r="S52" s="146"/>
      <c r="T52" s="146"/>
      <c r="U52" s="146"/>
      <c r="V52" s="146"/>
      <c r="W52" s="146"/>
      <c r="X52" s="146"/>
      <c r="Y52" s="146"/>
    </row>
    <row r="53" spans="1:25" s="144" customFormat="1" ht="15.75" customHeight="1" x14ac:dyDescent="0.25">
      <c r="A53" s="420"/>
      <c r="B53" s="215" t="s">
        <v>20</v>
      </c>
      <c r="C53" s="129">
        <v>0</v>
      </c>
      <c r="F53" s="146"/>
      <c r="G53" s="146"/>
      <c r="H53" s="146"/>
      <c r="I53" s="146"/>
      <c r="J53" s="146"/>
      <c r="K53" s="146"/>
      <c r="L53" s="146"/>
      <c r="N53" s="146"/>
      <c r="O53" s="146"/>
      <c r="P53" s="146"/>
      <c r="Q53" s="146"/>
      <c r="R53" s="146"/>
      <c r="S53" s="146"/>
      <c r="T53" s="146"/>
      <c r="U53" s="146"/>
      <c r="V53" s="146"/>
      <c r="W53" s="146"/>
      <c r="X53" s="146"/>
      <c r="Y53" s="146"/>
    </row>
    <row r="54" spans="1:25" s="144" customFormat="1" x14ac:dyDescent="0.25">
      <c r="A54" s="421" t="s">
        <v>76</v>
      </c>
      <c r="B54" s="215" t="s">
        <v>72</v>
      </c>
      <c r="C54" s="129">
        <v>0.14000000000000001</v>
      </c>
      <c r="F54" s="146"/>
      <c r="G54" s="146"/>
      <c r="H54" s="146"/>
      <c r="I54" s="146"/>
      <c r="J54" s="146"/>
      <c r="K54" s="146"/>
      <c r="L54" s="146"/>
      <c r="N54" s="146"/>
      <c r="O54" s="146"/>
      <c r="P54" s="146"/>
      <c r="Q54" s="146"/>
      <c r="R54" s="146"/>
      <c r="S54" s="146"/>
      <c r="T54" s="146"/>
      <c r="U54" s="146"/>
      <c r="V54" s="146"/>
      <c r="W54" s="146"/>
      <c r="X54" s="146"/>
      <c r="Y54" s="146"/>
    </row>
    <row r="55" spans="1:25" s="144" customFormat="1" x14ac:dyDescent="0.25">
      <c r="A55" s="421"/>
      <c r="B55" s="215" t="s">
        <v>73</v>
      </c>
      <c r="C55" s="129">
        <v>0.1</v>
      </c>
      <c r="F55" s="146"/>
      <c r="G55" s="146"/>
      <c r="H55" s="146"/>
      <c r="I55" s="146"/>
      <c r="J55" s="146"/>
      <c r="K55" s="146"/>
      <c r="L55" s="146"/>
      <c r="N55" s="146"/>
      <c r="O55" s="146"/>
      <c r="P55" s="146"/>
      <c r="Q55" s="146"/>
      <c r="R55" s="146"/>
      <c r="S55" s="146"/>
      <c r="T55" s="146"/>
      <c r="U55" s="146"/>
      <c r="V55" s="146"/>
      <c r="W55" s="146"/>
      <c r="X55" s="146"/>
      <c r="Y55" s="146"/>
    </row>
    <row r="56" spans="1:25" s="144" customFormat="1" x14ac:dyDescent="0.25">
      <c r="A56" s="421"/>
      <c r="B56" s="215" t="s">
        <v>74</v>
      </c>
      <c r="C56" s="129">
        <v>0.03</v>
      </c>
      <c r="F56" s="146"/>
      <c r="G56" s="146"/>
      <c r="H56" s="146"/>
      <c r="I56" s="146"/>
      <c r="J56" s="146"/>
      <c r="K56" s="146"/>
      <c r="L56" s="146"/>
      <c r="N56" s="146"/>
      <c r="O56" s="146"/>
      <c r="P56" s="146"/>
      <c r="Q56" s="146"/>
      <c r="R56" s="146"/>
      <c r="S56" s="146"/>
      <c r="T56" s="146"/>
      <c r="U56" s="146"/>
      <c r="V56" s="146"/>
      <c r="W56" s="146"/>
      <c r="X56" s="146"/>
      <c r="Y56" s="146"/>
    </row>
    <row r="57" spans="1:25" s="144" customFormat="1" x14ac:dyDescent="0.25">
      <c r="A57" s="421"/>
      <c r="B57" s="215" t="s">
        <v>75</v>
      </c>
      <c r="C57" s="129">
        <v>0.53</v>
      </c>
      <c r="F57" s="146"/>
      <c r="G57" s="146"/>
      <c r="H57" s="146"/>
      <c r="I57" s="146"/>
      <c r="J57" s="146"/>
      <c r="K57" s="146"/>
      <c r="L57" s="146"/>
      <c r="N57" s="146"/>
      <c r="O57" s="146"/>
      <c r="P57" s="146"/>
      <c r="Q57" s="146"/>
      <c r="R57" s="146"/>
      <c r="S57" s="146"/>
      <c r="T57" s="146"/>
      <c r="U57" s="146"/>
      <c r="V57" s="146"/>
      <c r="W57" s="146"/>
      <c r="X57" s="146"/>
      <c r="Y57" s="146"/>
    </row>
    <row r="58" spans="1:25" s="144" customFormat="1" ht="16.5" thickBot="1" x14ac:dyDescent="0.3">
      <c r="A58" s="422"/>
      <c r="B58" s="237" t="s">
        <v>20</v>
      </c>
      <c r="C58" s="243">
        <v>0.2</v>
      </c>
      <c r="F58" s="146"/>
      <c r="G58" s="146"/>
      <c r="H58" s="146"/>
      <c r="I58" s="146"/>
      <c r="J58" s="146"/>
      <c r="K58" s="146"/>
      <c r="L58" s="146"/>
      <c r="N58" s="146"/>
      <c r="O58" s="146"/>
      <c r="P58" s="146"/>
      <c r="Q58" s="146"/>
      <c r="R58" s="146"/>
      <c r="S58" s="146"/>
      <c r="T58" s="146"/>
      <c r="U58" s="146"/>
      <c r="V58" s="146"/>
      <c r="W58" s="146"/>
      <c r="X58" s="146"/>
      <c r="Y58" s="146"/>
    </row>
    <row r="59" spans="1:25" s="144" customFormat="1" x14ac:dyDescent="0.25">
      <c r="A59" s="296"/>
      <c r="B59" s="217"/>
      <c r="C59" s="254"/>
      <c r="F59" s="146"/>
      <c r="G59" s="146"/>
      <c r="H59" s="146"/>
      <c r="I59" s="146"/>
      <c r="J59" s="146"/>
      <c r="K59" s="146"/>
      <c r="L59" s="146"/>
      <c r="N59" s="146"/>
      <c r="O59" s="146"/>
      <c r="P59" s="146"/>
      <c r="Q59" s="146"/>
      <c r="R59" s="146"/>
      <c r="S59" s="146"/>
      <c r="T59" s="146"/>
      <c r="U59" s="146"/>
      <c r="V59" s="146"/>
      <c r="W59" s="146"/>
      <c r="X59" s="146"/>
      <c r="Y59" s="146"/>
    </row>
    <row r="60" spans="1:25" s="144" customFormat="1" ht="16.5" thickBot="1" x14ac:dyDescent="0.3">
      <c r="A60" s="296"/>
      <c r="B60" s="217"/>
      <c r="C60" s="254"/>
      <c r="F60" s="146"/>
      <c r="G60" s="146"/>
      <c r="H60" s="146"/>
      <c r="I60" s="146"/>
      <c r="J60" s="146"/>
      <c r="K60" s="146"/>
      <c r="L60" s="146"/>
      <c r="N60" s="146"/>
      <c r="O60" s="146"/>
      <c r="P60" s="146"/>
      <c r="Q60" s="146"/>
      <c r="R60" s="146"/>
      <c r="S60" s="146"/>
      <c r="T60" s="146"/>
      <c r="U60" s="146"/>
      <c r="V60" s="146"/>
      <c r="W60" s="146"/>
      <c r="X60" s="146"/>
      <c r="Y60" s="146"/>
    </row>
    <row r="61" spans="1:25" s="144" customFormat="1" ht="62.25" customHeight="1" x14ac:dyDescent="0.25">
      <c r="A61" s="431" t="s">
        <v>264</v>
      </c>
      <c r="B61" s="432"/>
      <c r="C61" s="398"/>
      <c r="F61" s="146"/>
      <c r="G61" s="146"/>
      <c r="H61" s="146"/>
      <c r="I61" s="146"/>
      <c r="J61" s="146"/>
      <c r="K61" s="146"/>
      <c r="L61" s="146"/>
      <c r="N61" s="146"/>
      <c r="O61" s="146"/>
      <c r="P61" s="146"/>
      <c r="Q61" s="146"/>
      <c r="R61" s="146"/>
      <c r="S61" s="146"/>
      <c r="T61" s="146"/>
      <c r="U61" s="146"/>
      <c r="V61" s="146"/>
      <c r="W61" s="146"/>
      <c r="X61" s="146"/>
      <c r="Y61" s="146"/>
    </row>
    <row r="62" spans="1:25" s="144" customFormat="1" ht="31.5" customHeight="1" x14ac:dyDescent="0.25">
      <c r="A62" s="297" t="s">
        <v>176</v>
      </c>
      <c r="B62" s="129">
        <v>0.06</v>
      </c>
      <c r="D62" s="395"/>
      <c r="E62" s="396"/>
      <c r="F62" s="146"/>
      <c r="G62" s="146"/>
      <c r="H62" s="146"/>
      <c r="I62" s="146"/>
      <c r="J62" s="146"/>
      <c r="K62" s="146"/>
      <c r="L62" s="146"/>
      <c r="N62" s="146"/>
      <c r="O62" s="146"/>
      <c r="P62" s="146"/>
      <c r="Q62" s="146"/>
      <c r="R62" s="146"/>
      <c r="S62" s="146"/>
      <c r="T62" s="146"/>
      <c r="U62" s="146"/>
      <c r="V62" s="146"/>
      <c r="W62" s="146"/>
      <c r="X62" s="146"/>
      <c r="Y62" s="146"/>
    </row>
    <row r="63" spans="1:25" s="144" customFormat="1" ht="31.5" customHeight="1" x14ac:dyDescent="0.25">
      <c r="A63" s="297" t="s">
        <v>177</v>
      </c>
      <c r="B63" s="129">
        <v>0.23</v>
      </c>
      <c r="C63" s="299"/>
      <c r="D63" s="395"/>
      <c r="E63" s="397"/>
      <c r="F63" s="146"/>
      <c r="G63" s="146"/>
      <c r="H63" s="146"/>
      <c r="I63" s="146"/>
      <c r="J63" s="146"/>
      <c r="K63" s="146"/>
      <c r="L63" s="146"/>
    </row>
    <row r="64" spans="1:25" s="144" customFormat="1" ht="31.5" customHeight="1" thickBot="1" x14ac:dyDescent="0.3">
      <c r="A64" s="298" t="s">
        <v>178</v>
      </c>
      <c r="B64" s="243">
        <f>B62+B63</f>
        <v>0.29000000000000004</v>
      </c>
      <c r="D64" s="256"/>
      <c r="F64" s="217"/>
      <c r="G64" s="218"/>
      <c r="H64" s="219"/>
      <c r="I64" s="146"/>
      <c r="J64" s="146"/>
      <c r="K64" s="146"/>
      <c r="L64" s="146"/>
    </row>
    <row r="65" spans="1:19" s="144" customFormat="1" x14ac:dyDescent="0.25">
      <c r="A65" s="217"/>
      <c r="B65" s="254"/>
      <c r="D65" s="256"/>
      <c r="F65" s="217"/>
      <c r="G65" s="291"/>
      <c r="H65" s="219"/>
      <c r="I65" s="146"/>
      <c r="J65" s="146"/>
      <c r="K65" s="146"/>
      <c r="L65" s="146"/>
    </row>
    <row r="66" spans="1:19" s="144" customFormat="1" ht="16.5" thickBot="1" x14ac:dyDescent="0.3">
      <c r="A66" s="217"/>
      <c r="B66" s="254"/>
      <c r="D66" s="256"/>
      <c r="F66" s="217"/>
      <c r="G66" s="291"/>
      <c r="H66" s="219"/>
      <c r="I66" s="146"/>
      <c r="J66" s="146"/>
      <c r="K66" s="146"/>
      <c r="L66" s="146"/>
    </row>
    <row r="67" spans="1:19" s="144" customFormat="1" ht="48" customHeight="1" x14ac:dyDescent="0.25">
      <c r="A67" s="301" t="s">
        <v>182</v>
      </c>
      <c r="B67" s="287" t="s">
        <v>179</v>
      </c>
      <c r="C67" s="302" t="s">
        <v>180</v>
      </c>
      <c r="D67" s="256"/>
      <c r="F67" s="217"/>
      <c r="G67" s="291"/>
      <c r="H67" s="219"/>
      <c r="I67" s="146"/>
      <c r="J67" s="146"/>
      <c r="K67" s="146"/>
      <c r="L67" s="146"/>
    </row>
    <row r="68" spans="1:19" s="144" customFormat="1" x14ac:dyDescent="0.25">
      <c r="A68" s="297" t="s">
        <v>181</v>
      </c>
      <c r="B68" s="303">
        <v>0.27810000000000001</v>
      </c>
      <c r="C68" s="304">
        <v>0.3115</v>
      </c>
      <c r="D68" s="256"/>
      <c r="F68" s="217"/>
      <c r="G68" s="291"/>
      <c r="H68" s="219"/>
      <c r="I68" s="146"/>
      <c r="J68" s="146"/>
      <c r="K68" s="146"/>
      <c r="L68" s="146"/>
    </row>
    <row r="69" spans="1:19" s="144" customFormat="1" ht="16.5" thickBot="1" x14ac:dyDescent="0.3">
      <c r="A69" s="298" t="s">
        <v>143</v>
      </c>
      <c r="B69" s="305">
        <v>0.72189999999999999</v>
      </c>
      <c r="C69" s="306">
        <v>0.6885</v>
      </c>
      <c r="D69" s="256"/>
      <c r="F69" s="217"/>
      <c r="G69" s="291"/>
      <c r="H69" s="219"/>
      <c r="I69" s="146"/>
      <c r="J69" s="146"/>
      <c r="K69" s="146"/>
      <c r="L69" s="146"/>
    </row>
    <row r="70" spans="1:19" s="144" customFormat="1" x14ac:dyDescent="0.25">
      <c r="A70" s="255"/>
      <c r="B70" s="255"/>
      <c r="C70" s="255"/>
      <c r="E70" s="217"/>
      <c r="F70" s="218"/>
      <c r="G70" s="219"/>
      <c r="H70" s="146"/>
      <c r="I70" s="146"/>
      <c r="J70" s="146"/>
      <c r="K70" s="146"/>
    </row>
    <row r="71" spans="1:19" s="144" customFormat="1" ht="16.5" thickBot="1" x14ac:dyDescent="0.3">
      <c r="A71" s="216"/>
      <c r="B71" s="255"/>
      <c r="C71" s="255"/>
      <c r="D71" s="255"/>
      <c r="E71" s="255"/>
      <c r="F71" s="255"/>
      <c r="G71" s="255"/>
      <c r="H71" s="255"/>
      <c r="I71" s="255"/>
      <c r="J71" s="255"/>
      <c r="K71" s="255"/>
      <c r="L71" s="255"/>
      <c r="M71" s="255"/>
      <c r="N71" s="255"/>
      <c r="O71" s="255"/>
      <c r="P71" s="255"/>
      <c r="Q71" s="255"/>
      <c r="R71" s="255"/>
    </row>
    <row r="72" spans="1:19" s="144" customFormat="1" x14ac:dyDescent="0.25">
      <c r="A72" s="423" t="s">
        <v>83</v>
      </c>
      <c r="B72" s="424"/>
      <c r="C72" s="286"/>
      <c r="D72" s="286"/>
      <c r="E72" s="286"/>
      <c r="F72" s="220"/>
      <c r="G72" s="220"/>
      <c r="H72" s="220"/>
      <c r="I72" s="220"/>
      <c r="J72" s="220"/>
      <c r="K72" s="220"/>
      <c r="L72" s="221"/>
      <c r="M72" s="221"/>
      <c r="N72" s="313"/>
      <c r="O72" s="313"/>
      <c r="P72" s="314"/>
      <c r="Q72" s="300"/>
    </row>
    <row r="73" spans="1:19" s="144" customFormat="1" ht="108" customHeight="1" x14ac:dyDescent="0.25">
      <c r="A73" s="435" t="s">
        <v>15</v>
      </c>
      <c r="B73" s="427" t="s">
        <v>183</v>
      </c>
      <c r="C73" s="442" t="s">
        <v>184</v>
      </c>
      <c r="D73" s="436" t="s">
        <v>16</v>
      </c>
      <c r="E73" s="430" t="s">
        <v>155</v>
      </c>
      <c r="F73" s="430" t="s">
        <v>156</v>
      </c>
      <c r="G73" s="257" t="s">
        <v>78</v>
      </c>
      <c r="H73" s="258"/>
      <c r="I73" s="258"/>
      <c r="J73" s="258"/>
      <c r="K73" s="258"/>
      <c r="L73" s="258"/>
      <c r="M73" s="258"/>
      <c r="N73" s="258"/>
      <c r="O73" s="258"/>
      <c r="P73" s="315"/>
      <c r="Q73" s="270"/>
      <c r="S73" s="266"/>
    </row>
    <row r="74" spans="1:19" s="144" customFormat="1" x14ac:dyDescent="0.25">
      <c r="A74" s="435"/>
      <c r="B74" s="427"/>
      <c r="C74" s="442"/>
      <c r="D74" s="437"/>
      <c r="E74" s="430"/>
      <c r="F74" s="430"/>
      <c r="G74" s="222">
        <v>2005</v>
      </c>
      <c r="H74" s="222">
        <v>2006</v>
      </c>
      <c r="I74" s="282">
        <v>2007</v>
      </c>
      <c r="J74" s="282">
        <v>2008</v>
      </c>
      <c r="K74" s="282">
        <v>2009</v>
      </c>
      <c r="L74" s="282">
        <v>2010</v>
      </c>
      <c r="M74" s="283">
        <v>2011</v>
      </c>
      <c r="N74" s="251">
        <v>2012</v>
      </c>
      <c r="O74" s="251">
        <v>2013</v>
      </c>
      <c r="P74" s="252">
        <v>2014</v>
      </c>
    </row>
    <row r="75" spans="1:19" s="139" customFormat="1" x14ac:dyDescent="0.25">
      <c r="A75" s="433" t="s">
        <v>17</v>
      </c>
      <c r="B75" s="425">
        <f>B68*(B62/B64)</f>
        <v>5.753793103448275E-2</v>
      </c>
      <c r="C75" s="438">
        <f>C68*(B62/B64)</f>
        <v>6.4448275862068957E-2</v>
      </c>
      <c r="D75" s="348" t="s">
        <v>18</v>
      </c>
      <c r="E75" s="135">
        <f>C49</f>
        <v>0.18</v>
      </c>
      <c r="F75" s="136">
        <f>B44*A31</f>
        <v>0.3</v>
      </c>
      <c r="G75" s="137">
        <f>($B$75*$E75*$F75)*(C27-$A$34)</f>
        <v>24622497.298224721</v>
      </c>
      <c r="H75" s="137">
        <f t="shared" ref="H75:L75" si="4">($B$75*$E75*$F75)*(D27-$A$34)</f>
        <v>25058315.5004033</v>
      </c>
      <c r="I75" s="137">
        <f t="shared" si="4"/>
        <v>25501847.68476044</v>
      </c>
      <c r="J75" s="137">
        <f t="shared" si="4"/>
        <v>25953230.388780698</v>
      </c>
      <c r="K75" s="137">
        <f t="shared" si="4"/>
        <v>26412602.566662118</v>
      </c>
      <c r="L75" s="137">
        <f t="shared" si="4"/>
        <v>26880105.63209204</v>
      </c>
      <c r="M75" s="137">
        <f>($C$75*$E75*$F75)*(I27-$A$34)</f>
        <v>30641343.800088067</v>
      </c>
      <c r="N75" s="137">
        <f>($C$75*$E75*$F75)*(J27-$A$34)</f>
        <v>31183695.585349627</v>
      </c>
      <c r="O75" s="137">
        <f>($C$75*$E75*$F75)*(K27-$A$34)</f>
        <v>31735646.997210313</v>
      </c>
      <c r="P75" s="261">
        <f>($C$75*$E75*$F75)*(L27-$A$34)</f>
        <v>32297367.949060943</v>
      </c>
      <c r="Q75" s="270"/>
    </row>
    <row r="76" spans="1:19" s="139" customFormat="1" x14ac:dyDescent="0.25">
      <c r="A76" s="433"/>
      <c r="B76" s="426"/>
      <c r="C76" s="439"/>
      <c r="D76" s="348" t="s">
        <v>19</v>
      </c>
      <c r="E76" s="135">
        <f>C50</f>
        <v>0.08</v>
      </c>
      <c r="F76" s="136">
        <f>B45*A31</f>
        <v>0.06</v>
      </c>
      <c r="G76" s="137">
        <f t="shared" ref="G76:L76" si="5">($B$75*$E$76*$F$76)*(C27-$A$34)</f>
        <v>2188666.4265088644</v>
      </c>
      <c r="H76" s="137">
        <f t="shared" si="5"/>
        <v>2227405.822258071</v>
      </c>
      <c r="I76" s="137">
        <f t="shared" si="5"/>
        <v>2266830.905312039</v>
      </c>
      <c r="J76" s="137">
        <f t="shared" si="5"/>
        <v>2306953.8123360621</v>
      </c>
      <c r="K76" s="137">
        <f t="shared" si="5"/>
        <v>2347786.8948144107</v>
      </c>
      <c r="L76" s="137">
        <f t="shared" si="5"/>
        <v>2389342.7228526259</v>
      </c>
      <c r="M76" s="137">
        <f>($C$75*$E$76*$F$76)*(I27-$A$34)</f>
        <v>2723675.0044522728</v>
      </c>
      <c r="N76" s="137">
        <f>($C$75*$E$76*$F$76)*(J27-$A$34)</f>
        <v>2771884.0520310779</v>
      </c>
      <c r="O76" s="137">
        <f>($C$75*$E$76*$F$76)*(K27-$A$34)</f>
        <v>2820946.3997520283</v>
      </c>
      <c r="P76" s="261">
        <f>($C$75*$E$76*$F$76)*(L27-$A$34)</f>
        <v>2870877.1510276394</v>
      </c>
    </row>
    <row r="77" spans="1:19" s="139" customFormat="1" x14ac:dyDescent="0.25">
      <c r="A77" s="433"/>
      <c r="B77" s="426"/>
      <c r="C77" s="439"/>
      <c r="D77" s="348" t="s">
        <v>163</v>
      </c>
      <c r="E77" s="135">
        <f>C51</f>
        <v>7.0000000000000007E-2</v>
      </c>
      <c r="F77" s="136">
        <f>B42*A31</f>
        <v>0.06</v>
      </c>
      <c r="G77" s="137">
        <f>($B$75*$E$77*$F$77)*(C23-$A$34)</f>
        <v>2471702.8114410327</v>
      </c>
      <c r="H77" s="137">
        <f t="shared" ref="H77:L77" si="6">($B$75*$E$77*$F$77)*(D23-$A$34)</f>
        <v>2515451.9512035376</v>
      </c>
      <c r="I77" s="137">
        <f t="shared" si="6"/>
        <v>2559975.450739841</v>
      </c>
      <c r="J77" s="137">
        <f t="shared" si="6"/>
        <v>2605287.0162179358</v>
      </c>
      <c r="K77" s="137">
        <f t="shared" si="6"/>
        <v>2651400.5964049939</v>
      </c>
      <c r="L77" s="137">
        <f t="shared" si="6"/>
        <v>2698330.3869613623</v>
      </c>
      <c r="M77" s="137">
        <f>($C$75*$E$77*$F$77)*(I23-$A$34)</f>
        <v>3075898.2202211255</v>
      </c>
      <c r="N77" s="137">
        <f>($C$75*$E$77*$F$77)*(J23-$A$34)</f>
        <v>3130341.61871904</v>
      </c>
      <c r="O77" s="137">
        <f>($C$75*$E$77*$F$77)*(K23-$A$34)</f>
        <v>3185748.6653703665</v>
      </c>
      <c r="P77" s="261">
        <f>($C$75*$E$77*$F$77)*(L23-$A$34)</f>
        <v>3242136.4167474224</v>
      </c>
    </row>
    <row r="78" spans="1:19" s="139" customFormat="1" ht="31.5" x14ac:dyDescent="0.25">
      <c r="A78" s="433"/>
      <c r="B78" s="426"/>
      <c r="C78" s="439"/>
      <c r="D78" s="348" t="s">
        <v>79</v>
      </c>
      <c r="E78" s="267">
        <f>28%*C52</f>
        <v>0.18760000000000002</v>
      </c>
      <c r="F78" s="136">
        <f>B41*A31</f>
        <v>0.3</v>
      </c>
      <c r="G78" s="137">
        <f>($B$75*$E$78*$F$78)*(C23-$A$34)</f>
        <v>33120817.673309833</v>
      </c>
      <c r="H78" s="137">
        <f t="shared" ref="H78:L78" si="7">($B$75*$E$78*$F$78)*(D23-$A$34)</f>
        <v>33707056.146127403</v>
      </c>
      <c r="I78" s="137">
        <f t="shared" si="7"/>
        <v>34303671.03991387</v>
      </c>
      <c r="J78" s="137">
        <f t="shared" si="7"/>
        <v>34910846.017320335</v>
      </c>
      <c r="K78" s="137">
        <f t="shared" si="7"/>
        <v>35528767.991826914</v>
      </c>
      <c r="L78" s="137">
        <f t="shared" si="7"/>
        <v>36157627.185282253</v>
      </c>
      <c r="M78" s="137">
        <f>($C$75*$E$78*$F$78)*(I23-$A$34)</f>
        <v>41217036.15096309</v>
      </c>
      <c r="N78" s="137">
        <f>($C$75*$E$78*$F$78)*(J23-$A$34)</f>
        <v>41946577.690835133</v>
      </c>
      <c r="O78" s="137">
        <f>($C$75*$E$78*$F$78)*(K23-$A$34)</f>
        <v>42689032.115962915</v>
      </c>
      <c r="P78" s="261">
        <f>($C$75*$E$78*$F$78)*(L23-$A$34)</f>
        <v>43444627.984415464</v>
      </c>
    </row>
    <row r="79" spans="1:19" s="139" customFormat="1" ht="31.5" x14ac:dyDescent="0.25">
      <c r="A79" s="433"/>
      <c r="B79" s="426"/>
      <c r="C79" s="439"/>
      <c r="D79" s="348" t="s">
        <v>80</v>
      </c>
      <c r="E79" s="268">
        <f>(C52-E78)*0.14</f>
        <v>6.7536000000000013E-2</v>
      </c>
      <c r="F79" s="136">
        <f>B38*A31</f>
        <v>0.48</v>
      </c>
      <c r="G79" s="137">
        <f t="shared" ref="G79:L79" si="8">($B$75*$E$79*$F$79)*(C23-$A$34)</f>
        <v>19077590.979826469</v>
      </c>
      <c r="H79" s="137">
        <f t="shared" si="8"/>
        <v>19415264.340169389</v>
      </c>
      <c r="I79" s="137">
        <f t="shared" si="8"/>
        <v>19758914.51899039</v>
      </c>
      <c r="J79" s="137">
        <f t="shared" si="8"/>
        <v>20108647.305976517</v>
      </c>
      <c r="K79" s="137">
        <f t="shared" si="8"/>
        <v>20464570.36329231</v>
      </c>
      <c r="L79" s="137">
        <f t="shared" si="8"/>
        <v>20826793.258722581</v>
      </c>
      <c r="M79" s="137">
        <f>($C$75*$E$79*$F$79)*(I23-$A$34)</f>
        <v>23741012.82295474</v>
      </c>
      <c r="N79" s="137">
        <f>($C$75*$E$79*$F$79)*(J23-$A$34)</f>
        <v>24161228.749921042</v>
      </c>
      <c r="O79" s="137">
        <f>($C$75*$E$79*$F$79)*(K23-$A$34)</f>
        <v>24588882.498794641</v>
      </c>
      <c r="P79" s="261">
        <f>($C$75*$E$79*$F$79)*(L23-$A$34)</f>
        <v>25024105.71902331</v>
      </c>
    </row>
    <row r="80" spans="1:19" s="139" customFormat="1" ht="31.5" x14ac:dyDescent="0.25">
      <c r="A80" s="433"/>
      <c r="B80" s="426"/>
      <c r="C80" s="439"/>
      <c r="D80" s="348" t="s">
        <v>164</v>
      </c>
      <c r="E80" s="267">
        <f>(C52-E78)*0.86</f>
        <v>0.41486400000000001</v>
      </c>
      <c r="F80" s="136">
        <f>B39*A31</f>
        <v>0.18</v>
      </c>
      <c r="G80" s="137">
        <f t="shared" ref="G80:L80" si="9">($B$75*$E$80*$F$80)*(C23-$A$34)</f>
        <v>43946593.507100247</v>
      </c>
      <c r="H80" s="137">
        <f t="shared" si="9"/>
        <v>44724448.212175906</v>
      </c>
      <c r="I80" s="137">
        <f t="shared" si="9"/>
        <v>45516070.945531428</v>
      </c>
      <c r="J80" s="137">
        <f t="shared" si="9"/>
        <v>46321705.401267327</v>
      </c>
      <c r="K80" s="137">
        <f t="shared" si="9"/>
        <v>47141599.586869776</v>
      </c>
      <c r="L80" s="137">
        <f t="shared" si="9"/>
        <v>47976005.899557367</v>
      </c>
      <c r="M80" s="137">
        <f>($C$75*$E$80*$F$80)*(I23-$A$34)</f>
        <v>54689118.824306451</v>
      </c>
      <c r="N80" s="137">
        <f>($C$75*$E$80*$F$80)*(J23-$A$34)</f>
        <v>55657116.227496676</v>
      </c>
      <c r="O80" s="137">
        <f>($C$75*$E$80*$F$80)*(K23-$A$34)</f>
        <v>56642247.184723362</v>
      </c>
      <c r="P80" s="261">
        <f>($C$75*$E$80*$F$80)*(L23-$A$34)</f>
        <v>57644814.959892973</v>
      </c>
    </row>
    <row r="81" spans="1:16" s="139" customFormat="1" x14ac:dyDescent="0.25">
      <c r="A81" s="433"/>
      <c r="B81" s="426"/>
      <c r="C81" s="439"/>
      <c r="D81" s="348" t="s">
        <v>20</v>
      </c>
      <c r="E81" s="135">
        <f>C53</f>
        <v>0</v>
      </c>
      <c r="F81" s="136">
        <f>B42*A31</f>
        <v>0.06</v>
      </c>
      <c r="G81" s="137">
        <f>($B$75*$E$81*$F$81)*($E$27-$A$34)</f>
        <v>0</v>
      </c>
      <c r="H81" s="137">
        <f t="shared" ref="H81:L81" si="10">($B$75*$E$81*$F$81)*($E$27-$A$34)</f>
        <v>0</v>
      </c>
      <c r="I81" s="137">
        <f t="shared" si="10"/>
        <v>0</v>
      </c>
      <c r="J81" s="137">
        <f t="shared" si="10"/>
        <v>0</v>
      </c>
      <c r="K81" s="137">
        <f t="shared" si="10"/>
        <v>0</v>
      </c>
      <c r="L81" s="137">
        <f t="shared" si="10"/>
        <v>0</v>
      </c>
      <c r="M81" s="138">
        <f>($C$75*$E$81*$F$81)*($E$27-$A$34)</f>
        <v>0</v>
      </c>
      <c r="N81" s="138">
        <f>($C$75*$E$81*$F$81)*($E$27-$A$34)</f>
        <v>0</v>
      </c>
      <c r="O81" s="138">
        <f>($C$75*$E$81*$F$81)*($E$27-$A$34)</f>
        <v>0</v>
      </c>
      <c r="P81" s="261">
        <f>($C$75*$E$81*$F$81)*($E$27-$A$34)</f>
        <v>0</v>
      </c>
    </row>
    <row r="82" spans="1:16" s="139" customFormat="1" ht="15.75" customHeight="1" x14ac:dyDescent="0.25">
      <c r="A82" s="433" t="s">
        <v>21</v>
      </c>
      <c r="B82" s="439">
        <f>B68*(B63/B64)</f>
        <v>0.22056206896551722</v>
      </c>
      <c r="C82" s="426">
        <f>C68*(B63/B64)</f>
        <v>0.247051724137931</v>
      </c>
      <c r="D82" s="348" t="s">
        <v>18</v>
      </c>
      <c r="E82" s="135">
        <f>C54</f>
        <v>0.14000000000000001</v>
      </c>
      <c r="F82" s="136">
        <f>B44*A31</f>
        <v>0.3</v>
      </c>
      <c r="G82" s="137">
        <f t="shared" ref="G82:L82" si="11">($B$82*$E$82*$F$82)*(C27-$A$34)</f>
        <v>73411519.722484842</v>
      </c>
      <c r="H82" s="137">
        <f t="shared" si="11"/>
        <v>74710903.621572807</v>
      </c>
      <c r="I82" s="137">
        <f t="shared" si="11"/>
        <v>76033286.61567466</v>
      </c>
      <c r="J82" s="137">
        <f t="shared" si="11"/>
        <v>77379075.788772091</v>
      </c>
      <c r="K82" s="137">
        <f t="shared" si="11"/>
        <v>78748685.430233359</v>
      </c>
      <c r="L82" s="137">
        <f t="shared" si="11"/>
        <v>80142537.162348509</v>
      </c>
      <c r="M82" s="137">
        <f>($C$82*$E$82*$F$82)*(I27-$A$34)</f>
        <v>91356599.107669994</v>
      </c>
      <c r="N82" s="137">
        <f>($C$82*$E$82*$F$82)*(J27-$A$34)</f>
        <v>92973610.911875755</v>
      </c>
      <c r="O82" s="137">
        <f>($C$82*$E$82*$F$82)*(K27-$A$34)</f>
        <v>94619243.825015947</v>
      </c>
      <c r="P82" s="261">
        <f>($C$82*$E$82*$F$82)*(L27-$A$34)</f>
        <v>96294004.440718755</v>
      </c>
    </row>
    <row r="83" spans="1:16" s="139" customFormat="1" x14ac:dyDescent="0.25">
      <c r="A83" s="433"/>
      <c r="B83" s="439"/>
      <c r="C83" s="426"/>
      <c r="D83" s="348" t="s">
        <v>19</v>
      </c>
      <c r="E83" s="135">
        <f>C55</f>
        <v>0.1</v>
      </c>
      <c r="F83" s="136">
        <f>B45*A31</f>
        <v>0.06</v>
      </c>
      <c r="G83" s="137">
        <f t="shared" ref="G83:L83" si="12">($B$82*$E$83*$F$83)*(C27-$A$34)</f>
        <v>10487359.960354974</v>
      </c>
      <c r="H83" s="137">
        <f t="shared" si="12"/>
        <v>10672986.231653258</v>
      </c>
      <c r="I83" s="137">
        <f t="shared" si="12"/>
        <v>10861898.087953521</v>
      </c>
      <c r="J83" s="137">
        <f t="shared" si="12"/>
        <v>11054153.684110299</v>
      </c>
      <c r="K83" s="137">
        <f t="shared" si="12"/>
        <v>11249812.204319051</v>
      </c>
      <c r="L83" s="137">
        <f t="shared" si="12"/>
        <v>11448933.880335499</v>
      </c>
      <c r="M83" s="137">
        <f>($C$82*$E$83*$F$83)*(I27-$A$34)</f>
        <v>13050942.72966714</v>
      </c>
      <c r="N83" s="137">
        <f>($C$82*$E$83*$F$83)*(J27-$A$34)</f>
        <v>13281944.41598225</v>
      </c>
      <c r="O83" s="137">
        <f>($C$82*$E$83*$F$83)*(K27-$A$34)</f>
        <v>13517034.832145136</v>
      </c>
      <c r="P83" s="261">
        <f>($C$82*$E$83*$F$83)*(L27-$A$34)</f>
        <v>13756286.348674107</v>
      </c>
    </row>
    <row r="84" spans="1:16" s="139" customFormat="1" x14ac:dyDescent="0.25">
      <c r="A84" s="433"/>
      <c r="B84" s="439"/>
      <c r="C84" s="426"/>
      <c r="D84" s="348" t="s">
        <v>163</v>
      </c>
      <c r="E84" s="135">
        <f>C56</f>
        <v>0.03</v>
      </c>
      <c r="F84" s="136">
        <f>B42*A31</f>
        <v>0.06</v>
      </c>
      <c r="G84" s="137">
        <f t="shared" ref="G84:L84" si="13">($B$82*$E$84*$F$84)*(C27-$A$34)</f>
        <v>3146207.9881064924</v>
      </c>
      <c r="H84" s="137">
        <f t="shared" si="13"/>
        <v>3201895.8694959776</v>
      </c>
      <c r="I84" s="137">
        <f t="shared" si="13"/>
        <v>3258569.4263860565</v>
      </c>
      <c r="J84" s="137">
        <f t="shared" si="13"/>
        <v>3316246.1052330895</v>
      </c>
      <c r="K84" s="137">
        <f t="shared" si="13"/>
        <v>3374943.6612957153</v>
      </c>
      <c r="L84" s="137">
        <f t="shared" si="13"/>
        <v>3434680.1641006498</v>
      </c>
      <c r="M84" s="137">
        <f>($C$82*$E$84*$F$84)*(I27-$A$34)</f>
        <v>3915282.8189001419</v>
      </c>
      <c r="N84" s="137">
        <f>($C$82*$E$84*$F$84)*(J27-$A$34)</f>
        <v>3984583.3247946743</v>
      </c>
      <c r="O84" s="137">
        <f>($C$82*$E$84*$F$84)*(K27-$A$34)</f>
        <v>4055110.4496435402</v>
      </c>
      <c r="P84" s="137">
        <f>($C$82*$E$84*$F$84)*(L27-$A$34)</f>
        <v>4126885.9046022315</v>
      </c>
    </row>
    <row r="85" spans="1:16" s="139" customFormat="1" ht="31.5" x14ac:dyDescent="0.25">
      <c r="A85" s="433"/>
      <c r="B85" s="439"/>
      <c r="C85" s="426"/>
      <c r="D85" s="348" t="s">
        <v>79</v>
      </c>
      <c r="E85" s="135">
        <f>C57*28%</f>
        <v>0.14840000000000003</v>
      </c>
      <c r="F85" s="136">
        <f>B41*A31</f>
        <v>0.3</v>
      </c>
      <c r="G85" s="137">
        <f t="shared" ref="G85:L85" si="14">($B$82*$E$85*$F$85)*(C23-$A$34)</f>
        <v>100433524.23822063</v>
      </c>
      <c r="H85" s="137">
        <f t="shared" si="14"/>
        <v>102211197.61723711</v>
      </c>
      <c r="I85" s="137">
        <f t="shared" si="14"/>
        <v>104020335.81506222</v>
      </c>
      <c r="J85" s="137">
        <f t="shared" si="14"/>
        <v>105861495.7589888</v>
      </c>
      <c r="K85" s="137">
        <f t="shared" si="14"/>
        <v>107735244.23392294</v>
      </c>
      <c r="L85" s="137">
        <f t="shared" si="14"/>
        <v>109642158.05686337</v>
      </c>
      <c r="M85" s="137">
        <f>($C$82*$E$85*$F$85)*(I23-$A$34)</f>
        <v>124983997.68165179</v>
      </c>
      <c r="N85" s="137">
        <f>($C$82*$E$85*$F$85)*(J23-$A$34)</f>
        <v>127196214.44061702</v>
      </c>
      <c r="O85" s="137">
        <f>($C$82*$E$85*$F$85)*(K23-$A$34)</f>
        <v>129447587.43621594</v>
      </c>
      <c r="P85" s="261">
        <f>($C$82*$E$85*$F$85)*(L23-$A$34)</f>
        <v>131738809.73383698</v>
      </c>
    </row>
    <row r="86" spans="1:16" s="139" customFormat="1" ht="31.5" x14ac:dyDescent="0.25">
      <c r="A86" s="433"/>
      <c r="B86" s="439"/>
      <c r="C86" s="426"/>
      <c r="D86" s="348" t="s">
        <v>80</v>
      </c>
      <c r="E86" s="268">
        <f>(C57-E85)*14%</f>
        <v>5.3424000000000006E-2</v>
      </c>
      <c r="F86" s="136">
        <f>B38*A31</f>
        <v>0.48</v>
      </c>
      <c r="G86" s="137">
        <f t="shared" ref="G86:L86" si="15">($B$82*$E$86*$F$86)*(C23-$A$34)</f>
        <v>57849709.961215071</v>
      </c>
      <c r="H86" s="137">
        <f t="shared" si="15"/>
        <v>58873649.827528559</v>
      </c>
      <c r="I86" s="137">
        <f t="shared" si="15"/>
        <v>59915713.429475829</v>
      </c>
      <c r="J86" s="137">
        <f t="shared" si="15"/>
        <v>60976221.557177536</v>
      </c>
      <c r="K86" s="137">
        <f t="shared" si="15"/>
        <v>62055500.6787396</v>
      </c>
      <c r="L86" s="137">
        <f t="shared" si="15"/>
        <v>63153883.04075329</v>
      </c>
      <c r="M86" s="137">
        <f>($C$82*$E$86*$F$86)*(I23-$A$34)</f>
        <v>71990782.664631411</v>
      </c>
      <c r="N86" s="137">
        <f>($C$82*$E$86*$F$86)*(J23-$A$34)</f>
        <v>73265019.517795399</v>
      </c>
      <c r="O86" s="137">
        <f>($C$82*$E$86*$F$86)*(K23-$A$34)</f>
        <v>74561810.363260373</v>
      </c>
      <c r="P86" s="261">
        <f>($C$82*$E$86*$F$86)*(L23-$A$34)</f>
        <v>75881554.406690091</v>
      </c>
    </row>
    <row r="87" spans="1:16" s="139" customFormat="1" ht="31.5" x14ac:dyDescent="0.25">
      <c r="A87" s="433"/>
      <c r="B87" s="439"/>
      <c r="C87" s="426"/>
      <c r="D87" s="348" t="s">
        <v>164</v>
      </c>
      <c r="E87" s="267">
        <f>(C57-E85)*86%</f>
        <v>0.32817599999999997</v>
      </c>
      <c r="F87" s="136">
        <f>B39*A31</f>
        <v>0.18</v>
      </c>
      <c r="G87" s="137">
        <f t="shared" ref="G87:L87" si="16">($B$82*$E$87*$F$87)*(C23-$A$34)</f>
        <v>133260939.01779899</v>
      </c>
      <c r="H87" s="137">
        <f t="shared" si="16"/>
        <v>135619657.638414</v>
      </c>
      <c r="I87" s="137">
        <f t="shared" si="16"/>
        <v>138020125.57861394</v>
      </c>
      <c r="J87" s="137">
        <f t="shared" si="16"/>
        <v>140463081.80135539</v>
      </c>
      <c r="K87" s="137">
        <f t="shared" si="16"/>
        <v>142949278.34923941</v>
      </c>
      <c r="L87" s="137">
        <f t="shared" si="16"/>
        <v>145479480.57602096</v>
      </c>
      <c r="M87" s="137">
        <f>($C$82*$E$87*$F$87)*(I23-$A$34)</f>
        <v>165835910.06674019</v>
      </c>
      <c r="N87" s="137">
        <f>($C$82*$E$87*$F$87)*(J23-$A$34)</f>
        <v>168771205.67492148</v>
      </c>
      <c r="O87" s="137">
        <f>($C$82*$E$87*$F$87)*(K23-$A$34)</f>
        <v>171758456.0153676</v>
      </c>
      <c r="P87" s="261">
        <f>($C$82*$E$87*$F$87)*(L23-$A$34)</f>
        <v>174798580.68683961</v>
      </c>
    </row>
    <row r="88" spans="1:16" s="139" customFormat="1" ht="16.5" thickBot="1" x14ac:dyDescent="0.3">
      <c r="A88" s="434"/>
      <c r="B88" s="440"/>
      <c r="C88" s="441"/>
      <c r="D88" s="349" t="s">
        <v>20</v>
      </c>
      <c r="E88" s="238">
        <f>C58</f>
        <v>0.2</v>
      </c>
      <c r="F88" s="239">
        <f>B42*A31</f>
        <v>0.06</v>
      </c>
      <c r="G88" s="240">
        <f t="shared" ref="G88:L88" si="17">($B$82*$E$88*$F$88)*(C27-$A$34)</f>
        <v>20974719.920709949</v>
      </c>
      <c r="H88" s="240">
        <f t="shared" si="17"/>
        <v>21345972.463306516</v>
      </c>
      <c r="I88" s="240">
        <f t="shared" si="17"/>
        <v>21723796.175907042</v>
      </c>
      <c r="J88" s="240">
        <f t="shared" si="17"/>
        <v>22108307.368220598</v>
      </c>
      <c r="K88" s="240">
        <f t="shared" si="17"/>
        <v>22499624.408638101</v>
      </c>
      <c r="L88" s="240">
        <f t="shared" si="17"/>
        <v>22897867.760670997</v>
      </c>
      <c r="M88" s="240">
        <f>($C$82*$E$88*$F$88)*(I27-$A$34)</f>
        <v>26101885.45933428</v>
      </c>
      <c r="N88" s="240">
        <f>($C$82*$E$88*$F$88)*(J27-$A$34)</f>
        <v>26563888.8319645</v>
      </c>
      <c r="O88" s="240">
        <f>($C$82*$E$88*$F$88)*(K27-$A$34)</f>
        <v>27034069.664290272</v>
      </c>
      <c r="P88" s="316">
        <f>($C$82*$E$88*$F$88)*(L27-$A$34)</f>
        <v>27512572.697348215</v>
      </c>
    </row>
    <row r="89" spans="1:16" s="139" customFormat="1" x14ac:dyDescent="0.25">
      <c r="A89" s="253"/>
      <c r="B89" s="141"/>
      <c r="C89" s="141"/>
      <c r="D89" s="141"/>
      <c r="E89" s="350"/>
      <c r="F89" s="142"/>
      <c r="G89" s="142"/>
      <c r="H89" s="142"/>
      <c r="I89" s="142"/>
      <c r="J89" s="142"/>
      <c r="K89" s="142"/>
    </row>
    <row r="90" spans="1:16" s="224" customFormat="1" x14ac:dyDescent="0.25">
      <c r="A90" s="164"/>
      <c r="B90" s="151"/>
      <c r="C90" s="151"/>
      <c r="D90" s="151"/>
      <c r="E90" s="151"/>
      <c r="F90" s="223"/>
      <c r="G90" s="223"/>
      <c r="H90" s="223"/>
      <c r="I90" s="223"/>
      <c r="J90" s="223"/>
      <c r="K90" s="223"/>
    </row>
    <row r="91" spans="1:16" ht="47.25" customHeight="1" x14ac:dyDescent="0.25">
      <c r="A91" s="416" t="s">
        <v>255</v>
      </c>
      <c r="B91" s="417"/>
      <c r="C91" s="225">
        <v>2005</v>
      </c>
      <c r="D91" s="225">
        <v>2006</v>
      </c>
      <c r="E91" s="226">
        <v>2007</v>
      </c>
      <c r="F91" s="226">
        <v>2008</v>
      </c>
      <c r="G91" s="226">
        <v>2009</v>
      </c>
      <c r="H91" s="226">
        <v>2010</v>
      </c>
      <c r="I91" s="226">
        <v>2011</v>
      </c>
      <c r="J91" s="226">
        <v>2012</v>
      </c>
      <c r="K91" s="226">
        <v>2013</v>
      </c>
      <c r="L91" s="227">
        <v>2014</v>
      </c>
    </row>
    <row r="92" spans="1:16" x14ac:dyDescent="0.25">
      <c r="A92" s="414"/>
      <c r="B92" s="415"/>
      <c r="C92" s="228">
        <f t="shared" ref="C92:L92" si="18">(SUM(G75:G81)+SUM(G82:G88))/10^3</f>
        <v>524991.84950530203</v>
      </c>
      <c r="D92" s="228">
        <f t="shared" si="18"/>
        <v>534284.2052415458</v>
      </c>
      <c r="E92" s="228">
        <f t="shared" si="18"/>
        <v>543741.03567432135</v>
      </c>
      <c r="F92" s="228">
        <f t="shared" si="18"/>
        <v>553365.2520057566</v>
      </c>
      <c r="G92" s="228">
        <f t="shared" si="18"/>
        <v>563159.8169662588</v>
      </c>
      <c r="H92" s="228">
        <f t="shared" si="18"/>
        <v>573127.74572656152</v>
      </c>
      <c r="I92" s="228">
        <f t="shared" si="18"/>
        <v>653323.48535158078</v>
      </c>
      <c r="J92" s="228">
        <f t="shared" si="18"/>
        <v>664887.31104230357</v>
      </c>
      <c r="K92" s="228">
        <f t="shared" si="18"/>
        <v>676655.81644775241</v>
      </c>
      <c r="L92" s="228">
        <f t="shared" si="18"/>
        <v>688632.62439887761</v>
      </c>
    </row>
    <row r="93" spans="1:16" x14ac:dyDescent="0.25">
      <c r="A93" s="400"/>
      <c r="B93" s="401"/>
      <c r="C93" s="165"/>
      <c r="F93" s="233"/>
      <c r="H93" s="165"/>
      <c r="I93" s="165"/>
      <c r="J93" s="231"/>
      <c r="K93" s="232"/>
      <c r="L93" s="232"/>
      <c r="M93" s="232"/>
      <c r="N93" s="232"/>
    </row>
    <row r="94" spans="1:16" ht="47.25" customHeight="1" x14ac:dyDescent="0.25">
      <c r="A94" s="416" t="s">
        <v>250</v>
      </c>
      <c r="B94" s="417"/>
      <c r="C94" s="225">
        <v>2005</v>
      </c>
      <c r="D94" s="225">
        <v>2006</v>
      </c>
      <c r="E94" s="226">
        <v>2007</v>
      </c>
      <c r="F94" s="226">
        <v>2008</v>
      </c>
      <c r="G94" s="226">
        <v>2009</v>
      </c>
      <c r="H94" s="226">
        <v>2010</v>
      </c>
      <c r="I94" s="226">
        <v>2011</v>
      </c>
      <c r="J94" s="226">
        <v>2012</v>
      </c>
      <c r="K94" s="226">
        <v>2013</v>
      </c>
      <c r="L94" s="227">
        <v>2014</v>
      </c>
    </row>
    <row r="95" spans="1:16" x14ac:dyDescent="0.25">
      <c r="A95" s="414"/>
      <c r="B95" s="415"/>
      <c r="C95" s="228">
        <f t="shared" ref="C95:L95" si="19">C92*21</f>
        <v>11024828.839611342</v>
      </c>
      <c r="D95" s="228">
        <f t="shared" si="19"/>
        <v>11219968.310072461</v>
      </c>
      <c r="E95" s="228">
        <f t="shared" si="19"/>
        <v>11418561.749160748</v>
      </c>
      <c r="F95" s="228">
        <f t="shared" si="19"/>
        <v>11620670.292120889</v>
      </c>
      <c r="G95" s="228">
        <f t="shared" si="19"/>
        <v>11826356.156291435</v>
      </c>
      <c r="H95" s="228">
        <f t="shared" si="19"/>
        <v>12035682.660257792</v>
      </c>
      <c r="I95" s="228">
        <f t="shared" si="19"/>
        <v>13719793.192383196</v>
      </c>
      <c r="J95" s="228">
        <f t="shared" si="19"/>
        <v>13962633.531888375</v>
      </c>
      <c r="K95" s="228">
        <f t="shared" si="19"/>
        <v>14209772.1454028</v>
      </c>
      <c r="L95" s="229">
        <f t="shared" si="19"/>
        <v>14461285.112376429</v>
      </c>
    </row>
    <row r="96" spans="1:16" x14ac:dyDescent="0.25">
      <c r="A96" s="403"/>
      <c r="B96" s="394"/>
      <c r="F96" s="234"/>
    </row>
    <row r="97" spans="1:6" ht="47.25" x14ac:dyDescent="0.25">
      <c r="A97" s="115" t="s">
        <v>248</v>
      </c>
      <c r="B97" s="32" t="s">
        <v>249</v>
      </c>
      <c r="C97" s="235"/>
      <c r="D97" s="152"/>
      <c r="E97" s="152"/>
    </row>
    <row r="98" spans="1:6" x14ac:dyDescent="0.25">
      <c r="A98" s="271" t="s">
        <v>81</v>
      </c>
      <c r="B98" s="272">
        <f>18.081*10^6</f>
        <v>18081000</v>
      </c>
      <c r="C98" s="235"/>
      <c r="D98" s="235"/>
      <c r="E98" s="235"/>
      <c r="F98" s="234"/>
    </row>
    <row r="99" spans="1:6" ht="16.5" thickBot="1" x14ac:dyDescent="0.3">
      <c r="A99" s="273" t="s">
        <v>82</v>
      </c>
      <c r="B99" s="274">
        <f>15.8403*10^6</f>
        <v>15840300</v>
      </c>
      <c r="C99" s="235"/>
      <c r="D99" s="235"/>
      <c r="E99" s="235"/>
    </row>
  </sheetData>
  <mergeCells count="22">
    <mergeCell ref="E73:E74"/>
    <mergeCell ref="F73:F74"/>
    <mergeCell ref="A61:B61"/>
    <mergeCell ref="A82:A88"/>
    <mergeCell ref="A73:A74"/>
    <mergeCell ref="D73:D74"/>
    <mergeCell ref="C75:C81"/>
    <mergeCell ref="B82:B88"/>
    <mergeCell ref="C82:C88"/>
    <mergeCell ref="C73:C74"/>
    <mergeCell ref="A75:A81"/>
    <mergeCell ref="A92:B92"/>
    <mergeCell ref="A94:B94"/>
    <mergeCell ref="A95:B95"/>
    <mergeCell ref="A33:B33"/>
    <mergeCell ref="A49:A53"/>
    <mergeCell ref="A54:A58"/>
    <mergeCell ref="A72:B72"/>
    <mergeCell ref="B75:B81"/>
    <mergeCell ref="B73:B74"/>
    <mergeCell ref="A47:C47"/>
    <mergeCell ref="A91:B91"/>
  </mergeCells>
  <pageMargins left="0.25" right="0.25" top="0.75" bottom="0.75" header="0.3" footer="0.3"/>
  <pageSetup paperSize="9" scale="35" fitToHeight="0" orientation="landscape"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3"/>
  <sheetViews>
    <sheetView topLeftCell="A58" zoomScale="70" zoomScaleNormal="70" zoomScalePageLayoutView="70" workbookViewId="0">
      <selection activeCell="A29" sqref="A29:B29"/>
    </sheetView>
  </sheetViews>
  <sheetFormatPr defaultColWidth="8.85546875" defaultRowHeight="15.75" x14ac:dyDescent="0.25"/>
  <cols>
    <col min="1" max="1" width="41" style="152" customWidth="1"/>
    <col min="2" max="2" width="19.7109375" style="233" customWidth="1"/>
    <col min="3" max="3" width="29.28515625" style="233" customWidth="1"/>
    <col min="4" max="4" width="33.7109375" style="233" customWidth="1"/>
    <col min="5" max="6" width="30.85546875" style="233" customWidth="1"/>
    <col min="7" max="8" width="30" style="152" customWidth="1"/>
    <col min="9" max="9" width="23" style="152" customWidth="1"/>
    <col min="10" max="10" width="22.28515625" style="152" customWidth="1"/>
    <col min="11" max="11" width="24" style="152" customWidth="1"/>
    <col min="12" max="12" width="21.140625" style="152" customWidth="1"/>
    <col min="13" max="13" width="21.42578125" style="152" customWidth="1"/>
    <col min="14" max="14" width="20.7109375" style="152" customWidth="1"/>
    <col min="15" max="15" width="21.7109375" style="152" customWidth="1"/>
    <col min="16" max="17" width="20.42578125" style="152" bestFit="1" customWidth="1"/>
    <col min="18" max="18" width="8.85546875" style="152"/>
    <col min="19" max="19" width="18" style="152" customWidth="1"/>
    <col min="20" max="20" width="15.42578125" style="152" bestFit="1" customWidth="1"/>
    <col min="21" max="193" width="8.85546875" style="152"/>
    <col min="194" max="194" width="43.42578125" style="152" customWidth="1"/>
    <col min="195" max="201" width="18.85546875" style="152" customWidth="1"/>
    <col min="202" max="202" width="15.42578125" style="152" customWidth="1"/>
    <col min="203" max="203" width="12.140625" style="152" customWidth="1"/>
    <col min="204" max="204" width="14.28515625" style="152" customWidth="1"/>
    <col min="205" max="205" width="12.28515625" style="152" customWidth="1"/>
    <col min="206" max="206" width="12.85546875" style="152" customWidth="1"/>
    <col min="207" max="208" width="12.42578125" style="152" customWidth="1"/>
    <col min="209" max="209" width="12.28515625" style="152" customWidth="1"/>
    <col min="210" max="215" width="11.42578125" style="152" bestFit="1" customWidth="1"/>
    <col min="216" max="216" width="13.85546875" style="152" bestFit="1" customWidth="1"/>
    <col min="217" max="221" width="11.42578125" style="152" bestFit="1" customWidth="1"/>
    <col min="222" max="222" width="11.7109375" style="152" customWidth="1"/>
    <col min="223" max="223" width="13.42578125" style="152" bestFit="1" customWidth="1"/>
    <col min="224" max="225" width="11.42578125" style="152" bestFit="1" customWidth="1"/>
    <col min="226" max="226" width="13.85546875" style="152" bestFit="1" customWidth="1"/>
    <col min="227" max="232" width="11.42578125" style="152" bestFit="1" customWidth="1"/>
    <col min="233" max="235" width="11.28515625" style="152" bestFit="1" customWidth="1"/>
    <col min="236" max="236" width="13.85546875" style="152" bestFit="1" customWidth="1"/>
    <col min="237" max="241" width="11.28515625" style="152" bestFit="1" customWidth="1"/>
    <col min="242" max="242" width="13.42578125" style="152" customWidth="1"/>
    <col min="243" max="243" width="11.28515625" style="152" bestFit="1" customWidth="1"/>
    <col min="244" max="244" width="15.140625" style="152" customWidth="1"/>
    <col min="245" max="245" width="13.140625" style="152" customWidth="1"/>
    <col min="246" max="246" width="15.85546875" style="152" customWidth="1"/>
    <col min="247" max="247" width="14.85546875" style="152" customWidth="1"/>
    <col min="248" max="248" width="19.140625" style="152" customWidth="1"/>
    <col min="249" max="249" width="14" style="152" customWidth="1"/>
    <col min="250" max="250" width="15.85546875" style="152" customWidth="1"/>
    <col min="251" max="251" width="17" style="152" customWidth="1"/>
    <col min="252" max="252" width="16.140625" style="152" customWidth="1"/>
    <col min="253" max="253" width="17.28515625" style="152" customWidth="1"/>
    <col min="254" max="255" width="8.85546875" style="152"/>
    <col min="256" max="256" width="13.85546875" style="152" bestFit="1" customWidth="1"/>
    <col min="257" max="449" width="8.85546875" style="152"/>
    <col min="450" max="450" width="43.42578125" style="152" customWidth="1"/>
    <col min="451" max="457" width="18.85546875" style="152" customWidth="1"/>
    <col min="458" max="458" width="15.42578125" style="152" customWidth="1"/>
    <col min="459" max="459" width="12.140625" style="152" customWidth="1"/>
    <col min="460" max="460" width="14.28515625" style="152" customWidth="1"/>
    <col min="461" max="461" width="12.28515625" style="152" customWidth="1"/>
    <col min="462" max="462" width="12.85546875" style="152" customWidth="1"/>
    <col min="463" max="464" width="12.42578125" style="152" customWidth="1"/>
    <col min="465" max="465" width="12.28515625" style="152" customWidth="1"/>
    <col min="466" max="471" width="11.42578125" style="152" bestFit="1" customWidth="1"/>
    <col min="472" max="472" width="13.85546875" style="152" bestFit="1" customWidth="1"/>
    <col min="473" max="477" width="11.42578125" style="152" bestFit="1" customWidth="1"/>
    <col min="478" max="478" width="11.7109375" style="152" customWidth="1"/>
    <col min="479" max="479" width="13.42578125" style="152" bestFit="1" customWidth="1"/>
    <col min="480" max="481" width="11.42578125" style="152" bestFit="1" customWidth="1"/>
    <col min="482" max="482" width="13.85546875" style="152" bestFit="1" customWidth="1"/>
    <col min="483" max="488" width="11.42578125" style="152" bestFit="1" customWidth="1"/>
    <col min="489" max="491" width="11.28515625" style="152" bestFit="1" customWidth="1"/>
    <col min="492" max="492" width="13.85546875" style="152" bestFit="1" customWidth="1"/>
    <col min="493" max="497" width="11.28515625" style="152" bestFit="1" customWidth="1"/>
    <col min="498" max="498" width="13.42578125" style="152" customWidth="1"/>
    <col min="499" max="499" width="11.28515625" style="152" bestFit="1" customWidth="1"/>
    <col min="500" max="500" width="15.140625" style="152" customWidth="1"/>
    <col min="501" max="501" width="13.140625" style="152" customWidth="1"/>
    <col min="502" max="502" width="15.85546875" style="152" customWidth="1"/>
    <col min="503" max="503" width="14.85546875" style="152" customWidth="1"/>
    <col min="504" max="504" width="19.140625" style="152" customWidth="1"/>
    <col min="505" max="505" width="14" style="152" customWidth="1"/>
    <col min="506" max="506" width="15.85546875" style="152" customWidth="1"/>
    <col min="507" max="507" width="17" style="152" customWidth="1"/>
    <col min="508" max="508" width="16.140625" style="152" customWidth="1"/>
    <col min="509" max="509" width="17.28515625" style="152" customWidth="1"/>
    <col min="510" max="511" width="8.85546875" style="152"/>
    <col min="512" max="512" width="13.85546875" style="152" bestFit="1" customWidth="1"/>
    <col min="513" max="705" width="8.85546875" style="152"/>
    <col min="706" max="706" width="43.42578125" style="152" customWidth="1"/>
    <col min="707" max="713" width="18.85546875" style="152" customWidth="1"/>
    <col min="714" max="714" width="15.42578125" style="152" customWidth="1"/>
    <col min="715" max="715" width="12.140625" style="152" customWidth="1"/>
    <col min="716" max="716" width="14.28515625" style="152" customWidth="1"/>
    <col min="717" max="717" width="12.28515625" style="152" customWidth="1"/>
    <col min="718" max="718" width="12.85546875" style="152" customWidth="1"/>
    <col min="719" max="720" width="12.42578125" style="152" customWidth="1"/>
    <col min="721" max="721" width="12.28515625" style="152" customWidth="1"/>
    <col min="722" max="727" width="11.42578125" style="152" bestFit="1" customWidth="1"/>
    <col min="728" max="728" width="13.85546875" style="152" bestFit="1" customWidth="1"/>
    <col min="729" max="733" width="11.42578125" style="152" bestFit="1" customWidth="1"/>
    <col min="734" max="734" width="11.7109375" style="152" customWidth="1"/>
    <col min="735" max="735" width="13.42578125" style="152" bestFit="1" customWidth="1"/>
    <col min="736" max="737" width="11.42578125" style="152" bestFit="1" customWidth="1"/>
    <col min="738" max="738" width="13.85546875" style="152" bestFit="1" customWidth="1"/>
    <col min="739" max="744" width="11.42578125" style="152" bestFit="1" customWidth="1"/>
    <col min="745" max="747" width="11.28515625" style="152" bestFit="1" customWidth="1"/>
    <col min="748" max="748" width="13.85546875" style="152" bestFit="1" customWidth="1"/>
    <col min="749" max="753" width="11.28515625" style="152" bestFit="1" customWidth="1"/>
    <col min="754" max="754" width="13.42578125" style="152" customWidth="1"/>
    <col min="755" max="755" width="11.28515625" style="152" bestFit="1" customWidth="1"/>
    <col min="756" max="756" width="15.140625" style="152" customWidth="1"/>
    <col min="757" max="757" width="13.140625" style="152" customWidth="1"/>
    <col min="758" max="758" width="15.85546875" style="152" customWidth="1"/>
    <col min="759" max="759" width="14.85546875" style="152" customWidth="1"/>
    <col min="760" max="760" width="19.140625" style="152" customWidth="1"/>
    <col min="761" max="761" width="14" style="152" customWidth="1"/>
    <col min="762" max="762" width="15.85546875" style="152" customWidth="1"/>
    <col min="763" max="763" width="17" style="152" customWidth="1"/>
    <col min="764" max="764" width="16.140625" style="152" customWidth="1"/>
    <col min="765" max="765" width="17.28515625" style="152" customWidth="1"/>
    <col min="766" max="767" width="8.85546875" style="152"/>
    <col min="768" max="768" width="13.85546875" style="152" bestFit="1" customWidth="1"/>
    <col min="769" max="961" width="8.85546875" style="152"/>
    <col min="962" max="962" width="43.42578125" style="152" customWidth="1"/>
    <col min="963" max="969" width="18.85546875" style="152" customWidth="1"/>
    <col min="970" max="970" width="15.42578125" style="152" customWidth="1"/>
    <col min="971" max="971" width="12.140625" style="152" customWidth="1"/>
    <col min="972" max="972" width="14.28515625" style="152" customWidth="1"/>
    <col min="973" max="973" width="12.28515625" style="152" customWidth="1"/>
    <col min="974" max="974" width="12.85546875" style="152" customWidth="1"/>
    <col min="975" max="976" width="12.42578125" style="152" customWidth="1"/>
    <col min="977" max="977" width="12.28515625" style="152" customWidth="1"/>
    <col min="978" max="983" width="11.42578125" style="152" bestFit="1" customWidth="1"/>
    <col min="984" max="984" width="13.85546875" style="152" bestFit="1" customWidth="1"/>
    <col min="985" max="989" width="11.42578125" style="152" bestFit="1" customWidth="1"/>
    <col min="990" max="990" width="11.7109375" style="152" customWidth="1"/>
    <col min="991" max="991" width="13.42578125" style="152" bestFit="1" customWidth="1"/>
    <col min="992" max="993" width="11.42578125" style="152" bestFit="1" customWidth="1"/>
    <col min="994" max="994" width="13.85546875" style="152" bestFit="1" customWidth="1"/>
    <col min="995" max="1000" width="11.42578125" style="152" bestFit="1" customWidth="1"/>
    <col min="1001" max="1003" width="11.28515625" style="152" bestFit="1" customWidth="1"/>
    <col min="1004" max="1004" width="13.85546875" style="152" bestFit="1" customWidth="1"/>
    <col min="1005" max="1009" width="11.28515625" style="152" bestFit="1" customWidth="1"/>
    <col min="1010" max="1010" width="13.42578125" style="152" customWidth="1"/>
    <col min="1011" max="1011" width="11.28515625" style="152" bestFit="1" customWidth="1"/>
    <col min="1012" max="1012" width="15.140625" style="152" customWidth="1"/>
    <col min="1013" max="1013" width="13.140625" style="152" customWidth="1"/>
    <col min="1014" max="1014" width="15.85546875" style="152" customWidth="1"/>
    <col min="1015" max="1015" width="14.85546875" style="152" customWidth="1"/>
    <col min="1016" max="1016" width="19.140625" style="152" customWidth="1"/>
    <col min="1017" max="1017" width="14" style="152" customWidth="1"/>
    <col min="1018" max="1018" width="15.85546875" style="152" customWidth="1"/>
    <col min="1019" max="1019" width="17" style="152" customWidth="1"/>
    <col min="1020" max="1020" width="16.140625" style="152" customWidth="1"/>
    <col min="1021" max="1021" width="17.28515625" style="152" customWidth="1"/>
    <col min="1022" max="1023" width="8.85546875" style="152"/>
    <col min="1024" max="1024" width="13.85546875" style="152" bestFit="1" customWidth="1"/>
    <col min="1025" max="1217" width="8.85546875" style="152"/>
    <col min="1218" max="1218" width="43.42578125" style="152" customWidth="1"/>
    <col min="1219" max="1225" width="18.85546875" style="152" customWidth="1"/>
    <col min="1226" max="1226" width="15.42578125" style="152" customWidth="1"/>
    <col min="1227" max="1227" width="12.140625" style="152" customWidth="1"/>
    <col min="1228" max="1228" width="14.28515625" style="152" customWidth="1"/>
    <col min="1229" max="1229" width="12.28515625" style="152" customWidth="1"/>
    <col min="1230" max="1230" width="12.85546875" style="152" customWidth="1"/>
    <col min="1231" max="1232" width="12.42578125" style="152" customWidth="1"/>
    <col min="1233" max="1233" width="12.28515625" style="152" customWidth="1"/>
    <col min="1234" max="1239" width="11.42578125" style="152" bestFit="1" customWidth="1"/>
    <col min="1240" max="1240" width="13.85546875" style="152" bestFit="1" customWidth="1"/>
    <col min="1241" max="1245" width="11.42578125" style="152" bestFit="1" customWidth="1"/>
    <col min="1246" max="1246" width="11.7109375" style="152" customWidth="1"/>
    <col min="1247" max="1247" width="13.42578125" style="152" bestFit="1" customWidth="1"/>
    <col min="1248" max="1249" width="11.42578125" style="152" bestFit="1" customWidth="1"/>
    <col min="1250" max="1250" width="13.85546875" style="152" bestFit="1" customWidth="1"/>
    <col min="1251" max="1256" width="11.42578125" style="152" bestFit="1" customWidth="1"/>
    <col min="1257" max="1259" width="11.28515625" style="152" bestFit="1" customWidth="1"/>
    <col min="1260" max="1260" width="13.85546875" style="152" bestFit="1" customWidth="1"/>
    <col min="1261" max="1265" width="11.28515625" style="152" bestFit="1" customWidth="1"/>
    <col min="1266" max="1266" width="13.42578125" style="152" customWidth="1"/>
    <col min="1267" max="1267" width="11.28515625" style="152" bestFit="1" customWidth="1"/>
    <col min="1268" max="1268" width="15.140625" style="152" customWidth="1"/>
    <col min="1269" max="1269" width="13.140625" style="152" customWidth="1"/>
    <col min="1270" max="1270" width="15.85546875" style="152" customWidth="1"/>
    <col min="1271" max="1271" width="14.85546875" style="152" customWidth="1"/>
    <col min="1272" max="1272" width="19.140625" style="152" customWidth="1"/>
    <col min="1273" max="1273" width="14" style="152" customWidth="1"/>
    <col min="1274" max="1274" width="15.85546875" style="152" customWidth="1"/>
    <col min="1275" max="1275" width="17" style="152" customWidth="1"/>
    <col min="1276" max="1276" width="16.140625" style="152" customWidth="1"/>
    <col min="1277" max="1277" width="17.28515625" style="152" customWidth="1"/>
    <col min="1278" max="1279" width="8.85546875" style="152"/>
    <col min="1280" max="1280" width="13.85546875" style="152" bestFit="1" customWidth="1"/>
    <col min="1281" max="1473" width="8.85546875" style="152"/>
    <col min="1474" max="1474" width="43.42578125" style="152" customWidth="1"/>
    <col min="1475" max="1481" width="18.85546875" style="152" customWidth="1"/>
    <col min="1482" max="1482" width="15.42578125" style="152" customWidth="1"/>
    <col min="1483" max="1483" width="12.140625" style="152" customWidth="1"/>
    <col min="1484" max="1484" width="14.28515625" style="152" customWidth="1"/>
    <col min="1485" max="1485" width="12.28515625" style="152" customWidth="1"/>
    <col min="1486" max="1486" width="12.85546875" style="152" customWidth="1"/>
    <col min="1487" max="1488" width="12.42578125" style="152" customWidth="1"/>
    <col min="1489" max="1489" width="12.28515625" style="152" customWidth="1"/>
    <col min="1490" max="1495" width="11.42578125" style="152" bestFit="1" customWidth="1"/>
    <col min="1496" max="1496" width="13.85546875" style="152" bestFit="1" customWidth="1"/>
    <col min="1497" max="1501" width="11.42578125" style="152" bestFit="1" customWidth="1"/>
    <col min="1502" max="1502" width="11.7109375" style="152" customWidth="1"/>
    <col min="1503" max="1503" width="13.42578125" style="152" bestFit="1" customWidth="1"/>
    <col min="1504" max="1505" width="11.42578125" style="152" bestFit="1" customWidth="1"/>
    <col min="1506" max="1506" width="13.85546875" style="152" bestFit="1" customWidth="1"/>
    <col min="1507" max="1512" width="11.42578125" style="152" bestFit="1" customWidth="1"/>
    <col min="1513" max="1515" width="11.28515625" style="152" bestFit="1" customWidth="1"/>
    <col min="1516" max="1516" width="13.85546875" style="152" bestFit="1" customWidth="1"/>
    <col min="1517" max="1521" width="11.28515625" style="152" bestFit="1" customWidth="1"/>
    <col min="1522" max="1522" width="13.42578125" style="152" customWidth="1"/>
    <col min="1523" max="1523" width="11.28515625" style="152" bestFit="1" customWidth="1"/>
    <col min="1524" max="1524" width="15.140625" style="152" customWidth="1"/>
    <col min="1525" max="1525" width="13.140625" style="152" customWidth="1"/>
    <col min="1526" max="1526" width="15.85546875" style="152" customWidth="1"/>
    <col min="1527" max="1527" width="14.85546875" style="152" customWidth="1"/>
    <col min="1528" max="1528" width="19.140625" style="152" customWidth="1"/>
    <col min="1529" max="1529" width="14" style="152" customWidth="1"/>
    <col min="1530" max="1530" width="15.85546875" style="152" customWidth="1"/>
    <col min="1531" max="1531" width="17" style="152" customWidth="1"/>
    <col min="1532" max="1532" width="16.140625" style="152" customWidth="1"/>
    <col min="1533" max="1533" width="17.28515625" style="152" customWidth="1"/>
    <col min="1534" max="1535" width="8.85546875" style="152"/>
    <col min="1536" max="1536" width="13.85546875" style="152" bestFit="1" customWidth="1"/>
    <col min="1537" max="1729" width="8.85546875" style="152"/>
    <col min="1730" max="1730" width="43.42578125" style="152" customWidth="1"/>
    <col min="1731" max="1737" width="18.85546875" style="152" customWidth="1"/>
    <col min="1738" max="1738" width="15.42578125" style="152" customWidth="1"/>
    <col min="1739" max="1739" width="12.140625" style="152" customWidth="1"/>
    <col min="1740" max="1740" width="14.28515625" style="152" customWidth="1"/>
    <col min="1741" max="1741" width="12.28515625" style="152" customWidth="1"/>
    <col min="1742" max="1742" width="12.85546875" style="152" customWidth="1"/>
    <col min="1743" max="1744" width="12.42578125" style="152" customWidth="1"/>
    <col min="1745" max="1745" width="12.28515625" style="152" customWidth="1"/>
    <col min="1746" max="1751" width="11.42578125" style="152" bestFit="1" customWidth="1"/>
    <col min="1752" max="1752" width="13.85546875" style="152" bestFit="1" customWidth="1"/>
    <col min="1753" max="1757" width="11.42578125" style="152" bestFit="1" customWidth="1"/>
    <col min="1758" max="1758" width="11.7109375" style="152" customWidth="1"/>
    <col min="1759" max="1759" width="13.42578125" style="152" bestFit="1" customWidth="1"/>
    <col min="1760" max="1761" width="11.42578125" style="152" bestFit="1" customWidth="1"/>
    <col min="1762" max="1762" width="13.85546875" style="152" bestFit="1" customWidth="1"/>
    <col min="1763" max="1768" width="11.42578125" style="152" bestFit="1" customWidth="1"/>
    <col min="1769" max="1771" width="11.28515625" style="152" bestFit="1" customWidth="1"/>
    <col min="1772" max="1772" width="13.85546875" style="152" bestFit="1" customWidth="1"/>
    <col min="1773" max="1777" width="11.28515625" style="152" bestFit="1" customWidth="1"/>
    <col min="1778" max="1778" width="13.42578125" style="152" customWidth="1"/>
    <col min="1779" max="1779" width="11.28515625" style="152" bestFit="1" customWidth="1"/>
    <col min="1780" max="1780" width="15.140625" style="152" customWidth="1"/>
    <col min="1781" max="1781" width="13.140625" style="152" customWidth="1"/>
    <col min="1782" max="1782" width="15.85546875" style="152" customWidth="1"/>
    <col min="1783" max="1783" width="14.85546875" style="152" customWidth="1"/>
    <col min="1784" max="1784" width="19.140625" style="152" customWidth="1"/>
    <col min="1785" max="1785" width="14" style="152" customWidth="1"/>
    <col min="1786" max="1786" width="15.85546875" style="152" customWidth="1"/>
    <col min="1787" max="1787" width="17" style="152" customWidth="1"/>
    <col min="1788" max="1788" width="16.140625" style="152" customWidth="1"/>
    <col min="1789" max="1789" width="17.28515625" style="152" customWidth="1"/>
    <col min="1790" max="1791" width="8.85546875" style="152"/>
    <col min="1792" max="1792" width="13.85546875" style="152" bestFit="1" customWidth="1"/>
    <col min="1793" max="1985" width="8.85546875" style="152"/>
    <col min="1986" max="1986" width="43.42578125" style="152" customWidth="1"/>
    <col min="1987" max="1993" width="18.85546875" style="152" customWidth="1"/>
    <col min="1994" max="1994" width="15.42578125" style="152" customWidth="1"/>
    <col min="1995" max="1995" width="12.140625" style="152" customWidth="1"/>
    <col min="1996" max="1996" width="14.28515625" style="152" customWidth="1"/>
    <col min="1997" max="1997" width="12.28515625" style="152" customWidth="1"/>
    <col min="1998" max="1998" width="12.85546875" style="152" customWidth="1"/>
    <col min="1999" max="2000" width="12.42578125" style="152" customWidth="1"/>
    <col min="2001" max="2001" width="12.28515625" style="152" customWidth="1"/>
    <col min="2002" max="2007" width="11.42578125" style="152" bestFit="1" customWidth="1"/>
    <col min="2008" max="2008" width="13.85546875" style="152" bestFit="1" customWidth="1"/>
    <col min="2009" max="2013" width="11.42578125" style="152" bestFit="1" customWidth="1"/>
    <col min="2014" max="2014" width="11.7109375" style="152" customWidth="1"/>
    <col min="2015" max="2015" width="13.42578125" style="152" bestFit="1" customWidth="1"/>
    <col min="2016" max="2017" width="11.42578125" style="152" bestFit="1" customWidth="1"/>
    <col min="2018" max="2018" width="13.85546875" style="152" bestFit="1" customWidth="1"/>
    <col min="2019" max="2024" width="11.42578125" style="152" bestFit="1" customWidth="1"/>
    <col min="2025" max="2027" width="11.28515625" style="152" bestFit="1" customWidth="1"/>
    <col min="2028" max="2028" width="13.85546875" style="152" bestFit="1" customWidth="1"/>
    <col min="2029" max="2033" width="11.28515625" style="152" bestFit="1" customWidth="1"/>
    <col min="2034" max="2034" width="13.42578125" style="152" customWidth="1"/>
    <col min="2035" max="2035" width="11.28515625" style="152" bestFit="1" customWidth="1"/>
    <col min="2036" max="2036" width="15.140625" style="152" customWidth="1"/>
    <col min="2037" max="2037" width="13.140625" style="152" customWidth="1"/>
    <col min="2038" max="2038" width="15.85546875" style="152" customWidth="1"/>
    <col min="2039" max="2039" width="14.85546875" style="152" customWidth="1"/>
    <col min="2040" max="2040" width="19.140625" style="152" customWidth="1"/>
    <col min="2041" max="2041" width="14" style="152" customWidth="1"/>
    <col min="2042" max="2042" width="15.85546875" style="152" customWidth="1"/>
    <col min="2043" max="2043" width="17" style="152" customWidth="1"/>
    <col min="2044" max="2044" width="16.140625" style="152" customWidth="1"/>
    <col min="2045" max="2045" width="17.28515625" style="152" customWidth="1"/>
    <col min="2046" max="2047" width="8.85546875" style="152"/>
    <col min="2048" max="2048" width="13.85546875" style="152" bestFit="1" customWidth="1"/>
    <col min="2049" max="2241" width="8.85546875" style="152"/>
    <col min="2242" max="2242" width="43.42578125" style="152" customWidth="1"/>
    <col min="2243" max="2249" width="18.85546875" style="152" customWidth="1"/>
    <col min="2250" max="2250" width="15.42578125" style="152" customWidth="1"/>
    <col min="2251" max="2251" width="12.140625" style="152" customWidth="1"/>
    <col min="2252" max="2252" width="14.28515625" style="152" customWidth="1"/>
    <col min="2253" max="2253" width="12.28515625" style="152" customWidth="1"/>
    <col min="2254" max="2254" width="12.85546875" style="152" customWidth="1"/>
    <col min="2255" max="2256" width="12.42578125" style="152" customWidth="1"/>
    <col min="2257" max="2257" width="12.28515625" style="152" customWidth="1"/>
    <col min="2258" max="2263" width="11.42578125" style="152" bestFit="1" customWidth="1"/>
    <col min="2264" max="2264" width="13.85546875" style="152" bestFit="1" customWidth="1"/>
    <col min="2265" max="2269" width="11.42578125" style="152" bestFit="1" customWidth="1"/>
    <col min="2270" max="2270" width="11.7109375" style="152" customWidth="1"/>
    <col min="2271" max="2271" width="13.42578125" style="152" bestFit="1" customWidth="1"/>
    <col min="2272" max="2273" width="11.42578125" style="152" bestFit="1" customWidth="1"/>
    <col min="2274" max="2274" width="13.85546875" style="152" bestFit="1" customWidth="1"/>
    <col min="2275" max="2280" width="11.42578125" style="152" bestFit="1" customWidth="1"/>
    <col min="2281" max="2283" width="11.28515625" style="152" bestFit="1" customWidth="1"/>
    <col min="2284" max="2284" width="13.85546875" style="152" bestFit="1" customWidth="1"/>
    <col min="2285" max="2289" width="11.28515625" style="152" bestFit="1" customWidth="1"/>
    <col min="2290" max="2290" width="13.42578125" style="152" customWidth="1"/>
    <col min="2291" max="2291" width="11.28515625" style="152" bestFit="1" customWidth="1"/>
    <col min="2292" max="2292" width="15.140625" style="152" customWidth="1"/>
    <col min="2293" max="2293" width="13.140625" style="152" customWidth="1"/>
    <col min="2294" max="2294" width="15.85546875" style="152" customWidth="1"/>
    <col min="2295" max="2295" width="14.85546875" style="152" customWidth="1"/>
    <col min="2296" max="2296" width="19.140625" style="152" customWidth="1"/>
    <col min="2297" max="2297" width="14" style="152" customWidth="1"/>
    <col min="2298" max="2298" width="15.85546875" style="152" customWidth="1"/>
    <col min="2299" max="2299" width="17" style="152" customWidth="1"/>
    <col min="2300" max="2300" width="16.140625" style="152" customWidth="1"/>
    <col min="2301" max="2301" width="17.28515625" style="152" customWidth="1"/>
    <col min="2302" max="2303" width="8.85546875" style="152"/>
    <col min="2304" max="2304" width="13.85546875" style="152" bestFit="1" customWidth="1"/>
    <col min="2305" max="2497" width="8.85546875" style="152"/>
    <col min="2498" max="2498" width="43.42578125" style="152" customWidth="1"/>
    <col min="2499" max="2505" width="18.85546875" style="152" customWidth="1"/>
    <col min="2506" max="2506" width="15.42578125" style="152" customWidth="1"/>
    <col min="2507" max="2507" width="12.140625" style="152" customWidth="1"/>
    <col min="2508" max="2508" width="14.28515625" style="152" customWidth="1"/>
    <col min="2509" max="2509" width="12.28515625" style="152" customWidth="1"/>
    <col min="2510" max="2510" width="12.85546875" style="152" customWidth="1"/>
    <col min="2511" max="2512" width="12.42578125" style="152" customWidth="1"/>
    <col min="2513" max="2513" width="12.28515625" style="152" customWidth="1"/>
    <col min="2514" max="2519" width="11.42578125" style="152" bestFit="1" customWidth="1"/>
    <col min="2520" max="2520" width="13.85546875" style="152" bestFit="1" customWidth="1"/>
    <col min="2521" max="2525" width="11.42578125" style="152" bestFit="1" customWidth="1"/>
    <col min="2526" max="2526" width="11.7109375" style="152" customWidth="1"/>
    <col min="2527" max="2527" width="13.42578125" style="152" bestFit="1" customWidth="1"/>
    <col min="2528" max="2529" width="11.42578125" style="152" bestFit="1" customWidth="1"/>
    <col min="2530" max="2530" width="13.85546875" style="152" bestFit="1" customWidth="1"/>
    <col min="2531" max="2536" width="11.42578125" style="152" bestFit="1" customWidth="1"/>
    <col min="2537" max="2539" width="11.28515625" style="152" bestFit="1" customWidth="1"/>
    <col min="2540" max="2540" width="13.85546875" style="152" bestFit="1" customWidth="1"/>
    <col min="2541" max="2545" width="11.28515625" style="152" bestFit="1" customWidth="1"/>
    <col min="2546" max="2546" width="13.42578125" style="152" customWidth="1"/>
    <col min="2547" max="2547" width="11.28515625" style="152" bestFit="1" customWidth="1"/>
    <col min="2548" max="2548" width="15.140625" style="152" customWidth="1"/>
    <col min="2549" max="2549" width="13.140625" style="152" customWidth="1"/>
    <col min="2550" max="2550" width="15.85546875" style="152" customWidth="1"/>
    <col min="2551" max="2551" width="14.85546875" style="152" customWidth="1"/>
    <col min="2552" max="2552" width="19.140625" style="152" customWidth="1"/>
    <col min="2553" max="2553" width="14" style="152" customWidth="1"/>
    <col min="2554" max="2554" width="15.85546875" style="152" customWidth="1"/>
    <col min="2555" max="2555" width="17" style="152" customWidth="1"/>
    <col min="2556" max="2556" width="16.140625" style="152" customWidth="1"/>
    <col min="2557" max="2557" width="17.28515625" style="152" customWidth="1"/>
    <col min="2558" max="2559" width="8.85546875" style="152"/>
    <col min="2560" max="2560" width="13.85546875" style="152" bestFit="1" customWidth="1"/>
    <col min="2561" max="2753" width="8.85546875" style="152"/>
    <col min="2754" max="2754" width="43.42578125" style="152" customWidth="1"/>
    <col min="2755" max="2761" width="18.85546875" style="152" customWidth="1"/>
    <col min="2762" max="2762" width="15.42578125" style="152" customWidth="1"/>
    <col min="2763" max="2763" width="12.140625" style="152" customWidth="1"/>
    <col min="2764" max="2764" width="14.28515625" style="152" customWidth="1"/>
    <col min="2765" max="2765" width="12.28515625" style="152" customWidth="1"/>
    <col min="2766" max="2766" width="12.85546875" style="152" customWidth="1"/>
    <col min="2767" max="2768" width="12.42578125" style="152" customWidth="1"/>
    <col min="2769" max="2769" width="12.28515625" style="152" customWidth="1"/>
    <col min="2770" max="2775" width="11.42578125" style="152" bestFit="1" customWidth="1"/>
    <col min="2776" max="2776" width="13.85546875" style="152" bestFit="1" customWidth="1"/>
    <col min="2777" max="2781" width="11.42578125" style="152" bestFit="1" customWidth="1"/>
    <col min="2782" max="2782" width="11.7109375" style="152" customWidth="1"/>
    <col min="2783" max="2783" width="13.42578125" style="152" bestFit="1" customWidth="1"/>
    <col min="2784" max="2785" width="11.42578125" style="152" bestFit="1" customWidth="1"/>
    <col min="2786" max="2786" width="13.85546875" style="152" bestFit="1" customWidth="1"/>
    <col min="2787" max="2792" width="11.42578125" style="152" bestFit="1" customWidth="1"/>
    <col min="2793" max="2795" width="11.28515625" style="152" bestFit="1" customWidth="1"/>
    <col min="2796" max="2796" width="13.85546875" style="152" bestFit="1" customWidth="1"/>
    <col min="2797" max="2801" width="11.28515625" style="152" bestFit="1" customWidth="1"/>
    <col min="2802" max="2802" width="13.42578125" style="152" customWidth="1"/>
    <col min="2803" max="2803" width="11.28515625" style="152" bestFit="1" customWidth="1"/>
    <col min="2804" max="2804" width="15.140625" style="152" customWidth="1"/>
    <col min="2805" max="2805" width="13.140625" style="152" customWidth="1"/>
    <col min="2806" max="2806" width="15.85546875" style="152" customWidth="1"/>
    <col min="2807" max="2807" width="14.85546875" style="152" customWidth="1"/>
    <col min="2808" max="2808" width="19.140625" style="152" customWidth="1"/>
    <col min="2809" max="2809" width="14" style="152" customWidth="1"/>
    <col min="2810" max="2810" width="15.85546875" style="152" customWidth="1"/>
    <col min="2811" max="2811" width="17" style="152" customWidth="1"/>
    <col min="2812" max="2812" width="16.140625" style="152" customWidth="1"/>
    <col min="2813" max="2813" width="17.28515625" style="152" customWidth="1"/>
    <col min="2814" max="2815" width="8.85546875" style="152"/>
    <col min="2816" max="2816" width="13.85546875" style="152" bestFit="1" customWidth="1"/>
    <col min="2817" max="3009" width="8.85546875" style="152"/>
    <col min="3010" max="3010" width="43.42578125" style="152" customWidth="1"/>
    <col min="3011" max="3017" width="18.85546875" style="152" customWidth="1"/>
    <col min="3018" max="3018" width="15.42578125" style="152" customWidth="1"/>
    <col min="3019" max="3019" width="12.140625" style="152" customWidth="1"/>
    <col min="3020" max="3020" width="14.28515625" style="152" customWidth="1"/>
    <col min="3021" max="3021" width="12.28515625" style="152" customWidth="1"/>
    <col min="3022" max="3022" width="12.85546875" style="152" customWidth="1"/>
    <col min="3023" max="3024" width="12.42578125" style="152" customWidth="1"/>
    <col min="3025" max="3025" width="12.28515625" style="152" customWidth="1"/>
    <col min="3026" max="3031" width="11.42578125" style="152" bestFit="1" customWidth="1"/>
    <col min="3032" max="3032" width="13.85546875" style="152" bestFit="1" customWidth="1"/>
    <col min="3033" max="3037" width="11.42578125" style="152" bestFit="1" customWidth="1"/>
    <col min="3038" max="3038" width="11.7109375" style="152" customWidth="1"/>
    <col min="3039" max="3039" width="13.42578125" style="152" bestFit="1" customWidth="1"/>
    <col min="3040" max="3041" width="11.42578125" style="152" bestFit="1" customWidth="1"/>
    <col min="3042" max="3042" width="13.85546875" style="152" bestFit="1" customWidth="1"/>
    <col min="3043" max="3048" width="11.42578125" style="152" bestFit="1" customWidth="1"/>
    <col min="3049" max="3051" width="11.28515625" style="152" bestFit="1" customWidth="1"/>
    <col min="3052" max="3052" width="13.85546875" style="152" bestFit="1" customWidth="1"/>
    <col min="3053" max="3057" width="11.28515625" style="152" bestFit="1" customWidth="1"/>
    <col min="3058" max="3058" width="13.42578125" style="152" customWidth="1"/>
    <col min="3059" max="3059" width="11.28515625" style="152" bestFit="1" customWidth="1"/>
    <col min="3060" max="3060" width="15.140625" style="152" customWidth="1"/>
    <col min="3061" max="3061" width="13.140625" style="152" customWidth="1"/>
    <col min="3062" max="3062" width="15.85546875" style="152" customWidth="1"/>
    <col min="3063" max="3063" width="14.85546875" style="152" customWidth="1"/>
    <col min="3064" max="3064" width="19.140625" style="152" customWidth="1"/>
    <col min="3065" max="3065" width="14" style="152" customWidth="1"/>
    <col min="3066" max="3066" width="15.85546875" style="152" customWidth="1"/>
    <col min="3067" max="3067" width="17" style="152" customWidth="1"/>
    <col min="3068" max="3068" width="16.140625" style="152" customWidth="1"/>
    <col min="3069" max="3069" width="17.28515625" style="152" customWidth="1"/>
    <col min="3070" max="3071" width="8.85546875" style="152"/>
    <col min="3072" max="3072" width="13.85546875" style="152" bestFit="1" customWidth="1"/>
    <col min="3073" max="3265" width="8.85546875" style="152"/>
    <col min="3266" max="3266" width="43.42578125" style="152" customWidth="1"/>
    <col min="3267" max="3273" width="18.85546875" style="152" customWidth="1"/>
    <col min="3274" max="3274" width="15.42578125" style="152" customWidth="1"/>
    <col min="3275" max="3275" width="12.140625" style="152" customWidth="1"/>
    <col min="3276" max="3276" width="14.28515625" style="152" customWidth="1"/>
    <col min="3277" max="3277" width="12.28515625" style="152" customWidth="1"/>
    <col min="3278" max="3278" width="12.85546875" style="152" customWidth="1"/>
    <col min="3279" max="3280" width="12.42578125" style="152" customWidth="1"/>
    <col min="3281" max="3281" width="12.28515625" style="152" customWidth="1"/>
    <col min="3282" max="3287" width="11.42578125" style="152" bestFit="1" customWidth="1"/>
    <col min="3288" max="3288" width="13.85546875" style="152" bestFit="1" customWidth="1"/>
    <col min="3289" max="3293" width="11.42578125" style="152" bestFit="1" customWidth="1"/>
    <col min="3294" max="3294" width="11.7109375" style="152" customWidth="1"/>
    <col min="3295" max="3295" width="13.42578125" style="152" bestFit="1" customWidth="1"/>
    <col min="3296" max="3297" width="11.42578125" style="152" bestFit="1" customWidth="1"/>
    <col min="3298" max="3298" width="13.85546875" style="152" bestFit="1" customWidth="1"/>
    <col min="3299" max="3304" width="11.42578125" style="152" bestFit="1" customWidth="1"/>
    <col min="3305" max="3307" width="11.28515625" style="152" bestFit="1" customWidth="1"/>
    <col min="3308" max="3308" width="13.85546875" style="152" bestFit="1" customWidth="1"/>
    <col min="3309" max="3313" width="11.28515625" style="152" bestFit="1" customWidth="1"/>
    <col min="3314" max="3314" width="13.42578125" style="152" customWidth="1"/>
    <col min="3315" max="3315" width="11.28515625" style="152" bestFit="1" customWidth="1"/>
    <col min="3316" max="3316" width="15.140625" style="152" customWidth="1"/>
    <col min="3317" max="3317" width="13.140625" style="152" customWidth="1"/>
    <col min="3318" max="3318" width="15.85546875" style="152" customWidth="1"/>
    <col min="3319" max="3319" width="14.85546875" style="152" customWidth="1"/>
    <col min="3320" max="3320" width="19.140625" style="152" customWidth="1"/>
    <col min="3321" max="3321" width="14" style="152" customWidth="1"/>
    <col min="3322" max="3322" width="15.85546875" style="152" customWidth="1"/>
    <col min="3323" max="3323" width="17" style="152" customWidth="1"/>
    <col min="3324" max="3324" width="16.140625" style="152" customWidth="1"/>
    <col min="3325" max="3325" width="17.28515625" style="152" customWidth="1"/>
    <col min="3326" max="3327" width="8.85546875" style="152"/>
    <col min="3328" max="3328" width="13.85546875" style="152" bestFit="1" customWidth="1"/>
    <col min="3329" max="3521" width="8.85546875" style="152"/>
    <col min="3522" max="3522" width="43.42578125" style="152" customWidth="1"/>
    <col min="3523" max="3529" width="18.85546875" style="152" customWidth="1"/>
    <col min="3530" max="3530" width="15.42578125" style="152" customWidth="1"/>
    <col min="3531" max="3531" width="12.140625" style="152" customWidth="1"/>
    <col min="3532" max="3532" width="14.28515625" style="152" customWidth="1"/>
    <col min="3533" max="3533" width="12.28515625" style="152" customWidth="1"/>
    <col min="3534" max="3534" width="12.85546875" style="152" customWidth="1"/>
    <col min="3535" max="3536" width="12.42578125" style="152" customWidth="1"/>
    <col min="3537" max="3537" width="12.28515625" style="152" customWidth="1"/>
    <col min="3538" max="3543" width="11.42578125" style="152" bestFit="1" customWidth="1"/>
    <col min="3544" max="3544" width="13.85546875" style="152" bestFit="1" customWidth="1"/>
    <col min="3545" max="3549" width="11.42578125" style="152" bestFit="1" customWidth="1"/>
    <col min="3550" max="3550" width="11.7109375" style="152" customWidth="1"/>
    <col min="3551" max="3551" width="13.42578125" style="152" bestFit="1" customWidth="1"/>
    <col min="3552" max="3553" width="11.42578125" style="152" bestFit="1" customWidth="1"/>
    <col min="3554" max="3554" width="13.85546875" style="152" bestFit="1" customWidth="1"/>
    <col min="3555" max="3560" width="11.42578125" style="152" bestFit="1" customWidth="1"/>
    <col min="3561" max="3563" width="11.28515625" style="152" bestFit="1" customWidth="1"/>
    <col min="3564" max="3564" width="13.85546875" style="152" bestFit="1" customWidth="1"/>
    <col min="3565" max="3569" width="11.28515625" style="152" bestFit="1" customWidth="1"/>
    <col min="3570" max="3570" width="13.42578125" style="152" customWidth="1"/>
    <col min="3571" max="3571" width="11.28515625" style="152" bestFit="1" customWidth="1"/>
    <col min="3572" max="3572" width="15.140625" style="152" customWidth="1"/>
    <col min="3573" max="3573" width="13.140625" style="152" customWidth="1"/>
    <col min="3574" max="3574" width="15.85546875" style="152" customWidth="1"/>
    <col min="3575" max="3575" width="14.85546875" style="152" customWidth="1"/>
    <col min="3576" max="3576" width="19.140625" style="152" customWidth="1"/>
    <col min="3577" max="3577" width="14" style="152" customWidth="1"/>
    <col min="3578" max="3578" width="15.85546875" style="152" customWidth="1"/>
    <col min="3579" max="3579" width="17" style="152" customWidth="1"/>
    <col min="3580" max="3580" width="16.140625" style="152" customWidth="1"/>
    <col min="3581" max="3581" width="17.28515625" style="152" customWidth="1"/>
    <col min="3582" max="3583" width="8.85546875" style="152"/>
    <col min="3584" max="3584" width="13.85546875" style="152" bestFit="1" customWidth="1"/>
    <col min="3585" max="3777" width="8.85546875" style="152"/>
    <col min="3778" max="3778" width="43.42578125" style="152" customWidth="1"/>
    <col min="3779" max="3785" width="18.85546875" style="152" customWidth="1"/>
    <col min="3786" max="3786" width="15.42578125" style="152" customWidth="1"/>
    <col min="3787" max="3787" width="12.140625" style="152" customWidth="1"/>
    <col min="3788" max="3788" width="14.28515625" style="152" customWidth="1"/>
    <col min="3789" max="3789" width="12.28515625" style="152" customWidth="1"/>
    <col min="3790" max="3790" width="12.85546875" style="152" customWidth="1"/>
    <col min="3791" max="3792" width="12.42578125" style="152" customWidth="1"/>
    <col min="3793" max="3793" width="12.28515625" style="152" customWidth="1"/>
    <col min="3794" max="3799" width="11.42578125" style="152" bestFit="1" customWidth="1"/>
    <col min="3800" max="3800" width="13.85546875" style="152" bestFit="1" customWidth="1"/>
    <col min="3801" max="3805" width="11.42578125" style="152" bestFit="1" customWidth="1"/>
    <col min="3806" max="3806" width="11.7109375" style="152" customWidth="1"/>
    <col min="3807" max="3807" width="13.42578125" style="152" bestFit="1" customWidth="1"/>
    <col min="3808" max="3809" width="11.42578125" style="152" bestFit="1" customWidth="1"/>
    <col min="3810" max="3810" width="13.85546875" style="152" bestFit="1" customWidth="1"/>
    <col min="3811" max="3816" width="11.42578125" style="152" bestFit="1" customWidth="1"/>
    <col min="3817" max="3819" width="11.28515625" style="152" bestFit="1" customWidth="1"/>
    <col min="3820" max="3820" width="13.85546875" style="152" bestFit="1" customWidth="1"/>
    <col min="3821" max="3825" width="11.28515625" style="152" bestFit="1" customWidth="1"/>
    <col min="3826" max="3826" width="13.42578125" style="152" customWidth="1"/>
    <col min="3827" max="3827" width="11.28515625" style="152" bestFit="1" customWidth="1"/>
    <col min="3828" max="3828" width="15.140625" style="152" customWidth="1"/>
    <col min="3829" max="3829" width="13.140625" style="152" customWidth="1"/>
    <col min="3830" max="3830" width="15.85546875" style="152" customWidth="1"/>
    <col min="3831" max="3831" width="14.85546875" style="152" customWidth="1"/>
    <col min="3832" max="3832" width="19.140625" style="152" customWidth="1"/>
    <col min="3833" max="3833" width="14" style="152" customWidth="1"/>
    <col min="3834" max="3834" width="15.85546875" style="152" customWidth="1"/>
    <col min="3835" max="3835" width="17" style="152" customWidth="1"/>
    <col min="3836" max="3836" width="16.140625" style="152" customWidth="1"/>
    <col min="3837" max="3837" width="17.28515625" style="152" customWidth="1"/>
    <col min="3838" max="3839" width="8.85546875" style="152"/>
    <col min="3840" max="3840" width="13.85546875" style="152" bestFit="1" customWidth="1"/>
    <col min="3841" max="4033" width="8.85546875" style="152"/>
    <col min="4034" max="4034" width="43.42578125" style="152" customWidth="1"/>
    <col min="4035" max="4041" width="18.85546875" style="152" customWidth="1"/>
    <col min="4042" max="4042" width="15.42578125" style="152" customWidth="1"/>
    <col min="4043" max="4043" width="12.140625" style="152" customWidth="1"/>
    <col min="4044" max="4044" width="14.28515625" style="152" customWidth="1"/>
    <col min="4045" max="4045" width="12.28515625" style="152" customWidth="1"/>
    <col min="4046" max="4046" width="12.85546875" style="152" customWidth="1"/>
    <col min="4047" max="4048" width="12.42578125" style="152" customWidth="1"/>
    <col min="4049" max="4049" width="12.28515625" style="152" customWidth="1"/>
    <col min="4050" max="4055" width="11.42578125" style="152" bestFit="1" customWidth="1"/>
    <col min="4056" max="4056" width="13.85546875" style="152" bestFit="1" customWidth="1"/>
    <col min="4057" max="4061" width="11.42578125" style="152" bestFit="1" customWidth="1"/>
    <col min="4062" max="4062" width="11.7109375" style="152" customWidth="1"/>
    <col min="4063" max="4063" width="13.42578125" style="152" bestFit="1" customWidth="1"/>
    <col min="4064" max="4065" width="11.42578125" style="152" bestFit="1" customWidth="1"/>
    <col min="4066" max="4066" width="13.85546875" style="152" bestFit="1" customWidth="1"/>
    <col min="4067" max="4072" width="11.42578125" style="152" bestFit="1" customWidth="1"/>
    <col min="4073" max="4075" width="11.28515625" style="152" bestFit="1" customWidth="1"/>
    <col min="4076" max="4076" width="13.85546875" style="152" bestFit="1" customWidth="1"/>
    <col min="4077" max="4081" width="11.28515625" style="152" bestFit="1" customWidth="1"/>
    <col min="4082" max="4082" width="13.42578125" style="152" customWidth="1"/>
    <col min="4083" max="4083" width="11.28515625" style="152" bestFit="1" customWidth="1"/>
    <col min="4084" max="4084" width="15.140625" style="152" customWidth="1"/>
    <col min="4085" max="4085" width="13.140625" style="152" customWidth="1"/>
    <col min="4086" max="4086" width="15.85546875" style="152" customWidth="1"/>
    <col min="4087" max="4087" width="14.85546875" style="152" customWidth="1"/>
    <col min="4088" max="4088" width="19.140625" style="152" customWidth="1"/>
    <col min="4089" max="4089" width="14" style="152" customWidth="1"/>
    <col min="4090" max="4090" width="15.85546875" style="152" customWidth="1"/>
    <col min="4091" max="4091" width="17" style="152" customWidth="1"/>
    <col min="4092" max="4092" width="16.140625" style="152" customWidth="1"/>
    <col min="4093" max="4093" width="17.28515625" style="152" customWidth="1"/>
    <col min="4094" max="4095" width="8.85546875" style="152"/>
    <col min="4096" max="4096" width="13.85546875" style="152" bestFit="1" customWidth="1"/>
    <col min="4097" max="4289" width="8.85546875" style="152"/>
    <col min="4290" max="4290" width="43.42578125" style="152" customWidth="1"/>
    <col min="4291" max="4297" width="18.85546875" style="152" customWidth="1"/>
    <col min="4298" max="4298" width="15.42578125" style="152" customWidth="1"/>
    <col min="4299" max="4299" width="12.140625" style="152" customWidth="1"/>
    <col min="4300" max="4300" width="14.28515625" style="152" customWidth="1"/>
    <col min="4301" max="4301" width="12.28515625" style="152" customWidth="1"/>
    <col min="4302" max="4302" width="12.85546875" style="152" customWidth="1"/>
    <col min="4303" max="4304" width="12.42578125" style="152" customWidth="1"/>
    <col min="4305" max="4305" width="12.28515625" style="152" customWidth="1"/>
    <col min="4306" max="4311" width="11.42578125" style="152" bestFit="1" customWidth="1"/>
    <col min="4312" max="4312" width="13.85546875" style="152" bestFit="1" customWidth="1"/>
    <col min="4313" max="4317" width="11.42578125" style="152" bestFit="1" customWidth="1"/>
    <col min="4318" max="4318" width="11.7109375" style="152" customWidth="1"/>
    <col min="4319" max="4319" width="13.42578125" style="152" bestFit="1" customWidth="1"/>
    <col min="4320" max="4321" width="11.42578125" style="152" bestFit="1" customWidth="1"/>
    <col min="4322" max="4322" width="13.85546875" style="152" bestFit="1" customWidth="1"/>
    <col min="4323" max="4328" width="11.42578125" style="152" bestFit="1" customWidth="1"/>
    <col min="4329" max="4331" width="11.28515625" style="152" bestFit="1" customWidth="1"/>
    <col min="4332" max="4332" width="13.85546875" style="152" bestFit="1" customWidth="1"/>
    <col min="4333" max="4337" width="11.28515625" style="152" bestFit="1" customWidth="1"/>
    <col min="4338" max="4338" width="13.42578125" style="152" customWidth="1"/>
    <col min="4339" max="4339" width="11.28515625" style="152" bestFit="1" customWidth="1"/>
    <col min="4340" max="4340" width="15.140625" style="152" customWidth="1"/>
    <col min="4341" max="4341" width="13.140625" style="152" customWidth="1"/>
    <col min="4342" max="4342" width="15.85546875" style="152" customWidth="1"/>
    <col min="4343" max="4343" width="14.85546875" style="152" customWidth="1"/>
    <col min="4344" max="4344" width="19.140625" style="152" customWidth="1"/>
    <col min="4345" max="4345" width="14" style="152" customWidth="1"/>
    <col min="4346" max="4346" width="15.85546875" style="152" customWidth="1"/>
    <col min="4347" max="4347" width="17" style="152" customWidth="1"/>
    <col min="4348" max="4348" width="16.140625" style="152" customWidth="1"/>
    <col min="4349" max="4349" width="17.28515625" style="152" customWidth="1"/>
    <col min="4350" max="4351" width="8.85546875" style="152"/>
    <col min="4352" max="4352" width="13.85546875" style="152" bestFit="1" customWidth="1"/>
    <col min="4353" max="4545" width="8.85546875" style="152"/>
    <col min="4546" max="4546" width="43.42578125" style="152" customWidth="1"/>
    <col min="4547" max="4553" width="18.85546875" style="152" customWidth="1"/>
    <col min="4554" max="4554" width="15.42578125" style="152" customWidth="1"/>
    <col min="4555" max="4555" width="12.140625" style="152" customWidth="1"/>
    <col min="4556" max="4556" width="14.28515625" style="152" customWidth="1"/>
    <col min="4557" max="4557" width="12.28515625" style="152" customWidth="1"/>
    <col min="4558" max="4558" width="12.85546875" style="152" customWidth="1"/>
    <col min="4559" max="4560" width="12.42578125" style="152" customWidth="1"/>
    <col min="4561" max="4561" width="12.28515625" style="152" customWidth="1"/>
    <col min="4562" max="4567" width="11.42578125" style="152" bestFit="1" customWidth="1"/>
    <col min="4568" max="4568" width="13.85546875" style="152" bestFit="1" customWidth="1"/>
    <col min="4569" max="4573" width="11.42578125" style="152" bestFit="1" customWidth="1"/>
    <col min="4574" max="4574" width="11.7109375" style="152" customWidth="1"/>
    <col min="4575" max="4575" width="13.42578125" style="152" bestFit="1" customWidth="1"/>
    <col min="4576" max="4577" width="11.42578125" style="152" bestFit="1" customWidth="1"/>
    <col min="4578" max="4578" width="13.85546875" style="152" bestFit="1" customWidth="1"/>
    <col min="4579" max="4584" width="11.42578125" style="152" bestFit="1" customWidth="1"/>
    <col min="4585" max="4587" width="11.28515625" style="152" bestFit="1" customWidth="1"/>
    <col min="4588" max="4588" width="13.85546875" style="152" bestFit="1" customWidth="1"/>
    <col min="4589" max="4593" width="11.28515625" style="152" bestFit="1" customWidth="1"/>
    <col min="4594" max="4594" width="13.42578125" style="152" customWidth="1"/>
    <col min="4595" max="4595" width="11.28515625" style="152" bestFit="1" customWidth="1"/>
    <col min="4596" max="4596" width="15.140625" style="152" customWidth="1"/>
    <col min="4597" max="4597" width="13.140625" style="152" customWidth="1"/>
    <col min="4598" max="4598" width="15.85546875" style="152" customWidth="1"/>
    <col min="4599" max="4599" width="14.85546875" style="152" customWidth="1"/>
    <col min="4600" max="4600" width="19.140625" style="152" customWidth="1"/>
    <col min="4601" max="4601" width="14" style="152" customWidth="1"/>
    <col min="4602" max="4602" width="15.85546875" style="152" customWidth="1"/>
    <col min="4603" max="4603" width="17" style="152" customWidth="1"/>
    <col min="4604" max="4604" width="16.140625" style="152" customWidth="1"/>
    <col min="4605" max="4605" width="17.28515625" style="152" customWidth="1"/>
    <col min="4606" max="4607" width="8.85546875" style="152"/>
    <col min="4608" max="4608" width="13.85546875" style="152" bestFit="1" customWidth="1"/>
    <col min="4609" max="4801" width="8.85546875" style="152"/>
    <col min="4802" max="4802" width="43.42578125" style="152" customWidth="1"/>
    <col min="4803" max="4809" width="18.85546875" style="152" customWidth="1"/>
    <col min="4810" max="4810" width="15.42578125" style="152" customWidth="1"/>
    <col min="4811" max="4811" width="12.140625" style="152" customWidth="1"/>
    <col min="4812" max="4812" width="14.28515625" style="152" customWidth="1"/>
    <col min="4813" max="4813" width="12.28515625" style="152" customWidth="1"/>
    <col min="4814" max="4814" width="12.85546875" style="152" customWidth="1"/>
    <col min="4815" max="4816" width="12.42578125" style="152" customWidth="1"/>
    <col min="4817" max="4817" width="12.28515625" style="152" customWidth="1"/>
    <col min="4818" max="4823" width="11.42578125" style="152" bestFit="1" customWidth="1"/>
    <col min="4824" max="4824" width="13.85546875" style="152" bestFit="1" customWidth="1"/>
    <col min="4825" max="4829" width="11.42578125" style="152" bestFit="1" customWidth="1"/>
    <col min="4830" max="4830" width="11.7109375" style="152" customWidth="1"/>
    <col min="4831" max="4831" width="13.42578125" style="152" bestFit="1" customWidth="1"/>
    <col min="4832" max="4833" width="11.42578125" style="152" bestFit="1" customWidth="1"/>
    <col min="4834" max="4834" width="13.85546875" style="152" bestFit="1" customWidth="1"/>
    <col min="4835" max="4840" width="11.42578125" style="152" bestFit="1" customWidth="1"/>
    <col min="4841" max="4843" width="11.28515625" style="152" bestFit="1" customWidth="1"/>
    <col min="4844" max="4844" width="13.85546875" style="152" bestFit="1" customWidth="1"/>
    <col min="4845" max="4849" width="11.28515625" style="152" bestFit="1" customWidth="1"/>
    <col min="4850" max="4850" width="13.42578125" style="152" customWidth="1"/>
    <col min="4851" max="4851" width="11.28515625" style="152" bestFit="1" customWidth="1"/>
    <col min="4852" max="4852" width="15.140625" style="152" customWidth="1"/>
    <col min="4853" max="4853" width="13.140625" style="152" customWidth="1"/>
    <col min="4854" max="4854" width="15.85546875" style="152" customWidth="1"/>
    <col min="4855" max="4855" width="14.85546875" style="152" customWidth="1"/>
    <col min="4856" max="4856" width="19.140625" style="152" customWidth="1"/>
    <col min="4857" max="4857" width="14" style="152" customWidth="1"/>
    <col min="4858" max="4858" width="15.85546875" style="152" customWidth="1"/>
    <col min="4859" max="4859" width="17" style="152" customWidth="1"/>
    <col min="4860" max="4860" width="16.140625" style="152" customWidth="1"/>
    <col min="4861" max="4861" width="17.28515625" style="152" customWidth="1"/>
    <col min="4862" max="4863" width="8.85546875" style="152"/>
    <col min="4864" max="4864" width="13.85546875" style="152" bestFit="1" customWidth="1"/>
    <col min="4865" max="5057" width="8.85546875" style="152"/>
    <col min="5058" max="5058" width="43.42578125" style="152" customWidth="1"/>
    <col min="5059" max="5065" width="18.85546875" style="152" customWidth="1"/>
    <col min="5066" max="5066" width="15.42578125" style="152" customWidth="1"/>
    <col min="5067" max="5067" width="12.140625" style="152" customWidth="1"/>
    <col min="5068" max="5068" width="14.28515625" style="152" customWidth="1"/>
    <col min="5069" max="5069" width="12.28515625" style="152" customWidth="1"/>
    <col min="5070" max="5070" width="12.85546875" style="152" customWidth="1"/>
    <col min="5071" max="5072" width="12.42578125" style="152" customWidth="1"/>
    <col min="5073" max="5073" width="12.28515625" style="152" customWidth="1"/>
    <col min="5074" max="5079" width="11.42578125" style="152" bestFit="1" customWidth="1"/>
    <col min="5080" max="5080" width="13.85546875" style="152" bestFit="1" customWidth="1"/>
    <col min="5081" max="5085" width="11.42578125" style="152" bestFit="1" customWidth="1"/>
    <col min="5086" max="5086" width="11.7109375" style="152" customWidth="1"/>
    <col min="5087" max="5087" width="13.42578125" style="152" bestFit="1" customWidth="1"/>
    <col min="5088" max="5089" width="11.42578125" style="152" bestFit="1" customWidth="1"/>
    <col min="5090" max="5090" width="13.85546875" style="152" bestFit="1" customWidth="1"/>
    <col min="5091" max="5096" width="11.42578125" style="152" bestFit="1" customWidth="1"/>
    <col min="5097" max="5099" width="11.28515625" style="152" bestFit="1" customWidth="1"/>
    <col min="5100" max="5100" width="13.85546875" style="152" bestFit="1" customWidth="1"/>
    <col min="5101" max="5105" width="11.28515625" style="152" bestFit="1" customWidth="1"/>
    <col min="5106" max="5106" width="13.42578125" style="152" customWidth="1"/>
    <col min="5107" max="5107" width="11.28515625" style="152" bestFit="1" customWidth="1"/>
    <col min="5108" max="5108" width="15.140625" style="152" customWidth="1"/>
    <col min="5109" max="5109" width="13.140625" style="152" customWidth="1"/>
    <col min="5110" max="5110" width="15.85546875" style="152" customWidth="1"/>
    <col min="5111" max="5111" width="14.85546875" style="152" customWidth="1"/>
    <col min="5112" max="5112" width="19.140625" style="152" customWidth="1"/>
    <col min="5113" max="5113" width="14" style="152" customWidth="1"/>
    <col min="5114" max="5114" width="15.85546875" style="152" customWidth="1"/>
    <col min="5115" max="5115" width="17" style="152" customWidth="1"/>
    <col min="5116" max="5116" width="16.140625" style="152" customWidth="1"/>
    <col min="5117" max="5117" width="17.28515625" style="152" customWidth="1"/>
    <col min="5118" max="5119" width="8.85546875" style="152"/>
    <col min="5120" max="5120" width="13.85546875" style="152" bestFit="1" customWidth="1"/>
    <col min="5121" max="5313" width="8.85546875" style="152"/>
    <col min="5314" max="5314" width="43.42578125" style="152" customWidth="1"/>
    <col min="5315" max="5321" width="18.85546875" style="152" customWidth="1"/>
    <col min="5322" max="5322" width="15.42578125" style="152" customWidth="1"/>
    <col min="5323" max="5323" width="12.140625" style="152" customWidth="1"/>
    <col min="5324" max="5324" width="14.28515625" style="152" customWidth="1"/>
    <col min="5325" max="5325" width="12.28515625" style="152" customWidth="1"/>
    <col min="5326" max="5326" width="12.85546875" style="152" customWidth="1"/>
    <col min="5327" max="5328" width="12.42578125" style="152" customWidth="1"/>
    <col min="5329" max="5329" width="12.28515625" style="152" customWidth="1"/>
    <col min="5330" max="5335" width="11.42578125" style="152" bestFit="1" customWidth="1"/>
    <col min="5336" max="5336" width="13.85546875" style="152" bestFit="1" customWidth="1"/>
    <col min="5337" max="5341" width="11.42578125" style="152" bestFit="1" customWidth="1"/>
    <col min="5342" max="5342" width="11.7109375" style="152" customWidth="1"/>
    <col min="5343" max="5343" width="13.42578125" style="152" bestFit="1" customWidth="1"/>
    <col min="5344" max="5345" width="11.42578125" style="152" bestFit="1" customWidth="1"/>
    <col min="5346" max="5346" width="13.85546875" style="152" bestFit="1" customWidth="1"/>
    <col min="5347" max="5352" width="11.42578125" style="152" bestFit="1" customWidth="1"/>
    <col min="5353" max="5355" width="11.28515625" style="152" bestFit="1" customWidth="1"/>
    <col min="5356" max="5356" width="13.85546875" style="152" bestFit="1" customWidth="1"/>
    <col min="5357" max="5361" width="11.28515625" style="152" bestFit="1" customWidth="1"/>
    <col min="5362" max="5362" width="13.42578125" style="152" customWidth="1"/>
    <col min="5363" max="5363" width="11.28515625" style="152" bestFit="1" customWidth="1"/>
    <col min="5364" max="5364" width="15.140625" style="152" customWidth="1"/>
    <col min="5365" max="5365" width="13.140625" style="152" customWidth="1"/>
    <col min="5366" max="5366" width="15.85546875" style="152" customWidth="1"/>
    <col min="5367" max="5367" width="14.85546875" style="152" customWidth="1"/>
    <col min="5368" max="5368" width="19.140625" style="152" customWidth="1"/>
    <col min="5369" max="5369" width="14" style="152" customWidth="1"/>
    <col min="5370" max="5370" width="15.85546875" style="152" customWidth="1"/>
    <col min="5371" max="5371" width="17" style="152" customWidth="1"/>
    <col min="5372" max="5372" width="16.140625" style="152" customWidth="1"/>
    <col min="5373" max="5373" width="17.28515625" style="152" customWidth="1"/>
    <col min="5374" max="5375" width="8.85546875" style="152"/>
    <col min="5376" max="5376" width="13.85546875" style="152" bestFit="1" customWidth="1"/>
    <col min="5377" max="5569" width="8.85546875" style="152"/>
    <col min="5570" max="5570" width="43.42578125" style="152" customWidth="1"/>
    <col min="5571" max="5577" width="18.85546875" style="152" customWidth="1"/>
    <col min="5578" max="5578" width="15.42578125" style="152" customWidth="1"/>
    <col min="5579" max="5579" width="12.140625" style="152" customWidth="1"/>
    <col min="5580" max="5580" width="14.28515625" style="152" customWidth="1"/>
    <col min="5581" max="5581" width="12.28515625" style="152" customWidth="1"/>
    <col min="5582" max="5582" width="12.85546875" style="152" customWidth="1"/>
    <col min="5583" max="5584" width="12.42578125" style="152" customWidth="1"/>
    <col min="5585" max="5585" width="12.28515625" style="152" customWidth="1"/>
    <col min="5586" max="5591" width="11.42578125" style="152" bestFit="1" customWidth="1"/>
    <col min="5592" max="5592" width="13.85546875" style="152" bestFit="1" customWidth="1"/>
    <col min="5593" max="5597" width="11.42578125" style="152" bestFit="1" customWidth="1"/>
    <col min="5598" max="5598" width="11.7109375" style="152" customWidth="1"/>
    <col min="5599" max="5599" width="13.42578125" style="152" bestFit="1" customWidth="1"/>
    <col min="5600" max="5601" width="11.42578125" style="152" bestFit="1" customWidth="1"/>
    <col min="5602" max="5602" width="13.85546875" style="152" bestFit="1" customWidth="1"/>
    <col min="5603" max="5608" width="11.42578125" style="152" bestFit="1" customWidth="1"/>
    <col min="5609" max="5611" width="11.28515625" style="152" bestFit="1" customWidth="1"/>
    <col min="5612" max="5612" width="13.85546875" style="152" bestFit="1" customWidth="1"/>
    <col min="5613" max="5617" width="11.28515625" style="152" bestFit="1" customWidth="1"/>
    <col min="5618" max="5618" width="13.42578125" style="152" customWidth="1"/>
    <col min="5619" max="5619" width="11.28515625" style="152" bestFit="1" customWidth="1"/>
    <col min="5620" max="5620" width="15.140625" style="152" customWidth="1"/>
    <col min="5621" max="5621" width="13.140625" style="152" customWidth="1"/>
    <col min="5622" max="5622" width="15.85546875" style="152" customWidth="1"/>
    <col min="5623" max="5623" width="14.85546875" style="152" customWidth="1"/>
    <col min="5624" max="5624" width="19.140625" style="152" customWidth="1"/>
    <col min="5625" max="5625" width="14" style="152" customWidth="1"/>
    <col min="5626" max="5626" width="15.85546875" style="152" customWidth="1"/>
    <col min="5627" max="5627" width="17" style="152" customWidth="1"/>
    <col min="5628" max="5628" width="16.140625" style="152" customWidth="1"/>
    <col min="5629" max="5629" width="17.28515625" style="152" customWidth="1"/>
    <col min="5630" max="5631" width="8.85546875" style="152"/>
    <col min="5632" max="5632" width="13.85546875" style="152" bestFit="1" customWidth="1"/>
    <col min="5633" max="5825" width="8.85546875" style="152"/>
    <col min="5826" max="5826" width="43.42578125" style="152" customWidth="1"/>
    <col min="5827" max="5833" width="18.85546875" style="152" customWidth="1"/>
    <col min="5834" max="5834" width="15.42578125" style="152" customWidth="1"/>
    <col min="5835" max="5835" width="12.140625" style="152" customWidth="1"/>
    <col min="5836" max="5836" width="14.28515625" style="152" customWidth="1"/>
    <col min="5837" max="5837" width="12.28515625" style="152" customWidth="1"/>
    <col min="5838" max="5838" width="12.85546875" style="152" customWidth="1"/>
    <col min="5839" max="5840" width="12.42578125" style="152" customWidth="1"/>
    <col min="5841" max="5841" width="12.28515625" style="152" customWidth="1"/>
    <col min="5842" max="5847" width="11.42578125" style="152" bestFit="1" customWidth="1"/>
    <col min="5848" max="5848" width="13.85546875" style="152" bestFit="1" customWidth="1"/>
    <col min="5849" max="5853" width="11.42578125" style="152" bestFit="1" customWidth="1"/>
    <col min="5854" max="5854" width="11.7109375" style="152" customWidth="1"/>
    <col min="5855" max="5855" width="13.42578125" style="152" bestFit="1" customWidth="1"/>
    <col min="5856" max="5857" width="11.42578125" style="152" bestFit="1" customWidth="1"/>
    <col min="5858" max="5858" width="13.85546875" style="152" bestFit="1" customWidth="1"/>
    <col min="5859" max="5864" width="11.42578125" style="152" bestFit="1" customWidth="1"/>
    <col min="5865" max="5867" width="11.28515625" style="152" bestFit="1" customWidth="1"/>
    <col min="5868" max="5868" width="13.85546875" style="152" bestFit="1" customWidth="1"/>
    <col min="5869" max="5873" width="11.28515625" style="152" bestFit="1" customWidth="1"/>
    <col min="5874" max="5874" width="13.42578125" style="152" customWidth="1"/>
    <col min="5875" max="5875" width="11.28515625" style="152" bestFit="1" customWidth="1"/>
    <col min="5876" max="5876" width="15.140625" style="152" customWidth="1"/>
    <col min="5877" max="5877" width="13.140625" style="152" customWidth="1"/>
    <col min="5878" max="5878" width="15.85546875" style="152" customWidth="1"/>
    <col min="5879" max="5879" width="14.85546875" style="152" customWidth="1"/>
    <col min="5880" max="5880" width="19.140625" style="152" customWidth="1"/>
    <col min="5881" max="5881" width="14" style="152" customWidth="1"/>
    <col min="5882" max="5882" width="15.85546875" style="152" customWidth="1"/>
    <col min="5883" max="5883" width="17" style="152" customWidth="1"/>
    <col min="5884" max="5884" width="16.140625" style="152" customWidth="1"/>
    <col min="5885" max="5885" width="17.28515625" style="152" customWidth="1"/>
    <col min="5886" max="5887" width="8.85546875" style="152"/>
    <col min="5888" max="5888" width="13.85546875" style="152" bestFit="1" customWidth="1"/>
    <col min="5889" max="6081" width="8.85546875" style="152"/>
    <col min="6082" max="6082" width="43.42578125" style="152" customWidth="1"/>
    <col min="6083" max="6089" width="18.85546875" style="152" customWidth="1"/>
    <col min="6090" max="6090" width="15.42578125" style="152" customWidth="1"/>
    <col min="6091" max="6091" width="12.140625" style="152" customWidth="1"/>
    <col min="6092" max="6092" width="14.28515625" style="152" customWidth="1"/>
    <col min="6093" max="6093" width="12.28515625" style="152" customWidth="1"/>
    <col min="6094" max="6094" width="12.85546875" style="152" customWidth="1"/>
    <col min="6095" max="6096" width="12.42578125" style="152" customWidth="1"/>
    <col min="6097" max="6097" width="12.28515625" style="152" customWidth="1"/>
    <col min="6098" max="6103" width="11.42578125" style="152" bestFit="1" customWidth="1"/>
    <col min="6104" max="6104" width="13.85546875" style="152" bestFit="1" customWidth="1"/>
    <col min="6105" max="6109" width="11.42578125" style="152" bestFit="1" customWidth="1"/>
    <col min="6110" max="6110" width="11.7109375" style="152" customWidth="1"/>
    <col min="6111" max="6111" width="13.42578125" style="152" bestFit="1" customWidth="1"/>
    <col min="6112" max="6113" width="11.42578125" style="152" bestFit="1" customWidth="1"/>
    <col min="6114" max="6114" width="13.85546875" style="152" bestFit="1" customWidth="1"/>
    <col min="6115" max="6120" width="11.42578125" style="152" bestFit="1" customWidth="1"/>
    <col min="6121" max="6123" width="11.28515625" style="152" bestFit="1" customWidth="1"/>
    <col min="6124" max="6124" width="13.85546875" style="152" bestFit="1" customWidth="1"/>
    <col min="6125" max="6129" width="11.28515625" style="152" bestFit="1" customWidth="1"/>
    <col min="6130" max="6130" width="13.42578125" style="152" customWidth="1"/>
    <col min="6131" max="6131" width="11.28515625" style="152" bestFit="1" customWidth="1"/>
    <col min="6132" max="6132" width="15.140625" style="152" customWidth="1"/>
    <col min="6133" max="6133" width="13.140625" style="152" customWidth="1"/>
    <col min="6134" max="6134" width="15.85546875" style="152" customWidth="1"/>
    <col min="6135" max="6135" width="14.85546875" style="152" customWidth="1"/>
    <col min="6136" max="6136" width="19.140625" style="152" customWidth="1"/>
    <col min="6137" max="6137" width="14" style="152" customWidth="1"/>
    <col min="6138" max="6138" width="15.85546875" style="152" customWidth="1"/>
    <col min="6139" max="6139" width="17" style="152" customWidth="1"/>
    <col min="6140" max="6140" width="16.140625" style="152" customWidth="1"/>
    <col min="6141" max="6141" width="17.28515625" style="152" customWidth="1"/>
    <col min="6142" max="6143" width="8.85546875" style="152"/>
    <col min="6144" max="6144" width="13.85546875" style="152" bestFit="1" customWidth="1"/>
    <col min="6145" max="6337" width="8.85546875" style="152"/>
    <col min="6338" max="6338" width="43.42578125" style="152" customWidth="1"/>
    <col min="6339" max="6345" width="18.85546875" style="152" customWidth="1"/>
    <col min="6346" max="6346" width="15.42578125" style="152" customWidth="1"/>
    <col min="6347" max="6347" width="12.140625" style="152" customWidth="1"/>
    <col min="6348" max="6348" width="14.28515625" style="152" customWidth="1"/>
    <col min="6349" max="6349" width="12.28515625" style="152" customWidth="1"/>
    <col min="6350" max="6350" width="12.85546875" style="152" customWidth="1"/>
    <col min="6351" max="6352" width="12.42578125" style="152" customWidth="1"/>
    <col min="6353" max="6353" width="12.28515625" style="152" customWidth="1"/>
    <col min="6354" max="6359" width="11.42578125" style="152" bestFit="1" customWidth="1"/>
    <col min="6360" max="6360" width="13.85546875" style="152" bestFit="1" customWidth="1"/>
    <col min="6361" max="6365" width="11.42578125" style="152" bestFit="1" customWidth="1"/>
    <col min="6366" max="6366" width="11.7109375" style="152" customWidth="1"/>
    <col min="6367" max="6367" width="13.42578125" style="152" bestFit="1" customWidth="1"/>
    <col min="6368" max="6369" width="11.42578125" style="152" bestFit="1" customWidth="1"/>
    <col min="6370" max="6370" width="13.85546875" style="152" bestFit="1" customWidth="1"/>
    <col min="6371" max="6376" width="11.42578125" style="152" bestFit="1" customWidth="1"/>
    <col min="6377" max="6379" width="11.28515625" style="152" bestFit="1" customWidth="1"/>
    <col min="6380" max="6380" width="13.85546875" style="152" bestFit="1" customWidth="1"/>
    <col min="6381" max="6385" width="11.28515625" style="152" bestFit="1" customWidth="1"/>
    <col min="6386" max="6386" width="13.42578125" style="152" customWidth="1"/>
    <col min="6387" max="6387" width="11.28515625" style="152" bestFit="1" customWidth="1"/>
    <col min="6388" max="6388" width="15.140625" style="152" customWidth="1"/>
    <col min="6389" max="6389" width="13.140625" style="152" customWidth="1"/>
    <col min="6390" max="6390" width="15.85546875" style="152" customWidth="1"/>
    <col min="6391" max="6391" width="14.85546875" style="152" customWidth="1"/>
    <col min="6392" max="6392" width="19.140625" style="152" customWidth="1"/>
    <col min="6393" max="6393" width="14" style="152" customWidth="1"/>
    <col min="6394" max="6394" width="15.85546875" style="152" customWidth="1"/>
    <col min="6395" max="6395" width="17" style="152" customWidth="1"/>
    <col min="6396" max="6396" width="16.140625" style="152" customWidth="1"/>
    <col min="6397" max="6397" width="17.28515625" style="152" customWidth="1"/>
    <col min="6398" max="6399" width="8.85546875" style="152"/>
    <col min="6400" max="6400" width="13.85546875" style="152" bestFit="1" customWidth="1"/>
    <col min="6401" max="6593" width="8.85546875" style="152"/>
    <col min="6594" max="6594" width="43.42578125" style="152" customWidth="1"/>
    <col min="6595" max="6601" width="18.85546875" style="152" customWidth="1"/>
    <col min="6602" max="6602" width="15.42578125" style="152" customWidth="1"/>
    <col min="6603" max="6603" width="12.140625" style="152" customWidth="1"/>
    <col min="6604" max="6604" width="14.28515625" style="152" customWidth="1"/>
    <col min="6605" max="6605" width="12.28515625" style="152" customWidth="1"/>
    <col min="6606" max="6606" width="12.85546875" style="152" customWidth="1"/>
    <col min="6607" max="6608" width="12.42578125" style="152" customWidth="1"/>
    <col min="6609" max="6609" width="12.28515625" style="152" customWidth="1"/>
    <col min="6610" max="6615" width="11.42578125" style="152" bestFit="1" customWidth="1"/>
    <col min="6616" max="6616" width="13.85546875" style="152" bestFit="1" customWidth="1"/>
    <col min="6617" max="6621" width="11.42578125" style="152" bestFit="1" customWidth="1"/>
    <col min="6622" max="6622" width="11.7109375" style="152" customWidth="1"/>
    <col min="6623" max="6623" width="13.42578125" style="152" bestFit="1" customWidth="1"/>
    <col min="6624" max="6625" width="11.42578125" style="152" bestFit="1" customWidth="1"/>
    <col min="6626" max="6626" width="13.85546875" style="152" bestFit="1" customWidth="1"/>
    <col min="6627" max="6632" width="11.42578125" style="152" bestFit="1" customWidth="1"/>
    <col min="6633" max="6635" width="11.28515625" style="152" bestFit="1" customWidth="1"/>
    <col min="6636" max="6636" width="13.85546875" style="152" bestFit="1" customWidth="1"/>
    <col min="6637" max="6641" width="11.28515625" style="152" bestFit="1" customWidth="1"/>
    <col min="6642" max="6642" width="13.42578125" style="152" customWidth="1"/>
    <col min="6643" max="6643" width="11.28515625" style="152" bestFit="1" customWidth="1"/>
    <col min="6644" max="6644" width="15.140625" style="152" customWidth="1"/>
    <col min="6645" max="6645" width="13.140625" style="152" customWidth="1"/>
    <col min="6646" max="6646" width="15.85546875" style="152" customWidth="1"/>
    <col min="6647" max="6647" width="14.85546875" style="152" customWidth="1"/>
    <col min="6648" max="6648" width="19.140625" style="152" customWidth="1"/>
    <col min="6649" max="6649" width="14" style="152" customWidth="1"/>
    <col min="6650" max="6650" width="15.85546875" style="152" customWidth="1"/>
    <col min="6651" max="6651" width="17" style="152" customWidth="1"/>
    <col min="6652" max="6652" width="16.140625" style="152" customWidth="1"/>
    <col min="6653" max="6653" width="17.28515625" style="152" customWidth="1"/>
    <col min="6654" max="6655" width="8.85546875" style="152"/>
    <col min="6656" max="6656" width="13.85546875" style="152" bestFit="1" customWidth="1"/>
    <col min="6657" max="6849" width="8.85546875" style="152"/>
    <col min="6850" max="6850" width="43.42578125" style="152" customWidth="1"/>
    <col min="6851" max="6857" width="18.85546875" style="152" customWidth="1"/>
    <col min="6858" max="6858" width="15.42578125" style="152" customWidth="1"/>
    <col min="6859" max="6859" width="12.140625" style="152" customWidth="1"/>
    <col min="6860" max="6860" width="14.28515625" style="152" customWidth="1"/>
    <col min="6861" max="6861" width="12.28515625" style="152" customWidth="1"/>
    <col min="6862" max="6862" width="12.85546875" style="152" customWidth="1"/>
    <col min="6863" max="6864" width="12.42578125" style="152" customWidth="1"/>
    <col min="6865" max="6865" width="12.28515625" style="152" customWidth="1"/>
    <col min="6866" max="6871" width="11.42578125" style="152" bestFit="1" customWidth="1"/>
    <col min="6872" max="6872" width="13.85546875" style="152" bestFit="1" customWidth="1"/>
    <col min="6873" max="6877" width="11.42578125" style="152" bestFit="1" customWidth="1"/>
    <col min="6878" max="6878" width="11.7109375" style="152" customWidth="1"/>
    <col min="6879" max="6879" width="13.42578125" style="152" bestFit="1" customWidth="1"/>
    <col min="6880" max="6881" width="11.42578125" style="152" bestFit="1" customWidth="1"/>
    <col min="6882" max="6882" width="13.85546875" style="152" bestFit="1" customWidth="1"/>
    <col min="6883" max="6888" width="11.42578125" style="152" bestFit="1" customWidth="1"/>
    <col min="6889" max="6891" width="11.28515625" style="152" bestFit="1" customWidth="1"/>
    <col min="6892" max="6892" width="13.85546875" style="152" bestFit="1" customWidth="1"/>
    <col min="6893" max="6897" width="11.28515625" style="152" bestFit="1" customWidth="1"/>
    <col min="6898" max="6898" width="13.42578125" style="152" customWidth="1"/>
    <col min="6899" max="6899" width="11.28515625" style="152" bestFit="1" customWidth="1"/>
    <col min="6900" max="6900" width="15.140625" style="152" customWidth="1"/>
    <col min="6901" max="6901" width="13.140625" style="152" customWidth="1"/>
    <col min="6902" max="6902" width="15.85546875" style="152" customWidth="1"/>
    <col min="6903" max="6903" width="14.85546875" style="152" customWidth="1"/>
    <col min="6904" max="6904" width="19.140625" style="152" customWidth="1"/>
    <col min="6905" max="6905" width="14" style="152" customWidth="1"/>
    <col min="6906" max="6906" width="15.85546875" style="152" customWidth="1"/>
    <col min="6907" max="6907" width="17" style="152" customWidth="1"/>
    <col min="6908" max="6908" width="16.140625" style="152" customWidth="1"/>
    <col min="6909" max="6909" width="17.28515625" style="152" customWidth="1"/>
    <col min="6910" max="6911" width="8.85546875" style="152"/>
    <col min="6912" max="6912" width="13.85546875" style="152" bestFit="1" customWidth="1"/>
    <col min="6913" max="7105" width="8.85546875" style="152"/>
    <col min="7106" max="7106" width="43.42578125" style="152" customWidth="1"/>
    <col min="7107" max="7113" width="18.85546875" style="152" customWidth="1"/>
    <col min="7114" max="7114" width="15.42578125" style="152" customWidth="1"/>
    <col min="7115" max="7115" width="12.140625" style="152" customWidth="1"/>
    <col min="7116" max="7116" width="14.28515625" style="152" customWidth="1"/>
    <col min="7117" max="7117" width="12.28515625" style="152" customWidth="1"/>
    <col min="7118" max="7118" width="12.85546875" style="152" customWidth="1"/>
    <col min="7119" max="7120" width="12.42578125" style="152" customWidth="1"/>
    <col min="7121" max="7121" width="12.28515625" style="152" customWidth="1"/>
    <col min="7122" max="7127" width="11.42578125" style="152" bestFit="1" customWidth="1"/>
    <col min="7128" max="7128" width="13.85546875" style="152" bestFit="1" customWidth="1"/>
    <col min="7129" max="7133" width="11.42578125" style="152" bestFit="1" customWidth="1"/>
    <col min="7134" max="7134" width="11.7109375" style="152" customWidth="1"/>
    <col min="7135" max="7135" width="13.42578125" style="152" bestFit="1" customWidth="1"/>
    <col min="7136" max="7137" width="11.42578125" style="152" bestFit="1" customWidth="1"/>
    <col min="7138" max="7138" width="13.85546875" style="152" bestFit="1" customWidth="1"/>
    <col min="7139" max="7144" width="11.42578125" style="152" bestFit="1" customWidth="1"/>
    <col min="7145" max="7147" width="11.28515625" style="152" bestFit="1" customWidth="1"/>
    <col min="7148" max="7148" width="13.85546875" style="152" bestFit="1" customWidth="1"/>
    <col min="7149" max="7153" width="11.28515625" style="152" bestFit="1" customWidth="1"/>
    <col min="7154" max="7154" width="13.42578125" style="152" customWidth="1"/>
    <col min="7155" max="7155" width="11.28515625" style="152" bestFit="1" customWidth="1"/>
    <col min="7156" max="7156" width="15.140625" style="152" customWidth="1"/>
    <col min="7157" max="7157" width="13.140625" style="152" customWidth="1"/>
    <col min="7158" max="7158" width="15.85546875" style="152" customWidth="1"/>
    <col min="7159" max="7159" width="14.85546875" style="152" customWidth="1"/>
    <col min="7160" max="7160" width="19.140625" style="152" customWidth="1"/>
    <col min="7161" max="7161" width="14" style="152" customWidth="1"/>
    <col min="7162" max="7162" width="15.85546875" style="152" customWidth="1"/>
    <col min="7163" max="7163" width="17" style="152" customWidth="1"/>
    <col min="7164" max="7164" width="16.140625" style="152" customWidth="1"/>
    <col min="7165" max="7165" width="17.28515625" style="152" customWidth="1"/>
    <col min="7166" max="7167" width="8.85546875" style="152"/>
    <col min="7168" max="7168" width="13.85546875" style="152" bestFit="1" customWidth="1"/>
    <col min="7169" max="7361" width="8.85546875" style="152"/>
    <col min="7362" max="7362" width="43.42578125" style="152" customWidth="1"/>
    <col min="7363" max="7369" width="18.85546875" style="152" customWidth="1"/>
    <col min="7370" max="7370" width="15.42578125" style="152" customWidth="1"/>
    <col min="7371" max="7371" width="12.140625" style="152" customWidth="1"/>
    <col min="7372" max="7372" width="14.28515625" style="152" customWidth="1"/>
    <col min="7373" max="7373" width="12.28515625" style="152" customWidth="1"/>
    <col min="7374" max="7374" width="12.85546875" style="152" customWidth="1"/>
    <col min="7375" max="7376" width="12.42578125" style="152" customWidth="1"/>
    <col min="7377" max="7377" width="12.28515625" style="152" customWidth="1"/>
    <col min="7378" max="7383" width="11.42578125" style="152" bestFit="1" customWidth="1"/>
    <col min="7384" max="7384" width="13.85546875" style="152" bestFit="1" customWidth="1"/>
    <col min="7385" max="7389" width="11.42578125" style="152" bestFit="1" customWidth="1"/>
    <col min="7390" max="7390" width="11.7109375" style="152" customWidth="1"/>
    <col min="7391" max="7391" width="13.42578125" style="152" bestFit="1" customWidth="1"/>
    <col min="7392" max="7393" width="11.42578125" style="152" bestFit="1" customWidth="1"/>
    <col min="7394" max="7394" width="13.85546875" style="152" bestFit="1" customWidth="1"/>
    <col min="7395" max="7400" width="11.42578125" style="152" bestFit="1" customWidth="1"/>
    <col min="7401" max="7403" width="11.28515625" style="152" bestFit="1" customWidth="1"/>
    <col min="7404" max="7404" width="13.85546875" style="152" bestFit="1" customWidth="1"/>
    <col min="7405" max="7409" width="11.28515625" style="152" bestFit="1" customWidth="1"/>
    <col min="7410" max="7410" width="13.42578125" style="152" customWidth="1"/>
    <col min="7411" max="7411" width="11.28515625" style="152" bestFit="1" customWidth="1"/>
    <col min="7412" max="7412" width="15.140625" style="152" customWidth="1"/>
    <col min="7413" max="7413" width="13.140625" style="152" customWidth="1"/>
    <col min="7414" max="7414" width="15.85546875" style="152" customWidth="1"/>
    <col min="7415" max="7415" width="14.85546875" style="152" customWidth="1"/>
    <col min="7416" max="7416" width="19.140625" style="152" customWidth="1"/>
    <col min="7417" max="7417" width="14" style="152" customWidth="1"/>
    <col min="7418" max="7418" width="15.85546875" style="152" customWidth="1"/>
    <col min="7419" max="7419" width="17" style="152" customWidth="1"/>
    <col min="7420" max="7420" width="16.140625" style="152" customWidth="1"/>
    <col min="7421" max="7421" width="17.28515625" style="152" customWidth="1"/>
    <col min="7422" max="7423" width="8.85546875" style="152"/>
    <col min="7424" max="7424" width="13.85546875" style="152" bestFit="1" customWidth="1"/>
    <col min="7425" max="7617" width="8.85546875" style="152"/>
    <col min="7618" max="7618" width="43.42578125" style="152" customWidth="1"/>
    <col min="7619" max="7625" width="18.85546875" style="152" customWidth="1"/>
    <col min="7626" max="7626" width="15.42578125" style="152" customWidth="1"/>
    <col min="7627" max="7627" width="12.140625" style="152" customWidth="1"/>
    <col min="7628" max="7628" width="14.28515625" style="152" customWidth="1"/>
    <col min="7629" max="7629" width="12.28515625" style="152" customWidth="1"/>
    <col min="7630" max="7630" width="12.85546875" style="152" customWidth="1"/>
    <col min="7631" max="7632" width="12.42578125" style="152" customWidth="1"/>
    <col min="7633" max="7633" width="12.28515625" style="152" customWidth="1"/>
    <col min="7634" max="7639" width="11.42578125" style="152" bestFit="1" customWidth="1"/>
    <col min="7640" max="7640" width="13.85546875" style="152" bestFit="1" customWidth="1"/>
    <col min="7641" max="7645" width="11.42578125" style="152" bestFit="1" customWidth="1"/>
    <col min="7646" max="7646" width="11.7109375" style="152" customWidth="1"/>
    <col min="7647" max="7647" width="13.42578125" style="152" bestFit="1" customWidth="1"/>
    <col min="7648" max="7649" width="11.42578125" style="152" bestFit="1" customWidth="1"/>
    <col min="7650" max="7650" width="13.85546875" style="152" bestFit="1" customWidth="1"/>
    <col min="7651" max="7656" width="11.42578125" style="152" bestFit="1" customWidth="1"/>
    <col min="7657" max="7659" width="11.28515625" style="152" bestFit="1" customWidth="1"/>
    <col min="7660" max="7660" width="13.85546875" style="152" bestFit="1" customWidth="1"/>
    <col min="7661" max="7665" width="11.28515625" style="152" bestFit="1" customWidth="1"/>
    <col min="7666" max="7666" width="13.42578125" style="152" customWidth="1"/>
    <col min="7667" max="7667" width="11.28515625" style="152" bestFit="1" customWidth="1"/>
    <col min="7668" max="7668" width="15.140625" style="152" customWidth="1"/>
    <col min="7669" max="7669" width="13.140625" style="152" customWidth="1"/>
    <col min="7670" max="7670" width="15.85546875" style="152" customWidth="1"/>
    <col min="7671" max="7671" width="14.85546875" style="152" customWidth="1"/>
    <col min="7672" max="7672" width="19.140625" style="152" customWidth="1"/>
    <col min="7673" max="7673" width="14" style="152" customWidth="1"/>
    <col min="7674" max="7674" width="15.85546875" style="152" customWidth="1"/>
    <col min="7675" max="7675" width="17" style="152" customWidth="1"/>
    <col min="7676" max="7676" width="16.140625" style="152" customWidth="1"/>
    <col min="7677" max="7677" width="17.28515625" style="152" customWidth="1"/>
    <col min="7678" max="7679" width="8.85546875" style="152"/>
    <col min="7680" max="7680" width="13.85546875" style="152" bestFit="1" customWidth="1"/>
    <col min="7681" max="7873" width="8.85546875" style="152"/>
    <col min="7874" max="7874" width="43.42578125" style="152" customWidth="1"/>
    <col min="7875" max="7881" width="18.85546875" style="152" customWidth="1"/>
    <col min="7882" max="7882" width="15.42578125" style="152" customWidth="1"/>
    <col min="7883" max="7883" width="12.140625" style="152" customWidth="1"/>
    <col min="7884" max="7884" width="14.28515625" style="152" customWidth="1"/>
    <col min="7885" max="7885" width="12.28515625" style="152" customWidth="1"/>
    <col min="7886" max="7886" width="12.85546875" style="152" customWidth="1"/>
    <col min="7887" max="7888" width="12.42578125" style="152" customWidth="1"/>
    <col min="7889" max="7889" width="12.28515625" style="152" customWidth="1"/>
    <col min="7890" max="7895" width="11.42578125" style="152" bestFit="1" customWidth="1"/>
    <col min="7896" max="7896" width="13.85546875" style="152" bestFit="1" customWidth="1"/>
    <col min="7897" max="7901" width="11.42578125" style="152" bestFit="1" customWidth="1"/>
    <col min="7902" max="7902" width="11.7109375" style="152" customWidth="1"/>
    <col min="7903" max="7903" width="13.42578125" style="152" bestFit="1" customWidth="1"/>
    <col min="7904" max="7905" width="11.42578125" style="152" bestFit="1" customWidth="1"/>
    <col min="7906" max="7906" width="13.85546875" style="152" bestFit="1" customWidth="1"/>
    <col min="7907" max="7912" width="11.42578125" style="152" bestFit="1" customWidth="1"/>
    <col min="7913" max="7915" width="11.28515625" style="152" bestFit="1" customWidth="1"/>
    <col min="7916" max="7916" width="13.85546875" style="152" bestFit="1" customWidth="1"/>
    <col min="7917" max="7921" width="11.28515625" style="152" bestFit="1" customWidth="1"/>
    <col min="7922" max="7922" width="13.42578125" style="152" customWidth="1"/>
    <col min="7923" max="7923" width="11.28515625" style="152" bestFit="1" customWidth="1"/>
    <col min="7924" max="7924" width="15.140625" style="152" customWidth="1"/>
    <col min="7925" max="7925" width="13.140625" style="152" customWidth="1"/>
    <col min="7926" max="7926" width="15.85546875" style="152" customWidth="1"/>
    <col min="7927" max="7927" width="14.85546875" style="152" customWidth="1"/>
    <col min="7928" max="7928" width="19.140625" style="152" customWidth="1"/>
    <col min="7929" max="7929" width="14" style="152" customWidth="1"/>
    <col min="7930" max="7930" width="15.85546875" style="152" customWidth="1"/>
    <col min="7931" max="7931" width="17" style="152" customWidth="1"/>
    <col min="7932" max="7932" width="16.140625" style="152" customWidth="1"/>
    <col min="7933" max="7933" width="17.28515625" style="152" customWidth="1"/>
    <col min="7934" max="7935" width="8.85546875" style="152"/>
    <col min="7936" max="7936" width="13.85546875" style="152" bestFit="1" customWidth="1"/>
    <col min="7937" max="8129" width="8.85546875" style="152"/>
    <col min="8130" max="8130" width="43.42578125" style="152" customWidth="1"/>
    <col min="8131" max="8137" width="18.85546875" style="152" customWidth="1"/>
    <col min="8138" max="8138" width="15.42578125" style="152" customWidth="1"/>
    <col min="8139" max="8139" width="12.140625" style="152" customWidth="1"/>
    <col min="8140" max="8140" width="14.28515625" style="152" customWidth="1"/>
    <col min="8141" max="8141" width="12.28515625" style="152" customWidth="1"/>
    <col min="8142" max="8142" width="12.85546875" style="152" customWidth="1"/>
    <col min="8143" max="8144" width="12.42578125" style="152" customWidth="1"/>
    <col min="8145" max="8145" width="12.28515625" style="152" customWidth="1"/>
    <col min="8146" max="8151" width="11.42578125" style="152" bestFit="1" customWidth="1"/>
    <col min="8152" max="8152" width="13.85546875" style="152" bestFit="1" customWidth="1"/>
    <col min="8153" max="8157" width="11.42578125" style="152" bestFit="1" customWidth="1"/>
    <col min="8158" max="8158" width="11.7109375" style="152" customWidth="1"/>
    <col min="8159" max="8159" width="13.42578125" style="152" bestFit="1" customWidth="1"/>
    <col min="8160" max="8161" width="11.42578125" style="152" bestFit="1" customWidth="1"/>
    <col min="8162" max="8162" width="13.85546875" style="152" bestFit="1" customWidth="1"/>
    <col min="8163" max="8168" width="11.42578125" style="152" bestFit="1" customWidth="1"/>
    <col min="8169" max="8171" width="11.28515625" style="152" bestFit="1" customWidth="1"/>
    <col min="8172" max="8172" width="13.85546875" style="152" bestFit="1" customWidth="1"/>
    <col min="8173" max="8177" width="11.28515625" style="152" bestFit="1" customWidth="1"/>
    <col min="8178" max="8178" width="13.42578125" style="152" customWidth="1"/>
    <col min="8179" max="8179" width="11.28515625" style="152" bestFit="1" customWidth="1"/>
    <col min="8180" max="8180" width="15.140625" style="152" customWidth="1"/>
    <col min="8181" max="8181" width="13.140625" style="152" customWidth="1"/>
    <col min="8182" max="8182" width="15.85546875" style="152" customWidth="1"/>
    <col min="8183" max="8183" width="14.85546875" style="152" customWidth="1"/>
    <col min="8184" max="8184" width="19.140625" style="152" customWidth="1"/>
    <col min="8185" max="8185" width="14" style="152" customWidth="1"/>
    <col min="8186" max="8186" width="15.85546875" style="152" customWidth="1"/>
    <col min="8187" max="8187" width="17" style="152" customWidth="1"/>
    <col min="8188" max="8188" width="16.140625" style="152" customWidth="1"/>
    <col min="8189" max="8189" width="17.28515625" style="152" customWidth="1"/>
    <col min="8190" max="8191" width="8.85546875" style="152"/>
    <col min="8192" max="8192" width="13.85546875" style="152" bestFit="1" customWidth="1"/>
    <col min="8193" max="8385" width="8.85546875" style="152"/>
    <col min="8386" max="8386" width="43.42578125" style="152" customWidth="1"/>
    <col min="8387" max="8393" width="18.85546875" style="152" customWidth="1"/>
    <col min="8394" max="8394" width="15.42578125" style="152" customWidth="1"/>
    <col min="8395" max="8395" width="12.140625" style="152" customWidth="1"/>
    <col min="8396" max="8396" width="14.28515625" style="152" customWidth="1"/>
    <col min="8397" max="8397" width="12.28515625" style="152" customWidth="1"/>
    <col min="8398" max="8398" width="12.85546875" style="152" customWidth="1"/>
    <col min="8399" max="8400" width="12.42578125" style="152" customWidth="1"/>
    <col min="8401" max="8401" width="12.28515625" style="152" customWidth="1"/>
    <col min="8402" max="8407" width="11.42578125" style="152" bestFit="1" customWidth="1"/>
    <col min="8408" max="8408" width="13.85546875" style="152" bestFit="1" customWidth="1"/>
    <col min="8409" max="8413" width="11.42578125" style="152" bestFit="1" customWidth="1"/>
    <col min="8414" max="8414" width="11.7109375" style="152" customWidth="1"/>
    <col min="8415" max="8415" width="13.42578125" style="152" bestFit="1" customWidth="1"/>
    <col min="8416" max="8417" width="11.42578125" style="152" bestFit="1" customWidth="1"/>
    <col min="8418" max="8418" width="13.85546875" style="152" bestFit="1" customWidth="1"/>
    <col min="8419" max="8424" width="11.42578125" style="152" bestFit="1" customWidth="1"/>
    <col min="8425" max="8427" width="11.28515625" style="152" bestFit="1" customWidth="1"/>
    <col min="8428" max="8428" width="13.85546875" style="152" bestFit="1" customWidth="1"/>
    <col min="8429" max="8433" width="11.28515625" style="152" bestFit="1" customWidth="1"/>
    <col min="8434" max="8434" width="13.42578125" style="152" customWidth="1"/>
    <col min="8435" max="8435" width="11.28515625" style="152" bestFit="1" customWidth="1"/>
    <col min="8436" max="8436" width="15.140625" style="152" customWidth="1"/>
    <col min="8437" max="8437" width="13.140625" style="152" customWidth="1"/>
    <col min="8438" max="8438" width="15.85546875" style="152" customWidth="1"/>
    <col min="8439" max="8439" width="14.85546875" style="152" customWidth="1"/>
    <col min="8440" max="8440" width="19.140625" style="152" customWidth="1"/>
    <col min="8441" max="8441" width="14" style="152" customWidth="1"/>
    <col min="8442" max="8442" width="15.85546875" style="152" customWidth="1"/>
    <col min="8443" max="8443" width="17" style="152" customWidth="1"/>
    <col min="8444" max="8444" width="16.140625" style="152" customWidth="1"/>
    <col min="8445" max="8445" width="17.28515625" style="152" customWidth="1"/>
    <col min="8446" max="8447" width="8.85546875" style="152"/>
    <col min="8448" max="8448" width="13.85546875" style="152" bestFit="1" customWidth="1"/>
    <col min="8449" max="8641" width="8.85546875" style="152"/>
    <col min="8642" max="8642" width="43.42578125" style="152" customWidth="1"/>
    <col min="8643" max="8649" width="18.85546875" style="152" customWidth="1"/>
    <col min="8650" max="8650" width="15.42578125" style="152" customWidth="1"/>
    <col min="8651" max="8651" width="12.140625" style="152" customWidth="1"/>
    <col min="8652" max="8652" width="14.28515625" style="152" customWidth="1"/>
    <col min="8653" max="8653" width="12.28515625" style="152" customWidth="1"/>
    <col min="8654" max="8654" width="12.85546875" style="152" customWidth="1"/>
    <col min="8655" max="8656" width="12.42578125" style="152" customWidth="1"/>
    <col min="8657" max="8657" width="12.28515625" style="152" customWidth="1"/>
    <col min="8658" max="8663" width="11.42578125" style="152" bestFit="1" customWidth="1"/>
    <col min="8664" max="8664" width="13.85546875" style="152" bestFit="1" customWidth="1"/>
    <col min="8665" max="8669" width="11.42578125" style="152" bestFit="1" customWidth="1"/>
    <col min="8670" max="8670" width="11.7109375" style="152" customWidth="1"/>
    <col min="8671" max="8671" width="13.42578125" style="152" bestFit="1" customWidth="1"/>
    <col min="8672" max="8673" width="11.42578125" style="152" bestFit="1" customWidth="1"/>
    <col min="8674" max="8674" width="13.85546875" style="152" bestFit="1" customWidth="1"/>
    <col min="8675" max="8680" width="11.42578125" style="152" bestFit="1" customWidth="1"/>
    <col min="8681" max="8683" width="11.28515625" style="152" bestFit="1" customWidth="1"/>
    <col min="8684" max="8684" width="13.85546875" style="152" bestFit="1" customWidth="1"/>
    <col min="8685" max="8689" width="11.28515625" style="152" bestFit="1" customWidth="1"/>
    <col min="8690" max="8690" width="13.42578125" style="152" customWidth="1"/>
    <col min="8691" max="8691" width="11.28515625" style="152" bestFit="1" customWidth="1"/>
    <col min="8692" max="8692" width="15.140625" style="152" customWidth="1"/>
    <col min="8693" max="8693" width="13.140625" style="152" customWidth="1"/>
    <col min="8694" max="8694" width="15.85546875" style="152" customWidth="1"/>
    <col min="8695" max="8695" width="14.85546875" style="152" customWidth="1"/>
    <col min="8696" max="8696" width="19.140625" style="152" customWidth="1"/>
    <col min="8697" max="8697" width="14" style="152" customWidth="1"/>
    <col min="8698" max="8698" width="15.85546875" style="152" customWidth="1"/>
    <col min="8699" max="8699" width="17" style="152" customWidth="1"/>
    <col min="8700" max="8700" width="16.140625" style="152" customWidth="1"/>
    <col min="8701" max="8701" width="17.28515625" style="152" customWidth="1"/>
    <col min="8702" max="8703" width="8.85546875" style="152"/>
    <col min="8704" max="8704" width="13.85546875" style="152" bestFit="1" customWidth="1"/>
    <col min="8705" max="8897" width="8.85546875" style="152"/>
    <col min="8898" max="8898" width="43.42578125" style="152" customWidth="1"/>
    <col min="8899" max="8905" width="18.85546875" style="152" customWidth="1"/>
    <col min="8906" max="8906" width="15.42578125" style="152" customWidth="1"/>
    <col min="8907" max="8907" width="12.140625" style="152" customWidth="1"/>
    <col min="8908" max="8908" width="14.28515625" style="152" customWidth="1"/>
    <col min="8909" max="8909" width="12.28515625" style="152" customWidth="1"/>
    <col min="8910" max="8910" width="12.85546875" style="152" customWidth="1"/>
    <col min="8911" max="8912" width="12.42578125" style="152" customWidth="1"/>
    <col min="8913" max="8913" width="12.28515625" style="152" customWidth="1"/>
    <col min="8914" max="8919" width="11.42578125" style="152" bestFit="1" customWidth="1"/>
    <col min="8920" max="8920" width="13.85546875" style="152" bestFit="1" customWidth="1"/>
    <col min="8921" max="8925" width="11.42578125" style="152" bestFit="1" customWidth="1"/>
    <col min="8926" max="8926" width="11.7109375" style="152" customWidth="1"/>
    <col min="8927" max="8927" width="13.42578125" style="152" bestFit="1" customWidth="1"/>
    <col min="8928" max="8929" width="11.42578125" style="152" bestFit="1" customWidth="1"/>
    <col min="8930" max="8930" width="13.85546875" style="152" bestFit="1" customWidth="1"/>
    <col min="8931" max="8936" width="11.42578125" style="152" bestFit="1" customWidth="1"/>
    <col min="8937" max="8939" width="11.28515625" style="152" bestFit="1" customWidth="1"/>
    <col min="8940" max="8940" width="13.85546875" style="152" bestFit="1" customWidth="1"/>
    <col min="8941" max="8945" width="11.28515625" style="152" bestFit="1" customWidth="1"/>
    <col min="8946" max="8946" width="13.42578125" style="152" customWidth="1"/>
    <col min="8947" max="8947" width="11.28515625" style="152" bestFit="1" customWidth="1"/>
    <col min="8948" max="8948" width="15.140625" style="152" customWidth="1"/>
    <col min="8949" max="8949" width="13.140625" style="152" customWidth="1"/>
    <col min="8950" max="8950" width="15.85546875" style="152" customWidth="1"/>
    <col min="8951" max="8951" width="14.85546875" style="152" customWidth="1"/>
    <col min="8952" max="8952" width="19.140625" style="152" customWidth="1"/>
    <col min="8953" max="8953" width="14" style="152" customWidth="1"/>
    <col min="8954" max="8954" width="15.85546875" style="152" customWidth="1"/>
    <col min="8955" max="8955" width="17" style="152" customWidth="1"/>
    <col min="8956" max="8956" width="16.140625" style="152" customWidth="1"/>
    <col min="8957" max="8957" width="17.28515625" style="152" customWidth="1"/>
    <col min="8958" max="8959" width="8.85546875" style="152"/>
    <col min="8960" max="8960" width="13.85546875" style="152" bestFit="1" customWidth="1"/>
    <col min="8961" max="9153" width="8.85546875" style="152"/>
    <col min="9154" max="9154" width="43.42578125" style="152" customWidth="1"/>
    <col min="9155" max="9161" width="18.85546875" style="152" customWidth="1"/>
    <col min="9162" max="9162" width="15.42578125" style="152" customWidth="1"/>
    <col min="9163" max="9163" width="12.140625" style="152" customWidth="1"/>
    <col min="9164" max="9164" width="14.28515625" style="152" customWidth="1"/>
    <col min="9165" max="9165" width="12.28515625" style="152" customWidth="1"/>
    <col min="9166" max="9166" width="12.85546875" style="152" customWidth="1"/>
    <col min="9167" max="9168" width="12.42578125" style="152" customWidth="1"/>
    <col min="9169" max="9169" width="12.28515625" style="152" customWidth="1"/>
    <col min="9170" max="9175" width="11.42578125" style="152" bestFit="1" customWidth="1"/>
    <col min="9176" max="9176" width="13.85546875" style="152" bestFit="1" customWidth="1"/>
    <col min="9177" max="9181" width="11.42578125" style="152" bestFit="1" customWidth="1"/>
    <col min="9182" max="9182" width="11.7109375" style="152" customWidth="1"/>
    <col min="9183" max="9183" width="13.42578125" style="152" bestFit="1" customWidth="1"/>
    <col min="9184" max="9185" width="11.42578125" style="152" bestFit="1" customWidth="1"/>
    <col min="9186" max="9186" width="13.85546875" style="152" bestFit="1" customWidth="1"/>
    <col min="9187" max="9192" width="11.42578125" style="152" bestFit="1" customWidth="1"/>
    <col min="9193" max="9195" width="11.28515625" style="152" bestFit="1" customWidth="1"/>
    <col min="9196" max="9196" width="13.85546875" style="152" bestFit="1" customWidth="1"/>
    <col min="9197" max="9201" width="11.28515625" style="152" bestFit="1" customWidth="1"/>
    <col min="9202" max="9202" width="13.42578125" style="152" customWidth="1"/>
    <col min="9203" max="9203" width="11.28515625" style="152" bestFit="1" customWidth="1"/>
    <col min="9204" max="9204" width="15.140625" style="152" customWidth="1"/>
    <col min="9205" max="9205" width="13.140625" style="152" customWidth="1"/>
    <col min="9206" max="9206" width="15.85546875" style="152" customWidth="1"/>
    <col min="9207" max="9207" width="14.85546875" style="152" customWidth="1"/>
    <col min="9208" max="9208" width="19.140625" style="152" customWidth="1"/>
    <col min="9209" max="9209" width="14" style="152" customWidth="1"/>
    <col min="9210" max="9210" width="15.85546875" style="152" customWidth="1"/>
    <col min="9211" max="9211" width="17" style="152" customWidth="1"/>
    <col min="9212" max="9212" width="16.140625" style="152" customWidth="1"/>
    <col min="9213" max="9213" width="17.28515625" style="152" customWidth="1"/>
    <col min="9214" max="9215" width="8.85546875" style="152"/>
    <col min="9216" max="9216" width="13.85546875" style="152" bestFit="1" customWidth="1"/>
    <col min="9217" max="9409" width="8.85546875" style="152"/>
    <col min="9410" max="9410" width="43.42578125" style="152" customWidth="1"/>
    <col min="9411" max="9417" width="18.85546875" style="152" customWidth="1"/>
    <col min="9418" max="9418" width="15.42578125" style="152" customWidth="1"/>
    <col min="9419" max="9419" width="12.140625" style="152" customWidth="1"/>
    <col min="9420" max="9420" width="14.28515625" style="152" customWidth="1"/>
    <col min="9421" max="9421" width="12.28515625" style="152" customWidth="1"/>
    <col min="9422" max="9422" width="12.85546875" style="152" customWidth="1"/>
    <col min="9423" max="9424" width="12.42578125" style="152" customWidth="1"/>
    <col min="9425" max="9425" width="12.28515625" style="152" customWidth="1"/>
    <col min="9426" max="9431" width="11.42578125" style="152" bestFit="1" customWidth="1"/>
    <col min="9432" max="9432" width="13.85546875" style="152" bestFit="1" customWidth="1"/>
    <col min="9433" max="9437" width="11.42578125" style="152" bestFit="1" customWidth="1"/>
    <col min="9438" max="9438" width="11.7109375" style="152" customWidth="1"/>
    <col min="9439" max="9439" width="13.42578125" style="152" bestFit="1" customWidth="1"/>
    <col min="9440" max="9441" width="11.42578125" style="152" bestFit="1" customWidth="1"/>
    <col min="9442" max="9442" width="13.85546875" style="152" bestFit="1" customWidth="1"/>
    <col min="9443" max="9448" width="11.42578125" style="152" bestFit="1" customWidth="1"/>
    <col min="9449" max="9451" width="11.28515625" style="152" bestFit="1" customWidth="1"/>
    <col min="9452" max="9452" width="13.85546875" style="152" bestFit="1" customWidth="1"/>
    <col min="9453" max="9457" width="11.28515625" style="152" bestFit="1" customWidth="1"/>
    <col min="9458" max="9458" width="13.42578125" style="152" customWidth="1"/>
    <col min="9459" max="9459" width="11.28515625" style="152" bestFit="1" customWidth="1"/>
    <col min="9460" max="9460" width="15.140625" style="152" customWidth="1"/>
    <col min="9461" max="9461" width="13.140625" style="152" customWidth="1"/>
    <col min="9462" max="9462" width="15.85546875" style="152" customWidth="1"/>
    <col min="9463" max="9463" width="14.85546875" style="152" customWidth="1"/>
    <col min="9464" max="9464" width="19.140625" style="152" customWidth="1"/>
    <col min="9465" max="9465" width="14" style="152" customWidth="1"/>
    <col min="9466" max="9466" width="15.85546875" style="152" customWidth="1"/>
    <col min="9467" max="9467" width="17" style="152" customWidth="1"/>
    <col min="9468" max="9468" width="16.140625" style="152" customWidth="1"/>
    <col min="9469" max="9469" width="17.28515625" style="152" customWidth="1"/>
    <col min="9470" max="9471" width="8.85546875" style="152"/>
    <col min="9472" max="9472" width="13.85546875" style="152" bestFit="1" customWidth="1"/>
    <col min="9473" max="9665" width="8.85546875" style="152"/>
    <col min="9666" max="9666" width="43.42578125" style="152" customWidth="1"/>
    <col min="9667" max="9673" width="18.85546875" style="152" customWidth="1"/>
    <col min="9674" max="9674" width="15.42578125" style="152" customWidth="1"/>
    <col min="9675" max="9675" width="12.140625" style="152" customWidth="1"/>
    <col min="9676" max="9676" width="14.28515625" style="152" customWidth="1"/>
    <col min="9677" max="9677" width="12.28515625" style="152" customWidth="1"/>
    <col min="9678" max="9678" width="12.85546875" style="152" customWidth="1"/>
    <col min="9679" max="9680" width="12.42578125" style="152" customWidth="1"/>
    <col min="9681" max="9681" width="12.28515625" style="152" customWidth="1"/>
    <col min="9682" max="9687" width="11.42578125" style="152" bestFit="1" customWidth="1"/>
    <col min="9688" max="9688" width="13.85546875" style="152" bestFit="1" customWidth="1"/>
    <col min="9689" max="9693" width="11.42578125" style="152" bestFit="1" customWidth="1"/>
    <col min="9694" max="9694" width="11.7109375" style="152" customWidth="1"/>
    <col min="9695" max="9695" width="13.42578125" style="152" bestFit="1" customWidth="1"/>
    <col min="9696" max="9697" width="11.42578125" style="152" bestFit="1" customWidth="1"/>
    <col min="9698" max="9698" width="13.85546875" style="152" bestFit="1" customWidth="1"/>
    <col min="9699" max="9704" width="11.42578125" style="152" bestFit="1" customWidth="1"/>
    <col min="9705" max="9707" width="11.28515625" style="152" bestFit="1" customWidth="1"/>
    <col min="9708" max="9708" width="13.85546875" style="152" bestFit="1" customWidth="1"/>
    <col min="9709" max="9713" width="11.28515625" style="152" bestFit="1" customWidth="1"/>
    <col min="9714" max="9714" width="13.42578125" style="152" customWidth="1"/>
    <col min="9715" max="9715" width="11.28515625" style="152" bestFit="1" customWidth="1"/>
    <col min="9716" max="9716" width="15.140625" style="152" customWidth="1"/>
    <col min="9717" max="9717" width="13.140625" style="152" customWidth="1"/>
    <col min="9718" max="9718" width="15.85546875" style="152" customWidth="1"/>
    <col min="9719" max="9719" width="14.85546875" style="152" customWidth="1"/>
    <col min="9720" max="9720" width="19.140625" style="152" customWidth="1"/>
    <col min="9721" max="9721" width="14" style="152" customWidth="1"/>
    <col min="9722" max="9722" width="15.85546875" style="152" customWidth="1"/>
    <col min="9723" max="9723" width="17" style="152" customWidth="1"/>
    <col min="9724" max="9724" width="16.140625" style="152" customWidth="1"/>
    <col min="9725" max="9725" width="17.28515625" style="152" customWidth="1"/>
    <col min="9726" max="9727" width="8.85546875" style="152"/>
    <col min="9728" max="9728" width="13.85546875" style="152" bestFit="1" customWidth="1"/>
    <col min="9729" max="9921" width="8.85546875" style="152"/>
    <col min="9922" max="9922" width="43.42578125" style="152" customWidth="1"/>
    <col min="9923" max="9929" width="18.85546875" style="152" customWidth="1"/>
    <col min="9930" max="9930" width="15.42578125" style="152" customWidth="1"/>
    <col min="9931" max="9931" width="12.140625" style="152" customWidth="1"/>
    <col min="9932" max="9932" width="14.28515625" style="152" customWidth="1"/>
    <col min="9933" max="9933" width="12.28515625" style="152" customWidth="1"/>
    <col min="9934" max="9934" width="12.85546875" style="152" customWidth="1"/>
    <col min="9935" max="9936" width="12.42578125" style="152" customWidth="1"/>
    <col min="9937" max="9937" width="12.28515625" style="152" customWidth="1"/>
    <col min="9938" max="9943" width="11.42578125" style="152" bestFit="1" customWidth="1"/>
    <col min="9944" max="9944" width="13.85546875" style="152" bestFit="1" customWidth="1"/>
    <col min="9945" max="9949" width="11.42578125" style="152" bestFit="1" customWidth="1"/>
    <col min="9950" max="9950" width="11.7109375" style="152" customWidth="1"/>
    <col min="9951" max="9951" width="13.42578125" style="152" bestFit="1" customWidth="1"/>
    <col min="9952" max="9953" width="11.42578125" style="152" bestFit="1" customWidth="1"/>
    <col min="9954" max="9954" width="13.85546875" style="152" bestFit="1" customWidth="1"/>
    <col min="9955" max="9960" width="11.42578125" style="152" bestFit="1" customWidth="1"/>
    <col min="9961" max="9963" width="11.28515625" style="152" bestFit="1" customWidth="1"/>
    <col min="9964" max="9964" width="13.85546875" style="152" bestFit="1" customWidth="1"/>
    <col min="9965" max="9969" width="11.28515625" style="152" bestFit="1" customWidth="1"/>
    <col min="9970" max="9970" width="13.42578125" style="152" customWidth="1"/>
    <col min="9971" max="9971" width="11.28515625" style="152" bestFit="1" customWidth="1"/>
    <col min="9972" max="9972" width="15.140625" style="152" customWidth="1"/>
    <col min="9973" max="9973" width="13.140625" style="152" customWidth="1"/>
    <col min="9974" max="9974" width="15.85546875" style="152" customWidth="1"/>
    <col min="9975" max="9975" width="14.85546875" style="152" customWidth="1"/>
    <col min="9976" max="9976" width="19.140625" style="152" customWidth="1"/>
    <col min="9977" max="9977" width="14" style="152" customWidth="1"/>
    <col min="9978" max="9978" width="15.85546875" style="152" customWidth="1"/>
    <col min="9979" max="9979" width="17" style="152" customWidth="1"/>
    <col min="9980" max="9980" width="16.140625" style="152" customWidth="1"/>
    <col min="9981" max="9981" width="17.28515625" style="152" customWidth="1"/>
    <col min="9982" max="9983" width="8.85546875" style="152"/>
    <col min="9984" max="9984" width="13.85546875" style="152" bestFit="1" customWidth="1"/>
    <col min="9985" max="10177" width="8.85546875" style="152"/>
    <col min="10178" max="10178" width="43.42578125" style="152" customWidth="1"/>
    <col min="10179" max="10185" width="18.85546875" style="152" customWidth="1"/>
    <col min="10186" max="10186" width="15.42578125" style="152" customWidth="1"/>
    <col min="10187" max="10187" width="12.140625" style="152" customWidth="1"/>
    <col min="10188" max="10188" width="14.28515625" style="152" customWidth="1"/>
    <col min="10189" max="10189" width="12.28515625" style="152" customWidth="1"/>
    <col min="10190" max="10190" width="12.85546875" style="152" customWidth="1"/>
    <col min="10191" max="10192" width="12.42578125" style="152" customWidth="1"/>
    <col min="10193" max="10193" width="12.28515625" style="152" customWidth="1"/>
    <col min="10194" max="10199" width="11.42578125" style="152" bestFit="1" customWidth="1"/>
    <col min="10200" max="10200" width="13.85546875" style="152" bestFit="1" customWidth="1"/>
    <col min="10201" max="10205" width="11.42578125" style="152" bestFit="1" customWidth="1"/>
    <col min="10206" max="10206" width="11.7109375" style="152" customWidth="1"/>
    <col min="10207" max="10207" width="13.42578125" style="152" bestFit="1" customWidth="1"/>
    <col min="10208" max="10209" width="11.42578125" style="152" bestFit="1" customWidth="1"/>
    <col min="10210" max="10210" width="13.85546875" style="152" bestFit="1" customWidth="1"/>
    <col min="10211" max="10216" width="11.42578125" style="152" bestFit="1" customWidth="1"/>
    <col min="10217" max="10219" width="11.28515625" style="152" bestFit="1" customWidth="1"/>
    <col min="10220" max="10220" width="13.85546875" style="152" bestFit="1" customWidth="1"/>
    <col min="10221" max="10225" width="11.28515625" style="152" bestFit="1" customWidth="1"/>
    <col min="10226" max="10226" width="13.42578125" style="152" customWidth="1"/>
    <col min="10227" max="10227" width="11.28515625" style="152" bestFit="1" customWidth="1"/>
    <col min="10228" max="10228" width="15.140625" style="152" customWidth="1"/>
    <col min="10229" max="10229" width="13.140625" style="152" customWidth="1"/>
    <col min="10230" max="10230" width="15.85546875" style="152" customWidth="1"/>
    <col min="10231" max="10231" width="14.85546875" style="152" customWidth="1"/>
    <col min="10232" max="10232" width="19.140625" style="152" customWidth="1"/>
    <col min="10233" max="10233" width="14" style="152" customWidth="1"/>
    <col min="10234" max="10234" width="15.85546875" style="152" customWidth="1"/>
    <col min="10235" max="10235" width="17" style="152" customWidth="1"/>
    <col min="10236" max="10236" width="16.140625" style="152" customWidth="1"/>
    <col min="10237" max="10237" width="17.28515625" style="152" customWidth="1"/>
    <col min="10238" max="10239" width="8.85546875" style="152"/>
    <col min="10240" max="10240" width="13.85546875" style="152" bestFit="1" customWidth="1"/>
    <col min="10241" max="10433" width="8.85546875" style="152"/>
    <col min="10434" max="10434" width="43.42578125" style="152" customWidth="1"/>
    <col min="10435" max="10441" width="18.85546875" style="152" customWidth="1"/>
    <col min="10442" max="10442" width="15.42578125" style="152" customWidth="1"/>
    <col min="10443" max="10443" width="12.140625" style="152" customWidth="1"/>
    <col min="10444" max="10444" width="14.28515625" style="152" customWidth="1"/>
    <col min="10445" max="10445" width="12.28515625" style="152" customWidth="1"/>
    <col min="10446" max="10446" width="12.85546875" style="152" customWidth="1"/>
    <col min="10447" max="10448" width="12.42578125" style="152" customWidth="1"/>
    <col min="10449" max="10449" width="12.28515625" style="152" customWidth="1"/>
    <col min="10450" max="10455" width="11.42578125" style="152" bestFit="1" customWidth="1"/>
    <col min="10456" max="10456" width="13.85546875" style="152" bestFit="1" customWidth="1"/>
    <col min="10457" max="10461" width="11.42578125" style="152" bestFit="1" customWidth="1"/>
    <col min="10462" max="10462" width="11.7109375" style="152" customWidth="1"/>
    <col min="10463" max="10463" width="13.42578125" style="152" bestFit="1" customWidth="1"/>
    <col min="10464" max="10465" width="11.42578125" style="152" bestFit="1" customWidth="1"/>
    <col min="10466" max="10466" width="13.85546875" style="152" bestFit="1" customWidth="1"/>
    <col min="10467" max="10472" width="11.42578125" style="152" bestFit="1" customWidth="1"/>
    <col min="10473" max="10475" width="11.28515625" style="152" bestFit="1" customWidth="1"/>
    <col min="10476" max="10476" width="13.85546875" style="152" bestFit="1" customWidth="1"/>
    <col min="10477" max="10481" width="11.28515625" style="152" bestFit="1" customWidth="1"/>
    <col min="10482" max="10482" width="13.42578125" style="152" customWidth="1"/>
    <col min="10483" max="10483" width="11.28515625" style="152" bestFit="1" customWidth="1"/>
    <col min="10484" max="10484" width="15.140625" style="152" customWidth="1"/>
    <col min="10485" max="10485" width="13.140625" style="152" customWidth="1"/>
    <col min="10486" max="10486" width="15.85546875" style="152" customWidth="1"/>
    <col min="10487" max="10487" width="14.85546875" style="152" customWidth="1"/>
    <col min="10488" max="10488" width="19.140625" style="152" customWidth="1"/>
    <col min="10489" max="10489" width="14" style="152" customWidth="1"/>
    <col min="10490" max="10490" width="15.85546875" style="152" customWidth="1"/>
    <col min="10491" max="10491" width="17" style="152" customWidth="1"/>
    <col min="10492" max="10492" width="16.140625" style="152" customWidth="1"/>
    <col min="10493" max="10493" width="17.28515625" style="152" customWidth="1"/>
    <col min="10494" max="10495" width="8.85546875" style="152"/>
    <col min="10496" max="10496" width="13.85546875" style="152" bestFit="1" customWidth="1"/>
    <col min="10497" max="10689" width="8.85546875" style="152"/>
    <col min="10690" max="10690" width="43.42578125" style="152" customWidth="1"/>
    <col min="10691" max="10697" width="18.85546875" style="152" customWidth="1"/>
    <col min="10698" max="10698" width="15.42578125" style="152" customWidth="1"/>
    <col min="10699" max="10699" width="12.140625" style="152" customWidth="1"/>
    <col min="10700" max="10700" width="14.28515625" style="152" customWidth="1"/>
    <col min="10701" max="10701" width="12.28515625" style="152" customWidth="1"/>
    <col min="10702" max="10702" width="12.85546875" style="152" customWidth="1"/>
    <col min="10703" max="10704" width="12.42578125" style="152" customWidth="1"/>
    <col min="10705" max="10705" width="12.28515625" style="152" customWidth="1"/>
    <col min="10706" max="10711" width="11.42578125" style="152" bestFit="1" customWidth="1"/>
    <col min="10712" max="10712" width="13.85546875" style="152" bestFit="1" customWidth="1"/>
    <col min="10713" max="10717" width="11.42578125" style="152" bestFit="1" customWidth="1"/>
    <col min="10718" max="10718" width="11.7109375" style="152" customWidth="1"/>
    <col min="10719" max="10719" width="13.42578125" style="152" bestFit="1" customWidth="1"/>
    <col min="10720" max="10721" width="11.42578125" style="152" bestFit="1" customWidth="1"/>
    <col min="10722" max="10722" width="13.85546875" style="152" bestFit="1" customWidth="1"/>
    <col min="10723" max="10728" width="11.42578125" style="152" bestFit="1" customWidth="1"/>
    <col min="10729" max="10731" width="11.28515625" style="152" bestFit="1" customWidth="1"/>
    <col min="10732" max="10732" width="13.85546875" style="152" bestFit="1" customWidth="1"/>
    <col min="10733" max="10737" width="11.28515625" style="152" bestFit="1" customWidth="1"/>
    <col min="10738" max="10738" width="13.42578125" style="152" customWidth="1"/>
    <col min="10739" max="10739" width="11.28515625" style="152" bestFit="1" customWidth="1"/>
    <col min="10740" max="10740" width="15.140625" style="152" customWidth="1"/>
    <col min="10741" max="10741" width="13.140625" style="152" customWidth="1"/>
    <col min="10742" max="10742" width="15.85546875" style="152" customWidth="1"/>
    <col min="10743" max="10743" width="14.85546875" style="152" customWidth="1"/>
    <col min="10744" max="10744" width="19.140625" style="152" customWidth="1"/>
    <col min="10745" max="10745" width="14" style="152" customWidth="1"/>
    <col min="10746" max="10746" width="15.85546875" style="152" customWidth="1"/>
    <col min="10747" max="10747" width="17" style="152" customWidth="1"/>
    <col min="10748" max="10748" width="16.140625" style="152" customWidth="1"/>
    <col min="10749" max="10749" width="17.28515625" style="152" customWidth="1"/>
    <col min="10750" max="10751" width="8.85546875" style="152"/>
    <col min="10752" max="10752" width="13.85546875" style="152" bestFit="1" customWidth="1"/>
    <col min="10753" max="10945" width="8.85546875" style="152"/>
    <col min="10946" max="10946" width="43.42578125" style="152" customWidth="1"/>
    <col min="10947" max="10953" width="18.85546875" style="152" customWidth="1"/>
    <col min="10954" max="10954" width="15.42578125" style="152" customWidth="1"/>
    <col min="10955" max="10955" width="12.140625" style="152" customWidth="1"/>
    <col min="10956" max="10956" width="14.28515625" style="152" customWidth="1"/>
    <col min="10957" max="10957" width="12.28515625" style="152" customWidth="1"/>
    <col min="10958" max="10958" width="12.85546875" style="152" customWidth="1"/>
    <col min="10959" max="10960" width="12.42578125" style="152" customWidth="1"/>
    <col min="10961" max="10961" width="12.28515625" style="152" customWidth="1"/>
    <col min="10962" max="10967" width="11.42578125" style="152" bestFit="1" customWidth="1"/>
    <col min="10968" max="10968" width="13.85546875" style="152" bestFit="1" customWidth="1"/>
    <col min="10969" max="10973" width="11.42578125" style="152" bestFit="1" customWidth="1"/>
    <col min="10974" max="10974" width="11.7109375" style="152" customWidth="1"/>
    <col min="10975" max="10975" width="13.42578125" style="152" bestFit="1" customWidth="1"/>
    <col min="10976" max="10977" width="11.42578125" style="152" bestFit="1" customWidth="1"/>
    <col min="10978" max="10978" width="13.85546875" style="152" bestFit="1" customWidth="1"/>
    <col min="10979" max="10984" width="11.42578125" style="152" bestFit="1" customWidth="1"/>
    <col min="10985" max="10987" width="11.28515625" style="152" bestFit="1" customWidth="1"/>
    <col min="10988" max="10988" width="13.85546875" style="152" bestFit="1" customWidth="1"/>
    <col min="10989" max="10993" width="11.28515625" style="152" bestFit="1" customWidth="1"/>
    <col min="10994" max="10994" width="13.42578125" style="152" customWidth="1"/>
    <col min="10995" max="10995" width="11.28515625" style="152" bestFit="1" customWidth="1"/>
    <col min="10996" max="10996" width="15.140625" style="152" customWidth="1"/>
    <col min="10997" max="10997" width="13.140625" style="152" customWidth="1"/>
    <col min="10998" max="10998" width="15.85546875" style="152" customWidth="1"/>
    <col min="10999" max="10999" width="14.85546875" style="152" customWidth="1"/>
    <col min="11000" max="11000" width="19.140625" style="152" customWidth="1"/>
    <col min="11001" max="11001" width="14" style="152" customWidth="1"/>
    <col min="11002" max="11002" width="15.85546875" style="152" customWidth="1"/>
    <col min="11003" max="11003" width="17" style="152" customWidth="1"/>
    <col min="11004" max="11004" width="16.140625" style="152" customWidth="1"/>
    <col min="11005" max="11005" width="17.28515625" style="152" customWidth="1"/>
    <col min="11006" max="11007" width="8.85546875" style="152"/>
    <col min="11008" max="11008" width="13.85546875" style="152" bestFit="1" customWidth="1"/>
    <col min="11009" max="11201" width="8.85546875" style="152"/>
    <col min="11202" max="11202" width="43.42578125" style="152" customWidth="1"/>
    <col min="11203" max="11209" width="18.85546875" style="152" customWidth="1"/>
    <col min="11210" max="11210" width="15.42578125" style="152" customWidth="1"/>
    <col min="11211" max="11211" width="12.140625" style="152" customWidth="1"/>
    <col min="11212" max="11212" width="14.28515625" style="152" customWidth="1"/>
    <col min="11213" max="11213" width="12.28515625" style="152" customWidth="1"/>
    <col min="11214" max="11214" width="12.85546875" style="152" customWidth="1"/>
    <col min="11215" max="11216" width="12.42578125" style="152" customWidth="1"/>
    <col min="11217" max="11217" width="12.28515625" style="152" customWidth="1"/>
    <col min="11218" max="11223" width="11.42578125" style="152" bestFit="1" customWidth="1"/>
    <col min="11224" max="11224" width="13.85546875" style="152" bestFit="1" customWidth="1"/>
    <col min="11225" max="11229" width="11.42578125" style="152" bestFit="1" customWidth="1"/>
    <col min="11230" max="11230" width="11.7109375" style="152" customWidth="1"/>
    <col min="11231" max="11231" width="13.42578125" style="152" bestFit="1" customWidth="1"/>
    <col min="11232" max="11233" width="11.42578125" style="152" bestFit="1" customWidth="1"/>
    <col min="11234" max="11234" width="13.85546875" style="152" bestFit="1" customWidth="1"/>
    <col min="11235" max="11240" width="11.42578125" style="152" bestFit="1" customWidth="1"/>
    <col min="11241" max="11243" width="11.28515625" style="152" bestFit="1" customWidth="1"/>
    <col min="11244" max="11244" width="13.85546875" style="152" bestFit="1" customWidth="1"/>
    <col min="11245" max="11249" width="11.28515625" style="152" bestFit="1" customWidth="1"/>
    <col min="11250" max="11250" width="13.42578125" style="152" customWidth="1"/>
    <col min="11251" max="11251" width="11.28515625" style="152" bestFit="1" customWidth="1"/>
    <col min="11252" max="11252" width="15.140625" style="152" customWidth="1"/>
    <col min="11253" max="11253" width="13.140625" style="152" customWidth="1"/>
    <col min="11254" max="11254" width="15.85546875" style="152" customWidth="1"/>
    <col min="11255" max="11255" width="14.85546875" style="152" customWidth="1"/>
    <col min="11256" max="11256" width="19.140625" style="152" customWidth="1"/>
    <col min="11257" max="11257" width="14" style="152" customWidth="1"/>
    <col min="11258" max="11258" width="15.85546875" style="152" customWidth="1"/>
    <col min="11259" max="11259" width="17" style="152" customWidth="1"/>
    <col min="11260" max="11260" width="16.140625" style="152" customWidth="1"/>
    <col min="11261" max="11261" width="17.28515625" style="152" customWidth="1"/>
    <col min="11262" max="11263" width="8.85546875" style="152"/>
    <col min="11264" max="11264" width="13.85546875" style="152" bestFit="1" customWidth="1"/>
    <col min="11265" max="11457" width="8.85546875" style="152"/>
    <col min="11458" max="11458" width="43.42578125" style="152" customWidth="1"/>
    <col min="11459" max="11465" width="18.85546875" style="152" customWidth="1"/>
    <col min="11466" max="11466" width="15.42578125" style="152" customWidth="1"/>
    <col min="11467" max="11467" width="12.140625" style="152" customWidth="1"/>
    <col min="11468" max="11468" width="14.28515625" style="152" customWidth="1"/>
    <col min="11469" max="11469" width="12.28515625" style="152" customWidth="1"/>
    <col min="11470" max="11470" width="12.85546875" style="152" customWidth="1"/>
    <col min="11471" max="11472" width="12.42578125" style="152" customWidth="1"/>
    <col min="11473" max="11473" width="12.28515625" style="152" customWidth="1"/>
    <col min="11474" max="11479" width="11.42578125" style="152" bestFit="1" customWidth="1"/>
    <col min="11480" max="11480" width="13.85546875" style="152" bestFit="1" customWidth="1"/>
    <col min="11481" max="11485" width="11.42578125" style="152" bestFit="1" customWidth="1"/>
    <col min="11486" max="11486" width="11.7109375" style="152" customWidth="1"/>
    <col min="11487" max="11487" width="13.42578125" style="152" bestFit="1" customWidth="1"/>
    <col min="11488" max="11489" width="11.42578125" style="152" bestFit="1" customWidth="1"/>
    <col min="11490" max="11490" width="13.85546875" style="152" bestFit="1" customWidth="1"/>
    <col min="11491" max="11496" width="11.42578125" style="152" bestFit="1" customWidth="1"/>
    <col min="11497" max="11499" width="11.28515625" style="152" bestFit="1" customWidth="1"/>
    <col min="11500" max="11500" width="13.85546875" style="152" bestFit="1" customWidth="1"/>
    <col min="11501" max="11505" width="11.28515625" style="152" bestFit="1" customWidth="1"/>
    <col min="11506" max="11506" width="13.42578125" style="152" customWidth="1"/>
    <col min="11507" max="11507" width="11.28515625" style="152" bestFit="1" customWidth="1"/>
    <col min="11508" max="11508" width="15.140625" style="152" customWidth="1"/>
    <col min="11509" max="11509" width="13.140625" style="152" customWidth="1"/>
    <col min="11510" max="11510" width="15.85546875" style="152" customWidth="1"/>
    <col min="11511" max="11511" width="14.85546875" style="152" customWidth="1"/>
    <col min="11512" max="11512" width="19.140625" style="152" customWidth="1"/>
    <col min="11513" max="11513" width="14" style="152" customWidth="1"/>
    <col min="11514" max="11514" width="15.85546875" style="152" customWidth="1"/>
    <col min="11515" max="11515" width="17" style="152" customWidth="1"/>
    <col min="11516" max="11516" width="16.140625" style="152" customWidth="1"/>
    <col min="11517" max="11517" width="17.28515625" style="152" customWidth="1"/>
    <col min="11518" max="11519" width="8.85546875" style="152"/>
    <col min="11520" max="11520" width="13.85546875" style="152" bestFit="1" customWidth="1"/>
    <col min="11521" max="11713" width="8.85546875" style="152"/>
    <col min="11714" max="11714" width="43.42578125" style="152" customWidth="1"/>
    <col min="11715" max="11721" width="18.85546875" style="152" customWidth="1"/>
    <col min="11722" max="11722" width="15.42578125" style="152" customWidth="1"/>
    <col min="11723" max="11723" width="12.140625" style="152" customWidth="1"/>
    <col min="11724" max="11724" width="14.28515625" style="152" customWidth="1"/>
    <col min="11725" max="11725" width="12.28515625" style="152" customWidth="1"/>
    <col min="11726" max="11726" width="12.85546875" style="152" customWidth="1"/>
    <col min="11727" max="11728" width="12.42578125" style="152" customWidth="1"/>
    <col min="11729" max="11729" width="12.28515625" style="152" customWidth="1"/>
    <col min="11730" max="11735" width="11.42578125" style="152" bestFit="1" customWidth="1"/>
    <col min="11736" max="11736" width="13.85546875" style="152" bestFit="1" customWidth="1"/>
    <col min="11737" max="11741" width="11.42578125" style="152" bestFit="1" customWidth="1"/>
    <col min="11742" max="11742" width="11.7109375" style="152" customWidth="1"/>
    <col min="11743" max="11743" width="13.42578125" style="152" bestFit="1" customWidth="1"/>
    <col min="11744" max="11745" width="11.42578125" style="152" bestFit="1" customWidth="1"/>
    <col min="11746" max="11746" width="13.85546875" style="152" bestFit="1" customWidth="1"/>
    <col min="11747" max="11752" width="11.42578125" style="152" bestFit="1" customWidth="1"/>
    <col min="11753" max="11755" width="11.28515625" style="152" bestFit="1" customWidth="1"/>
    <col min="11756" max="11756" width="13.85546875" style="152" bestFit="1" customWidth="1"/>
    <col min="11757" max="11761" width="11.28515625" style="152" bestFit="1" customWidth="1"/>
    <col min="11762" max="11762" width="13.42578125" style="152" customWidth="1"/>
    <col min="11763" max="11763" width="11.28515625" style="152" bestFit="1" customWidth="1"/>
    <col min="11764" max="11764" width="15.140625" style="152" customWidth="1"/>
    <col min="11765" max="11765" width="13.140625" style="152" customWidth="1"/>
    <col min="11766" max="11766" width="15.85546875" style="152" customWidth="1"/>
    <col min="11767" max="11767" width="14.85546875" style="152" customWidth="1"/>
    <col min="11768" max="11768" width="19.140625" style="152" customWidth="1"/>
    <col min="11769" max="11769" width="14" style="152" customWidth="1"/>
    <col min="11770" max="11770" width="15.85546875" style="152" customWidth="1"/>
    <col min="11771" max="11771" width="17" style="152" customWidth="1"/>
    <col min="11772" max="11772" width="16.140625" style="152" customWidth="1"/>
    <col min="11773" max="11773" width="17.28515625" style="152" customWidth="1"/>
    <col min="11774" max="11775" width="8.85546875" style="152"/>
    <col min="11776" max="11776" width="13.85546875" style="152" bestFit="1" customWidth="1"/>
    <col min="11777" max="11969" width="8.85546875" style="152"/>
    <col min="11970" max="11970" width="43.42578125" style="152" customWidth="1"/>
    <col min="11971" max="11977" width="18.85546875" style="152" customWidth="1"/>
    <col min="11978" max="11978" width="15.42578125" style="152" customWidth="1"/>
    <col min="11979" max="11979" width="12.140625" style="152" customWidth="1"/>
    <col min="11980" max="11980" width="14.28515625" style="152" customWidth="1"/>
    <col min="11981" max="11981" width="12.28515625" style="152" customWidth="1"/>
    <col min="11982" max="11982" width="12.85546875" style="152" customWidth="1"/>
    <col min="11983" max="11984" width="12.42578125" style="152" customWidth="1"/>
    <col min="11985" max="11985" width="12.28515625" style="152" customWidth="1"/>
    <col min="11986" max="11991" width="11.42578125" style="152" bestFit="1" customWidth="1"/>
    <col min="11992" max="11992" width="13.85546875" style="152" bestFit="1" customWidth="1"/>
    <col min="11993" max="11997" width="11.42578125" style="152" bestFit="1" customWidth="1"/>
    <col min="11998" max="11998" width="11.7109375" style="152" customWidth="1"/>
    <col min="11999" max="11999" width="13.42578125" style="152" bestFit="1" customWidth="1"/>
    <col min="12000" max="12001" width="11.42578125" style="152" bestFit="1" customWidth="1"/>
    <col min="12002" max="12002" width="13.85546875" style="152" bestFit="1" customWidth="1"/>
    <col min="12003" max="12008" width="11.42578125" style="152" bestFit="1" customWidth="1"/>
    <col min="12009" max="12011" width="11.28515625" style="152" bestFit="1" customWidth="1"/>
    <col min="12012" max="12012" width="13.85546875" style="152" bestFit="1" customWidth="1"/>
    <col min="12013" max="12017" width="11.28515625" style="152" bestFit="1" customWidth="1"/>
    <col min="12018" max="12018" width="13.42578125" style="152" customWidth="1"/>
    <col min="12019" max="12019" width="11.28515625" style="152" bestFit="1" customWidth="1"/>
    <col min="12020" max="12020" width="15.140625" style="152" customWidth="1"/>
    <col min="12021" max="12021" width="13.140625" style="152" customWidth="1"/>
    <col min="12022" max="12022" width="15.85546875" style="152" customWidth="1"/>
    <col min="12023" max="12023" width="14.85546875" style="152" customWidth="1"/>
    <col min="12024" max="12024" width="19.140625" style="152" customWidth="1"/>
    <col min="12025" max="12025" width="14" style="152" customWidth="1"/>
    <col min="12026" max="12026" width="15.85546875" style="152" customWidth="1"/>
    <col min="12027" max="12027" width="17" style="152" customWidth="1"/>
    <col min="12028" max="12028" width="16.140625" style="152" customWidth="1"/>
    <col min="12029" max="12029" width="17.28515625" style="152" customWidth="1"/>
    <col min="12030" max="12031" width="8.85546875" style="152"/>
    <col min="12032" max="12032" width="13.85546875" style="152" bestFit="1" customWidth="1"/>
    <col min="12033" max="12225" width="8.85546875" style="152"/>
    <col min="12226" max="12226" width="43.42578125" style="152" customWidth="1"/>
    <col min="12227" max="12233" width="18.85546875" style="152" customWidth="1"/>
    <col min="12234" max="12234" width="15.42578125" style="152" customWidth="1"/>
    <col min="12235" max="12235" width="12.140625" style="152" customWidth="1"/>
    <col min="12236" max="12236" width="14.28515625" style="152" customWidth="1"/>
    <col min="12237" max="12237" width="12.28515625" style="152" customWidth="1"/>
    <col min="12238" max="12238" width="12.85546875" style="152" customWidth="1"/>
    <col min="12239" max="12240" width="12.42578125" style="152" customWidth="1"/>
    <col min="12241" max="12241" width="12.28515625" style="152" customWidth="1"/>
    <col min="12242" max="12247" width="11.42578125" style="152" bestFit="1" customWidth="1"/>
    <col min="12248" max="12248" width="13.85546875" style="152" bestFit="1" customWidth="1"/>
    <col min="12249" max="12253" width="11.42578125" style="152" bestFit="1" customWidth="1"/>
    <col min="12254" max="12254" width="11.7109375" style="152" customWidth="1"/>
    <col min="12255" max="12255" width="13.42578125" style="152" bestFit="1" customWidth="1"/>
    <col min="12256" max="12257" width="11.42578125" style="152" bestFit="1" customWidth="1"/>
    <col min="12258" max="12258" width="13.85546875" style="152" bestFit="1" customWidth="1"/>
    <col min="12259" max="12264" width="11.42578125" style="152" bestFit="1" customWidth="1"/>
    <col min="12265" max="12267" width="11.28515625" style="152" bestFit="1" customWidth="1"/>
    <col min="12268" max="12268" width="13.85546875" style="152" bestFit="1" customWidth="1"/>
    <col min="12269" max="12273" width="11.28515625" style="152" bestFit="1" customWidth="1"/>
    <col min="12274" max="12274" width="13.42578125" style="152" customWidth="1"/>
    <col min="12275" max="12275" width="11.28515625" style="152" bestFit="1" customWidth="1"/>
    <col min="12276" max="12276" width="15.140625" style="152" customWidth="1"/>
    <col min="12277" max="12277" width="13.140625" style="152" customWidth="1"/>
    <col min="12278" max="12278" width="15.85546875" style="152" customWidth="1"/>
    <col min="12279" max="12279" width="14.85546875" style="152" customWidth="1"/>
    <col min="12280" max="12280" width="19.140625" style="152" customWidth="1"/>
    <col min="12281" max="12281" width="14" style="152" customWidth="1"/>
    <col min="12282" max="12282" width="15.85546875" style="152" customWidth="1"/>
    <col min="12283" max="12283" width="17" style="152" customWidth="1"/>
    <col min="12284" max="12284" width="16.140625" style="152" customWidth="1"/>
    <col min="12285" max="12285" width="17.28515625" style="152" customWidth="1"/>
    <col min="12286" max="12287" width="8.85546875" style="152"/>
    <col min="12288" max="12288" width="13.85546875" style="152" bestFit="1" customWidth="1"/>
    <col min="12289" max="12481" width="8.85546875" style="152"/>
    <col min="12482" max="12482" width="43.42578125" style="152" customWidth="1"/>
    <col min="12483" max="12489" width="18.85546875" style="152" customWidth="1"/>
    <col min="12490" max="12490" width="15.42578125" style="152" customWidth="1"/>
    <col min="12491" max="12491" width="12.140625" style="152" customWidth="1"/>
    <col min="12492" max="12492" width="14.28515625" style="152" customWidth="1"/>
    <col min="12493" max="12493" width="12.28515625" style="152" customWidth="1"/>
    <col min="12494" max="12494" width="12.85546875" style="152" customWidth="1"/>
    <col min="12495" max="12496" width="12.42578125" style="152" customWidth="1"/>
    <col min="12497" max="12497" width="12.28515625" style="152" customWidth="1"/>
    <col min="12498" max="12503" width="11.42578125" style="152" bestFit="1" customWidth="1"/>
    <col min="12504" max="12504" width="13.85546875" style="152" bestFit="1" customWidth="1"/>
    <col min="12505" max="12509" width="11.42578125" style="152" bestFit="1" customWidth="1"/>
    <col min="12510" max="12510" width="11.7109375" style="152" customWidth="1"/>
    <col min="12511" max="12511" width="13.42578125" style="152" bestFit="1" customWidth="1"/>
    <col min="12512" max="12513" width="11.42578125" style="152" bestFit="1" customWidth="1"/>
    <col min="12514" max="12514" width="13.85546875" style="152" bestFit="1" customWidth="1"/>
    <col min="12515" max="12520" width="11.42578125" style="152" bestFit="1" customWidth="1"/>
    <col min="12521" max="12523" width="11.28515625" style="152" bestFit="1" customWidth="1"/>
    <col min="12524" max="12524" width="13.85546875" style="152" bestFit="1" customWidth="1"/>
    <col min="12525" max="12529" width="11.28515625" style="152" bestFit="1" customWidth="1"/>
    <col min="12530" max="12530" width="13.42578125" style="152" customWidth="1"/>
    <col min="12531" max="12531" width="11.28515625" style="152" bestFit="1" customWidth="1"/>
    <col min="12532" max="12532" width="15.140625" style="152" customWidth="1"/>
    <col min="12533" max="12533" width="13.140625" style="152" customWidth="1"/>
    <col min="12534" max="12534" width="15.85546875" style="152" customWidth="1"/>
    <col min="12535" max="12535" width="14.85546875" style="152" customWidth="1"/>
    <col min="12536" max="12536" width="19.140625" style="152" customWidth="1"/>
    <col min="12537" max="12537" width="14" style="152" customWidth="1"/>
    <col min="12538" max="12538" width="15.85546875" style="152" customWidth="1"/>
    <col min="12539" max="12539" width="17" style="152" customWidth="1"/>
    <col min="12540" max="12540" width="16.140625" style="152" customWidth="1"/>
    <col min="12541" max="12541" width="17.28515625" style="152" customWidth="1"/>
    <col min="12542" max="12543" width="8.85546875" style="152"/>
    <col min="12544" max="12544" width="13.85546875" style="152" bestFit="1" customWidth="1"/>
    <col min="12545" max="12737" width="8.85546875" style="152"/>
    <col min="12738" max="12738" width="43.42578125" style="152" customWidth="1"/>
    <col min="12739" max="12745" width="18.85546875" style="152" customWidth="1"/>
    <col min="12746" max="12746" width="15.42578125" style="152" customWidth="1"/>
    <col min="12747" max="12747" width="12.140625" style="152" customWidth="1"/>
    <col min="12748" max="12748" width="14.28515625" style="152" customWidth="1"/>
    <col min="12749" max="12749" width="12.28515625" style="152" customWidth="1"/>
    <col min="12750" max="12750" width="12.85546875" style="152" customWidth="1"/>
    <col min="12751" max="12752" width="12.42578125" style="152" customWidth="1"/>
    <col min="12753" max="12753" width="12.28515625" style="152" customWidth="1"/>
    <col min="12754" max="12759" width="11.42578125" style="152" bestFit="1" customWidth="1"/>
    <col min="12760" max="12760" width="13.85546875" style="152" bestFit="1" customWidth="1"/>
    <col min="12761" max="12765" width="11.42578125" style="152" bestFit="1" customWidth="1"/>
    <col min="12766" max="12766" width="11.7109375" style="152" customWidth="1"/>
    <col min="12767" max="12767" width="13.42578125" style="152" bestFit="1" customWidth="1"/>
    <col min="12768" max="12769" width="11.42578125" style="152" bestFit="1" customWidth="1"/>
    <col min="12770" max="12770" width="13.85546875" style="152" bestFit="1" customWidth="1"/>
    <col min="12771" max="12776" width="11.42578125" style="152" bestFit="1" customWidth="1"/>
    <col min="12777" max="12779" width="11.28515625" style="152" bestFit="1" customWidth="1"/>
    <col min="12780" max="12780" width="13.85546875" style="152" bestFit="1" customWidth="1"/>
    <col min="12781" max="12785" width="11.28515625" style="152" bestFit="1" customWidth="1"/>
    <col min="12786" max="12786" width="13.42578125" style="152" customWidth="1"/>
    <col min="12787" max="12787" width="11.28515625" style="152" bestFit="1" customWidth="1"/>
    <col min="12788" max="12788" width="15.140625" style="152" customWidth="1"/>
    <col min="12789" max="12789" width="13.140625" style="152" customWidth="1"/>
    <col min="12790" max="12790" width="15.85546875" style="152" customWidth="1"/>
    <col min="12791" max="12791" width="14.85546875" style="152" customWidth="1"/>
    <col min="12792" max="12792" width="19.140625" style="152" customWidth="1"/>
    <col min="12793" max="12793" width="14" style="152" customWidth="1"/>
    <col min="12794" max="12794" width="15.85546875" style="152" customWidth="1"/>
    <col min="12795" max="12795" width="17" style="152" customWidth="1"/>
    <col min="12796" max="12796" width="16.140625" style="152" customWidth="1"/>
    <col min="12797" max="12797" width="17.28515625" style="152" customWidth="1"/>
    <col min="12798" max="12799" width="8.85546875" style="152"/>
    <col min="12800" max="12800" width="13.85546875" style="152" bestFit="1" customWidth="1"/>
    <col min="12801" max="12993" width="8.85546875" style="152"/>
    <col min="12994" max="12994" width="43.42578125" style="152" customWidth="1"/>
    <col min="12995" max="13001" width="18.85546875" style="152" customWidth="1"/>
    <col min="13002" max="13002" width="15.42578125" style="152" customWidth="1"/>
    <col min="13003" max="13003" width="12.140625" style="152" customWidth="1"/>
    <col min="13004" max="13004" width="14.28515625" style="152" customWidth="1"/>
    <col min="13005" max="13005" width="12.28515625" style="152" customWidth="1"/>
    <col min="13006" max="13006" width="12.85546875" style="152" customWidth="1"/>
    <col min="13007" max="13008" width="12.42578125" style="152" customWidth="1"/>
    <col min="13009" max="13009" width="12.28515625" style="152" customWidth="1"/>
    <col min="13010" max="13015" width="11.42578125" style="152" bestFit="1" customWidth="1"/>
    <col min="13016" max="13016" width="13.85546875" style="152" bestFit="1" customWidth="1"/>
    <col min="13017" max="13021" width="11.42578125" style="152" bestFit="1" customWidth="1"/>
    <col min="13022" max="13022" width="11.7109375" style="152" customWidth="1"/>
    <col min="13023" max="13023" width="13.42578125" style="152" bestFit="1" customWidth="1"/>
    <col min="13024" max="13025" width="11.42578125" style="152" bestFit="1" customWidth="1"/>
    <col min="13026" max="13026" width="13.85546875" style="152" bestFit="1" customWidth="1"/>
    <col min="13027" max="13032" width="11.42578125" style="152" bestFit="1" customWidth="1"/>
    <col min="13033" max="13035" width="11.28515625" style="152" bestFit="1" customWidth="1"/>
    <col min="13036" max="13036" width="13.85546875" style="152" bestFit="1" customWidth="1"/>
    <col min="13037" max="13041" width="11.28515625" style="152" bestFit="1" customWidth="1"/>
    <col min="13042" max="13042" width="13.42578125" style="152" customWidth="1"/>
    <col min="13043" max="13043" width="11.28515625" style="152" bestFit="1" customWidth="1"/>
    <col min="13044" max="13044" width="15.140625" style="152" customWidth="1"/>
    <col min="13045" max="13045" width="13.140625" style="152" customWidth="1"/>
    <col min="13046" max="13046" width="15.85546875" style="152" customWidth="1"/>
    <col min="13047" max="13047" width="14.85546875" style="152" customWidth="1"/>
    <col min="13048" max="13048" width="19.140625" style="152" customWidth="1"/>
    <col min="13049" max="13049" width="14" style="152" customWidth="1"/>
    <col min="13050" max="13050" width="15.85546875" style="152" customWidth="1"/>
    <col min="13051" max="13051" width="17" style="152" customWidth="1"/>
    <col min="13052" max="13052" width="16.140625" style="152" customWidth="1"/>
    <col min="13053" max="13053" width="17.28515625" style="152" customWidth="1"/>
    <col min="13054" max="13055" width="8.85546875" style="152"/>
    <col min="13056" max="13056" width="13.85546875" style="152" bestFit="1" customWidth="1"/>
    <col min="13057" max="13249" width="8.85546875" style="152"/>
    <col min="13250" max="13250" width="43.42578125" style="152" customWidth="1"/>
    <col min="13251" max="13257" width="18.85546875" style="152" customWidth="1"/>
    <col min="13258" max="13258" width="15.42578125" style="152" customWidth="1"/>
    <col min="13259" max="13259" width="12.140625" style="152" customWidth="1"/>
    <col min="13260" max="13260" width="14.28515625" style="152" customWidth="1"/>
    <col min="13261" max="13261" width="12.28515625" style="152" customWidth="1"/>
    <col min="13262" max="13262" width="12.85546875" style="152" customWidth="1"/>
    <col min="13263" max="13264" width="12.42578125" style="152" customWidth="1"/>
    <col min="13265" max="13265" width="12.28515625" style="152" customWidth="1"/>
    <col min="13266" max="13271" width="11.42578125" style="152" bestFit="1" customWidth="1"/>
    <col min="13272" max="13272" width="13.85546875" style="152" bestFit="1" customWidth="1"/>
    <col min="13273" max="13277" width="11.42578125" style="152" bestFit="1" customWidth="1"/>
    <col min="13278" max="13278" width="11.7109375" style="152" customWidth="1"/>
    <col min="13279" max="13279" width="13.42578125" style="152" bestFit="1" customWidth="1"/>
    <col min="13280" max="13281" width="11.42578125" style="152" bestFit="1" customWidth="1"/>
    <col min="13282" max="13282" width="13.85546875" style="152" bestFit="1" customWidth="1"/>
    <col min="13283" max="13288" width="11.42578125" style="152" bestFit="1" customWidth="1"/>
    <col min="13289" max="13291" width="11.28515625" style="152" bestFit="1" customWidth="1"/>
    <col min="13292" max="13292" width="13.85546875" style="152" bestFit="1" customWidth="1"/>
    <col min="13293" max="13297" width="11.28515625" style="152" bestFit="1" customWidth="1"/>
    <col min="13298" max="13298" width="13.42578125" style="152" customWidth="1"/>
    <col min="13299" max="13299" width="11.28515625" style="152" bestFit="1" customWidth="1"/>
    <col min="13300" max="13300" width="15.140625" style="152" customWidth="1"/>
    <col min="13301" max="13301" width="13.140625" style="152" customWidth="1"/>
    <col min="13302" max="13302" width="15.85546875" style="152" customWidth="1"/>
    <col min="13303" max="13303" width="14.85546875" style="152" customWidth="1"/>
    <col min="13304" max="13304" width="19.140625" style="152" customWidth="1"/>
    <col min="13305" max="13305" width="14" style="152" customWidth="1"/>
    <col min="13306" max="13306" width="15.85546875" style="152" customWidth="1"/>
    <col min="13307" max="13307" width="17" style="152" customWidth="1"/>
    <col min="13308" max="13308" width="16.140625" style="152" customWidth="1"/>
    <col min="13309" max="13309" width="17.28515625" style="152" customWidth="1"/>
    <col min="13310" max="13311" width="8.85546875" style="152"/>
    <col min="13312" max="13312" width="13.85546875" style="152" bestFit="1" customWidth="1"/>
    <col min="13313" max="13505" width="8.85546875" style="152"/>
    <col min="13506" max="13506" width="43.42578125" style="152" customWidth="1"/>
    <col min="13507" max="13513" width="18.85546875" style="152" customWidth="1"/>
    <col min="13514" max="13514" width="15.42578125" style="152" customWidth="1"/>
    <col min="13515" max="13515" width="12.140625" style="152" customWidth="1"/>
    <col min="13516" max="13516" width="14.28515625" style="152" customWidth="1"/>
    <col min="13517" max="13517" width="12.28515625" style="152" customWidth="1"/>
    <col min="13518" max="13518" width="12.85546875" style="152" customWidth="1"/>
    <col min="13519" max="13520" width="12.42578125" style="152" customWidth="1"/>
    <col min="13521" max="13521" width="12.28515625" style="152" customWidth="1"/>
    <col min="13522" max="13527" width="11.42578125" style="152" bestFit="1" customWidth="1"/>
    <col min="13528" max="13528" width="13.85546875" style="152" bestFit="1" customWidth="1"/>
    <col min="13529" max="13533" width="11.42578125" style="152" bestFit="1" customWidth="1"/>
    <col min="13534" max="13534" width="11.7109375" style="152" customWidth="1"/>
    <col min="13535" max="13535" width="13.42578125" style="152" bestFit="1" customWidth="1"/>
    <col min="13536" max="13537" width="11.42578125" style="152" bestFit="1" customWidth="1"/>
    <col min="13538" max="13538" width="13.85546875" style="152" bestFit="1" customWidth="1"/>
    <col min="13539" max="13544" width="11.42578125" style="152" bestFit="1" customWidth="1"/>
    <col min="13545" max="13547" width="11.28515625" style="152" bestFit="1" customWidth="1"/>
    <col min="13548" max="13548" width="13.85546875" style="152" bestFit="1" customWidth="1"/>
    <col min="13549" max="13553" width="11.28515625" style="152" bestFit="1" customWidth="1"/>
    <col min="13554" max="13554" width="13.42578125" style="152" customWidth="1"/>
    <col min="13555" max="13555" width="11.28515625" style="152" bestFit="1" customWidth="1"/>
    <col min="13556" max="13556" width="15.140625" style="152" customWidth="1"/>
    <col min="13557" max="13557" width="13.140625" style="152" customWidth="1"/>
    <col min="13558" max="13558" width="15.85546875" style="152" customWidth="1"/>
    <col min="13559" max="13559" width="14.85546875" style="152" customWidth="1"/>
    <col min="13560" max="13560" width="19.140625" style="152" customWidth="1"/>
    <col min="13561" max="13561" width="14" style="152" customWidth="1"/>
    <col min="13562" max="13562" width="15.85546875" style="152" customWidth="1"/>
    <col min="13563" max="13563" width="17" style="152" customWidth="1"/>
    <col min="13564" max="13564" width="16.140625" style="152" customWidth="1"/>
    <col min="13565" max="13565" width="17.28515625" style="152" customWidth="1"/>
    <col min="13566" max="13567" width="8.85546875" style="152"/>
    <col min="13568" max="13568" width="13.85546875" style="152" bestFit="1" customWidth="1"/>
    <col min="13569" max="13761" width="8.85546875" style="152"/>
    <col min="13762" max="13762" width="43.42578125" style="152" customWidth="1"/>
    <col min="13763" max="13769" width="18.85546875" style="152" customWidth="1"/>
    <col min="13770" max="13770" width="15.42578125" style="152" customWidth="1"/>
    <col min="13771" max="13771" width="12.140625" style="152" customWidth="1"/>
    <col min="13772" max="13772" width="14.28515625" style="152" customWidth="1"/>
    <col min="13773" max="13773" width="12.28515625" style="152" customWidth="1"/>
    <col min="13774" max="13774" width="12.85546875" style="152" customWidth="1"/>
    <col min="13775" max="13776" width="12.42578125" style="152" customWidth="1"/>
    <col min="13777" max="13777" width="12.28515625" style="152" customWidth="1"/>
    <col min="13778" max="13783" width="11.42578125" style="152" bestFit="1" customWidth="1"/>
    <col min="13784" max="13784" width="13.85546875" style="152" bestFit="1" customWidth="1"/>
    <col min="13785" max="13789" width="11.42578125" style="152" bestFit="1" customWidth="1"/>
    <col min="13790" max="13790" width="11.7109375" style="152" customWidth="1"/>
    <col min="13791" max="13791" width="13.42578125" style="152" bestFit="1" customWidth="1"/>
    <col min="13792" max="13793" width="11.42578125" style="152" bestFit="1" customWidth="1"/>
    <col min="13794" max="13794" width="13.85546875" style="152" bestFit="1" customWidth="1"/>
    <col min="13795" max="13800" width="11.42578125" style="152" bestFit="1" customWidth="1"/>
    <col min="13801" max="13803" width="11.28515625" style="152" bestFit="1" customWidth="1"/>
    <col min="13804" max="13804" width="13.85546875" style="152" bestFit="1" customWidth="1"/>
    <col min="13805" max="13809" width="11.28515625" style="152" bestFit="1" customWidth="1"/>
    <col min="13810" max="13810" width="13.42578125" style="152" customWidth="1"/>
    <col min="13811" max="13811" width="11.28515625" style="152" bestFit="1" customWidth="1"/>
    <col min="13812" max="13812" width="15.140625" style="152" customWidth="1"/>
    <col min="13813" max="13813" width="13.140625" style="152" customWidth="1"/>
    <col min="13814" max="13814" width="15.85546875" style="152" customWidth="1"/>
    <col min="13815" max="13815" width="14.85546875" style="152" customWidth="1"/>
    <col min="13816" max="13816" width="19.140625" style="152" customWidth="1"/>
    <col min="13817" max="13817" width="14" style="152" customWidth="1"/>
    <col min="13818" max="13818" width="15.85546875" style="152" customWidth="1"/>
    <col min="13819" max="13819" width="17" style="152" customWidth="1"/>
    <col min="13820" max="13820" width="16.140625" style="152" customWidth="1"/>
    <col min="13821" max="13821" width="17.28515625" style="152" customWidth="1"/>
    <col min="13822" max="13823" width="8.85546875" style="152"/>
    <col min="13824" max="13824" width="13.85546875" style="152" bestFit="1" customWidth="1"/>
    <col min="13825" max="14017" width="8.85546875" style="152"/>
    <col min="14018" max="14018" width="43.42578125" style="152" customWidth="1"/>
    <col min="14019" max="14025" width="18.85546875" style="152" customWidth="1"/>
    <col min="14026" max="14026" width="15.42578125" style="152" customWidth="1"/>
    <col min="14027" max="14027" width="12.140625" style="152" customWidth="1"/>
    <col min="14028" max="14028" width="14.28515625" style="152" customWidth="1"/>
    <col min="14029" max="14029" width="12.28515625" style="152" customWidth="1"/>
    <col min="14030" max="14030" width="12.85546875" style="152" customWidth="1"/>
    <col min="14031" max="14032" width="12.42578125" style="152" customWidth="1"/>
    <col min="14033" max="14033" width="12.28515625" style="152" customWidth="1"/>
    <col min="14034" max="14039" width="11.42578125" style="152" bestFit="1" customWidth="1"/>
    <col min="14040" max="14040" width="13.85546875" style="152" bestFit="1" customWidth="1"/>
    <col min="14041" max="14045" width="11.42578125" style="152" bestFit="1" customWidth="1"/>
    <col min="14046" max="14046" width="11.7109375" style="152" customWidth="1"/>
    <col min="14047" max="14047" width="13.42578125" style="152" bestFit="1" customWidth="1"/>
    <col min="14048" max="14049" width="11.42578125" style="152" bestFit="1" customWidth="1"/>
    <col min="14050" max="14050" width="13.85546875" style="152" bestFit="1" customWidth="1"/>
    <col min="14051" max="14056" width="11.42578125" style="152" bestFit="1" customWidth="1"/>
    <col min="14057" max="14059" width="11.28515625" style="152" bestFit="1" customWidth="1"/>
    <col min="14060" max="14060" width="13.85546875" style="152" bestFit="1" customWidth="1"/>
    <col min="14061" max="14065" width="11.28515625" style="152" bestFit="1" customWidth="1"/>
    <col min="14066" max="14066" width="13.42578125" style="152" customWidth="1"/>
    <col min="14067" max="14067" width="11.28515625" style="152" bestFit="1" customWidth="1"/>
    <col min="14068" max="14068" width="15.140625" style="152" customWidth="1"/>
    <col min="14069" max="14069" width="13.140625" style="152" customWidth="1"/>
    <col min="14070" max="14070" width="15.85546875" style="152" customWidth="1"/>
    <col min="14071" max="14071" width="14.85546875" style="152" customWidth="1"/>
    <col min="14072" max="14072" width="19.140625" style="152" customWidth="1"/>
    <col min="14073" max="14073" width="14" style="152" customWidth="1"/>
    <col min="14074" max="14074" width="15.85546875" style="152" customWidth="1"/>
    <col min="14075" max="14075" width="17" style="152" customWidth="1"/>
    <col min="14076" max="14076" width="16.140625" style="152" customWidth="1"/>
    <col min="14077" max="14077" width="17.28515625" style="152" customWidth="1"/>
    <col min="14078" max="14079" width="8.85546875" style="152"/>
    <col min="14080" max="14080" width="13.85546875" style="152" bestFit="1" customWidth="1"/>
    <col min="14081" max="14273" width="8.85546875" style="152"/>
    <col min="14274" max="14274" width="43.42578125" style="152" customWidth="1"/>
    <col min="14275" max="14281" width="18.85546875" style="152" customWidth="1"/>
    <col min="14282" max="14282" width="15.42578125" style="152" customWidth="1"/>
    <col min="14283" max="14283" width="12.140625" style="152" customWidth="1"/>
    <col min="14284" max="14284" width="14.28515625" style="152" customWidth="1"/>
    <col min="14285" max="14285" width="12.28515625" style="152" customWidth="1"/>
    <col min="14286" max="14286" width="12.85546875" style="152" customWidth="1"/>
    <col min="14287" max="14288" width="12.42578125" style="152" customWidth="1"/>
    <col min="14289" max="14289" width="12.28515625" style="152" customWidth="1"/>
    <col min="14290" max="14295" width="11.42578125" style="152" bestFit="1" customWidth="1"/>
    <col min="14296" max="14296" width="13.85546875" style="152" bestFit="1" customWidth="1"/>
    <col min="14297" max="14301" width="11.42578125" style="152" bestFit="1" customWidth="1"/>
    <col min="14302" max="14302" width="11.7109375" style="152" customWidth="1"/>
    <col min="14303" max="14303" width="13.42578125" style="152" bestFit="1" customWidth="1"/>
    <col min="14304" max="14305" width="11.42578125" style="152" bestFit="1" customWidth="1"/>
    <col min="14306" max="14306" width="13.85546875" style="152" bestFit="1" customWidth="1"/>
    <col min="14307" max="14312" width="11.42578125" style="152" bestFit="1" customWidth="1"/>
    <col min="14313" max="14315" width="11.28515625" style="152" bestFit="1" customWidth="1"/>
    <col min="14316" max="14316" width="13.85546875" style="152" bestFit="1" customWidth="1"/>
    <col min="14317" max="14321" width="11.28515625" style="152" bestFit="1" customWidth="1"/>
    <col min="14322" max="14322" width="13.42578125" style="152" customWidth="1"/>
    <col min="14323" max="14323" width="11.28515625" style="152" bestFit="1" customWidth="1"/>
    <col min="14324" max="14324" width="15.140625" style="152" customWidth="1"/>
    <col min="14325" max="14325" width="13.140625" style="152" customWidth="1"/>
    <col min="14326" max="14326" width="15.85546875" style="152" customWidth="1"/>
    <col min="14327" max="14327" width="14.85546875" style="152" customWidth="1"/>
    <col min="14328" max="14328" width="19.140625" style="152" customWidth="1"/>
    <col min="14329" max="14329" width="14" style="152" customWidth="1"/>
    <col min="14330" max="14330" width="15.85546875" style="152" customWidth="1"/>
    <col min="14331" max="14331" width="17" style="152" customWidth="1"/>
    <col min="14332" max="14332" width="16.140625" style="152" customWidth="1"/>
    <col min="14333" max="14333" width="17.28515625" style="152" customWidth="1"/>
    <col min="14334" max="14335" width="8.85546875" style="152"/>
    <col min="14336" max="14336" width="13.85546875" style="152" bestFit="1" customWidth="1"/>
    <col min="14337" max="14529" width="8.85546875" style="152"/>
    <col min="14530" max="14530" width="43.42578125" style="152" customWidth="1"/>
    <col min="14531" max="14537" width="18.85546875" style="152" customWidth="1"/>
    <col min="14538" max="14538" width="15.42578125" style="152" customWidth="1"/>
    <col min="14539" max="14539" width="12.140625" style="152" customWidth="1"/>
    <col min="14540" max="14540" width="14.28515625" style="152" customWidth="1"/>
    <col min="14541" max="14541" width="12.28515625" style="152" customWidth="1"/>
    <col min="14542" max="14542" width="12.85546875" style="152" customWidth="1"/>
    <col min="14543" max="14544" width="12.42578125" style="152" customWidth="1"/>
    <col min="14545" max="14545" width="12.28515625" style="152" customWidth="1"/>
    <col min="14546" max="14551" width="11.42578125" style="152" bestFit="1" customWidth="1"/>
    <col min="14552" max="14552" width="13.85546875" style="152" bestFit="1" customWidth="1"/>
    <col min="14553" max="14557" width="11.42578125" style="152" bestFit="1" customWidth="1"/>
    <col min="14558" max="14558" width="11.7109375" style="152" customWidth="1"/>
    <col min="14559" max="14559" width="13.42578125" style="152" bestFit="1" customWidth="1"/>
    <col min="14560" max="14561" width="11.42578125" style="152" bestFit="1" customWidth="1"/>
    <col min="14562" max="14562" width="13.85546875" style="152" bestFit="1" customWidth="1"/>
    <col min="14563" max="14568" width="11.42578125" style="152" bestFit="1" customWidth="1"/>
    <col min="14569" max="14571" width="11.28515625" style="152" bestFit="1" customWidth="1"/>
    <col min="14572" max="14572" width="13.85546875" style="152" bestFit="1" customWidth="1"/>
    <col min="14573" max="14577" width="11.28515625" style="152" bestFit="1" customWidth="1"/>
    <col min="14578" max="14578" width="13.42578125" style="152" customWidth="1"/>
    <col min="14579" max="14579" width="11.28515625" style="152" bestFit="1" customWidth="1"/>
    <col min="14580" max="14580" width="15.140625" style="152" customWidth="1"/>
    <col min="14581" max="14581" width="13.140625" style="152" customWidth="1"/>
    <col min="14582" max="14582" width="15.85546875" style="152" customWidth="1"/>
    <col min="14583" max="14583" width="14.85546875" style="152" customWidth="1"/>
    <col min="14584" max="14584" width="19.140625" style="152" customWidth="1"/>
    <col min="14585" max="14585" width="14" style="152" customWidth="1"/>
    <col min="14586" max="14586" width="15.85546875" style="152" customWidth="1"/>
    <col min="14587" max="14587" width="17" style="152" customWidth="1"/>
    <col min="14588" max="14588" width="16.140625" style="152" customWidth="1"/>
    <col min="14589" max="14589" width="17.28515625" style="152" customWidth="1"/>
    <col min="14590" max="14591" width="8.85546875" style="152"/>
    <col min="14592" max="14592" width="13.85546875" style="152" bestFit="1" customWidth="1"/>
    <col min="14593" max="14785" width="8.85546875" style="152"/>
    <col min="14786" max="14786" width="43.42578125" style="152" customWidth="1"/>
    <col min="14787" max="14793" width="18.85546875" style="152" customWidth="1"/>
    <col min="14794" max="14794" width="15.42578125" style="152" customWidth="1"/>
    <col min="14795" max="14795" width="12.140625" style="152" customWidth="1"/>
    <col min="14796" max="14796" width="14.28515625" style="152" customWidth="1"/>
    <col min="14797" max="14797" width="12.28515625" style="152" customWidth="1"/>
    <col min="14798" max="14798" width="12.85546875" style="152" customWidth="1"/>
    <col min="14799" max="14800" width="12.42578125" style="152" customWidth="1"/>
    <col min="14801" max="14801" width="12.28515625" style="152" customWidth="1"/>
    <col min="14802" max="14807" width="11.42578125" style="152" bestFit="1" customWidth="1"/>
    <col min="14808" max="14808" width="13.85546875" style="152" bestFit="1" customWidth="1"/>
    <col min="14809" max="14813" width="11.42578125" style="152" bestFit="1" customWidth="1"/>
    <col min="14814" max="14814" width="11.7109375" style="152" customWidth="1"/>
    <col min="14815" max="14815" width="13.42578125" style="152" bestFit="1" customWidth="1"/>
    <col min="14816" max="14817" width="11.42578125" style="152" bestFit="1" customWidth="1"/>
    <col min="14818" max="14818" width="13.85546875" style="152" bestFit="1" customWidth="1"/>
    <col min="14819" max="14824" width="11.42578125" style="152" bestFit="1" customWidth="1"/>
    <col min="14825" max="14827" width="11.28515625" style="152" bestFit="1" customWidth="1"/>
    <col min="14828" max="14828" width="13.85546875" style="152" bestFit="1" customWidth="1"/>
    <col min="14829" max="14833" width="11.28515625" style="152" bestFit="1" customWidth="1"/>
    <col min="14834" max="14834" width="13.42578125" style="152" customWidth="1"/>
    <col min="14835" max="14835" width="11.28515625" style="152" bestFit="1" customWidth="1"/>
    <col min="14836" max="14836" width="15.140625" style="152" customWidth="1"/>
    <col min="14837" max="14837" width="13.140625" style="152" customWidth="1"/>
    <col min="14838" max="14838" width="15.85546875" style="152" customWidth="1"/>
    <col min="14839" max="14839" width="14.85546875" style="152" customWidth="1"/>
    <col min="14840" max="14840" width="19.140625" style="152" customWidth="1"/>
    <col min="14841" max="14841" width="14" style="152" customWidth="1"/>
    <col min="14842" max="14842" width="15.85546875" style="152" customWidth="1"/>
    <col min="14843" max="14843" width="17" style="152" customWidth="1"/>
    <col min="14844" max="14844" width="16.140625" style="152" customWidth="1"/>
    <col min="14845" max="14845" width="17.28515625" style="152" customWidth="1"/>
    <col min="14846" max="14847" width="8.85546875" style="152"/>
    <col min="14848" max="14848" width="13.85546875" style="152" bestFit="1" customWidth="1"/>
    <col min="14849" max="15041" width="8.85546875" style="152"/>
    <col min="15042" max="15042" width="43.42578125" style="152" customWidth="1"/>
    <col min="15043" max="15049" width="18.85546875" style="152" customWidth="1"/>
    <col min="15050" max="15050" width="15.42578125" style="152" customWidth="1"/>
    <col min="15051" max="15051" width="12.140625" style="152" customWidth="1"/>
    <col min="15052" max="15052" width="14.28515625" style="152" customWidth="1"/>
    <col min="15053" max="15053" width="12.28515625" style="152" customWidth="1"/>
    <col min="15054" max="15054" width="12.85546875" style="152" customWidth="1"/>
    <col min="15055" max="15056" width="12.42578125" style="152" customWidth="1"/>
    <col min="15057" max="15057" width="12.28515625" style="152" customWidth="1"/>
    <col min="15058" max="15063" width="11.42578125" style="152" bestFit="1" customWidth="1"/>
    <col min="15064" max="15064" width="13.85546875" style="152" bestFit="1" customWidth="1"/>
    <col min="15065" max="15069" width="11.42578125" style="152" bestFit="1" customWidth="1"/>
    <col min="15070" max="15070" width="11.7109375" style="152" customWidth="1"/>
    <col min="15071" max="15071" width="13.42578125" style="152" bestFit="1" customWidth="1"/>
    <col min="15072" max="15073" width="11.42578125" style="152" bestFit="1" customWidth="1"/>
    <col min="15074" max="15074" width="13.85546875" style="152" bestFit="1" customWidth="1"/>
    <col min="15075" max="15080" width="11.42578125" style="152" bestFit="1" customWidth="1"/>
    <col min="15081" max="15083" width="11.28515625" style="152" bestFit="1" customWidth="1"/>
    <col min="15084" max="15084" width="13.85546875" style="152" bestFit="1" customWidth="1"/>
    <col min="15085" max="15089" width="11.28515625" style="152" bestFit="1" customWidth="1"/>
    <col min="15090" max="15090" width="13.42578125" style="152" customWidth="1"/>
    <col min="15091" max="15091" width="11.28515625" style="152" bestFit="1" customWidth="1"/>
    <col min="15092" max="15092" width="15.140625" style="152" customWidth="1"/>
    <col min="15093" max="15093" width="13.140625" style="152" customWidth="1"/>
    <col min="15094" max="15094" width="15.85546875" style="152" customWidth="1"/>
    <col min="15095" max="15095" width="14.85546875" style="152" customWidth="1"/>
    <col min="15096" max="15096" width="19.140625" style="152" customWidth="1"/>
    <col min="15097" max="15097" width="14" style="152" customWidth="1"/>
    <col min="15098" max="15098" width="15.85546875" style="152" customWidth="1"/>
    <col min="15099" max="15099" width="17" style="152" customWidth="1"/>
    <col min="15100" max="15100" width="16.140625" style="152" customWidth="1"/>
    <col min="15101" max="15101" width="17.28515625" style="152" customWidth="1"/>
    <col min="15102" max="15103" width="8.85546875" style="152"/>
    <col min="15104" max="15104" width="13.85546875" style="152" bestFit="1" customWidth="1"/>
    <col min="15105" max="15297" width="8.85546875" style="152"/>
    <col min="15298" max="15298" width="43.42578125" style="152" customWidth="1"/>
    <col min="15299" max="15305" width="18.85546875" style="152" customWidth="1"/>
    <col min="15306" max="15306" width="15.42578125" style="152" customWidth="1"/>
    <col min="15307" max="15307" width="12.140625" style="152" customWidth="1"/>
    <col min="15308" max="15308" width="14.28515625" style="152" customWidth="1"/>
    <col min="15309" max="15309" width="12.28515625" style="152" customWidth="1"/>
    <col min="15310" max="15310" width="12.85546875" style="152" customWidth="1"/>
    <col min="15311" max="15312" width="12.42578125" style="152" customWidth="1"/>
    <col min="15313" max="15313" width="12.28515625" style="152" customWidth="1"/>
    <col min="15314" max="15319" width="11.42578125" style="152" bestFit="1" customWidth="1"/>
    <col min="15320" max="15320" width="13.85546875" style="152" bestFit="1" customWidth="1"/>
    <col min="15321" max="15325" width="11.42578125" style="152" bestFit="1" customWidth="1"/>
    <col min="15326" max="15326" width="11.7109375" style="152" customWidth="1"/>
    <col min="15327" max="15327" width="13.42578125" style="152" bestFit="1" customWidth="1"/>
    <col min="15328" max="15329" width="11.42578125" style="152" bestFit="1" customWidth="1"/>
    <col min="15330" max="15330" width="13.85546875" style="152" bestFit="1" customWidth="1"/>
    <col min="15331" max="15336" width="11.42578125" style="152" bestFit="1" customWidth="1"/>
    <col min="15337" max="15339" width="11.28515625" style="152" bestFit="1" customWidth="1"/>
    <col min="15340" max="15340" width="13.85546875" style="152" bestFit="1" customWidth="1"/>
    <col min="15341" max="15345" width="11.28515625" style="152" bestFit="1" customWidth="1"/>
    <col min="15346" max="15346" width="13.42578125" style="152" customWidth="1"/>
    <col min="15347" max="15347" width="11.28515625" style="152" bestFit="1" customWidth="1"/>
    <col min="15348" max="15348" width="15.140625" style="152" customWidth="1"/>
    <col min="15349" max="15349" width="13.140625" style="152" customWidth="1"/>
    <col min="15350" max="15350" width="15.85546875" style="152" customWidth="1"/>
    <col min="15351" max="15351" width="14.85546875" style="152" customWidth="1"/>
    <col min="15352" max="15352" width="19.140625" style="152" customWidth="1"/>
    <col min="15353" max="15353" width="14" style="152" customWidth="1"/>
    <col min="15354" max="15354" width="15.85546875" style="152" customWidth="1"/>
    <col min="15355" max="15355" width="17" style="152" customWidth="1"/>
    <col min="15356" max="15356" width="16.140625" style="152" customWidth="1"/>
    <col min="15357" max="15357" width="17.28515625" style="152" customWidth="1"/>
    <col min="15358" max="15359" width="8.85546875" style="152"/>
    <col min="15360" max="15360" width="13.85546875" style="152" bestFit="1" customWidth="1"/>
    <col min="15361" max="15553" width="8.85546875" style="152"/>
    <col min="15554" max="15554" width="43.42578125" style="152" customWidth="1"/>
    <col min="15555" max="15561" width="18.85546875" style="152" customWidth="1"/>
    <col min="15562" max="15562" width="15.42578125" style="152" customWidth="1"/>
    <col min="15563" max="15563" width="12.140625" style="152" customWidth="1"/>
    <col min="15564" max="15564" width="14.28515625" style="152" customWidth="1"/>
    <col min="15565" max="15565" width="12.28515625" style="152" customWidth="1"/>
    <col min="15566" max="15566" width="12.85546875" style="152" customWidth="1"/>
    <col min="15567" max="15568" width="12.42578125" style="152" customWidth="1"/>
    <col min="15569" max="15569" width="12.28515625" style="152" customWidth="1"/>
    <col min="15570" max="15575" width="11.42578125" style="152" bestFit="1" customWidth="1"/>
    <col min="15576" max="15576" width="13.85546875" style="152" bestFit="1" customWidth="1"/>
    <col min="15577" max="15581" width="11.42578125" style="152" bestFit="1" customWidth="1"/>
    <col min="15582" max="15582" width="11.7109375" style="152" customWidth="1"/>
    <col min="15583" max="15583" width="13.42578125" style="152" bestFit="1" customWidth="1"/>
    <col min="15584" max="15585" width="11.42578125" style="152" bestFit="1" customWidth="1"/>
    <col min="15586" max="15586" width="13.85546875" style="152" bestFit="1" customWidth="1"/>
    <col min="15587" max="15592" width="11.42578125" style="152" bestFit="1" customWidth="1"/>
    <col min="15593" max="15595" width="11.28515625" style="152" bestFit="1" customWidth="1"/>
    <col min="15596" max="15596" width="13.85546875" style="152" bestFit="1" customWidth="1"/>
    <col min="15597" max="15601" width="11.28515625" style="152" bestFit="1" customWidth="1"/>
    <col min="15602" max="15602" width="13.42578125" style="152" customWidth="1"/>
    <col min="15603" max="15603" width="11.28515625" style="152" bestFit="1" customWidth="1"/>
    <col min="15604" max="15604" width="15.140625" style="152" customWidth="1"/>
    <col min="15605" max="15605" width="13.140625" style="152" customWidth="1"/>
    <col min="15606" max="15606" width="15.85546875" style="152" customWidth="1"/>
    <col min="15607" max="15607" width="14.85546875" style="152" customWidth="1"/>
    <col min="15608" max="15608" width="19.140625" style="152" customWidth="1"/>
    <col min="15609" max="15609" width="14" style="152" customWidth="1"/>
    <col min="15610" max="15610" width="15.85546875" style="152" customWidth="1"/>
    <col min="15611" max="15611" width="17" style="152" customWidth="1"/>
    <col min="15612" max="15612" width="16.140625" style="152" customWidth="1"/>
    <col min="15613" max="15613" width="17.28515625" style="152" customWidth="1"/>
    <col min="15614" max="15615" width="8.85546875" style="152"/>
    <col min="15616" max="15616" width="13.85546875" style="152" bestFit="1" customWidth="1"/>
    <col min="15617" max="15809" width="8.85546875" style="152"/>
    <col min="15810" max="15810" width="43.42578125" style="152" customWidth="1"/>
    <col min="15811" max="15817" width="18.85546875" style="152" customWidth="1"/>
    <col min="15818" max="15818" width="15.42578125" style="152" customWidth="1"/>
    <col min="15819" max="15819" width="12.140625" style="152" customWidth="1"/>
    <col min="15820" max="15820" width="14.28515625" style="152" customWidth="1"/>
    <col min="15821" max="15821" width="12.28515625" style="152" customWidth="1"/>
    <col min="15822" max="15822" width="12.85546875" style="152" customWidth="1"/>
    <col min="15823" max="15824" width="12.42578125" style="152" customWidth="1"/>
    <col min="15825" max="15825" width="12.28515625" style="152" customWidth="1"/>
    <col min="15826" max="15831" width="11.42578125" style="152" bestFit="1" customWidth="1"/>
    <col min="15832" max="15832" width="13.85546875" style="152" bestFit="1" customWidth="1"/>
    <col min="15833" max="15837" width="11.42578125" style="152" bestFit="1" customWidth="1"/>
    <col min="15838" max="15838" width="11.7109375" style="152" customWidth="1"/>
    <col min="15839" max="15839" width="13.42578125" style="152" bestFit="1" customWidth="1"/>
    <col min="15840" max="15841" width="11.42578125" style="152" bestFit="1" customWidth="1"/>
    <col min="15842" max="15842" width="13.85546875" style="152" bestFit="1" customWidth="1"/>
    <col min="15843" max="15848" width="11.42578125" style="152" bestFit="1" customWidth="1"/>
    <col min="15849" max="15851" width="11.28515625" style="152" bestFit="1" customWidth="1"/>
    <col min="15852" max="15852" width="13.85546875" style="152" bestFit="1" customWidth="1"/>
    <col min="15853" max="15857" width="11.28515625" style="152" bestFit="1" customWidth="1"/>
    <col min="15858" max="15858" width="13.42578125" style="152" customWidth="1"/>
    <col min="15859" max="15859" width="11.28515625" style="152" bestFit="1" customWidth="1"/>
    <col min="15860" max="15860" width="15.140625" style="152" customWidth="1"/>
    <col min="15861" max="15861" width="13.140625" style="152" customWidth="1"/>
    <col min="15862" max="15862" width="15.85546875" style="152" customWidth="1"/>
    <col min="15863" max="15863" width="14.85546875" style="152" customWidth="1"/>
    <col min="15864" max="15864" width="19.140625" style="152" customWidth="1"/>
    <col min="15865" max="15865" width="14" style="152" customWidth="1"/>
    <col min="15866" max="15866" width="15.85546875" style="152" customWidth="1"/>
    <col min="15867" max="15867" width="17" style="152" customWidth="1"/>
    <col min="15868" max="15868" width="16.140625" style="152" customWidth="1"/>
    <col min="15869" max="15869" width="17.28515625" style="152" customWidth="1"/>
    <col min="15870" max="15871" width="8.85546875" style="152"/>
    <col min="15872" max="15872" width="13.85546875" style="152" bestFit="1" customWidth="1"/>
    <col min="15873" max="16065" width="8.85546875" style="152"/>
    <col min="16066" max="16066" width="43.42578125" style="152" customWidth="1"/>
    <col min="16067" max="16073" width="18.85546875" style="152" customWidth="1"/>
    <col min="16074" max="16074" width="15.42578125" style="152" customWidth="1"/>
    <col min="16075" max="16075" width="12.140625" style="152" customWidth="1"/>
    <col min="16076" max="16076" width="14.28515625" style="152" customWidth="1"/>
    <col min="16077" max="16077" width="12.28515625" style="152" customWidth="1"/>
    <col min="16078" max="16078" width="12.85546875" style="152" customWidth="1"/>
    <col min="16079" max="16080" width="12.42578125" style="152" customWidth="1"/>
    <col min="16081" max="16081" width="12.28515625" style="152" customWidth="1"/>
    <col min="16082" max="16087" width="11.42578125" style="152" bestFit="1" customWidth="1"/>
    <col min="16088" max="16088" width="13.85546875" style="152" bestFit="1" customWidth="1"/>
    <col min="16089" max="16093" width="11.42578125" style="152" bestFit="1" customWidth="1"/>
    <col min="16094" max="16094" width="11.7109375" style="152" customWidth="1"/>
    <col min="16095" max="16095" width="13.42578125" style="152" bestFit="1" customWidth="1"/>
    <col min="16096" max="16097" width="11.42578125" style="152" bestFit="1" customWidth="1"/>
    <col min="16098" max="16098" width="13.85546875" style="152" bestFit="1" customWidth="1"/>
    <col min="16099" max="16104" width="11.42578125" style="152" bestFit="1" customWidth="1"/>
    <col min="16105" max="16107" width="11.28515625" style="152" bestFit="1" customWidth="1"/>
    <col min="16108" max="16108" width="13.85546875" style="152" bestFit="1" customWidth="1"/>
    <col min="16109" max="16113" width="11.28515625" style="152" bestFit="1" customWidth="1"/>
    <col min="16114" max="16114" width="13.42578125" style="152" customWidth="1"/>
    <col min="16115" max="16115" width="11.28515625" style="152" bestFit="1" customWidth="1"/>
    <col min="16116" max="16116" width="15.140625" style="152" customWidth="1"/>
    <col min="16117" max="16117" width="13.140625" style="152" customWidth="1"/>
    <col min="16118" max="16118" width="15.85546875" style="152" customWidth="1"/>
    <col min="16119" max="16119" width="14.85546875" style="152" customWidth="1"/>
    <col min="16120" max="16120" width="19.140625" style="152" customWidth="1"/>
    <col min="16121" max="16121" width="14" style="152" customWidth="1"/>
    <col min="16122" max="16122" width="15.85546875" style="152" customWidth="1"/>
    <col min="16123" max="16123" width="17" style="152" customWidth="1"/>
    <col min="16124" max="16124" width="16.140625" style="152" customWidth="1"/>
    <col min="16125" max="16125" width="17.28515625" style="152" customWidth="1"/>
    <col min="16126" max="16127" width="8.85546875" style="152"/>
    <col min="16128" max="16128" width="13.85546875" style="152" bestFit="1" customWidth="1"/>
    <col min="16129" max="16384" width="8.85546875" style="152"/>
  </cols>
  <sheetData>
    <row r="1" spans="1:20" x14ac:dyDescent="0.25">
      <c r="A1" s="150"/>
      <c r="B1" s="151"/>
      <c r="C1" s="151"/>
      <c r="D1" s="151"/>
      <c r="E1" s="151"/>
      <c r="F1" s="151"/>
      <c r="G1" s="150"/>
      <c r="H1" s="150"/>
      <c r="I1" s="150"/>
      <c r="J1" s="150"/>
      <c r="K1" s="150"/>
      <c r="L1" s="150"/>
    </row>
    <row r="2" spans="1:20" s="158" customFormat="1" x14ac:dyDescent="0.25">
      <c r="A2" s="153" t="s">
        <v>1</v>
      </c>
      <c r="B2" s="154" t="s">
        <v>0</v>
      </c>
      <c r="C2" s="155">
        <v>2005</v>
      </c>
      <c r="D2" s="155">
        <v>2006</v>
      </c>
      <c r="E2" s="155">
        <v>2007</v>
      </c>
      <c r="F2" s="155">
        <v>2008</v>
      </c>
      <c r="G2" s="155">
        <v>2009</v>
      </c>
      <c r="H2" s="155">
        <v>2010</v>
      </c>
      <c r="I2" s="155">
        <v>2011</v>
      </c>
      <c r="J2" s="155">
        <v>2012</v>
      </c>
      <c r="K2" s="155">
        <v>2013</v>
      </c>
      <c r="L2" s="156">
        <v>2014</v>
      </c>
      <c r="O2" s="157"/>
    </row>
    <row r="3" spans="1:20" s="161" customFormat="1" x14ac:dyDescent="0.25">
      <c r="A3" s="159"/>
      <c r="B3" s="160"/>
      <c r="C3" s="331">
        <f t="shared" ref="C3:H3" si="0">D3/(1+(1.77/100))</f>
        <v>1089610066.4621551</v>
      </c>
      <c r="D3" s="331">
        <f t="shared" si="0"/>
        <v>1108896164.6385353</v>
      </c>
      <c r="E3" s="331">
        <f t="shared" si="0"/>
        <v>1128523626.7526374</v>
      </c>
      <c r="F3" s="331">
        <f t="shared" si="0"/>
        <v>1148498494.9461591</v>
      </c>
      <c r="G3" s="331">
        <f t="shared" si="0"/>
        <v>1168826918.3067062</v>
      </c>
      <c r="H3" s="331">
        <f t="shared" si="0"/>
        <v>1189515154.760735</v>
      </c>
      <c r="I3" s="331">
        <v>1210569573</v>
      </c>
      <c r="J3" s="332">
        <f>I3+I3*(1.77/100)</f>
        <v>1231996654.4421</v>
      </c>
      <c r="K3" s="332">
        <f>J3+J3*(1.77/100)</f>
        <v>1253802995.2257252</v>
      </c>
      <c r="L3" s="333">
        <f>K3+K3*(1.77/100)</f>
        <v>1275995308.2412205</v>
      </c>
      <c r="P3" s="162"/>
      <c r="Q3" s="163"/>
    </row>
    <row r="4" spans="1:20" s="161" customFormat="1" x14ac:dyDescent="0.25">
      <c r="A4" s="164"/>
      <c r="B4" s="165"/>
      <c r="D4" s="263"/>
      <c r="E4" s="163"/>
      <c r="F4" s="163"/>
      <c r="G4" s="163"/>
      <c r="H4" s="163"/>
      <c r="I4" s="163"/>
      <c r="J4" s="163"/>
      <c r="K4" s="163"/>
      <c r="L4" s="163"/>
      <c r="P4" s="162"/>
      <c r="Q4" s="166"/>
    </row>
    <row r="5" spans="1:20" s="161" customFormat="1" x14ac:dyDescent="0.25">
      <c r="A5" s="164"/>
      <c r="B5" s="165"/>
      <c r="E5" s="167"/>
      <c r="F5" s="167"/>
      <c r="G5" s="168"/>
      <c r="H5" s="168"/>
      <c r="I5" s="169"/>
      <c r="J5" s="167"/>
      <c r="P5" s="170"/>
      <c r="Q5" s="171"/>
      <c r="T5" s="172"/>
    </row>
    <row r="6" spans="1:20" s="161" customFormat="1" x14ac:dyDescent="0.25">
      <c r="A6" s="153" t="s">
        <v>24</v>
      </c>
      <c r="B6" s="154" t="s">
        <v>3</v>
      </c>
      <c r="C6" s="155">
        <v>2005</v>
      </c>
      <c r="D6" s="155">
        <v>2006</v>
      </c>
      <c r="E6" s="155">
        <v>2007</v>
      </c>
      <c r="F6" s="155">
        <v>2008</v>
      </c>
      <c r="G6" s="155">
        <v>2009</v>
      </c>
      <c r="H6" s="155">
        <v>2010</v>
      </c>
      <c r="I6" s="155">
        <v>2011</v>
      </c>
      <c r="J6" s="155">
        <v>2012</v>
      </c>
      <c r="K6" s="155">
        <v>2013</v>
      </c>
      <c r="L6" s="156">
        <v>2014</v>
      </c>
    </row>
    <row r="7" spans="1:20" s="161" customFormat="1" x14ac:dyDescent="0.25">
      <c r="A7" s="159"/>
      <c r="B7" s="160"/>
      <c r="C7" s="173">
        <v>40.5</v>
      </c>
      <c r="D7" s="324">
        <v>40.5</v>
      </c>
      <c r="E7" s="325">
        <v>40.5</v>
      </c>
      <c r="F7" s="325">
        <v>40.5</v>
      </c>
      <c r="G7" s="325">
        <v>40.5</v>
      </c>
      <c r="H7" s="325">
        <v>40.5</v>
      </c>
      <c r="I7" s="325">
        <v>40.5</v>
      </c>
      <c r="J7" s="325">
        <v>40.5</v>
      </c>
      <c r="K7" s="325">
        <v>40.5</v>
      </c>
      <c r="L7" s="326">
        <v>40.5</v>
      </c>
    </row>
    <row r="8" spans="1:20" s="161" customFormat="1" x14ac:dyDescent="0.25">
      <c r="A8" s="164"/>
      <c r="B8" s="165"/>
      <c r="C8" s="165"/>
      <c r="D8" s="165"/>
      <c r="E8" s="175"/>
      <c r="F8" s="175"/>
      <c r="G8" s="175"/>
      <c r="H8" s="175"/>
      <c r="I8" s="175"/>
      <c r="J8" s="175"/>
    </row>
    <row r="9" spans="1:20" s="161" customFormat="1" x14ac:dyDescent="0.25">
      <c r="A9" s="164"/>
      <c r="B9" s="176"/>
      <c r="C9" s="176"/>
      <c r="D9" s="176"/>
      <c r="E9" s="167"/>
      <c r="F9" s="167"/>
      <c r="G9" s="167"/>
      <c r="H9" s="167"/>
      <c r="I9" s="167"/>
      <c r="J9" s="167"/>
    </row>
    <row r="10" spans="1:20" s="158" customFormat="1" ht="30" customHeight="1" x14ac:dyDescent="0.25">
      <c r="A10" s="177" t="s">
        <v>66</v>
      </c>
      <c r="B10" s="154" t="s">
        <v>68</v>
      </c>
      <c r="C10" s="155">
        <v>2005</v>
      </c>
      <c r="D10" s="155">
        <v>2006</v>
      </c>
      <c r="E10" s="155">
        <v>2007</v>
      </c>
      <c r="F10" s="155">
        <v>2008</v>
      </c>
      <c r="G10" s="155">
        <v>2009</v>
      </c>
      <c r="H10" s="155">
        <v>2010</v>
      </c>
      <c r="I10" s="155">
        <v>2011</v>
      </c>
      <c r="J10" s="155">
        <v>2012</v>
      </c>
      <c r="K10" s="155">
        <v>2013</v>
      </c>
      <c r="L10" s="155">
        <v>2014</v>
      </c>
      <c r="P10" s="161"/>
    </row>
    <row r="11" spans="1:20" ht="15.75" customHeight="1" x14ac:dyDescent="0.25">
      <c r="A11" s="178"/>
      <c r="B11" s="179"/>
      <c r="C11" s="132">
        <f>C3*C7*0.001*365</f>
        <v>16107160807.47681</v>
      </c>
      <c r="D11" s="132">
        <f>D3*D7*0.001*365</f>
        <v>16392257553.769148</v>
      </c>
      <c r="E11" s="132">
        <f>E3*E7*0.001*365</f>
        <v>16682400512.470863</v>
      </c>
      <c r="F11" s="132">
        <f>F3*F7*0.001*365</f>
        <v>16977679001.541597</v>
      </c>
      <c r="G11" s="132">
        <f t="shared" ref="G11:L11" si="1">G3*G7*0.001*365</f>
        <v>17278183919.868885</v>
      </c>
      <c r="H11" s="132">
        <f t="shared" si="1"/>
        <v>17584007775.250565</v>
      </c>
      <c r="I11" s="132">
        <f t="shared" si="1"/>
        <v>17895244712.872501</v>
      </c>
      <c r="J11" s="132">
        <f t="shared" si="1"/>
        <v>18211990544.290344</v>
      </c>
      <c r="K11" s="132">
        <f t="shared" si="1"/>
        <v>18534342776.924282</v>
      </c>
      <c r="L11" s="180">
        <f t="shared" si="1"/>
        <v>18862400644.075844</v>
      </c>
      <c r="P11" s="161"/>
    </row>
    <row r="12" spans="1:20" ht="15.75" customHeight="1" x14ac:dyDescent="0.25">
      <c r="A12" s="275"/>
      <c r="B12" s="176"/>
      <c r="C12" s="175"/>
      <c r="D12" s="175"/>
      <c r="E12" s="175"/>
      <c r="F12" s="175"/>
      <c r="G12" s="175"/>
      <c r="H12" s="175"/>
      <c r="I12" s="175"/>
      <c r="J12" s="175"/>
      <c r="K12" s="150"/>
      <c r="L12" s="150"/>
      <c r="P12" s="161"/>
    </row>
    <row r="13" spans="1:20" ht="15.75" customHeight="1" x14ac:dyDescent="0.25">
      <c r="A13" s="275"/>
      <c r="B13" s="176"/>
      <c r="C13" s="175"/>
      <c r="D13" s="175"/>
      <c r="E13" s="175"/>
      <c r="F13" s="175"/>
      <c r="G13" s="175"/>
      <c r="H13" s="175"/>
      <c r="I13" s="175"/>
      <c r="J13" s="175"/>
      <c r="K13" s="175"/>
      <c r="L13" s="175"/>
      <c r="P13" s="161"/>
    </row>
    <row r="14" spans="1:20" ht="15.75" customHeight="1" x14ac:dyDescent="0.25">
      <c r="A14" s="153" t="s">
        <v>150</v>
      </c>
      <c r="B14" s="154" t="s">
        <v>0</v>
      </c>
      <c r="C14" s="155">
        <v>2005</v>
      </c>
      <c r="D14" s="155">
        <v>2006</v>
      </c>
      <c r="E14" s="155">
        <v>2007</v>
      </c>
      <c r="F14" s="155">
        <v>2008</v>
      </c>
      <c r="G14" s="155">
        <v>2009</v>
      </c>
      <c r="H14" s="155">
        <v>2010</v>
      </c>
      <c r="I14" s="155">
        <v>2011</v>
      </c>
      <c r="J14" s="155">
        <v>2012</v>
      </c>
      <c r="K14" s="155">
        <v>2013</v>
      </c>
      <c r="L14" s="156">
        <v>2014</v>
      </c>
      <c r="P14" s="161"/>
    </row>
    <row r="15" spans="1:20" ht="15.75" customHeight="1" x14ac:dyDescent="0.25">
      <c r="A15" s="178"/>
      <c r="B15" s="179"/>
      <c r="C15" s="131">
        <v>1.25</v>
      </c>
      <c r="D15" s="131">
        <v>1.25</v>
      </c>
      <c r="E15" s="132">
        <v>1.25</v>
      </c>
      <c r="F15" s="132">
        <v>1.25</v>
      </c>
      <c r="G15" s="132">
        <v>1.25</v>
      </c>
      <c r="H15" s="132">
        <v>1.25</v>
      </c>
      <c r="I15" s="132">
        <v>1.25</v>
      </c>
      <c r="J15" s="132">
        <v>1.25</v>
      </c>
      <c r="K15" s="133">
        <v>1.25</v>
      </c>
      <c r="L15" s="134">
        <v>1.25</v>
      </c>
      <c r="P15" s="161"/>
    </row>
    <row r="16" spans="1:20" ht="15.75" customHeight="1" x14ac:dyDescent="0.25">
      <c r="A16" s="275"/>
      <c r="B16" s="176"/>
      <c r="C16" s="323"/>
      <c r="D16" s="323"/>
      <c r="E16" s="175"/>
      <c r="F16" s="175"/>
      <c r="G16" s="175"/>
      <c r="H16" s="175"/>
      <c r="I16" s="175"/>
      <c r="J16" s="175"/>
      <c r="K16" s="150"/>
      <c r="L16" s="150"/>
      <c r="P16" s="161"/>
    </row>
    <row r="17" spans="1:16" ht="15.75" customHeight="1" x14ac:dyDescent="0.25">
      <c r="A17" s="275"/>
      <c r="B17" s="176"/>
      <c r="C17" s="175"/>
      <c r="D17" s="175"/>
      <c r="E17" s="175"/>
      <c r="F17" s="175"/>
      <c r="G17" s="175"/>
      <c r="H17" s="175"/>
      <c r="I17" s="175"/>
      <c r="J17" s="175"/>
      <c r="K17" s="175"/>
      <c r="L17" s="175"/>
      <c r="P17" s="161"/>
    </row>
    <row r="18" spans="1:16" s="158" customFormat="1" ht="17.25" x14ac:dyDescent="0.25">
      <c r="A18" s="153" t="s">
        <v>151</v>
      </c>
      <c r="B18" s="154" t="s">
        <v>0</v>
      </c>
      <c r="C18" s="155">
        <v>2005</v>
      </c>
      <c r="D18" s="155">
        <v>2006</v>
      </c>
      <c r="E18" s="155">
        <v>2007</v>
      </c>
      <c r="F18" s="155">
        <v>2008</v>
      </c>
      <c r="G18" s="155">
        <v>2009</v>
      </c>
      <c r="H18" s="155">
        <v>2010</v>
      </c>
      <c r="I18" s="155">
        <v>2011</v>
      </c>
      <c r="J18" s="155">
        <v>2012</v>
      </c>
      <c r="K18" s="155">
        <v>2013</v>
      </c>
      <c r="L18" s="156">
        <v>2014</v>
      </c>
    </row>
    <row r="19" spans="1:16" x14ac:dyDescent="0.25">
      <c r="A19" s="178"/>
      <c r="B19" s="179"/>
      <c r="C19" s="174">
        <v>1</v>
      </c>
      <c r="D19" s="174">
        <v>1</v>
      </c>
      <c r="E19" s="132">
        <v>1</v>
      </c>
      <c r="F19" s="132">
        <v>1</v>
      </c>
      <c r="G19" s="132">
        <v>1</v>
      </c>
      <c r="H19" s="132">
        <v>1</v>
      </c>
      <c r="I19" s="132">
        <v>1</v>
      </c>
      <c r="J19" s="132">
        <v>1</v>
      </c>
      <c r="K19" s="327">
        <v>1</v>
      </c>
      <c r="L19" s="328">
        <v>1</v>
      </c>
    </row>
    <row r="20" spans="1:16" x14ac:dyDescent="0.25">
      <c r="A20" s="181"/>
      <c r="B20" s="176"/>
      <c r="C20" s="329"/>
      <c r="D20" s="329"/>
      <c r="E20" s="175"/>
      <c r="F20" s="175"/>
      <c r="G20" s="175"/>
      <c r="H20" s="175"/>
      <c r="I20" s="175"/>
      <c r="J20" s="175"/>
      <c r="K20" s="330"/>
      <c r="L20" s="330"/>
    </row>
    <row r="21" spans="1:16" x14ac:dyDescent="0.25">
      <c r="A21" s="181"/>
      <c r="B21" s="176"/>
      <c r="C21" s="176"/>
      <c r="D21" s="176"/>
      <c r="E21" s="176"/>
      <c r="F21" s="175"/>
      <c r="G21" s="175"/>
      <c r="H21" s="175"/>
      <c r="I21" s="175"/>
      <c r="J21" s="175"/>
      <c r="K21" s="175"/>
    </row>
    <row r="22" spans="1:16" ht="62.25" customHeight="1" x14ac:dyDescent="0.25">
      <c r="A22" s="284" t="s">
        <v>190</v>
      </c>
      <c r="B22" s="154" t="s">
        <v>68</v>
      </c>
      <c r="C22" s="155">
        <v>2005</v>
      </c>
      <c r="D22" s="155">
        <v>2006</v>
      </c>
      <c r="E22" s="155">
        <v>2007</v>
      </c>
      <c r="F22" s="155">
        <v>2008</v>
      </c>
      <c r="G22" s="155">
        <v>2009</v>
      </c>
      <c r="H22" s="155">
        <v>2010</v>
      </c>
      <c r="I22" s="155">
        <v>2011</v>
      </c>
      <c r="J22" s="155">
        <v>2012</v>
      </c>
      <c r="K22" s="155">
        <v>2013</v>
      </c>
      <c r="L22" s="156">
        <v>2014</v>
      </c>
    </row>
    <row r="23" spans="1:16" s="144" customFormat="1" x14ac:dyDescent="0.25">
      <c r="A23" s="191"/>
      <c r="B23" s="185"/>
      <c r="C23" s="186">
        <f t="shared" ref="C23:H23" si="2">C11*C19*65.8%</f>
        <v>10598511811.31974</v>
      </c>
      <c r="D23" s="186">
        <f t="shared" si="2"/>
        <v>10786105470.380098</v>
      </c>
      <c r="E23" s="186">
        <f t="shared" si="2"/>
        <v>10977019537.205826</v>
      </c>
      <c r="F23" s="186">
        <f t="shared" si="2"/>
        <v>11171312783.01437</v>
      </c>
      <c r="G23" s="186">
        <f t="shared" si="2"/>
        <v>11369045019.273726</v>
      </c>
      <c r="H23" s="186">
        <f t="shared" si="2"/>
        <v>11570277116.11487</v>
      </c>
      <c r="I23" s="186">
        <f>I11*I19*63.2%</f>
        <v>11309794658.535421</v>
      </c>
      <c r="J23" s="186">
        <f>J11*J19*63.2%</f>
        <v>11509978023.991497</v>
      </c>
      <c r="K23" s="186">
        <f>K11*K19*63.2%</f>
        <v>11713704635.016146</v>
      </c>
      <c r="L23" s="187">
        <f>L11*L19*63.2%</f>
        <v>11921037207.055933</v>
      </c>
    </row>
    <row r="24" spans="1:16" s="144" customFormat="1" x14ac:dyDescent="0.25">
      <c r="A24" s="192"/>
      <c r="B24" s="193"/>
      <c r="C24" s="193"/>
      <c r="D24" s="193"/>
      <c r="E24" s="193"/>
      <c r="F24" s="193"/>
      <c r="G24" s="189"/>
      <c r="H24" s="189"/>
      <c r="I24" s="189"/>
      <c r="J24" s="189"/>
      <c r="K24" s="189"/>
      <c r="L24" s="189"/>
    </row>
    <row r="25" spans="1:16" s="144" customFormat="1" x14ac:dyDescent="0.25">
      <c r="A25" s="192"/>
      <c r="B25" s="193"/>
      <c r="C25" s="193"/>
      <c r="D25" s="193"/>
      <c r="E25" s="193"/>
      <c r="F25" s="193"/>
      <c r="G25" s="146"/>
      <c r="H25" s="146"/>
      <c r="I25" s="146"/>
      <c r="J25" s="146"/>
      <c r="K25" s="146"/>
      <c r="L25" s="146"/>
    </row>
    <row r="26" spans="1:16" s="144" customFormat="1" ht="15.75" customHeight="1" x14ac:dyDescent="0.25">
      <c r="A26" s="177" t="s">
        <v>154</v>
      </c>
      <c r="B26" s="194"/>
      <c r="C26" s="145"/>
      <c r="D26" s="145"/>
      <c r="E26" s="145"/>
      <c r="F26" s="145"/>
      <c r="G26" s="145"/>
      <c r="H26" s="196"/>
      <c r="I26" s="196"/>
      <c r="J26" s="196"/>
      <c r="K26" s="196"/>
      <c r="L26" s="196"/>
    </row>
    <row r="27" spans="1:16" s="144" customFormat="1" ht="15.75" customHeight="1" x14ac:dyDescent="0.25">
      <c r="A27" s="197">
        <v>0.6</v>
      </c>
      <c r="B27" s="198" t="s">
        <v>14</v>
      </c>
      <c r="C27" s="145"/>
      <c r="D27" s="145"/>
      <c r="E27" s="145"/>
      <c r="F27" s="145"/>
      <c r="G27" s="146"/>
      <c r="H27" s="142"/>
      <c r="I27" s="142"/>
      <c r="J27" s="142"/>
      <c r="K27" s="142"/>
      <c r="L27" s="142"/>
    </row>
    <row r="28" spans="1:16" s="144" customFormat="1" ht="15.75" customHeight="1" x14ac:dyDescent="0.25">
      <c r="A28" s="192"/>
      <c r="B28" s="192"/>
      <c r="C28" s="192"/>
      <c r="D28" s="192"/>
      <c r="E28" s="192"/>
      <c r="F28" s="192"/>
      <c r="G28" s="146"/>
      <c r="H28" s="146"/>
      <c r="I28" s="146"/>
      <c r="J28" s="146"/>
      <c r="K28" s="146"/>
      <c r="L28" s="146"/>
    </row>
    <row r="29" spans="1:16" s="144" customFormat="1" x14ac:dyDescent="0.25">
      <c r="A29" s="418" t="s">
        <v>23</v>
      </c>
      <c r="B29" s="419"/>
      <c r="C29" s="145"/>
      <c r="D29" s="145"/>
      <c r="E29" s="145"/>
      <c r="F29" s="145"/>
      <c r="G29" s="145"/>
      <c r="H29" s="146"/>
      <c r="I29" s="146"/>
      <c r="J29" s="146"/>
      <c r="K29" s="146"/>
      <c r="L29" s="146"/>
    </row>
    <row r="30" spans="1:16" s="144" customFormat="1" x14ac:dyDescent="0.25">
      <c r="A30" s="199">
        <v>0</v>
      </c>
      <c r="B30" s="200" t="s">
        <v>22</v>
      </c>
      <c r="C30" s="201"/>
      <c r="D30" s="193"/>
      <c r="E30" s="201"/>
      <c r="F30" s="201"/>
      <c r="G30" s="146"/>
      <c r="H30" s="146"/>
      <c r="I30" s="146"/>
      <c r="J30" s="146"/>
      <c r="K30" s="146"/>
      <c r="L30" s="146"/>
    </row>
    <row r="31" spans="1:16" s="144" customFormat="1" ht="16.5" thickBot="1" x14ac:dyDescent="0.3">
      <c r="A31" s="202"/>
      <c r="B31" s="192"/>
      <c r="C31" s="192"/>
      <c r="D31" s="192"/>
      <c r="E31" s="192"/>
      <c r="F31" s="192"/>
      <c r="G31" s="146"/>
      <c r="H31" s="146"/>
      <c r="I31" s="146"/>
      <c r="J31" s="146"/>
      <c r="K31" s="146"/>
      <c r="L31" s="146"/>
    </row>
    <row r="32" spans="1:16" s="144" customFormat="1" x14ac:dyDescent="0.25">
      <c r="A32" s="203" t="s">
        <v>12</v>
      </c>
      <c r="B32" s="204"/>
      <c r="C32" s="193"/>
      <c r="D32" s="193"/>
      <c r="E32" s="193"/>
      <c r="F32" s="193"/>
      <c r="G32" s="146"/>
      <c r="H32" s="146"/>
      <c r="I32" s="146"/>
      <c r="J32" s="146"/>
      <c r="K32" s="146"/>
      <c r="L32" s="146"/>
    </row>
    <row r="33" spans="1:12" s="144" customFormat="1" x14ac:dyDescent="0.25">
      <c r="A33" s="205" t="s">
        <v>4</v>
      </c>
      <c r="B33" s="206" t="s">
        <v>13</v>
      </c>
      <c r="C33" s="145"/>
      <c r="D33" s="145"/>
      <c r="E33" s="145"/>
      <c r="F33" s="145"/>
      <c r="G33" s="145"/>
      <c r="H33" s="146"/>
      <c r="I33" s="146"/>
      <c r="J33" s="146"/>
      <c r="K33" s="146"/>
      <c r="L33" s="146"/>
    </row>
    <row r="34" spans="1:12" s="144" customFormat="1" x14ac:dyDescent="0.25">
      <c r="A34" s="147" t="s">
        <v>5</v>
      </c>
      <c r="B34" s="207">
        <v>0.8</v>
      </c>
      <c r="C34" s="208"/>
      <c r="D34" s="208"/>
      <c r="E34" s="208"/>
      <c r="F34" s="208"/>
      <c r="G34" s="146"/>
      <c r="H34" s="146"/>
      <c r="I34" s="146"/>
      <c r="J34" s="146"/>
      <c r="K34" s="146"/>
      <c r="L34" s="146"/>
    </row>
    <row r="35" spans="1:12" s="144" customFormat="1" ht="47.25" x14ac:dyDescent="0.25">
      <c r="A35" s="147" t="s">
        <v>6</v>
      </c>
      <c r="B35" s="209">
        <v>0.3</v>
      </c>
      <c r="C35" s="259"/>
      <c r="D35" s="208"/>
      <c r="E35" s="208"/>
      <c r="F35" s="208"/>
      <c r="G35" s="146"/>
      <c r="H35" s="146"/>
      <c r="I35" s="146"/>
      <c r="J35" s="146"/>
      <c r="K35" s="146"/>
      <c r="L35" s="146"/>
    </row>
    <row r="36" spans="1:12" s="144" customFormat="1" ht="31.5" x14ac:dyDescent="0.25">
      <c r="A36" s="147" t="s">
        <v>141</v>
      </c>
      <c r="B36" s="209">
        <v>0</v>
      </c>
      <c r="C36" s="259"/>
      <c r="D36" s="208"/>
      <c r="E36" s="208"/>
      <c r="F36" s="208"/>
      <c r="G36" s="146"/>
      <c r="H36" s="146"/>
      <c r="I36" s="146"/>
      <c r="J36" s="146"/>
      <c r="K36" s="146"/>
      <c r="L36" s="146"/>
    </row>
    <row r="37" spans="1:12" s="144" customFormat="1" x14ac:dyDescent="0.25">
      <c r="A37" s="147" t="s">
        <v>7</v>
      </c>
      <c r="B37" s="207">
        <v>0.5</v>
      </c>
      <c r="C37" s="208"/>
      <c r="D37" s="208"/>
      <c r="E37" s="208"/>
      <c r="F37" s="208"/>
      <c r="G37" s="146"/>
      <c r="H37" s="146"/>
      <c r="I37" s="146"/>
      <c r="J37" s="146"/>
      <c r="K37" s="146"/>
      <c r="L37" s="146"/>
    </row>
    <row r="38" spans="1:12" s="144" customFormat="1" x14ac:dyDescent="0.25">
      <c r="A38" s="147" t="s">
        <v>8</v>
      </c>
      <c r="B38" s="207">
        <v>0.1</v>
      </c>
      <c r="C38" s="208"/>
      <c r="D38" s="208"/>
      <c r="E38" s="208"/>
      <c r="F38" s="208"/>
      <c r="G38" s="146"/>
      <c r="H38" s="146"/>
      <c r="I38" s="146"/>
      <c r="J38" s="146"/>
      <c r="K38" s="146"/>
      <c r="L38" s="146"/>
    </row>
    <row r="39" spans="1:12" s="144" customFormat="1" x14ac:dyDescent="0.25">
      <c r="A39" s="147" t="s">
        <v>9</v>
      </c>
      <c r="B39" s="207">
        <v>0</v>
      </c>
      <c r="C39" s="208"/>
      <c r="D39" s="208"/>
      <c r="E39" s="208"/>
      <c r="F39" s="208"/>
      <c r="G39" s="208"/>
      <c r="H39" s="208"/>
      <c r="I39" s="146"/>
      <c r="J39" s="146"/>
      <c r="K39" s="146"/>
      <c r="L39" s="146"/>
    </row>
    <row r="40" spans="1:12" s="144" customFormat="1" x14ac:dyDescent="0.25">
      <c r="A40" s="147" t="s">
        <v>10</v>
      </c>
      <c r="B40" s="207">
        <v>0.5</v>
      </c>
      <c r="C40" s="208"/>
      <c r="D40" s="208"/>
      <c r="E40" s="208"/>
      <c r="F40" s="208"/>
      <c r="G40" s="208"/>
      <c r="H40" s="208"/>
      <c r="J40" s="146"/>
      <c r="K40" s="146"/>
      <c r="L40" s="146"/>
    </row>
    <row r="41" spans="1:12" s="144" customFormat="1" ht="31.5" x14ac:dyDescent="0.25">
      <c r="A41" s="148" t="s">
        <v>148</v>
      </c>
      <c r="B41" s="210">
        <v>0.5</v>
      </c>
      <c r="C41" s="208"/>
      <c r="D41" s="208"/>
      <c r="E41" s="208"/>
      <c r="F41" s="208"/>
      <c r="G41" s="208"/>
      <c r="H41" s="208"/>
      <c r="J41" s="146"/>
      <c r="K41" s="146"/>
      <c r="L41" s="146"/>
    </row>
    <row r="42" spans="1:12" s="144" customFormat="1" ht="48" thickBot="1" x14ac:dyDescent="0.3">
      <c r="A42" s="149" t="s">
        <v>142</v>
      </c>
      <c r="B42" s="211">
        <v>0.1</v>
      </c>
      <c r="C42" s="208"/>
      <c r="D42" s="208"/>
      <c r="E42" s="208"/>
      <c r="F42" s="208"/>
      <c r="G42" s="208"/>
      <c r="H42" s="208"/>
      <c r="J42" s="146"/>
      <c r="K42" s="146"/>
      <c r="L42" s="146"/>
    </row>
    <row r="43" spans="1:12" s="144" customFormat="1" x14ac:dyDescent="0.25">
      <c r="A43" s="212"/>
      <c r="B43" s="208"/>
      <c r="C43" s="208"/>
      <c r="D43" s="208"/>
      <c r="E43" s="208"/>
      <c r="F43" s="208"/>
      <c r="G43" s="208"/>
      <c r="H43" s="208"/>
      <c r="J43" s="146"/>
      <c r="K43" s="146"/>
      <c r="L43" s="146"/>
    </row>
    <row r="44" spans="1:12" s="144" customFormat="1" ht="16.5" thickBot="1" x14ac:dyDescent="0.3">
      <c r="A44" s="212"/>
      <c r="B44" s="213"/>
      <c r="C44" s="213"/>
      <c r="D44" s="213"/>
      <c r="E44" s="208"/>
      <c r="F44" s="208"/>
      <c r="G44" s="208"/>
      <c r="H44" s="208"/>
      <c r="J44" s="146"/>
      <c r="K44" s="146"/>
      <c r="L44" s="146"/>
    </row>
    <row r="45" spans="1:12" s="144" customFormat="1" x14ac:dyDescent="0.25">
      <c r="A45" s="447" t="s">
        <v>191</v>
      </c>
      <c r="B45" s="448"/>
      <c r="C45" s="448"/>
      <c r="D45" s="449"/>
      <c r="E45" s="208"/>
      <c r="F45" s="208"/>
      <c r="G45" s="208"/>
      <c r="H45" s="208"/>
      <c r="J45" s="146"/>
      <c r="K45" s="146"/>
      <c r="L45" s="146"/>
    </row>
    <row r="46" spans="1:12" s="144" customFormat="1" ht="63" customHeight="1" x14ac:dyDescent="0.25">
      <c r="A46" s="214" t="s">
        <v>157</v>
      </c>
      <c r="B46" s="195" t="s">
        <v>77</v>
      </c>
      <c r="C46" s="352" t="s">
        <v>188</v>
      </c>
      <c r="D46" s="252" t="s">
        <v>189</v>
      </c>
      <c r="E46" s="208"/>
      <c r="F46" s="208"/>
      <c r="G46" s="208"/>
      <c r="H46" s="208"/>
      <c r="J46" s="146"/>
      <c r="K46" s="146"/>
      <c r="L46" s="146"/>
    </row>
    <row r="47" spans="1:12" s="144" customFormat="1" x14ac:dyDescent="0.25">
      <c r="A47" s="421" t="s">
        <v>143</v>
      </c>
      <c r="B47" s="215" t="s">
        <v>72</v>
      </c>
      <c r="C47" s="356">
        <f>'Rural_Degree of Utilization'!E19</f>
        <v>5.3800000000000001E-2</v>
      </c>
      <c r="D47" s="357">
        <f>'Rural_Degree of Utilization'!E6</f>
        <v>0.14699999999999999</v>
      </c>
      <c r="E47" s="318"/>
      <c r="F47" s="318"/>
      <c r="G47" s="208"/>
      <c r="H47" s="208"/>
      <c r="J47" s="146"/>
      <c r="K47" s="146"/>
      <c r="L47" s="146"/>
    </row>
    <row r="48" spans="1:12" s="144" customFormat="1" x14ac:dyDescent="0.25">
      <c r="A48" s="421"/>
      <c r="B48" s="215" t="s">
        <v>73</v>
      </c>
      <c r="C48" s="358">
        <f>'Rural_Degree of Utilization'!E21+'Rural_Degree of Utilization'!E22</f>
        <v>0.10299999999999999</v>
      </c>
      <c r="D48" s="357">
        <f>'Rural_Degree of Utilization'!C8</f>
        <v>0.10500000000000001</v>
      </c>
      <c r="E48" s="318"/>
      <c r="F48" s="318"/>
      <c r="G48" s="208"/>
      <c r="H48" s="208"/>
      <c r="J48" s="146"/>
      <c r="K48" s="146"/>
      <c r="L48" s="146"/>
    </row>
    <row r="49" spans="1:17" s="144" customFormat="1" x14ac:dyDescent="0.25">
      <c r="A49" s="421"/>
      <c r="B49" s="215" t="s">
        <v>146</v>
      </c>
      <c r="C49" s="359">
        <f>'Rural_Degree of Utilization'!E26</f>
        <v>2.1399999999999999E-2</v>
      </c>
      <c r="D49" s="357">
        <f>'Rural_Degree of Utilization'!E13</f>
        <v>1.9E-2</v>
      </c>
      <c r="E49" s="318"/>
      <c r="F49" s="318"/>
      <c r="G49" s="208"/>
      <c r="H49" s="208"/>
      <c r="J49" s="146"/>
      <c r="K49" s="146"/>
      <c r="L49" s="146"/>
    </row>
    <row r="50" spans="1:17" s="144" customFormat="1" x14ac:dyDescent="0.25">
      <c r="A50" s="421"/>
      <c r="B50" s="215" t="s">
        <v>74</v>
      </c>
      <c r="C50" s="455">
        <f>'Rural_Degree of Utilization'!E28</f>
        <v>0.81370000000000009</v>
      </c>
      <c r="D50" s="462">
        <f>'Rural_Degree of Utilization'!E15</f>
        <v>0.70699999999999996</v>
      </c>
      <c r="E50" s="355"/>
      <c r="F50" s="318"/>
      <c r="G50" s="208"/>
      <c r="H50" s="208"/>
      <c r="J50" s="146"/>
      <c r="K50" s="146"/>
      <c r="L50" s="146"/>
    </row>
    <row r="51" spans="1:17" s="144" customFormat="1" x14ac:dyDescent="0.25">
      <c r="A51" s="421"/>
      <c r="B51" s="215" t="s">
        <v>20</v>
      </c>
      <c r="C51" s="456"/>
      <c r="D51" s="463"/>
      <c r="E51" s="318"/>
      <c r="F51" s="318"/>
      <c r="G51" s="208"/>
      <c r="H51" s="208"/>
      <c r="J51" s="146"/>
      <c r="K51" s="146"/>
      <c r="L51" s="146"/>
    </row>
    <row r="52" spans="1:17" s="144" customFormat="1" ht="16.5" thickBot="1" x14ac:dyDescent="0.3">
      <c r="A52" s="422"/>
      <c r="B52" s="237" t="s">
        <v>75</v>
      </c>
      <c r="C52" s="360">
        <f>'Rural_Degree of Utilization'!E18</f>
        <v>8.0999999999999996E-3</v>
      </c>
      <c r="D52" s="361">
        <f>'Rural_Degree of Utilization'!E5</f>
        <v>2.1999999999999999E-2</v>
      </c>
      <c r="E52" s="355"/>
      <c r="F52" s="318"/>
      <c r="G52" s="208"/>
      <c r="H52" s="208"/>
      <c r="J52" s="146"/>
      <c r="K52" s="146"/>
      <c r="L52" s="146"/>
    </row>
    <row r="53" spans="1:17" s="144" customFormat="1" x14ac:dyDescent="0.25">
      <c r="A53" s="216"/>
      <c r="B53" s="217"/>
      <c r="C53" s="254"/>
      <c r="D53" s="317"/>
      <c r="E53" s="208"/>
      <c r="F53" s="208"/>
      <c r="G53" s="208"/>
      <c r="H53" s="208"/>
      <c r="J53" s="146"/>
      <c r="K53" s="146"/>
      <c r="L53" s="146"/>
    </row>
    <row r="54" spans="1:17" s="144" customFormat="1" ht="16.5" thickBot="1" x14ac:dyDescent="0.3">
      <c r="A54" s="216"/>
      <c r="B54" s="217"/>
      <c r="C54" s="217"/>
      <c r="D54" s="217"/>
      <c r="E54" s="217"/>
      <c r="F54" s="217"/>
      <c r="G54" s="218"/>
      <c r="H54" s="219"/>
      <c r="I54" s="146"/>
      <c r="J54" s="146"/>
      <c r="K54" s="146"/>
      <c r="L54" s="146"/>
    </row>
    <row r="55" spans="1:17" s="144" customFormat="1" ht="16.5" thickBot="1" x14ac:dyDescent="0.3">
      <c r="A55" s="464" t="s">
        <v>83</v>
      </c>
      <c r="B55" s="465"/>
      <c r="C55" s="262"/>
      <c r="D55" s="285"/>
      <c r="E55" s="286"/>
      <c r="F55" s="286"/>
      <c r="G55" s="220"/>
      <c r="H55" s="220"/>
      <c r="I55" s="220"/>
      <c r="J55" s="220"/>
      <c r="K55" s="220"/>
      <c r="L55" s="220"/>
      <c r="M55" s="221"/>
      <c r="N55" s="221"/>
      <c r="O55" s="445"/>
      <c r="P55" s="445"/>
      <c r="Q55" s="446"/>
    </row>
    <row r="56" spans="1:17" s="144" customFormat="1" ht="108" customHeight="1" x14ac:dyDescent="0.25">
      <c r="A56" s="435" t="s">
        <v>15</v>
      </c>
      <c r="B56" s="427" t="s">
        <v>185</v>
      </c>
      <c r="C56" s="460" t="s">
        <v>186</v>
      </c>
      <c r="D56" s="457" t="s">
        <v>16</v>
      </c>
      <c r="E56" s="458" t="s">
        <v>159</v>
      </c>
      <c r="F56" s="458" t="s">
        <v>158</v>
      </c>
      <c r="G56" s="458" t="s">
        <v>156</v>
      </c>
      <c r="H56" s="450" t="s">
        <v>78</v>
      </c>
      <c r="I56" s="451"/>
      <c r="J56" s="451"/>
      <c r="K56" s="451"/>
      <c r="L56" s="451"/>
      <c r="M56" s="451"/>
      <c r="N56" s="451"/>
      <c r="O56" s="451"/>
      <c r="P56" s="451"/>
      <c r="Q56" s="452"/>
    </row>
    <row r="57" spans="1:17" s="144" customFormat="1" x14ac:dyDescent="0.25">
      <c r="A57" s="435"/>
      <c r="B57" s="427"/>
      <c r="C57" s="461"/>
      <c r="D57" s="437"/>
      <c r="E57" s="459"/>
      <c r="F57" s="459"/>
      <c r="G57" s="459"/>
      <c r="H57" s="222">
        <v>2005</v>
      </c>
      <c r="I57" s="222">
        <v>2006</v>
      </c>
      <c r="J57" s="282">
        <v>2007</v>
      </c>
      <c r="K57" s="282">
        <v>2008</v>
      </c>
      <c r="L57" s="282">
        <v>2009</v>
      </c>
      <c r="M57" s="282">
        <v>2010</v>
      </c>
      <c r="N57" s="283">
        <v>2011</v>
      </c>
      <c r="O57" s="251">
        <v>2012</v>
      </c>
      <c r="P57" s="251">
        <v>2013</v>
      </c>
      <c r="Q57" s="252">
        <v>2014</v>
      </c>
    </row>
    <row r="58" spans="1:17" s="139" customFormat="1" x14ac:dyDescent="0.25">
      <c r="A58" s="433" t="s">
        <v>160</v>
      </c>
      <c r="B58" s="453">
        <v>0.72189999999999999</v>
      </c>
      <c r="C58" s="453">
        <v>0.6885</v>
      </c>
      <c r="D58" s="321" t="s">
        <v>18</v>
      </c>
      <c r="E58" s="353">
        <f t="shared" ref="E58:F60" si="3">C47</f>
        <v>5.3800000000000001E-2</v>
      </c>
      <c r="F58" s="353">
        <f t="shared" si="3"/>
        <v>0.14699999999999999</v>
      </c>
      <c r="G58" s="289">
        <f>B40*A27</f>
        <v>0.3</v>
      </c>
      <c r="H58" s="260">
        <f t="shared" ref="H58:M58" si="4">($B$58*$E58*$G58)*(C23-$A$30)</f>
        <v>123488200.02019036</v>
      </c>
      <c r="I58" s="260">
        <f t="shared" si="4"/>
        <v>125673941.16054772</v>
      </c>
      <c r="J58" s="260">
        <f t="shared" si="4"/>
        <v>127898369.91908941</v>
      </c>
      <c r="K58" s="260">
        <f t="shared" si="4"/>
        <v>130162171.0666573</v>
      </c>
      <c r="L58" s="260">
        <f t="shared" si="4"/>
        <v>132466041.49453714</v>
      </c>
      <c r="M58" s="260">
        <f t="shared" si="4"/>
        <v>134810690.42899045</v>
      </c>
      <c r="N58" s="138">
        <f>($C$58*$F58*$G58)*(I23-$A$30)</f>
        <v>343397598.74791217</v>
      </c>
      <c r="O58" s="138">
        <f>($C$58*$F58*$G58)*(J23-$A$30)</f>
        <v>349475736.24575019</v>
      </c>
      <c r="P58" s="138">
        <f>($C$58*$F58*$G58)*(K23-$A$30)</f>
        <v>355661456.77729994</v>
      </c>
      <c r="Q58" s="261">
        <f>($C$58*$F58*$G58)*(L23-$A$30)</f>
        <v>361956664.56225818</v>
      </c>
    </row>
    <row r="59" spans="1:17" s="139" customFormat="1" x14ac:dyDescent="0.25">
      <c r="A59" s="433"/>
      <c r="B59" s="453"/>
      <c r="C59" s="453"/>
      <c r="D59" s="321" t="s">
        <v>19</v>
      </c>
      <c r="E59" s="353">
        <f t="shared" si="3"/>
        <v>0.10299999999999999</v>
      </c>
      <c r="F59" s="353">
        <f t="shared" si="3"/>
        <v>0.10500000000000001</v>
      </c>
      <c r="G59" s="289">
        <f>B42*A27</f>
        <v>0.06</v>
      </c>
      <c r="H59" s="260">
        <f t="shared" ref="H59:M59" si="5">($B$58*$E$59*$G$59)*(C23-$A$30)</f>
        <v>47283585.881336823</v>
      </c>
      <c r="I59" s="260">
        <f t="shared" si="5"/>
        <v>48120505.351436481</v>
      </c>
      <c r="J59" s="260">
        <f t="shared" si="5"/>
        <v>48972238.296156906</v>
      </c>
      <c r="K59" s="260">
        <f t="shared" si="5"/>
        <v>49839046.913998887</v>
      </c>
      <c r="L59" s="260">
        <f t="shared" si="5"/>
        <v>50721198.044376671</v>
      </c>
      <c r="M59" s="260">
        <f t="shared" si="5"/>
        <v>51618963.24976214</v>
      </c>
      <c r="N59" s="138">
        <f>($C$58*$F$59*$G$59)*(I23-$A$30)</f>
        <v>49056799.821130328</v>
      </c>
      <c r="O59" s="138">
        <f>($C$58*$F$59*$G$59)*(J23-$A$30)</f>
        <v>49925105.17796433</v>
      </c>
      <c r="P59" s="138">
        <f>($C$58*$F$59*$G$59)*(K23-$A$30)</f>
        <v>50808779.53961429</v>
      </c>
      <c r="Q59" s="261">
        <f>($C$58*$F$59*$G$59)*(L23-$A$30)</f>
        <v>51708094.937465474</v>
      </c>
    </row>
    <row r="60" spans="1:17" s="139" customFormat="1" x14ac:dyDescent="0.25">
      <c r="A60" s="433"/>
      <c r="B60" s="453"/>
      <c r="C60" s="453"/>
      <c r="D60" s="321" t="s">
        <v>149</v>
      </c>
      <c r="E60" s="353">
        <f t="shared" si="3"/>
        <v>2.1399999999999999E-2</v>
      </c>
      <c r="F60" s="353">
        <f t="shared" si="3"/>
        <v>1.9E-2</v>
      </c>
      <c r="G60" s="289">
        <f>B41*A27</f>
        <v>0.3</v>
      </c>
      <c r="H60" s="260">
        <f t="shared" ref="H60:M60" si="6">($B$58*$E$60*$G$60)*(C23-$A$30)</f>
        <v>49119841.643718839</v>
      </c>
      <c r="I60" s="260">
        <f t="shared" si="6"/>
        <v>49989262.840812653</v>
      </c>
      <c r="J60" s="260">
        <f t="shared" si="6"/>
        <v>50874072.793095037</v>
      </c>
      <c r="K60" s="260">
        <f t="shared" si="6"/>
        <v>51774543.881532826</v>
      </c>
      <c r="L60" s="260">
        <f t="shared" si="6"/>
        <v>52690953.308235966</v>
      </c>
      <c r="M60" s="260">
        <f t="shared" si="6"/>
        <v>53623583.181791738</v>
      </c>
      <c r="N60" s="137">
        <f>($C$58*$F$60*$G$60)*(I23-$A$30)</f>
        <v>44384723.647689328</v>
      </c>
      <c r="O60" s="137">
        <f>($C$58*$F$60*$G$60)*(J23-$A$30)</f>
        <v>45170333.256253421</v>
      </c>
      <c r="P60" s="137">
        <f>($C$58*$F$60*$G$60)*(K23-$A$30)</f>
        <v>45969848.154889107</v>
      </c>
      <c r="Q60" s="261">
        <f>($C$58*$F$60*$G$60)*(L23-$A$30)</f>
        <v>46783514.467230648</v>
      </c>
    </row>
    <row r="61" spans="1:17" s="139" customFormat="1" x14ac:dyDescent="0.25">
      <c r="A61" s="433"/>
      <c r="B61" s="453"/>
      <c r="C61" s="453"/>
      <c r="D61" s="321" t="s">
        <v>147</v>
      </c>
      <c r="E61" s="353">
        <f>C52</f>
        <v>8.0999999999999996E-3</v>
      </c>
      <c r="F61" s="353">
        <f>D52</f>
        <v>2.1999999999999999E-2</v>
      </c>
      <c r="G61" s="289">
        <f>B39*$A$27</f>
        <v>0</v>
      </c>
      <c r="H61" s="260">
        <f>($B$58*$E$61*$G$61)*(C11-$A$30)</f>
        <v>0</v>
      </c>
      <c r="I61" s="137">
        <f t="shared" ref="I61:M61" si="7">($B$58*$E$61*$G$61)*(D11-$A$30)</f>
        <v>0</v>
      </c>
      <c r="J61" s="137">
        <f t="shared" si="7"/>
        <v>0</v>
      </c>
      <c r="K61" s="137">
        <f t="shared" si="7"/>
        <v>0</v>
      </c>
      <c r="L61" s="137">
        <f t="shared" si="7"/>
        <v>0</v>
      </c>
      <c r="M61" s="137">
        <f t="shared" si="7"/>
        <v>0</v>
      </c>
      <c r="N61" s="137">
        <f>($C$58*$F$61*$G$61)*(I11-$A$30)</f>
        <v>0</v>
      </c>
      <c r="O61" s="137">
        <f>($C$58*$F$61*$G$61)*(J11-$A$30)</f>
        <v>0</v>
      </c>
      <c r="P61" s="137">
        <f>($C$58*$F$61*$G$61)*(K11-$A$30)</f>
        <v>0</v>
      </c>
      <c r="Q61" s="261">
        <f>($C$58*$F$61*$G$61)*(L11-$A$30)</f>
        <v>0</v>
      </c>
    </row>
    <row r="62" spans="1:17" s="139" customFormat="1" ht="16.5" thickBot="1" x14ac:dyDescent="0.3">
      <c r="A62" s="434"/>
      <c r="B62" s="454"/>
      <c r="C62" s="454"/>
      <c r="D62" s="322" t="s">
        <v>187</v>
      </c>
      <c r="E62" s="354">
        <f>C50</f>
        <v>0.81370000000000009</v>
      </c>
      <c r="F62" s="354">
        <f>D50</f>
        <v>0.70699999999999996</v>
      </c>
      <c r="G62" s="290">
        <f>B38*$A$27</f>
        <v>0.06</v>
      </c>
      <c r="H62" s="319">
        <f>($B$58*$E$62*$G$62)*(C23-$A$30)</f>
        <v>373540328.46256095</v>
      </c>
      <c r="I62" s="319">
        <f t="shared" ref="I62:M62" si="8">($B$58*$E$62*$G$62)*(D23-$A$30)</f>
        <v>380151992.27634823</v>
      </c>
      <c r="J62" s="319">
        <f t="shared" si="8"/>
        <v>386880682.53963959</v>
      </c>
      <c r="K62" s="319">
        <f t="shared" si="8"/>
        <v>393728470.62059122</v>
      </c>
      <c r="L62" s="319">
        <f t="shared" si="8"/>
        <v>400697464.55057573</v>
      </c>
      <c r="M62" s="319">
        <f t="shared" si="8"/>
        <v>407789809.67312092</v>
      </c>
      <c r="N62" s="239">
        <f>($C$58*$F$62*$G$62)*(I11-$A$30)</f>
        <v>522651559.27575541</v>
      </c>
      <c r="O62" s="239">
        <f>($C$58*$F$62*$G$62)*(J11-$A$30)</f>
        <v>531902491.87493628</v>
      </c>
      <c r="P62" s="239">
        <f>($C$58*$F$62*$G$62)*(K11-$A$30)</f>
        <v>541317165.98112261</v>
      </c>
      <c r="Q62" s="320">
        <f>($C$58*$F$62*$G$62)*(L11-$A$30)</f>
        <v>550898479.81898856</v>
      </c>
    </row>
    <row r="63" spans="1:17" s="139" customFormat="1" x14ac:dyDescent="0.25">
      <c r="A63" s="140"/>
      <c r="B63" s="141"/>
      <c r="C63" s="141"/>
      <c r="D63" s="143"/>
      <c r="E63" s="141"/>
      <c r="F63" s="141"/>
      <c r="G63" s="142"/>
      <c r="H63" s="142"/>
      <c r="I63" s="142"/>
      <c r="J63" s="142"/>
      <c r="K63" s="142"/>
      <c r="L63" s="142"/>
    </row>
    <row r="64" spans="1:17" s="224" customFormat="1" x14ac:dyDescent="0.25">
      <c r="A64" s="164"/>
      <c r="B64" s="151"/>
      <c r="C64" s="151"/>
      <c r="D64" s="151"/>
      <c r="E64" s="151"/>
      <c r="F64" s="151"/>
      <c r="G64" s="223"/>
      <c r="H64" s="223"/>
      <c r="I64" s="223"/>
      <c r="J64" s="223"/>
      <c r="K64" s="223"/>
      <c r="L64" s="223"/>
    </row>
    <row r="65" spans="1:16" ht="47.25" customHeight="1" x14ac:dyDescent="0.25">
      <c r="A65" s="416" t="s">
        <v>251</v>
      </c>
      <c r="B65" s="417"/>
      <c r="C65" s="225">
        <v>2005</v>
      </c>
      <c r="D65" s="225">
        <v>2006</v>
      </c>
      <c r="E65" s="226">
        <v>2007</v>
      </c>
      <c r="F65" s="226">
        <v>2008</v>
      </c>
      <c r="G65" s="226">
        <v>2009</v>
      </c>
      <c r="H65" s="226">
        <v>2010</v>
      </c>
      <c r="I65" s="226">
        <v>2011</v>
      </c>
      <c r="J65" s="226">
        <v>2012</v>
      </c>
      <c r="K65" s="226">
        <v>2013</v>
      </c>
      <c r="L65" s="227">
        <v>2014</v>
      </c>
    </row>
    <row r="66" spans="1:16" x14ac:dyDescent="0.25">
      <c r="A66" s="443"/>
      <c r="B66" s="444"/>
      <c r="C66" s="228">
        <f t="shared" ref="C66:L66" si="9">SUM(H58:H62)/10^3</f>
        <v>593431.95600780705</v>
      </c>
      <c r="D66" s="228">
        <f t="shared" si="9"/>
        <v>603935.70162914519</v>
      </c>
      <c r="E66" s="228">
        <f t="shared" si="9"/>
        <v>614625.36354798102</v>
      </c>
      <c r="F66" s="228">
        <f t="shared" si="9"/>
        <v>625504.23248278024</v>
      </c>
      <c r="G66" s="228">
        <f t="shared" si="9"/>
        <v>636575.65739772562</v>
      </c>
      <c r="H66" s="228">
        <f t="shared" si="9"/>
        <v>647843.04653366515</v>
      </c>
      <c r="I66" s="228">
        <f t="shared" si="9"/>
        <v>959490.6814924872</v>
      </c>
      <c r="J66" s="228">
        <f t="shared" si="9"/>
        <v>976473.66655490419</v>
      </c>
      <c r="K66" s="228">
        <f t="shared" si="9"/>
        <v>993757.25045292592</v>
      </c>
      <c r="L66" s="229">
        <f t="shared" si="9"/>
        <v>1011346.7537859429</v>
      </c>
    </row>
    <row r="67" spans="1:16" x14ac:dyDescent="0.25">
      <c r="A67" s="400"/>
      <c r="B67" s="401"/>
      <c r="C67" s="165"/>
      <c r="G67" s="233"/>
      <c r="I67" s="165"/>
      <c r="J67" s="165"/>
      <c r="K67" s="165"/>
      <c r="L67" s="230"/>
      <c r="M67" s="230"/>
      <c r="N67" s="230"/>
      <c r="O67" s="230"/>
      <c r="P67" s="230"/>
    </row>
    <row r="68" spans="1:16" x14ac:dyDescent="0.25">
      <c r="A68" s="164"/>
      <c r="C68" s="165"/>
      <c r="G68" s="233"/>
      <c r="I68" s="165"/>
      <c r="J68" s="165"/>
      <c r="K68" s="165"/>
      <c r="L68" s="231"/>
      <c r="M68" s="232"/>
      <c r="N68" s="232"/>
      <c r="O68" s="232"/>
      <c r="P68" s="232"/>
    </row>
    <row r="69" spans="1:16" ht="47.25" customHeight="1" x14ac:dyDescent="0.25">
      <c r="A69" s="416" t="s">
        <v>252</v>
      </c>
      <c r="B69" s="417"/>
      <c r="C69" s="225">
        <v>2005</v>
      </c>
      <c r="D69" s="225">
        <v>2006</v>
      </c>
      <c r="E69" s="226">
        <v>2007</v>
      </c>
      <c r="F69" s="226">
        <v>2008</v>
      </c>
      <c r="G69" s="226">
        <v>2009</v>
      </c>
      <c r="H69" s="226">
        <v>2010</v>
      </c>
      <c r="I69" s="226">
        <v>2011</v>
      </c>
      <c r="J69" s="226">
        <v>2012</v>
      </c>
      <c r="K69" s="226">
        <v>2013</v>
      </c>
      <c r="L69" s="227">
        <v>2014</v>
      </c>
    </row>
    <row r="70" spans="1:16" x14ac:dyDescent="0.25">
      <c r="A70" s="443"/>
      <c r="B70" s="444"/>
      <c r="C70" s="228">
        <f t="shared" ref="C70:L70" si="10">C66*21</f>
        <v>12462071.076163948</v>
      </c>
      <c r="D70" s="228">
        <f t="shared" si="10"/>
        <v>12682649.734212048</v>
      </c>
      <c r="E70" s="228">
        <f t="shared" si="10"/>
        <v>12907132.634507602</v>
      </c>
      <c r="F70" s="228">
        <f t="shared" si="10"/>
        <v>13135588.882138385</v>
      </c>
      <c r="G70" s="228">
        <f t="shared" si="10"/>
        <v>13368088.805352237</v>
      </c>
      <c r="H70" s="228">
        <f t="shared" si="10"/>
        <v>13604703.977206968</v>
      </c>
      <c r="I70" s="228">
        <f t="shared" si="10"/>
        <v>20149304.311342232</v>
      </c>
      <c r="J70" s="228">
        <f t="shared" si="10"/>
        <v>20505946.997652989</v>
      </c>
      <c r="K70" s="228">
        <f t="shared" si="10"/>
        <v>20868902.259511445</v>
      </c>
      <c r="L70" s="229">
        <f t="shared" si="10"/>
        <v>21238281.829504803</v>
      </c>
    </row>
    <row r="71" spans="1:16" x14ac:dyDescent="0.25">
      <c r="A71" s="402"/>
      <c r="B71" s="401"/>
      <c r="C71" s="351"/>
    </row>
    <row r="72" spans="1:16" x14ac:dyDescent="0.25">
      <c r="C72" s="351"/>
    </row>
    <row r="73" spans="1:16" x14ac:dyDescent="0.25">
      <c r="C73" s="351"/>
    </row>
  </sheetData>
  <mergeCells count="22">
    <mergeCell ref="A29:B29"/>
    <mergeCell ref="A47:A52"/>
    <mergeCell ref="A55:B55"/>
    <mergeCell ref="A65:B65"/>
    <mergeCell ref="A69:B69"/>
    <mergeCell ref="A66:B66"/>
    <mergeCell ref="A70:B70"/>
    <mergeCell ref="O55:Q55"/>
    <mergeCell ref="A45:D45"/>
    <mergeCell ref="H56:Q56"/>
    <mergeCell ref="A58:A62"/>
    <mergeCell ref="B58:B62"/>
    <mergeCell ref="C50:C51"/>
    <mergeCell ref="A56:A57"/>
    <mergeCell ref="B56:B57"/>
    <mergeCell ref="D56:D57"/>
    <mergeCell ref="E56:E57"/>
    <mergeCell ref="G56:G57"/>
    <mergeCell ref="C58:C62"/>
    <mergeCell ref="C56:C57"/>
    <mergeCell ref="F56:F57"/>
    <mergeCell ref="D50:D51"/>
  </mergeCells>
  <pageMargins left="0.25" right="0.25" top="0.75" bottom="0.75" header="0.3" footer="0.3"/>
  <pageSetup paperSize="9" scale="33" fitToHeight="0" orientation="landscape" horizontalDpi="4294967293" vertic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8"/>
  <sheetViews>
    <sheetView topLeftCell="A37" zoomScale="70" zoomScaleNormal="70" zoomScalePageLayoutView="80" workbookViewId="0">
      <selection activeCell="E46" sqref="E46"/>
    </sheetView>
  </sheetViews>
  <sheetFormatPr defaultColWidth="8.85546875" defaultRowHeight="15.75" x14ac:dyDescent="0.25"/>
  <cols>
    <col min="1" max="1" width="45.42578125" style="55" customWidth="1"/>
    <col min="2" max="4" width="19.7109375" style="9" customWidth="1"/>
    <col min="5" max="5" width="25.85546875" style="8" customWidth="1"/>
    <col min="6" max="6" width="24.140625" style="8" customWidth="1"/>
    <col min="7" max="7" width="23" style="8" customWidth="1"/>
    <col min="8" max="8" width="22.28515625" style="8" customWidth="1"/>
    <col min="9" max="9" width="21.85546875" style="8" customWidth="1"/>
    <col min="10" max="10" width="21.140625" style="8" customWidth="1"/>
    <col min="11" max="11" width="21.42578125" style="8" customWidth="1"/>
    <col min="12" max="12" width="20.7109375" style="8" customWidth="1"/>
    <col min="13" max="13" width="21.7109375" style="8" customWidth="1"/>
    <col min="14" max="191" width="8.85546875" style="8"/>
    <col min="192" max="192" width="43.42578125" style="8" customWidth="1"/>
    <col min="193" max="199" width="18.85546875" style="8" customWidth="1"/>
    <col min="200" max="200" width="15.42578125" style="8" customWidth="1"/>
    <col min="201" max="201" width="12.140625" style="8" customWidth="1"/>
    <col min="202" max="202" width="14.28515625" style="8" customWidth="1"/>
    <col min="203" max="203" width="12.28515625" style="8" customWidth="1"/>
    <col min="204" max="204" width="12.85546875" style="8" customWidth="1"/>
    <col min="205" max="206" width="12.42578125" style="8" customWidth="1"/>
    <col min="207" max="207" width="12.28515625" style="8" customWidth="1"/>
    <col min="208" max="213" width="11.42578125" style="8" bestFit="1" customWidth="1"/>
    <col min="214" max="214" width="13.85546875" style="8" bestFit="1" customWidth="1"/>
    <col min="215" max="219" width="11.42578125" style="8" bestFit="1" customWidth="1"/>
    <col min="220" max="220" width="11.7109375" style="8" customWidth="1"/>
    <col min="221" max="221" width="13.42578125" style="8" bestFit="1" customWidth="1"/>
    <col min="222" max="223" width="11.42578125" style="8" bestFit="1" customWidth="1"/>
    <col min="224" max="224" width="13.85546875" style="8" bestFit="1" customWidth="1"/>
    <col min="225" max="230" width="11.42578125" style="8" bestFit="1" customWidth="1"/>
    <col min="231" max="233" width="11.28515625" style="8" bestFit="1" customWidth="1"/>
    <col min="234" max="234" width="13.85546875" style="8" bestFit="1" customWidth="1"/>
    <col min="235" max="239" width="11.28515625" style="8" bestFit="1" customWidth="1"/>
    <col min="240" max="240" width="13.42578125" style="8" customWidth="1"/>
    <col min="241" max="241" width="11.28515625" style="8" bestFit="1" customWidth="1"/>
    <col min="242" max="242" width="15.140625" style="8" customWidth="1"/>
    <col min="243" max="243" width="13.140625" style="8" customWidth="1"/>
    <col min="244" max="244" width="15.85546875" style="8" customWidth="1"/>
    <col min="245" max="245" width="14.85546875" style="8" customWidth="1"/>
    <col min="246" max="246" width="19.140625" style="8" customWidth="1"/>
    <col min="247" max="247" width="14" style="8" customWidth="1"/>
    <col min="248" max="248" width="15.85546875" style="8" customWidth="1"/>
    <col min="249" max="249" width="17" style="8" customWidth="1"/>
    <col min="250" max="250" width="16.140625" style="8" customWidth="1"/>
    <col min="251" max="251" width="17.28515625" style="8" customWidth="1"/>
    <col min="252" max="253" width="8.85546875" style="8"/>
    <col min="254" max="254" width="13.85546875" style="8" bestFit="1" customWidth="1"/>
    <col min="255" max="447" width="8.85546875" style="8"/>
    <col min="448" max="448" width="43.42578125" style="8" customWidth="1"/>
    <col min="449" max="455" width="18.85546875" style="8" customWidth="1"/>
    <col min="456" max="456" width="15.42578125" style="8" customWidth="1"/>
    <col min="457" max="457" width="12.140625" style="8" customWidth="1"/>
    <col min="458" max="458" width="14.28515625" style="8" customWidth="1"/>
    <col min="459" max="459" width="12.28515625" style="8" customWidth="1"/>
    <col min="460" max="460" width="12.85546875" style="8" customWidth="1"/>
    <col min="461" max="462" width="12.42578125" style="8" customWidth="1"/>
    <col min="463" max="463" width="12.28515625" style="8" customWidth="1"/>
    <col min="464" max="469" width="11.42578125" style="8" bestFit="1" customWidth="1"/>
    <col min="470" max="470" width="13.85546875" style="8" bestFit="1" customWidth="1"/>
    <col min="471" max="475" width="11.42578125" style="8" bestFit="1" customWidth="1"/>
    <col min="476" max="476" width="11.7109375" style="8" customWidth="1"/>
    <col min="477" max="477" width="13.42578125" style="8" bestFit="1" customWidth="1"/>
    <col min="478" max="479" width="11.42578125" style="8" bestFit="1" customWidth="1"/>
    <col min="480" max="480" width="13.85546875" style="8" bestFit="1" customWidth="1"/>
    <col min="481" max="486" width="11.42578125" style="8" bestFit="1" customWidth="1"/>
    <col min="487" max="489" width="11.28515625" style="8" bestFit="1" customWidth="1"/>
    <col min="490" max="490" width="13.85546875" style="8" bestFit="1" customWidth="1"/>
    <col min="491" max="495" width="11.28515625" style="8" bestFit="1" customWidth="1"/>
    <col min="496" max="496" width="13.42578125" style="8" customWidth="1"/>
    <col min="497" max="497" width="11.28515625" style="8" bestFit="1" customWidth="1"/>
    <col min="498" max="498" width="15.140625" style="8" customWidth="1"/>
    <col min="499" max="499" width="13.140625" style="8" customWidth="1"/>
    <col min="500" max="500" width="15.85546875" style="8" customWidth="1"/>
    <col min="501" max="501" width="14.85546875" style="8" customWidth="1"/>
    <col min="502" max="502" width="19.140625" style="8" customWidth="1"/>
    <col min="503" max="503" width="14" style="8" customWidth="1"/>
    <col min="504" max="504" width="15.85546875" style="8" customWidth="1"/>
    <col min="505" max="505" width="17" style="8" customWidth="1"/>
    <col min="506" max="506" width="16.140625" style="8" customWidth="1"/>
    <col min="507" max="507" width="17.28515625" style="8" customWidth="1"/>
    <col min="508" max="509" width="8.85546875" style="8"/>
    <col min="510" max="510" width="13.85546875" style="8" bestFit="1" customWidth="1"/>
    <col min="511" max="703" width="8.85546875" style="8"/>
    <col min="704" max="704" width="43.42578125" style="8" customWidth="1"/>
    <col min="705" max="711" width="18.85546875" style="8" customWidth="1"/>
    <col min="712" max="712" width="15.42578125" style="8" customWidth="1"/>
    <col min="713" max="713" width="12.140625" style="8" customWidth="1"/>
    <col min="714" max="714" width="14.28515625" style="8" customWidth="1"/>
    <col min="715" max="715" width="12.28515625" style="8" customWidth="1"/>
    <col min="716" max="716" width="12.85546875" style="8" customWidth="1"/>
    <col min="717" max="718" width="12.42578125" style="8" customWidth="1"/>
    <col min="719" max="719" width="12.28515625" style="8" customWidth="1"/>
    <col min="720" max="725" width="11.42578125" style="8" bestFit="1" customWidth="1"/>
    <col min="726" max="726" width="13.85546875" style="8" bestFit="1" customWidth="1"/>
    <col min="727" max="731" width="11.42578125" style="8" bestFit="1" customWidth="1"/>
    <col min="732" max="732" width="11.7109375" style="8" customWidth="1"/>
    <col min="733" max="733" width="13.42578125" style="8" bestFit="1" customWidth="1"/>
    <col min="734" max="735" width="11.42578125" style="8" bestFit="1" customWidth="1"/>
    <col min="736" max="736" width="13.85546875" style="8" bestFit="1" customWidth="1"/>
    <col min="737" max="742" width="11.42578125" style="8" bestFit="1" customWidth="1"/>
    <col min="743" max="745" width="11.28515625" style="8" bestFit="1" customWidth="1"/>
    <col min="746" max="746" width="13.85546875" style="8" bestFit="1" customWidth="1"/>
    <col min="747" max="751" width="11.28515625" style="8" bestFit="1" customWidth="1"/>
    <col min="752" max="752" width="13.42578125" style="8" customWidth="1"/>
    <col min="753" max="753" width="11.28515625" style="8" bestFit="1" customWidth="1"/>
    <col min="754" max="754" width="15.140625" style="8" customWidth="1"/>
    <col min="755" max="755" width="13.140625" style="8" customWidth="1"/>
    <col min="756" max="756" width="15.85546875" style="8" customWidth="1"/>
    <col min="757" max="757" width="14.85546875" style="8" customWidth="1"/>
    <col min="758" max="758" width="19.140625" style="8" customWidth="1"/>
    <col min="759" max="759" width="14" style="8" customWidth="1"/>
    <col min="760" max="760" width="15.85546875" style="8" customWidth="1"/>
    <col min="761" max="761" width="17" style="8" customWidth="1"/>
    <col min="762" max="762" width="16.140625" style="8" customWidth="1"/>
    <col min="763" max="763" width="17.28515625" style="8" customWidth="1"/>
    <col min="764" max="765" width="8.85546875" style="8"/>
    <col min="766" max="766" width="13.85546875" style="8" bestFit="1" customWidth="1"/>
    <col min="767" max="959" width="8.85546875" style="8"/>
    <col min="960" max="960" width="43.42578125" style="8" customWidth="1"/>
    <col min="961" max="967" width="18.85546875" style="8" customWidth="1"/>
    <col min="968" max="968" width="15.42578125" style="8" customWidth="1"/>
    <col min="969" max="969" width="12.140625" style="8" customWidth="1"/>
    <col min="970" max="970" width="14.28515625" style="8" customWidth="1"/>
    <col min="971" max="971" width="12.28515625" style="8" customWidth="1"/>
    <col min="972" max="972" width="12.85546875" style="8" customWidth="1"/>
    <col min="973" max="974" width="12.42578125" style="8" customWidth="1"/>
    <col min="975" max="975" width="12.28515625" style="8" customWidth="1"/>
    <col min="976" max="981" width="11.42578125" style="8" bestFit="1" customWidth="1"/>
    <col min="982" max="982" width="13.85546875" style="8" bestFit="1" customWidth="1"/>
    <col min="983" max="987" width="11.42578125" style="8" bestFit="1" customWidth="1"/>
    <col min="988" max="988" width="11.7109375" style="8" customWidth="1"/>
    <col min="989" max="989" width="13.42578125" style="8" bestFit="1" customWidth="1"/>
    <col min="990" max="991" width="11.42578125" style="8" bestFit="1" customWidth="1"/>
    <col min="992" max="992" width="13.85546875" style="8" bestFit="1" customWidth="1"/>
    <col min="993" max="998" width="11.42578125" style="8" bestFit="1" customWidth="1"/>
    <col min="999" max="1001" width="11.28515625" style="8" bestFit="1" customWidth="1"/>
    <col min="1002" max="1002" width="13.85546875" style="8" bestFit="1" customWidth="1"/>
    <col min="1003" max="1007" width="11.28515625" style="8" bestFit="1" customWidth="1"/>
    <col min="1008" max="1008" width="13.42578125" style="8" customWidth="1"/>
    <col min="1009" max="1009" width="11.28515625" style="8" bestFit="1" customWidth="1"/>
    <col min="1010" max="1010" width="15.140625" style="8" customWidth="1"/>
    <col min="1011" max="1011" width="13.140625" style="8" customWidth="1"/>
    <col min="1012" max="1012" width="15.85546875" style="8" customWidth="1"/>
    <col min="1013" max="1013" width="14.85546875" style="8" customWidth="1"/>
    <col min="1014" max="1014" width="19.140625" style="8" customWidth="1"/>
    <col min="1015" max="1015" width="14" style="8" customWidth="1"/>
    <col min="1016" max="1016" width="15.85546875" style="8" customWidth="1"/>
    <col min="1017" max="1017" width="17" style="8" customWidth="1"/>
    <col min="1018" max="1018" width="16.140625" style="8" customWidth="1"/>
    <col min="1019" max="1019" width="17.28515625" style="8" customWidth="1"/>
    <col min="1020" max="1021" width="8.85546875" style="8"/>
    <col min="1022" max="1022" width="13.85546875" style="8" bestFit="1" customWidth="1"/>
    <col min="1023" max="1215" width="8.85546875" style="8"/>
    <col min="1216" max="1216" width="43.42578125" style="8" customWidth="1"/>
    <col min="1217" max="1223" width="18.85546875" style="8" customWidth="1"/>
    <col min="1224" max="1224" width="15.42578125" style="8" customWidth="1"/>
    <col min="1225" max="1225" width="12.140625" style="8" customWidth="1"/>
    <col min="1226" max="1226" width="14.28515625" style="8" customWidth="1"/>
    <col min="1227" max="1227" width="12.28515625" style="8" customWidth="1"/>
    <col min="1228" max="1228" width="12.85546875" style="8" customWidth="1"/>
    <col min="1229" max="1230" width="12.42578125" style="8" customWidth="1"/>
    <col min="1231" max="1231" width="12.28515625" style="8" customWidth="1"/>
    <col min="1232" max="1237" width="11.42578125" style="8" bestFit="1" customWidth="1"/>
    <col min="1238" max="1238" width="13.85546875" style="8" bestFit="1" customWidth="1"/>
    <col min="1239" max="1243" width="11.42578125" style="8" bestFit="1" customWidth="1"/>
    <col min="1244" max="1244" width="11.7109375" style="8" customWidth="1"/>
    <col min="1245" max="1245" width="13.42578125" style="8" bestFit="1" customWidth="1"/>
    <col min="1246" max="1247" width="11.42578125" style="8" bestFit="1" customWidth="1"/>
    <col min="1248" max="1248" width="13.85546875" style="8" bestFit="1" customWidth="1"/>
    <col min="1249" max="1254" width="11.42578125" style="8" bestFit="1" customWidth="1"/>
    <col min="1255" max="1257" width="11.28515625" style="8" bestFit="1" customWidth="1"/>
    <col min="1258" max="1258" width="13.85546875" style="8" bestFit="1" customWidth="1"/>
    <col min="1259" max="1263" width="11.28515625" style="8" bestFit="1" customWidth="1"/>
    <col min="1264" max="1264" width="13.42578125" style="8" customWidth="1"/>
    <col min="1265" max="1265" width="11.28515625" style="8" bestFit="1" customWidth="1"/>
    <col min="1266" max="1266" width="15.140625" style="8" customWidth="1"/>
    <col min="1267" max="1267" width="13.140625" style="8" customWidth="1"/>
    <col min="1268" max="1268" width="15.85546875" style="8" customWidth="1"/>
    <col min="1269" max="1269" width="14.85546875" style="8" customWidth="1"/>
    <col min="1270" max="1270" width="19.140625" style="8" customWidth="1"/>
    <col min="1271" max="1271" width="14" style="8" customWidth="1"/>
    <col min="1272" max="1272" width="15.85546875" style="8" customWidth="1"/>
    <col min="1273" max="1273" width="17" style="8" customWidth="1"/>
    <col min="1274" max="1274" width="16.140625" style="8" customWidth="1"/>
    <col min="1275" max="1275" width="17.28515625" style="8" customWidth="1"/>
    <col min="1276" max="1277" width="8.85546875" style="8"/>
    <col min="1278" max="1278" width="13.85546875" style="8" bestFit="1" customWidth="1"/>
    <col min="1279" max="1471" width="8.85546875" style="8"/>
    <col min="1472" max="1472" width="43.42578125" style="8" customWidth="1"/>
    <col min="1473" max="1479" width="18.85546875" style="8" customWidth="1"/>
    <col min="1480" max="1480" width="15.42578125" style="8" customWidth="1"/>
    <col min="1481" max="1481" width="12.140625" style="8" customWidth="1"/>
    <col min="1482" max="1482" width="14.28515625" style="8" customWidth="1"/>
    <col min="1483" max="1483" width="12.28515625" style="8" customWidth="1"/>
    <col min="1484" max="1484" width="12.85546875" style="8" customWidth="1"/>
    <col min="1485" max="1486" width="12.42578125" style="8" customWidth="1"/>
    <col min="1487" max="1487" width="12.28515625" style="8" customWidth="1"/>
    <col min="1488" max="1493" width="11.42578125" style="8" bestFit="1" customWidth="1"/>
    <col min="1494" max="1494" width="13.85546875" style="8" bestFit="1" customWidth="1"/>
    <col min="1495" max="1499" width="11.42578125" style="8" bestFit="1" customWidth="1"/>
    <col min="1500" max="1500" width="11.7109375" style="8" customWidth="1"/>
    <col min="1501" max="1501" width="13.42578125" style="8" bestFit="1" customWidth="1"/>
    <col min="1502" max="1503" width="11.42578125" style="8" bestFit="1" customWidth="1"/>
    <col min="1504" max="1504" width="13.85546875" style="8" bestFit="1" customWidth="1"/>
    <col min="1505" max="1510" width="11.42578125" style="8" bestFit="1" customWidth="1"/>
    <col min="1511" max="1513" width="11.28515625" style="8" bestFit="1" customWidth="1"/>
    <col min="1514" max="1514" width="13.85546875" style="8" bestFit="1" customWidth="1"/>
    <col min="1515" max="1519" width="11.28515625" style="8" bestFit="1" customWidth="1"/>
    <col min="1520" max="1520" width="13.42578125" style="8" customWidth="1"/>
    <col min="1521" max="1521" width="11.28515625" style="8" bestFit="1" customWidth="1"/>
    <col min="1522" max="1522" width="15.140625" style="8" customWidth="1"/>
    <col min="1523" max="1523" width="13.140625" style="8" customWidth="1"/>
    <col min="1524" max="1524" width="15.85546875" style="8" customWidth="1"/>
    <col min="1525" max="1525" width="14.85546875" style="8" customWidth="1"/>
    <col min="1526" max="1526" width="19.140625" style="8" customWidth="1"/>
    <col min="1527" max="1527" width="14" style="8" customWidth="1"/>
    <col min="1528" max="1528" width="15.85546875" style="8" customWidth="1"/>
    <col min="1529" max="1529" width="17" style="8" customWidth="1"/>
    <col min="1530" max="1530" width="16.140625" style="8" customWidth="1"/>
    <col min="1531" max="1531" width="17.28515625" style="8" customWidth="1"/>
    <col min="1532" max="1533" width="8.85546875" style="8"/>
    <col min="1534" max="1534" width="13.85546875" style="8" bestFit="1" customWidth="1"/>
    <col min="1535" max="1727" width="8.85546875" style="8"/>
    <col min="1728" max="1728" width="43.42578125" style="8" customWidth="1"/>
    <col min="1729" max="1735" width="18.85546875" style="8" customWidth="1"/>
    <col min="1736" max="1736" width="15.42578125" style="8" customWidth="1"/>
    <col min="1737" max="1737" width="12.140625" style="8" customWidth="1"/>
    <col min="1738" max="1738" width="14.28515625" style="8" customWidth="1"/>
    <col min="1739" max="1739" width="12.28515625" style="8" customWidth="1"/>
    <col min="1740" max="1740" width="12.85546875" style="8" customWidth="1"/>
    <col min="1741" max="1742" width="12.42578125" style="8" customWidth="1"/>
    <col min="1743" max="1743" width="12.28515625" style="8" customWidth="1"/>
    <col min="1744" max="1749" width="11.42578125" style="8" bestFit="1" customWidth="1"/>
    <col min="1750" max="1750" width="13.85546875" style="8" bestFit="1" customWidth="1"/>
    <col min="1751" max="1755" width="11.42578125" style="8" bestFit="1" customWidth="1"/>
    <col min="1756" max="1756" width="11.7109375" style="8" customWidth="1"/>
    <col min="1757" max="1757" width="13.42578125" style="8" bestFit="1" customWidth="1"/>
    <col min="1758" max="1759" width="11.42578125" style="8" bestFit="1" customWidth="1"/>
    <col min="1760" max="1760" width="13.85546875" style="8" bestFit="1" customWidth="1"/>
    <col min="1761" max="1766" width="11.42578125" style="8" bestFit="1" customWidth="1"/>
    <col min="1767" max="1769" width="11.28515625" style="8" bestFit="1" customWidth="1"/>
    <col min="1770" max="1770" width="13.85546875" style="8" bestFit="1" customWidth="1"/>
    <col min="1771" max="1775" width="11.28515625" style="8" bestFit="1" customWidth="1"/>
    <col min="1776" max="1776" width="13.42578125" style="8" customWidth="1"/>
    <col min="1777" max="1777" width="11.28515625" style="8" bestFit="1" customWidth="1"/>
    <col min="1778" max="1778" width="15.140625" style="8" customWidth="1"/>
    <col min="1779" max="1779" width="13.140625" style="8" customWidth="1"/>
    <col min="1780" max="1780" width="15.85546875" style="8" customWidth="1"/>
    <col min="1781" max="1781" width="14.85546875" style="8" customWidth="1"/>
    <col min="1782" max="1782" width="19.140625" style="8" customWidth="1"/>
    <col min="1783" max="1783" width="14" style="8" customWidth="1"/>
    <col min="1784" max="1784" width="15.85546875" style="8" customWidth="1"/>
    <col min="1785" max="1785" width="17" style="8" customWidth="1"/>
    <col min="1786" max="1786" width="16.140625" style="8" customWidth="1"/>
    <col min="1787" max="1787" width="17.28515625" style="8" customWidth="1"/>
    <col min="1788" max="1789" width="8.85546875" style="8"/>
    <col min="1790" max="1790" width="13.85546875" style="8" bestFit="1" customWidth="1"/>
    <col min="1791" max="1983" width="8.85546875" style="8"/>
    <col min="1984" max="1984" width="43.42578125" style="8" customWidth="1"/>
    <col min="1985" max="1991" width="18.85546875" style="8" customWidth="1"/>
    <col min="1992" max="1992" width="15.42578125" style="8" customWidth="1"/>
    <col min="1993" max="1993" width="12.140625" style="8" customWidth="1"/>
    <col min="1994" max="1994" width="14.28515625" style="8" customWidth="1"/>
    <col min="1995" max="1995" width="12.28515625" style="8" customWidth="1"/>
    <col min="1996" max="1996" width="12.85546875" style="8" customWidth="1"/>
    <col min="1997" max="1998" width="12.42578125" style="8" customWidth="1"/>
    <col min="1999" max="1999" width="12.28515625" style="8" customWidth="1"/>
    <col min="2000" max="2005" width="11.42578125" style="8" bestFit="1" customWidth="1"/>
    <col min="2006" max="2006" width="13.85546875" style="8" bestFit="1" customWidth="1"/>
    <col min="2007" max="2011" width="11.42578125" style="8" bestFit="1" customWidth="1"/>
    <col min="2012" max="2012" width="11.7109375" style="8" customWidth="1"/>
    <col min="2013" max="2013" width="13.42578125" style="8" bestFit="1" customWidth="1"/>
    <col min="2014" max="2015" width="11.42578125" style="8" bestFit="1" customWidth="1"/>
    <col min="2016" max="2016" width="13.85546875" style="8" bestFit="1" customWidth="1"/>
    <col min="2017" max="2022" width="11.42578125" style="8" bestFit="1" customWidth="1"/>
    <col min="2023" max="2025" width="11.28515625" style="8" bestFit="1" customWidth="1"/>
    <col min="2026" max="2026" width="13.85546875" style="8" bestFit="1" customWidth="1"/>
    <col min="2027" max="2031" width="11.28515625" style="8" bestFit="1" customWidth="1"/>
    <col min="2032" max="2032" width="13.42578125" style="8" customWidth="1"/>
    <col min="2033" max="2033" width="11.28515625" style="8" bestFit="1" customWidth="1"/>
    <col min="2034" max="2034" width="15.140625" style="8" customWidth="1"/>
    <col min="2035" max="2035" width="13.140625" style="8" customWidth="1"/>
    <col min="2036" max="2036" width="15.85546875" style="8" customWidth="1"/>
    <col min="2037" max="2037" width="14.85546875" style="8" customWidth="1"/>
    <col min="2038" max="2038" width="19.140625" style="8" customWidth="1"/>
    <col min="2039" max="2039" width="14" style="8" customWidth="1"/>
    <col min="2040" max="2040" width="15.85546875" style="8" customWidth="1"/>
    <col min="2041" max="2041" width="17" style="8" customWidth="1"/>
    <col min="2042" max="2042" width="16.140625" style="8" customWidth="1"/>
    <col min="2043" max="2043" width="17.28515625" style="8" customWidth="1"/>
    <col min="2044" max="2045" width="8.85546875" style="8"/>
    <col min="2046" max="2046" width="13.85546875" style="8" bestFit="1" customWidth="1"/>
    <col min="2047" max="2239" width="8.85546875" style="8"/>
    <col min="2240" max="2240" width="43.42578125" style="8" customWidth="1"/>
    <col min="2241" max="2247" width="18.85546875" style="8" customWidth="1"/>
    <col min="2248" max="2248" width="15.42578125" style="8" customWidth="1"/>
    <col min="2249" max="2249" width="12.140625" style="8" customWidth="1"/>
    <col min="2250" max="2250" width="14.28515625" style="8" customWidth="1"/>
    <col min="2251" max="2251" width="12.28515625" style="8" customWidth="1"/>
    <col min="2252" max="2252" width="12.85546875" style="8" customWidth="1"/>
    <col min="2253" max="2254" width="12.42578125" style="8" customWidth="1"/>
    <col min="2255" max="2255" width="12.28515625" style="8" customWidth="1"/>
    <col min="2256" max="2261" width="11.42578125" style="8" bestFit="1" customWidth="1"/>
    <col min="2262" max="2262" width="13.85546875" style="8" bestFit="1" customWidth="1"/>
    <col min="2263" max="2267" width="11.42578125" style="8" bestFit="1" customWidth="1"/>
    <col min="2268" max="2268" width="11.7109375" style="8" customWidth="1"/>
    <col min="2269" max="2269" width="13.42578125" style="8" bestFit="1" customWidth="1"/>
    <col min="2270" max="2271" width="11.42578125" style="8" bestFit="1" customWidth="1"/>
    <col min="2272" max="2272" width="13.85546875" style="8" bestFit="1" customWidth="1"/>
    <col min="2273" max="2278" width="11.42578125" style="8" bestFit="1" customWidth="1"/>
    <col min="2279" max="2281" width="11.28515625" style="8" bestFit="1" customWidth="1"/>
    <col min="2282" max="2282" width="13.85546875" style="8" bestFit="1" customWidth="1"/>
    <col min="2283" max="2287" width="11.28515625" style="8" bestFit="1" customWidth="1"/>
    <col min="2288" max="2288" width="13.42578125" style="8" customWidth="1"/>
    <col min="2289" max="2289" width="11.28515625" style="8" bestFit="1" customWidth="1"/>
    <col min="2290" max="2290" width="15.140625" style="8" customWidth="1"/>
    <col min="2291" max="2291" width="13.140625" style="8" customWidth="1"/>
    <col min="2292" max="2292" width="15.85546875" style="8" customWidth="1"/>
    <col min="2293" max="2293" width="14.85546875" style="8" customWidth="1"/>
    <col min="2294" max="2294" width="19.140625" style="8" customWidth="1"/>
    <col min="2295" max="2295" width="14" style="8" customWidth="1"/>
    <col min="2296" max="2296" width="15.85546875" style="8" customWidth="1"/>
    <col min="2297" max="2297" width="17" style="8" customWidth="1"/>
    <col min="2298" max="2298" width="16.140625" style="8" customWidth="1"/>
    <col min="2299" max="2299" width="17.28515625" style="8" customWidth="1"/>
    <col min="2300" max="2301" width="8.85546875" style="8"/>
    <col min="2302" max="2302" width="13.85546875" style="8" bestFit="1" customWidth="1"/>
    <col min="2303" max="2495" width="8.85546875" style="8"/>
    <col min="2496" max="2496" width="43.42578125" style="8" customWidth="1"/>
    <col min="2497" max="2503" width="18.85546875" style="8" customWidth="1"/>
    <col min="2504" max="2504" width="15.42578125" style="8" customWidth="1"/>
    <col min="2505" max="2505" width="12.140625" style="8" customWidth="1"/>
    <col min="2506" max="2506" width="14.28515625" style="8" customWidth="1"/>
    <col min="2507" max="2507" width="12.28515625" style="8" customWidth="1"/>
    <col min="2508" max="2508" width="12.85546875" style="8" customWidth="1"/>
    <col min="2509" max="2510" width="12.42578125" style="8" customWidth="1"/>
    <col min="2511" max="2511" width="12.28515625" style="8" customWidth="1"/>
    <col min="2512" max="2517" width="11.42578125" style="8" bestFit="1" customWidth="1"/>
    <col min="2518" max="2518" width="13.85546875" style="8" bestFit="1" customWidth="1"/>
    <col min="2519" max="2523" width="11.42578125" style="8" bestFit="1" customWidth="1"/>
    <col min="2524" max="2524" width="11.7109375" style="8" customWidth="1"/>
    <col min="2525" max="2525" width="13.42578125" style="8" bestFit="1" customWidth="1"/>
    <col min="2526" max="2527" width="11.42578125" style="8" bestFit="1" customWidth="1"/>
    <col min="2528" max="2528" width="13.85546875" style="8" bestFit="1" customWidth="1"/>
    <col min="2529" max="2534" width="11.42578125" style="8" bestFit="1" customWidth="1"/>
    <col min="2535" max="2537" width="11.28515625" style="8" bestFit="1" customWidth="1"/>
    <col min="2538" max="2538" width="13.85546875" style="8" bestFit="1" customWidth="1"/>
    <col min="2539" max="2543" width="11.28515625" style="8" bestFit="1" customWidth="1"/>
    <col min="2544" max="2544" width="13.42578125" style="8" customWidth="1"/>
    <col min="2545" max="2545" width="11.28515625" style="8" bestFit="1" customWidth="1"/>
    <col min="2546" max="2546" width="15.140625" style="8" customWidth="1"/>
    <col min="2547" max="2547" width="13.140625" style="8" customWidth="1"/>
    <col min="2548" max="2548" width="15.85546875" style="8" customWidth="1"/>
    <col min="2549" max="2549" width="14.85546875" style="8" customWidth="1"/>
    <col min="2550" max="2550" width="19.140625" style="8" customWidth="1"/>
    <col min="2551" max="2551" width="14" style="8" customWidth="1"/>
    <col min="2552" max="2552" width="15.85546875" style="8" customWidth="1"/>
    <col min="2553" max="2553" width="17" style="8" customWidth="1"/>
    <col min="2554" max="2554" width="16.140625" style="8" customWidth="1"/>
    <col min="2555" max="2555" width="17.28515625" style="8" customWidth="1"/>
    <col min="2556" max="2557" width="8.85546875" style="8"/>
    <col min="2558" max="2558" width="13.85546875" style="8" bestFit="1" customWidth="1"/>
    <col min="2559" max="2751" width="8.85546875" style="8"/>
    <col min="2752" max="2752" width="43.42578125" style="8" customWidth="1"/>
    <col min="2753" max="2759" width="18.85546875" style="8" customWidth="1"/>
    <col min="2760" max="2760" width="15.42578125" style="8" customWidth="1"/>
    <col min="2761" max="2761" width="12.140625" style="8" customWidth="1"/>
    <col min="2762" max="2762" width="14.28515625" style="8" customWidth="1"/>
    <col min="2763" max="2763" width="12.28515625" style="8" customWidth="1"/>
    <col min="2764" max="2764" width="12.85546875" style="8" customWidth="1"/>
    <col min="2765" max="2766" width="12.42578125" style="8" customWidth="1"/>
    <col min="2767" max="2767" width="12.28515625" style="8" customWidth="1"/>
    <col min="2768" max="2773" width="11.42578125" style="8" bestFit="1" customWidth="1"/>
    <col min="2774" max="2774" width="13.85546875" style="8" bestFit="1" customWidth="1"/>
    <col min="2775" max="2779" width="11.42578125" style="8" bestFit="1" customWidth="1"/>
    <col min="2780" max="2780" width="11.7109375" style="8" customWidth="1"/>
    <col min="2781" max="2781" width="13.42578125" style="8" bestFit="1" customWidth="1"/>
    <col min="2782" max="2783" width="11.42578125" style="8" bestFit="1" customWidth="1"/>
    <col min="2784" max="2784" width="13.85546875" style="8" bestFit="1" customWidth="1"/>
    <col min="2785" max="2790" width="11.42578125" style="8" bestFit="1" customWidth="1"/>
    <col min="2791" max="2793" width="11.28515625" style="8" bestFit="1" customWidth="1"/>
    <col min="2794" max="2794" width="13.85546875" style="8" bestFit="1" customWidth="1"/>
    <col min="2795" max="2799" width="11.28515625" style="8" bestFit="1" customWidth="1"/>
    <col min="2800" max="2800" width="13.42578125" style="8" customWidth="1"/>
    <col min="2801" max="2801" width="11.28515625" style="8" bestFit="1" customWidth="1"/>
    <col min="2802" max="2802" width="15.140625" style="8" customWidth="1"/>
    <col min="2803" max="2803" width="13.140625" style="8" customWidth="1"/>
    <col min="2804" max="2804" width="15.85546875" style="8" customWidth="1"/>
    <col min="2805" max="2805" width="14.85546875" style="8" customWidth="1"/>
    <col min="2806" max="2806" width="19.140625" style="8" customWidth="1"/>
    <col min="2807" max="2807" width="14" style="8" customWidth="1"/>
    <col min="2808" max="2808" width="15.85546875" style="8" customWidth="1"/>
    <col min="2809" max="2809" width="17" style="8" customWidth="1"/>
    <col min="2810" max="2810" width="16.140625" style="8" customWidth="1"/>
    <col min="2811" max="2811" width="17.28515625" style="8" customWidth="1"/>
    <col min="2812" max="2813" width="8.85546875" style="8"/>
    <col min="2814" max="2814" width="13.85546875" style="8" bestFit="1" customWidth="1"/>
    <col min="2815" max="3007" width="8.85546875" style="8"/>
    <col min="3008" max="3008" width="43.42578125" style="8" customWidth="1"/>
    <col min="3009" max="3015" width="18.85546875" style="8" customWidth="1"/>
    <col min="3016" max="3016" width="15.42578125" style="8" customWidth="1"/>
    <col min="3017" max="3017" width="12.140625" style="8" customWidth="1"/>
    <col min="3018" max="3018" width="14.28515625" style="8" customWidth="1"/>
    <col min="3019" max="3019" width="12.28515625" style="8" customWidth="1"/>
    <col min="3020" max="3020" width="12.85546875" style="8" customWidth="1"/>
    <col min="3021" max="3022" width="12.42578125" style="8" customWidth="1"/>
    <col min="3023" max="3023" width="12.28515625" style="8" customWidth="1"/>
    <col min="3024" max="3029" width="11.42578125" style="8" bestFit="1" customWidth="1"/>
    <col min="3030" max="3030" width="13.85546875" style="8" bestFit="1" customWidth="1"/>
    <col min="3031" max="3035" width="11.42578125" style="8" bestFit="1" customWidth="1"/>
    <col min="3036" max="3036" width="11.7109375" style="8" customWidth="1"/>
    <col min="3037" max="3037" width="13.42578125" style="8" bestFit="1" customWidth="1"/>
    <col min="3038" max="3039" width="11.42578125" style="8" bestFit="1" customWidth="1"/>
    <col min="3040" max="3040" width="13.85546875" style="8" bestFit="1" customWidth="1"/>
    <col min="3041" max="3046" width="11.42578125" style="8" bestFit="1" customWidth="1"/>
    <col min="3047" max="3049" width="11.28515625" style="8" bestFit="1" customWidth="1"/>
    <col min="3050" max="3050" width="13.85546875" style="8" bestFit="1" customWidth="1"/>
    <col min="3051" max="3055" width="11.28515625" style="8" bestFit="1" customWidth="1"/>
    <col min="3056" max="3056" width="13.42578125" style="8" customWidth="1"/>
    <col min="3057" max="3057" width="11.28515625" style="8" bestFit="1" customWidth="1"/>
    <col min="3058" max="3058" width="15.140625" style="8" customWidth="1"/>
    <col min="3059" max="3059" width="13.140625" style="8" customWidth="1"/>
    <col min="3060" max="3060" width="15.85546875" style="8" customWidth="1"/>
    <col min="3061" max="3061" width="14.85546875" style="8" customWidth="1"/>
    <col min="3062" max="3062" width="19.140625" style="8" customWidth="1"/>
    <col min="3063" max="3063" width="14" style="8" customWidth="1"/>
    <col min="3064" max="3064" width="15.85546875" style="8" customWidth="1"/>
    <col min="3065" max="3065" width="17" style="8" customWidth="1"/>
    <col min="3066" max="3066" width="16.140625" style="8" customWidth="1"/>
    <col min="3067" max="3067" width="17.28515625" style="8" customWidth="1"/>
    <col min="3068" max="3069" width="8.85546875" style="8"/>
    <col min="3070" max="3070" width="13.85546875" style="8" bestFit="1" customWidth="1"/>
    <col min="3071" max="3263" width="8.85546875" style="8"/>
    <col min="3264" max="3264" width="43.42578125" style="8" customWidth="1"/>
    <col min="3265" max="3271" width="18.85546875" style="8" customWidth="1"/>
    <col min="3272" max="3272" width="15.42578125" style="8" customWidth="1"/>
    <col min="3273" max="3273" width="12.140625" style="8" customWidth="1"/>
    <col min="3274" max="3274" width="14.28515625" style="8" customWidth="1"/>
    <col min="3275" max="3275" width="12.28515625" style="8" customWidth="1"/>
    <col min="3276" max="3276" width="12.85546875" style="8" customWidth="1"/>
    <col min="3277" max="3278" width="12.42578125" style="8" customWidth="1"/>
    <col min="3279" max="3279" width="12.28515625" style="8" customWidth="1"/>
    <col min="3280" max="3285" width="11.42578125" style="8" bestFit="1" customWidth="1"/>
    <col min="3286" max="3286" width="13.85546875" style="8" bestFit="1" customWidth="1"/>
    <col min="3287" max="3291" width="11.42578125" style="8" bestFit="1" customWidth="1"/>
    <col min="3292" max="3292" width="11.7109375" style="8" customWidth="1"/>
    <col min="3293" max="3293" width="13.42578125" style="8" bestFit="1" customWidth="1"/>
    <col min="3294" max="3295" width="11.42578125" style="8" bestFit="1" customWidth="1"/>
    <col min="3296" max="3296" width="13.85546875" style="8" bestFit="1" customWidth="1"/>
    <col min="3297" max="3302" width="11.42578125" style="8" bestFit="1" customWidth="1"/>
    <col min="3303" max="3305" width="11.28515625" style="8" bestFit="1" customWidth="1"/>
    <col min="3306" max="3306" width="13.85546875" style="8" bestFit="1" customWidth="1"/>
    <col min="3307" max="3311" width="11.28515625" style="8" bestFit="1" customWidth="1"/>
    <col min="3312" max="3312" width="13.42578125" style="8" customWidth="1"/>
    <col min="3313" max="3313" width="11.28515625" style="8" bestFit="1" customWidth="1"/>
    <col min="3314" max="3314" width="15.140625" style="8" customWidth="1"/>
    <col min="3315" max="3315" width="13.140625" style="8" customWidth="1"/>
    <col min="3316" max="3316" width="15.85546875" style="8" customWidth="1"/>
    <col min="3317" max="3317" width="14.85546875" style="8" customWidth="1"/>
    <col min="3318" max="3318" width="19.140625" style="8" customWidth="1"/>
    <col min="3319" max="3319" width="14" style="8" customWidth="1"/>
    <col min="3320" max="3320" width="15.85546875" style="8" customWidth="1"/>
    <col min="3321" max="3321" width="17" style="8" customWidth="1"/>
    <col min="3322" max="3322" width="16.140625" style="8" customWidth="1"/>
    <col min="3323" max="3323" width="17.28515625" style="8" customWidth="1"/>
    <col min="3324" max="3325" width="8.85546875" style="8"/>
    <col min="3326" max="3326" width="13.85546875" style="8" bestFit="1" customWidth="1"/>
    <col min="3327" max="3519" width="8.85546875" style="8"/>
    <col min="3520" max="3520" width="43.42578125" style="8" customWidth="1"/>
    <col min="3521" max="3527" width="18.85546875" style="8" customWidth="1"/>
    <col min="3528" max="3528" width="15.42578125" style="8" customWidth="1"/>
    <col min="3529" max="3529" width="12.140625" style="8" customWidth="1"/>
    <col min="3530" max="3530" width="14.28515625" style="8" customWidth="1"/>
    <col min="3531" max="3531" width="12.28515625" style="8" customWidth="1"/>
    <col min="3532" max="3532" width="12.85546875" style="8" customWidth="1"/>
    <col min="3533" max="3534" width="12.42578125" style="8" customWidth="1"/>
    <col min="3535" max="3535" width="12.28515625" style="8" customWidth="1"/>
    <col min="3536" max="3541" width="11.42578125" style="8" bestFit="1" customWidth="1"/>
    <col min="3542" max="3542" width="13.85546875" style="8" bestFit="1" customWidth="1"/>
    <col min="3543" max="3547" width="11.42578125" style="8" bestFit="1" customWidth="1"/>
    <col min="3548" max="3548" width="11.7109375" style="8" customWidth="1"/>
    <col min="3549" max="3549" width="13.42578125" style="8" bestFit="1" customWidth="1"/>
    <col min="3550" max="3551" width="11.42578125" style="8" bestFit="1" customWidth="1"/>
    <col min="3552" max="3552" width="13.85546875" style="8" bestFit="1" customWidth="1"/>
    <col min="3553" max="3558" width="11.42578125" style="8" bestFit="1" customWidth="1"/>
    <col min="3559" max="3561" width="11.28515625" style="8" bestFit="1" customWidth="1"/>
    <col min="3562" max="3562" width="13.85546875" style="8" bestFit="1" customWidth="1"/>
    <col min="3563" max="3567" width="11.28515625" style="8" bestFit="1" customWidth="1"/>
    <col min="3568" max="3568" width="13.42578125" style="8" customWidth="1"/>
    <col min="3569" max="3569" width="11.28515625" style="8" bestFit="1" customWidth="1"/>
    <col min="3570" max="3570" width="15.140625" style="8" customWidth="1"/>
    <col min="3571" max="3571" width="13.140625" style="8" customWidth="1"/>
    <col min="3572" max="3572" width="15.85546875" style="8" customWidth="1"/>
    <col min="3573" max="3573" width="14.85546875" style="8" customWidth="1"/>
    <col min="3574" max="3574" width="19.140625" style="8" customWidth="1"/>
    <col min="3575" max="3575" width="14" style="8" customWidth="1"/>
    <col min="3576" max="3576" width="15.85546875" style="8" customWidth="1"/>
    <col min="3577" max="3577" width="17" style="8" customWidth="1"/>
    <col min="3578" max="3578" width="16.140625" style="8" customWidth="1"/>
    <col min="3579" max="3579" width="17.28515625" style="8" customWidth="1"/>
    <col min="3580" max="3581" width="8.85546875" style="8"/>
    <col min="3582" max="3582" width="13.85546875" style="8" bestFit="1" customWidth="1"/>
    <col min="3583" max="3775" width="8.85546875" style="8"/>
    <col min="3776" max="3776" width="43.42578125" style="8" customWidth="1"/>
    <col min="3777" max="3783" width="18.85546875" style="8" customWidth="1"/>
    <col min="3784" max="3784" width="15.42578125" style="8" customWidth="1"/>
    <col min="3785" max="3785" width="12.140625" style="8" customWidth="1"/>
    <col min="3786" max="3786" width="14.28515625" style="8" customWidth="1"/>
    <col min="3787" max="3787" width="12.28515625" style="8" customWidth="1"/>
    <col min="3788" max="3788" width="12.85546875" style="8" customWidth="1"/>
    <col min="3789" max="3790" width="12.42578125" style="8" customWidth="1"/>
    <col min="3791" max="3791" width="12.28515625" style="8" customWidth="1"/>
    <col min="3792" max="3797" width="11.42578125" style="8" bestFit="1" customWidth="1"/>
    <col min="3798" max="3798" width="13.85546875" style="8" bestFit="1" customWidth="1"/>
    <col min="3799" max="3803" width="11.42578125" style="8" bestFit="1" customWidth="1"/>
    <col min="3804" max="3804" width="11.7109375" style="8" customWidth="1"/>
    <col min="3805" max="3805" width="13.42578125" style="8" bestFit="1" customWidth="1"/>
    <col min="3806" max="3807" width="11.42578125" style="8" bestFit="1" customWidth="1"/>
    <col min="3808" max="3808" width="13.85546875" style="8" bestFit="1" customWidth="1"/>
    <col min="3809" max="3814" width="11.42578125" style="8" bestFit="1" customWidth="1"/>
    <col min="3815" max="3817" width="11.28515625" style="8" bestFit="1" customWidth="1"/>
    <col min="3818" max="3818" width="13.85546875" style="8" bestFit="1" customWidth="1"/>
    <col min="3819" max="3823" width="11.28515625" style="8" bestFit="1" customWidth="1"/>
    <col min="3824" max="3824" width="13.42578125" style="8" customWidth="1"/>
    <col min="3825" max="3825" width="11.28515625" style="8" bestFit="1" customWidth="1"/>
    <col min="3826" max="3826" width="15.140625" style="8" customWidth="1"/>
    <col min="3827" max="3827" width="13.140625" style="8" customWidth="1"/>
    <col min="3828" max="3828" width="15.85546875" style="8" customWidth="1"/>
    <col min="3829" max="3829" width="14.85546875" style="8" customWidth="1"/>
    <col min="3830" max="3830" width="19.140625" style="8" customWidth="1"/>
    <col min="3831" max="3831" width="14" style="8" customWidth="1"/>
    <col min="3832" max="3832" width="15.85546875" style="8" customWidth="1"/>
    <col min="3833" max="3833" width="17" style="8" customWidth="1"/>
    <col min="3834" max="3834" width="16.140625" style="8" customWidth="1"/>
    <col min="3835" max="3835" width="17.28515625" style="8" customWidth="1"/>
    <col min="3836" max="3837" width="8.85546875" style="8"/>
    <col min="3838" max="3838" width="13.85546875" style="8" bestFit="1" customWidth="1"/>
    <col min="3839" max="4031" width="8.85546875" style="8"/>
    <col min="4032" max="4032" width="43.42578125" style="8" customWidth="1"/>
    <col min="4033" max="4039" width="18.85546875" style="8" customWidth="1"/>
    <col min="4040" max="4040" width="15.42578125" style="8" customWidth="1"/>
    <col min="4041" max="4041" width="12.140625" style="8" customWidth="1"/>
    <col min="4042" max="4042" width="14.28515625" style="8" customWidth="1"/>
    <col min="4043" max="4043" width="12.28515625" style="8" customWidth="1"/>
    <col min="4044" max="4044" width="12.85546875" style="8" customWidth="1"/>
    <col min="4045" max="4046" width="12.42578125" style="8" customWidth="1"/>
    <col min="4047" max="4047" width="12.28515625" style="8" customWidth="1"/>
    <col min="4048" max="4053" width="11.42578125" style="8" bestFit="1" customWidth="1"/>
    <col min="4054" max="4054" width="13.85546875" style="8" bestFit="1" customWidth="1"/>
    <col min="4055" max="4059" width="11.42578125" style="8" bestFit="1" customWidth="1"/>
    <col min="4060" max="4060" width="11.7109375" style="8" customWidth="1"/>
    <col min="4061" max="4061" width="13.42578125" style="8" bestFit="1" customWidth="1"/>
    <col min="4062" max="4063" width="11.42578125" style="8" bestFit="1" customWidth="1"/>
    <col min="4064" max="4064" width="13.85546875" style="8" bestFit="1" customWidth="1"/>
    <col min="4065" max="4070" width="11.42578125" style="8" bestFit="1" customWidth="1"/>
    <col min="4071" max="4073" width="11.28515625" style="8" bestFit="1" customWidth="1"/>
    <col min="4074" max="4074" width="13.85546875" style="8" bestFit="1" customWidth="1"/>
    <col min="4075" max="4079" width="11.28515625" style="8" bestFit="1" customWidth="1"/>
    <col min="4080" max="4080" width="13.42578125" style="8" customWidth="1"/>
    <col min="4081" max="4081" width="11.28515625" style="8" bestFit="1" customWidth="1"/>
    <col min="4082" max="4082" width="15.140625" style="8" customWidth="1"/>
    <col min="4083" max="4083" width="13.140625" style="8" customWidth="1"/>
    <col min="4084" max="4084" width="15.85546875" style="8" customWidth="1"/>
    <col min="4085" max="4085" width="14.85546875" style="8" customWidth="1"/>
    <col min="4086" max="4086" width="19.140625" style="8" customWidth="1"/>
    <col min="4087" max="4087" width="14" style="8" customWidth="1"/>
    <col min="4088" max="4088" width="15.85546875" style="8" customWidth="1"/>
    <col min="4089" max="4089" width="17" style="8" customWidth="1"/>
    <col min="4090" max="4090" width="16.140625" style="8" customWidth="1"/>
    <col min="4091" max="4091" width="17.28515625" style="8" customWidth="1"/>
    <col min="4092" max="4093" width="8.85546875" style="8"/>
    <col min="4094" max="4094" width="13.85546875" style="8" bestFit="1" customWidth="1"/>
    <col min="4095" max="4287" width="8.85546875" style="8"/>
    <col min="4288" max="4288" width="43.42578125" style="8" customWidth="1"/>
    <col min="4289" max="4295" width="18.85546875" style="8" customWidth="1"/>
    <col min="4296" max="4296" width="15.42578125" style="8" customWidth="1"/>
    <col min="4297" max="4297" width="12.140625" style="8" customWidth="1"/>
    <col min="4298" max="4298" width="14.28515625" style="8" customWidth="1"/>
    <col min="4299" max="4299" width="12.28515625" style="8" customWidth="1"/>
    <col min="4300" max="4300" width="12.85546875" style="8" customWidth="1"/>
    <col min="4301" max="4302" width="12.42578125" style="8" customWidth="1"/>
    <col min="4303" max="4303" width="12.28515625" style="8" customWidth="1"/>
    <col min="4304" max="4309" width="11.42578125" style="8" bestFit="1" customWidth="1"/>
    <col min="4310" max="4310" width="13.85546875" style="8" bestFit="1" customWidth="1"/>
    <col min="4311" max="4315" width="11.42578125" style="8" bestFit="1" customWidth="1"/>
    <col min="4316" max="4316" width="11.7109375" style="8" customWidth="1"/>
    <col min="4317" max="4317" width="13.42578125" style="8" bestFit="1" customWidth="1"/>
    <col min="4318" max="4319" width="11.42578125" style="8" bestFit="1" customWidth="1"/>
    <col min="4320" max="4320" width="13.85546875" style="8" bestFit="1" customWidth="1"/>
    <col min="4321" max="4326" width="11.42578125" style="8" bestFit="1" customWidth="1"/>
    <col min="4327" max="4329" width="11.28515625" style="8" bestFit="1" customWidth="1"/>
    <col min="4330" max="4330" width="13.85546875" style="8" bestFit="1" customWidth="1"/>
    <col min="4331" max="4335" width="11.28515625" style="8" bestFit="1" customWidth="1"/>
    <col min="4336" max="4336" width="13.42578125" style="8" customWidth="1"/>
    <col min="4337" max="4337" width="11.28515625" style="8" bestFit="1" customWidth="1"/>
    <col min="4338" max="4338" width="15.140625" style="8" customWidth="1"/>
    <col min="4339" max="4339" width="13.140625" style="8" customWidth="1"/>
    <col min="4340" max="4340" width="15.85546875" style="8" customWidth="1"/>
    <col min="4341" max="4341" width="14.85546875" style="8" customWidth="1"/>
    <col min="4342" max="4342" width="19.140625" style="8" customWidth="1"/>
    <col min="4343" max="4343" width="14" style="8" customWidth="1"/>
    <col min="4344" max="4344" width="15.85546875" style="8" customWidth="1"/>
    <col min="4345" max="4345" width="17" style="8" customWidth="1"/>
    <col min="4346" max="4346" width="16.140625" style="8" customWidth="1"/>
    <col min="4347" max="4347" width="17.28515625" style="8" customWidth="1"/>
    <col min="4348" max="4349" width="8.85546875" style="8"/>
    <col min="4350" max="4350" width="13.85546875" style="8" bestFit="1" customWidth="1"/>
    <col min="4351" max="4543" width="8.85546875" style="8"/>
    <col min="4544" max="4544" width="43.42578125" style="8" customWidth="1"/>
    <col min="4545" max="4551" width="18.85546875" style="8" customWidth="1"/>
    <col min="4552" max="4552" width="15.42578125" style="8" customWidth="1"/>
    <col min="4553" max="4553" width="12.140625" style="8" customWidth="1"/>
    <col min="4554" max="4554" width="14.28515625" style="8" customWidth="1"/>
    <col min="4555" max="4555" width="12.28515625" style="8" customWidth="1"/>
    <col min="4556" max="4556" width="12.85546875" style="8" customWidth="1"/>
    <col min="4557" max="4558" width="12.42578125" style="8" customWidth="1"/>
    <col min="4559" max="4559" width="12.28515625" style="8" customWidth="1"/>
    <col min="4560" max="4565" width="11.42578125" style="8" bestFit="1" customWidth="1"/>
    <col min="4566" max="4566" width="13.85546875" style="8" bestFit="1" customWidth="1"/>
    <col min="4567" max="4571" width="11.42578125" style="8" bestFit="1" customWidth="1"/>
    <col min="4572" max="4572" width="11.7109375" style="8" customWidth="1"/>
    <col min="4573" max="4573" width="13.42578125" style="8" bestFit="1" customWidth="1"/>
    <col min="4574" max="4575" width="11.42578125" style="8" bestFit="1" customWidth="1"/>
    <col min="4576" max="4576" width="13.85546875" style="8" bestFit="1" customWidth="1"/>
    <col min="4577" max="4582" width="11.42578125" style="8" bestFit="1" customWidth="1"/>
    <col min="4583" max="4585" width="11.28515625" style="8" bestFit="1" customWidth="1"/>
    <col min="4586" max="4586" width="13.85546875" style="8" bestFit="1" customWidth="1"/>
    <col min="4587" max="4591" width="11.28515625" style="8" bestFit="1" customWidth="1"/>
    <col min="4592" max="4592" width="13.42578125" style="8" customWidth="1"/>
    <col min="4593" max="4593" width="11.28515625" style="8" bestFit="1" customWidth="1"/>
    <col min="4594" max="4594" width="15.140625" style="8" customWidth="1"/>
    <col min="4595" max="4595" width="13.140625" style="8" customWidth="1"/>
    <col min="4596" max="4596" width="15.85546875" style="8" customWidth="1"/>
    <col min="4597" max="4597" width="14.85546875" style="8" customWidth="1"/>
    <col min="4598" max="4598" width="19.140625" style="8" customWidth="1"/>
    <col min="4599" max="4599" width="14" style="8" customWidth="1"/>
    <col min="4600" max="4600" width="15.85546875" style="8" customWidth="1"/>
    <col min="4601" max="4601" width="17" style="8" customWidth="1"/>
    <col min="4602" max="4602" width="16.140625" style="8" customWidth="1"/>
    <col min="4603" max="4603" width="17.28515625" style="8" customWidth="1"/>
    <col min="4604" max="4605" width="8.85546875" style="8"/>
    <col min="4606" max="4606" width="13.85546875" style="8" bestFit="1" customWidth="1"/>
    <col min="4607" max="4799" width="8.85546875" style="8"/>
    <col min="4800" max="4800" width="43.42578125" style="8" customWidth="1"/>
    <col min="4801" max="4807" width="18.85546875" style="8" customWidth="1"/>
    <col min="4808" max="4808" width="15.42578125" style="8" customWidth="1"/>
    <col min="4809" max="4809" width="12.140625" style="8" customWidth="1"/>
    <col min="4810" max="4810" width="14.28515625" style="8" customWidth="1"/>
    <col min="4811" max="4811" width="12.28515625" style="8" customWidth="1"/>
    <col min="4812" max="4812" width="12.85546875" style="8" customWidth="1"/>
    <col min="4813" max="4814" width="12.42578125" style="8" customWidth="1"/>
    <col min="4815" max="4815" width="12.28515625" style="8" customWidth="1"/>
    <col min="4816" max="4821" width="11.42578125" style="8" bestFit="1" customWidth="1"/>
    <col min="4822" max="4822" width="13.85546875" style="8" bestFit="1" customWidth="1"/>
    <col min="4823" max="4827" width="11.42578125" style="8" bestFit="1" customWidth="1"/>
    <col min="4828" max="4828" width="11.7109375" style="8" customWidth="1"/>
    <col min="4829" max="4829" width="13.42578125" style="8" bestFit="1" customWidth="1"/>
    <col min="4830" max="4831" width="11.42578125" style="8" bestFit="1" customWidth="1"/>
    <col min="4832" max="4832" width="13.85546875" style="8" bestFit="1" customWidth="1"/>
    <col min="4833" max="4838" width="11.42578125" style="8" bestFit="1" customWidth="1"/>
    <col min="4839" max="4841" width="11.28515625" style="8" bestFit="1" customWidth="1"/>
    <col min="4842" max="4842" width="13.85546875" style="8" bestFit="1" customWidth="1"/>
    <col min="4843" max="4847" width="11.28515625" style="8" bestFit="1" customWidth="1"/>
    <col min="4848" max="4848" width="13.42578125" style="8" customWidth="1"/>
    <col min="4849" max="4849" width="11.28515625" style="8" bestFit="1" customWidth="1"/>
    <col min="4850" max="4850" width="15.140625" style="8" customWidth="1"/>
    <col min="4851" max="4851" width="13.140625" style="8" customWidth="1"/>
    <col min="4852" max="4852" width="15.85546875" style="8" customWidth="1"/>
    <col min="4853" max="4853" width="14.85546875" style="8" customWidth="1"/>
    <col min="4854" max="4854" width="19.140625" style="8" customWidth="1"/>
    <col min="4855" max="4855" width="14" style="8" customWidth="1"/>
    <col min="4856" max="4856" width="15.85546875" style="8" customWidth="1"/>
    <col min="4857" max="4857" width="17" style="8" customWidth="1"/>
    <col min="4858" max="4858" width="16.140625" style="8" customWidth="1"/>
    <col min="4859" max="4859" width="17.28515625" style="8" customWidth="1"/>
    <col min="4860" max="4861" width="8.85546875" style="8"/>
    <col min="4862" max="4862" width="13.85546875" style="8" bestFit="1" customWidth="1"/>
    <col min="4863" max="5055" width="8.85546875" style="8"/>
    <col min="5056" max="5056" width="43.42578125" style="8" customWidth="1"/>
    <col min="5057" max="5063" width="18.85546875" style="8" customWidth="1"/>
    <col min="5064" max="5064" width="15.42578125" style="8" customWidth="1"/>
    <col min="5065" max="5065" width="12.140625" style="8" customWidth="1"/>
    <col min="5066" max="5066" width="14.28515625" style="8" customWidth="1"/>
    <col min="5067" max="5067" width="12.28515625" style="8" customWidth="1"/>
    <col min="5068" max="5068" width="12.85546875" style="8" customWidth="1"/>
    <col min="5069" max="5070" width="12.42578125" style="8" customWidth="1"/>
    <col min="5071" max="5071" width="12.28515625" style="8" customWidth="1"/>
    <col min="5072" max="5077" width="11.42578125" style="8" bestFit="1" customWidth="1"/>
    <col min="5078" max="5078" width="13.85546875" style="8" bestFit="1" customWidth="1"/>
    <col min="5079" max="5083" width="11.42578125" style="8" bestFit="1" customWidth="1"/>
    <col min="5084" max="5084" width="11.7109375" style="8" customWidth="1"/>
    <col min="5085" max="5085" width="13.42578125" style="8" bestFit="1" customWidth="1"/>
    <col min="5086" max="5087" width="11.42578125" style="8" bestFit="1" customWidth="1"/>
    <col min="5088" max="5088" width="13.85546875" style="8" bestFit="1" customWidth="1"/>
    <col min="5089" max="5094" width="11.42578125" style="8" bestFit="1" customWidth="1"/>
    <col min="5095" max="5097" width="11.28515625" style="8" bestFit="1" customWidth="1"/>
    <col min="5098" max="5098" width="13.85546875" style="8" bestFit="1" customWidth="1"/>
    <col min="5099" max="5103" width="11.28515625" style="8" bestFit="1" customWidth="1"/>
    <col min="5104" max="5104" width="13.42578125" style="8" customWidth="1"/>
    <col min="5105" max="5105" width="11.28515625" style="8" bestFit="1" customWidth="1"/>
    <col min="5106" max="5106" width="15.140625" style="8" customWidth="1"/>
    <col min="5107" max="5107" width="13.140625" style="8" customWidth="1"/>
    <col min="5108" max="5108" width="15.85546875" style="8" customWidth="1"/>
    <col min="5109" max="5109" width="14.85546875" style="8" customWidth="1"/>
    <col min="5110" max="5110" width="19.140625" style="8" customWidth="1"/>
    <col min="5111" max="5111" width="14" style="8" customWidth="1"/>
    <col min="5112" max="5112" width="15.85546875" style="8" customWidth="1"/>
    <col min="5113" max="5113" width="17" style="8" customWidth="1"/>
    <col min="5114" max="5114" width="16.140625" style="8" customWidth="1"/>
    <col min="5115" max="5115" width="17.28515625" style="8" customWidth="1"/>
    <col min="5116" max="5117" width="8.85546875" style="8"/>
    <col min="5118" max="5118" width="13.85546875" style="8" bestFit="1" customWidth="1"/>
    <col min="5119" max="5311" width="8.85546875" style="8"/>
    <col min="5312" max="5312" width="43.42578125" style="8" customWidth="1"/>
    <col min="5313" max="5319" width="18.85546875" style="8" customWidth="1"/>
    <col min="5320" max="5320" width="15.42578125" style="8" customWidth="1"/>
    <col min="5321" max="5321" width="12.140625" style="8" customWidth="1"/>
    <col min="5322" max="5322" width="14.28515625" style="8" customWidth="1"/>
    <col min="5323" max="5323" width="12.28515625" style="8" customWidth="1"/>
    <col min="5324" max="5324" width="12.85546875" style="8" customWidth="1"/>
    <col min="5325" max="5326" width="12.42578125" style="8" customWidth="1"/>
    <col min="5327" max="5327" width="12.28515625" style="8" customWidth="1"/>
    <col min="5328" max="5333" width="11.42578125" style="8" bestFit="1" customWidth="1"/>
    <col min="5334" max="5334" width="13.85546875" style="8" bestFit="1" customWidth="1"/>
    <col min="5335" max="5339" width="11.42578125" style="8" bestFit="1" customWidth="1"/>
    <col min="5340" max="5340" width="11.7109375" style="8" customWidth="1"/>
    <col min="5341" max="5341" width="13.42578125" style="8" bestFit="1" customWidth="1"/>
    <col min="5342" max="5343" width="11.42578125" style="8" bestFit="1" customWidth="1"/>
    <col min="5344" max="5344" width="13.85546875" style="8" bestFit="1" customWidth="1"/>
    <col min="5345" max="5350" width="11.42578125" style="8" bestFit="1" customWidth="1"/>
    <col min="5351" max="5353" width="11.28515625" style="8" bestFit="1" customWidth="1"/>
    <col min="5354" max="5354" width="13.85546875" style="8" bestFit="1" customWidth="1"/>
    <col min="5355" max="5359" width="11.28515625" style="8" bestFit="1" customWidth="1"/>
    <col min="5360" max="5360" width="13.42578125" style="8" customWidth="1"/>
    <col min="5361" max="5361" width="11.28515625" style="8" bestFit="1" customWidth="1"/>
    <col min="5362" max="5362" width="15.140625" style="8" customWidth="1"/>
    <col min="5363" max="5363" width="13.140625" style="8" customWidth="1"/>
    <col min="5364" max="5364" width="15.85546875" style="8" customWidth="1"/>
    <col min="5365" max="5365" width="14.85546875" style="8" customWidth="1"/>
    <col min="5366" max="5366" width="19.140625" style="8" customWidth="1"/>
    <col min="5367" max="5367" width="14" style="8" customWidth="1"/>
    <col min="5368" max="5368" width="15.85546875" style="8" customWidth="1"/>
    <col min="5369" max="5369" width="17" style="8" customWidth="1"/>
    <col min="5370" max="5370" width="16.140625" style="8" customWidth="1"/>
    <col min="5371" max="5371" width="17.28515625" style="8" customWidth="1"/>
    <col min="5372" max="5373" width="8.85546875" style="8"/>
    <col min="5374" max="5374" width="13.85546875" style="8" bestFit="1" customWidth="1"/>
    <col min="5375" max="5567" width="8.85546875" style="8"/>
    <col min="5568" max="5568" width="43.42578125" style="8" customWidth="1"/>
    <col min="5569" max="5575" width="18.85546875" style="8" customWidth="1"/>
    <col min="5576" max="5576" width="15.42578125" style="8" customWidth="1"/>
    <col min="5577" max="5577" width="12.140625" style="8" customWidth="1"/>
    <col min="5578" max="5578" width="14.28515625" style="8" customWidth="1"/>
    <col min="5579" max="5579" width="12.28515625" style="8" customWidth="1"/>
    <col min="5580" max="5580" width="12.85546875" style="8" customWidth="1"/>
    <col min="5581" max="5582" width="12.42578125" style="8" customWidth="1"/>
    <col min="5583" max="5583" width="12.28515625" style="8" customWidth="1"/>
    <col min="5584" max="5589" width="11.42578125" style="8" bestFit="1" customWidth="1"/>
    <col min="5590" max="5590" width="13.85546875" style="8" bestFit="1" customWidth="1"/>
    <col min="5591" max="5595" width="11.42578125" style="8" bestFit="1" customWidth="1"/>
    <col min="5596" max="5596" width="11.7109375" style="8" customWidth="1"/>
    <col min="5597" max="5597" width="13.42578125" style="8" bestFit="1" customWidth="1"/>
    <col min="5598" max="5599" width="11.42578125" style="8" bestFit="1" customWidth="1"/>
    <col min="5600" max="5600" width="13.85546875" style="8" bestFit="1" customWidth="1"/>
    <col min="5601" max="5606" width="11.42578125" style="8" bestFit="1" customWidth="1"/>
    <col min="5607" max="5609" width="11.28515625" style="8" bestFit="1" customWidth="1"/>
    <col min="5610" max="5610" width="13.85546875" style="8" bestFit="1" customWidth="1"/>
    <col min="5611" max="5615" width="11.28515625" style="8" bestFit="1" customWidth="1"/>
    <col min="5616" max="5616" width="13.42578125" style="8" customWidth="1"/>
    <col min="5617" max="5617" width="11.28515625" style="8" bestFit="1" customWidth="1"/>
    <col min="5618" max="5618" width="15.140625" style="8" customWidth="1"/>
    <col min="5619" max="5619" width="13.140625" style="8" customWidth="1"/>
    <col min="5620" max="5620" width="15.85546875" style="8" customWidth="1"/>
    <col min="5621" max="5621" width="14.85546875" style="8" customWidth="1"/>
    <col min="5622" max="5622" width="19.140625" style="8" customWidth="1"/>
    <col min="5623" max="5623" width="14" style="8" customWidth="1"/>
    <col min="5624" max="5624" width="15.85546875" style="8" customWidth="1"/>
    <col min="5625" max="5625" width="17" style="8" customWidth="1"/>
    <col min="5626" max="5626" width="16.140625" style="8" customWidth="1"/>
    <col min="5627" max="5627" width="17.28515625" style="8" customWidth="1"/>
    <col min="5628" max="5629" width="8.85546875" style="8"/>
    <col min="5630" max="5630" width="13.85546875" style="8" bestFit="1" customWidth="1"/>
    <col min="5631" max="5823" width="8.85546875" style="8"/>
    <col min="5824" max="5824" width="43.42578125" style="8" customWidth="1"/>
    <col min="5825" max="5831" width="18.85546875" style="8" customWidth="1"/>
    <col min="5832" max="5832" width="15.42578125" style="8" customWidth="1"/>
    <col min="5833" max="5833" width="12.140625" style="8" customWidth="1"/>
    <col min="5834" max="5834" width="14.28515625" style="8" customWidth="1"/>
    <col min="5835" max="5835" width="12.28515625" style="8" customWidth="1"/>
    <col min="5836" max="5836" width="12.85546875" style="8" customWidth="1"/>
    <col min="5837" max="5838" width="12.42578125" style="8" customWidth="1"/>
    <col min="5839" max="5839" width="12.28515625" style="8" customWidth="1"/>
    <col min="5840" max="5845" width="11.42578125" style="8" bestFit="1" customWidth="1"/>
    <col min="5846" max="5846" width="13.85546875" style="8" bestFit="1" customWidth="1"/>
    <col min="5847" max="5851" width="11.42578125" style="8" bestFit="1" customWidth="1"/>
    <col min="5852" max="5852" width="11.7109375" style="8" customWidth="1"/>
    <col min="5853" max="5853" width="13.42578125" style="8" bestFit="1" customWidth="1"/>
    <col min="5854" max="5855" width="11.42578125" style="8" bestFit="1" customWidth="1"/>
    <col min="5856" max="5856" width="13.85546875" style="8" bestFit="1" customWidth="1"/>
    <col min="5857" max="5862" width="11.42578125" style="8" bestFit="1" customWidth="1"/>
    <col min="5863" max="5865" width="11.28515625" style="8" bestFit="1" customWidth="1"/>
    <col min="5866" max="5866" width="13.85546875" style="8" bestFit="1" customWidth="1"/>
    <col min="5867" max="5871" width="11.28515625" style="8" bestFit="1" customWidth="1"/>
    <col min="5872" max="5872" width="13.42578125" style="8" customWidth="1"/>
    <col min="5873" max="5873" width="11.28515625" style="8" bestFit="1" customWidth="1"/>
    <col min="5874" max="5874" width="15.140625" style="8" customWidth="1"/>
    <col min="5875" max="5875" width="13.140625" style="8" customWidth="1"/>
    <col min="5876" max="5876" width="15.85546875" style="8" customWidth="1"/>
    <col min="5877" max="5877" width="14.85546875" style="8" customWidth="1"/>
    <col min="5878" max="5878" width="19.140625" style="8" customWidth="1"/>
    <col min="5879" max="5879" width="14" style="8" customWidth="1"/>
    <col min="5880" max="5880" width="15.85546875" style="8" customWidth="1"/>
    <col min="5881" max="5881" width="17" style="8" customWidth="1"/>
    <col min="5882" max="5882" width="16.140625" style="8" customWidth="1"/>
    <col min="5883" max="5883" width="17.28515625" style="8" customWidth="1"/>
    <col min="5884" max="5885" width="8.85546875" style="8"/>
    <col min="5886" max="5886" width="13.85546875" style="8" bestFit="1" customWidth="1"/>
    <col min="5887" max="6079" width="8.85546875" style="8"/>
    <col min="6080" max="6080" width="43.42578125" style="8" customWidth="1"/>
    <col min="6081" max="6087" width="18.85546875" style="8" customWidth="1"/>
    <col min="6088" max="6088" width="15.42578125" style="8" customWidth="1"/>
    <col min="6089" max="6089" width="12.140625" style="8" customWidth="1"/>
    <col min="6090" max="6090" width="14.28515625" style="8" customWidth="1"/>
    <col min="6091" max="6091" width="12.28515625" style="8" customWidth="1"/>
    <col min="6092" max="6092" width="12.85546875" style="8" customWidth="1"/>
    <col min="6093" max="6094" width="12.42578125" style="8" customWidth="1"/>
    <col min="6095" max="6095" width="12.28515625" style="8" customWidth="1"/>
    <col min="6096" max="6101" width="11.42578125" style="8" bestFit="1" customWidth="1"/>
    <col min="6102" max="6102" width="13.85546875" style="8" bestFit="1" customWidth="1"/>
    <col min="6103" max="6107" width="11.42578125" style="8" bestFit="1" customWidth="1"/>
    <col min="6108" max="6108" width="11.7109375" style="8" customWidth="1"/>
    <col min="6109" max="6109" width="13.42578125" style="8" bestFit="1" customWidth="1"/>
    <col min="6110" max="6111" width="11.42578125" style="8" bestFit="1" customWidth="1"/>
    <col min="6112" max="6112" width="13.85546875" style="8" bestFit="1" customWidth="1"/>
    <col min="6113" max="6118" width="11.42578125" style="8" bestFit="1" customWidth="1"/>
    <col min="6119" max="6121" width="11.28515625" style="8" bestFit="1" customWidth="1"/>
    <col min="6122" max="6122" width="13.85546875" style="8" bestFit="1" customWidth="1"/>
    <col min="6123" max="6127" width="11.28515625" style="8" bestFit="1" customWidth="1"/>
    <col min="6128" max="6128" width="13.42578125" style="8" customWidth="1"/>
    <col min="6129" max="6129" width="11.28515625" style="8" bestFit="1" customWidth="1"/>
    <col min="6130" max="6130" width="15.140625" style="8" customWidth="1"/>
    <col min="6131" max="6131" width="13.140625" style="8" customWidth="1"/>
    <col min="6132" max="6132" width="15.85546875" style="8" customWidth="1"/>
    <col min="6133" max="6133" width="14.85546875" style="8" customWidth="1"/>
    <col min="6134" max="6134" width="19.140625" style="8" customWidth="1"/>
    <col min="6135" max="6135" width="14" style="8" customWidth="1"/>
    <col min="6136" max="6136" width="15.85546875" style="8" customWidth="1"/>
    <col min="6137" max="6137" width="17" style="8" customWidth="1"/>
    <col min="6138" max="6138" width="16.140625" style="8" customWidth="1"/>
    <col min="6139" max="6139" width="17.28515625" style="8" customWidth="1"/>
    <col min="6140" max="6141" width="8.85546875" style="8"/>
    <col min="6142" max="6142" width="13.85546875" style="8" bestFit="1" customWidth="1"/>
    <col min="6143" max="6335" width="8.85546875" style="8"/>
    <col min="6336" max="6336" width="43.42578125" style="8" customWidth="1"/>
    <col min="6337" max="6343" width="18.85546875" style="8" customWidth="1"/>
    <col min="6344" max="6344" width="15.42578125" style="8" customWidth="1"/>
    <col min="6345" max="6345" width="12.140625" style="8" customWidth="1"/>
    <col min="6346" max="6346" width="14.28515625" style="8" customWidth="1"/>
    <col min="6347" max="6347" width="12.28515625" style="8" customWidth="1"/>
    <col min="6348" max="6348" width="12.85546875" style="8" customWidth="1"/>
    <col min="6349" max="6350" width="12.42578125" style="8" customWidth="1"/>
    <col min="6351" max="6351" width="12.28515625" style="8" customWidth="1"/>
    <col min="6352" max="6357" width="11.42578125" style="8" bestFit="1" customWidth="1"/>
    <col min="6358" max="6358" width="13.85546875" style="8" bestFit="1" customWidth="1"/>
    <col min="6359" max="6363" width="11.42578125" style="8" bestFit="1" customWidth="1"/>
    <col min="6364" max="6364" width="11.7109375" style="8" customWidth="1"/>
    <col min="6365" max="6365" width="13.42578125" style="8" bestFit="1" customWidth="1"/>
    <col min="6366" max="6367" width="11.42578125" style="8" bestFit="1" customWidth="1"/>
    <col min="6368" max="6368" width="13.85546875" style="8" bestFit="1" customWidth="1"/>
    <col min="6369" max="6374" width="11.42578125" style="8" bestFit="1" customWidth="1"/>
    <col min="6375" max="6377" width="11.28515625" style="8" bestFit="1" customWidth="1"/>
    <col min="6378" max="6378" width="13.85546875" style="8" bestFit="1" customWidth="1"/>
    <col min="6379" max="6383" width="11.28515625" style="8" bestFit="1" customWidth="1"/>
    <col min="6384" max="6384" width="13.42578125" style="8" customWidth="1"/>
    <col min="6385" max="6385" width="11.28515625" style="8" bestFit="1" customWidth="1"/>
    <col min="6386" max="6386" width="15.140625" style="8" customWidth="1"/>
    <col min="6387" max="6387" width="13.140625" style="8" customWidth="1"/>
    <col min="6388" max="6388" width="15.85546875" style="8" customWidth="1"/>
    <col min="6389" max="6389" width="14.85546875" style="8" customWidth="1"/>
    <col min="6390" max="6390" width="19.140625" style="8" customWidth="1"/>
    <col min="6391" max="6391" width="14" style="8" customWidth="1"/>
    <col min="6392" max="6392" width="15.85546875" style="8" customWidth="1"/>
    <col min="6393" max="6393" width="17" style="8" customWidth="1"/>
    <col min="6394" max="6394" width="16.140625" style="8" customWidth="1"/>
    <col min="6395" max="6395" width="17.28515625" style="8" customWidth="1"/>
    <col min="6396" max="6397" width="8.85546875" style="8"/>
    <col min="6398" max="6398" width="13.85546875" style="8" bestFit="1" customWidth="1"/>
    <col min="6399" max="6591" width="8.85546875" style="8"/>
    <col min="6592" max="6592" width="43.42578125" style="8" customWidth="1"/>
    <col min="6593" max="6599" width="18.85546875" style="8" customWidth="1"/>
    <col min="6600" max="6600" width="15.42578125" style="8" customWidth="1"/>
    <col min="6601" max="6601" width="12.140625" style="8" customWidth="1"/>
    <col min="6602" max="6602" width="14.28515625" style="8" customWidth="1"/>
    <col min="6603" max="6603" width="12.28515625" style="8" customWidth="1"/>
    <col min="6604" max="6604" width="12.85546875" style="8" customWidth="1"/>
    <col min="6605" max="6606" width="12.42578125" style="8" customWidth="1"/>
    <col min="6607" max="6607" width="12.28515625" style="8" customWidth="1"/>
    <col min="6608" max="6613" width="11.42578125" style="8" bestFit="1" customWidth="1"/>
    <col min="6614" max="6614" width="13.85546875" style="8" bestFit="1" customWidth="1"/>
    <col min="6615" max="6619" width="11.42578125" style="8" bestFit="1" customWidth="1"/>
    <col min="6620" max="6620" width="11.7109375" style="8" customWidth="1"/>
    <col min="6621" max="6621" width="13.42578125" style="8" bestFit="1" customWidth="1"/>
    <col min="6622" max="6623" width="11.42578125" style="8" bestFit="1" customWidth="1"/>
    <col min="6624" max="6624" width="13.85546875" style="8" bestFit="1" customWidth="1"/>
    <col min="6625" max="6630" width="11.42578125" style="8" bestFit="1" customWidth="1"/>
    <col min="6631" max="6633" width="11.28515625" style="8" bestFit="1" customWidth="1"/>
    <col min="6634" max="6634" width="13.85546875" style="8" bestFit="1" customWidth="1"/>
    <col min="6635" max="6639" width="11.28515625" style="8" bestFit="1" customWidth="1"/>
    <col min="6640" max="6640" width="13.42578125" style="8" customWidth="1"/>
    <col min="6641" max="6641" width="11.28515625" style="8" bestFit="1" customWidth="1"/>
    <col min="6642" max="6642" width="15.140625" style="8" customWidth="1"/>
    <col min="6643" max="6643" width="13.140625" style="8" customWidth="1"/>
    <col min="6644" max="6644" width="15.85546875" style="8" customWidth="1"/>
    <col min="6645" max="6645" width="14.85546875" style="8" customWidth="1"/>
    <col min="6646" max="6646" width="19.140625" style="8" customWidth="1"/>
    <col min="6647" max="6647" width="14" style="8" customWidth="1"/>
    <col min="6648" max="6648" width="15.85546875" style="8" customWidth="1"/>
    <col min="6649" max="6649" width="17" style="8" customWidth="1"/>
    <col min="6650" max="6650" width="16.140625" style="8" customWidth="1"/>
    <col min="6651" max="6651" width="17.28515625" style="8" customWidth="1"/>
    <col min="6652" max="6653" width="8.85546875" style="8"/>
    <col min="6654" max="6654" width="13.85546875" style="8" bestFit="1" customWidth="1"/>
    <col min="6655" max="6847" width="8.85546875" style="8"/>
    <col min="6848" max="6848" width="43.42578125" style="8" customWidth="1"/>
    <col min="6849" max="6855" width="18.85546875" style="8" customWidth="1"/>
    <col min="6856" max="6856" width="15.42578125" style="8" customWidth="1"/>
    <col min="6857" max="6857" width="12.140625" style="8" customWidth="1"/>
    <col min="6858" max="6858" width="14.28515625" style="8" customWidth="1"/>
    <col min="6859" max="6859" width="12.28515625" style="8" customWidth="1"/>
    <col min="6860" max="6860" width="12.85546875" style="8" customWidth="1"/>
    <col min="6861" max="6862" width="12.42578125" style="8" customWidth="1"/>
    <col min="6863" max="6863" width="12.28515625" style="8" customWidth="1"/>
    <col min="6864" max="6869" width="11.42578125" style="8" bestFit="1" customWidth="1"/>
    <col min="6870" max="6870" width="13.85546875" style="8" bestFit="1" customWidth="1"/>
    <col min="6871" max="6875" width="11.42578125" style="8" bestFit="1" customWidth="1"/>
    <col min="6876" max="6876" width="11.7109375" style="8" customWidth="1"/>
    <col min="6877" max="6877" width="13.42578125" style="8" bestFit="1" customWidth="1"/>
    <col min="6878" max="6879" width="11.42578125" style="8" bestFit="1" customWidth="1"/>
    <col min="6880" max="6880" width="13.85546875" style="8" bestFit="1" customWidth="1"/>
    <col min="6881" max="6886" width="11.42578125" style="8" bestFit="1" customWidth="1"/>
    <col min="6887" max="6889" width="11.28515625" style="8" bestFit="1" customWidth="1"/>
    <col min="6890" max="6890" width="13.85546875" style="8" bestFit="1" customWidth="1"/>
    <col min="6891" max="6895" width="11.28515625" style="8" bestFit="1" customWidth="1"/>
    <col min="6896" max="6896" width="13.42578125" style="8" customWidth="1"/>
    <col min="6897" max="6897" width="11.28515625" style="8" bestFit="1" customWidth="1"/>
    <col min="6898" max="6898" width="15.140625" style="8" customWidth="1"/>
    <col min="6899" max="6899" width="13.140625" style="8" customWidth="1"/>
    <col min="6900" max="6900" width="15.85546875" style="8" customWidth="1"/>
    <col min="6901" max="6901" width="14.85546875" style="8" customWidth="1"/>
    <col min="6902" max="6902" width="19.140625" style="8" customWidth="1"/>
    <col min="6903" max="6903" width="14" style="8" customWidth="1"/>
    <col min="6904" max="6904" width="15.85546875" style="8" customWidth="1"/>
    <col min="6905" max="6905" width="17" style="8" customWidth="1"/>
    <col min="6906" max="6906" width="16.140625" style="8" customWidth="1"/>
    <col min="6907" max="6907" width="17.28515625" style="8" customWidth="1"/>
    <col min="6908" max="6909" width="8.85546875" style="8"/>
    <col min="6910" max="6910" width="13.85546875" style="8" bestFit="1" customWidth="1"/>
    <col min="6911" max="7103" width="8.85546875" style="8"/>
    <col min="7104" max="7104" width="43.42578125" style="8" customWidth="1"/>
    <col min="7105" max="7111" width="18.85546875" style="8" customWidth="1"/>
    <col min="7112" max="7112" width="15.42578125" style="8" customWidth="1"/>
    <col min="7113" max="7113" width="12.140625" style="8" customWidth="1"/>
    <col min="7114" max="7114" width="14.28515625" style="8" customWidth="1"/>
    <col min="7115" max="7115" width="12.28515625" style="8" customWidth="1"/>
    <col min="7116" max="7116" width="12.85546875" style="8" customWidth="1"/>
    <col min="7117" max="7118" width="12.42578125" style="8" customWidth="1"/>
    <col min="7119" max="7119" width="12.28515625" style="8" customWidth="1"/>
    <col min="7120" max="7125" width="11.42578125" style="8" bestFit="1" customWidth="1"/>
    <col min="7126" max="7126" width="13.85546875" style="8" bestFit="1" customWidth="1"/>
    <col min="7127" max="7131" width="11.42578125" style="8" bestFit="1" customWidth="1"/>
    <col min="7132" max="7132" width="11.7109375" style="8" customWidth="1"/>
    <col min="7133" max="7133" width="13.42578125" style="8" bestFit="1" customWidth="1"/>
    <col min="7134" max="7135" width="11.42578125" style="8" bestFit="1" customWidth="1"/>
    <col min="7136" max="7136" width="13.85546875" style="8" bestFit="1" customWidth="1"/>
    <col min="7137" max="7142" width="11.42578125" style="8" bestFit="1" customWidth="1"/>
    <col min="7143" max="7145" width="11.28515625" style="8" bestFit="1" customWidth="1"/>
    <col min="7146" max="7146" width="13.85546875" style="8" bestFit="1" customWidth="1"/>
    <col min="7147" max="7151" width="11.28515625" style="8" bestFit="1" customWidth="1"/>
    <col min="7152" max="7152" width="13.42578125" style="8" customWidth="1"/>
    <col min="7153" max="7153" width="11.28515625" style="8" bestFit="1" customWidth="1"/>
    <col min="7154" max="7154" width="15.140625" style="8" customWidth="1"/>
    <col min="7155" max="7155" width="13.140625" style="8" customWidth="1"/>
    <col min="7156" max="7156" width="15.85546875" style="8" customWidth="1"/>
    <col min="7157" max="7157" width="14.85546875" style="8" customWidth="1"/>
    <col min="7158" max="7158" width="19.140625" style="8" customWidth="1"/>
    <col min="7159" max="7159" width="14" style="8" customWidth="1"/>
    <col min="7160" max="7160" width="15.85546875" style="8" customWidth="1"/>
    <col min="7161" max="7161" width="17" style="8" customWidth="1"/>
    <col min="7162" max="7162" width="16.140625" style="8" customWidth="1"/>
    <col min="7163" max="7163" width="17.28515625" style="8" customWidth="1"/>
    <col min="7164" max="7165" width="8.85546875" style="8"/>
    <col min="7166" max="7166" width="13.85546875" style="8" bestFit="1" customWidth="1"/>
    <col min="7167" max="7359" width="8.85546875" style="8"/>
    <col min="7360" max="7360" width="43.42578125" style="8" customWidth="1"/>
    <col min="7361" max="7367" width="18.85546875" style="8" customWidth="1"/>
    <col min="7368" max="7368" width="15.42578125" style="8" customWidth="1"/>
    <col min="7369" max="7369" width="12.140625" style="8" customWidth="1"/>
    <col min="7370" max="7370" width="14.28515625" style="8" customWidth="1"/>
    <col min="7371" max="7371" width="12.28515625" style="8" customWidth="1"/>
    <col min="7372" max="7372" width="12.85546875" style="8" customWidth="1"/>
    <col min="7373" max="7374" width="12.42578125" style="8" customWidth="1"/>
    <col min="7375" max="7375" width="12.28515625" style="8" customWidth="1"/>
    <col min="7376" max="7381" width="11.42578125" style="8" bestFit="1" customWidth="1"/>
    <col min="7382" max="7382" width="13.85546875" style="8" bestFit="1" customWidth="1"/>
    <col min="7383" max="7387" width="11.42578125" style="8" bestFit="1" customWidth="1"/>
    <col min="7388" max="7388" width="11.7109375" style="8" customWidth="1"/>
    <col min="7389" max="7389" width="13.42578125" style="8" bestFit="1" customWidth="1"/>
    <col min="7390" max="7391" width="11.42578125" style="8" bestFit="1" customWidth="1"/>
    <col min="7392" max="7392" width="13.85546875" style="8" bestFit="1" customWidth="1"/>
    <col min="7393" max="7398" width="11.42578125" style="8" bestFit="1" customWidth="1"/>
    <col min="7399" max="7401" width="11.28515625" style="8" bestFit="1" customWidth="1"/>
    <col min="7402" max="7402" width="13.85546875" style="8" bestFit="1" customWidth="1"/>
    <col min="7403" max="7407" width="11.28515625" style="8" bestFit="1" customWidth="1"/>
    <col min="7408" max="7408" width="13.42578125" style="8" customWidth="1"/>
    <col min="7409" max="7409" width="11.28515625" style="8" bestFit="1" customWidth="1"/>
    <col min="7410" max="7410" width="15.140625" style="8" customWidth="1"/>
    <col min="7411" max="7411" width="13.140625" style="8" customWidth="1"/>
    <col min="7412" max="7412" width="15.85546875" style="8" customWidth="1"/>
    <col min="7413" max="7413" width="14.85546875" style="8" customWidth="1"/>
    <col min="7414" max="7414" width="19.140625" style="8" customWidth="1"/>
    <col min="7415" max="7415" width="14" style="8" customWidth="1"/>
    <col min="7416" max="7416" width="15.85546875" style="8" customWidth="1"/>
    <col min="7417" max="7417" width="17" style="8" customWidth="1"/>
    <col min="7418" max="7418" width="16.140625" style="8" customWidth="1"/>
    <col min="7419" max="7419" width="17.28515625" style="8" customWidth="1"/>
    <col min="7420" max="7421" width="8.85546875" style="8"/>
    <col min="7422" max="7422" width="13.85546875" style="8" bestFit="1" customWidth="1"/>
    <col min="7423" max="7615" width="8.85546875" style="8"/>
    <col min="7616" max="7616" width="43.42578125" style="8" customWidth="1"/>
    <col min="7617" max="7623" width="18.85546875" style="8" customWidth="1"/>
    <col min="7624" max="7624" width="15.42578125" style="8" customWidth="1"/>
    <col min="7625" max="7625" width="12.140625" style="8" customWidth="1"/>
    <col min="7626" max="7626" width="14.28515625" style="8" customWidth="1"/>
    <col min="7627" max="7627" width="12.28515625" style="8" customWidth="1"/>
    <col min="7628" max="7628" width="12.85546875" style="8" customWidth="1"/>
    <col min="7629" max="7630" width="12.42578125" style="8" customWidth="1"/>
    <col min="7631" max="7631" width="12.28515625" style="8" customWidth="1"/>
    <col min="7632" max="7637" width="11.42578125" style="8" bestFit="1" customWidth="1"/>
    <col min="7638" max="7638" width="13.85546875" style="8" bestFit="1" customWidth="1"/>
    <col min="7639" max="7643" width="11.42578125" style="8" bestFit="1" customWidth="1"/>
    <col min="7644" max="7644" width="11.7109375" style="8" customWidth="1"/>
    <col min="7645" max="7645" width="13.42578125" style="8" bestFit="1" customWidth="1"/>
    <col min="7646" max="7647" width="11.42578125" style="8" bestFit="1" customWidth="1"/>
    <col min="7648" max="7648" width="13.85546875" style="8" bestFit="1" customWidth="1"/>
    <col min="7649" max="7654" width="11.42578125" style="8" bestFit="1" customWidth="1"/>
    <col min="7655" max="7657" width="11.28515625" style="8" bestFit="1" customWidth="1"/>
    <col min="7658" max="7658" width="13.85546875" style="8" bestFit="1" customWidth="1"/>
    <col min="7659" max="7663" width="11.28515625" style="8" bestFit="1" customWidth="1"/>
    <col min="7664" max="7664" width="13.42578125" style="8" customWidth="1"/>
    <col min="7665" max="7665" width="11.28515625" style="8" bestFit="1" customWidth="1"/>
    <col min="7666" max="7666" width="15.140625" style="8" customWidth="1"/>
    <col min="7667" max="7667" width="13.140625" style="8" customWidth="1"/>
    <col min="7668" max="7668" width="15.85546875" style="8" customWidth="1"/>
    <col min="7669" max="7669" width="14.85546875" style="8" customWidth="1"/>
    <col min="7670" max="7670" width="19.140625" style="8" customWidth="1"/>
    <col min="7671" max="7671" width="14" style="8" customWidth="1"/>
    <col min="7672" max="7672" width="15.85546875" style="8" customWidth="1"/>
    <col min="7673" max="7673" width="17" style="8" customWidth="1"/>
    <col min="7674" max="7674" width="16.140625" style="8" customWidth="1"/>
    <col min="7675" max="7675" width="17.28515625" style="8" customWidth="1"/>
    <col min="7676" max="7677" width="8.85546875" style="8"/>
    <col min="7678" max="7678" width="13.85546875" style="8" bestFit="1" customWidth="1"/>
    <col min="7679" max="7871" width="8.85546875" style="8"/>
    <col min="7872" max="7872" width="43.42578125" style="8" customWidth="1"/>
    <col min="7873" max="7879" width="18.85546875" style="8" customWidth="1"/>
    <col min="7880" max="7880" width="15.42578125" style="8" customWidth="1"/>
    <col min="7881" max="7881" width="12.140625" style="8" customWidth="1"/>
    <col min="7882" max="7882" width="14.28515625" style="8" customWidth="1"/>
    <col min="7883" max="7883" width="12.28515625" style="8" customWidth="1"/>
    <col min="7884" max="7884" width="12.85546875" style="8" customWidth="1"/>
    <col min="7885" max="7886" width="12.42578125" style="8" customWidth="1"/>
    <col min="7887" max="7887" width="12.28515625" style="8" customWidth="1"/>
    <col min="7888" max="7893" width="11.42578125" style="8" bestFit="1" customWidth="1"/>
    <col min="7894" max="7894" width="13.85546875" style="8" bestFit="1" customWidth="1"/>
    <col min="7895" max="7899" width="11.42578125" style="8" bestFit="1" customWidth="1"/>
    <col min="7900" max="7900" width="11.7109375" style="8" customWidth="1"/>
    <col min="7901" max="7901" width="13.42578125" style="8" bestFit="1" customWidth="1"/>
    <col min="7902" max="7903" width="11.42578125" style="8" bestFit="1" customWidth="1"/>
    <col min="7904" max="7904" width="13.85546875" style="8" bestFit="1" customWidth="1"/>
    <col min="7905" max="7910" width="11.42578125" style="8" bestFit="1" customWidth="1"/>
    <col min="7911" max="7913" width="11.28515625" style="8" bestFit="1" customWidth="1"/>
    <col min="7914" max="7914" width="13.85546875" style="8" bestFit="1" customWidth="1"/>
    <col min="7915" max="7919" width="11.28515625" style="8" bestFit="1" customWidth="1"/>
    <col min="7920" max="7920" width="13.42578125" style="8" customWidth="1"/>
    <col min="7921" max="7921" width="11.28515625" style="8" bestFit="1" customWidth="1"/>
    <col min="7922" max="7922" width="15.140625" style="8" customWidth="1"/>
    <col min="7923" max="7923" width="13.140625" style="8" customWidth="1"/>
    <col min="7924" max="7924" width="15.85546875" style="8" customWidth="1"/>
    <col min="7925" max="7925" width="14.85546875" style="8" customWidth="1"/>
    <col min="7926" max="7926" width="19.140625" style="8" customWidth="1"/>
    <col min="7927" max="7927" width="14" style="8" customWidth="1"/>
    <col min="7928" max="7928" width="15.85546875" style="8" customWidth="1"/>
    <col min="7929" max="7929" width="17" style="8" customWidth="1"/>
    <col min="7930" max="7930" width="16.140625" style="8" customWidth="1"/>
    <col min="7931" max="7931" width="17.28515625" style="8" customWidth="1"/>
    <col min="7932" max="7933" width="8.85546875" style="8"/>
    <col min="7934" max="7934" width="13.85546875" style="8" bestFit="1" customWidth="1"/>
    <col min="7935" max="8127" width="8.85546875" style="8"/>
    <col min="8128" max="8128" width="43.42578125" style="8" customWidth="1"/>
    <col min="8129" max="8135" width="18.85546875" style="8" customWidth="1"/>
    <col min="8136" max="8136" width="15.42578125" style="8" customWidth="1"/>
    <col min="8137" max="8137" width="12.140625" style="8" customWidth="1"/>
    <col min="8138" max="8138" width="14.28515625" style="8" customWidth="1"/>
    <col min="8139" max="8139" width="12.28515625" style="8" customWidth="1"/>
    <col min="8140" max="8140" width="12.85546875" style="8" customWidth="1"/>
    <col min="8141" max="8142" width="12.42578125" style="8" customWidth="1"/>
    <col min="8143" max="8143" width="12.28515625" style="8" customWidth="1"/>
    <col min="8144" max="8149" width="11.42578125" style="8" bestFit="1" customWidth="1"/>
    <col min="8150" max="8150" width="13.85546875" style="8" bestFit="1" customWidth="1"/>
    <col min="8151" max="8155" width="11.42578125" style="8" bestFit="1" customWidth="1"/>
    <col min="8156" max="8156" width="11.7109375" style="8" customWidth="1"/>
    <col min="8157" max="8157" width="13.42578125" style="8" bestFit="1" customWidth="1"/>
    <col min="8158" max="8159" width="11.42578125" style="8" bestFit="1" customWidth="1"/>
    <col min="8160" max="8160" width="13.85546875" style="8" bestFit="1" customWidth="1"/>
    <col min="8161" max="8166" width="11.42578125" style="8" bestFit="1" customWidth="1"/>
    <col min="8167" max="8169" width="11.28515625" style="8" bestFit="1" customWidth="1"/>
    <col min="8170" max="8170" width="13.85546875" style="8" bestFit="1" customWidth="1"/>
    <col min="8171" max="8175" width="11.28515625" style="8" bestFit="1" customWidth="1"/>
    <col min="8176" max="8176" width="13.42578125" style="8" customWidth="1"/>
    <col min="8177" max="8177" width="11.28515625" style="8" bestFit="1" customWidth="1"/>
    <col min="8178" max="8178" width="15.140625" style="8" customWidth="1"/>
    <col min="8179" max="8179" width="13.140625" style="8" customWidth="1"/>
    <col min="8180" max="8180" width="15.85546875" style="8" customWidth="1"/>
    <col min="8181" max="8181" width="14.85546875" style="8" customWidth="1"/>
    <col min="8182" max="8182" width="19.140625" style="8" customWidth="1"/>
    <col min="8183" max="8183" width="14" style="8" customWidth="1"/>
    <col min="8184" max="8184" width="15.85546875" style="8" customWidth="1"/>
    <col min="8185" max="8185" width="17" style="8" customWidth="1"/>
    <col min="8186" max="8186" width="16.140625" style="8" customWidth="1"/>
    <col min="8187" max="8187" width="17.28515625" style="8" customWidth="1"/>
    <col min="8188" max="8189" width="8.85546875" style="8"/>
    <col min="8190" max="8190" width="13.85546875" style="8" bestFit="1" customWidth="1"/>
    <col min="8191" max="8383" width="8.85546875" style="8"/>
    <col min="8384" max="8384" width="43.42578125" style="8" customWidth="1"/>
    <col min="8385" max="8391" width="18.85546875" style="8" customWidth="1"/>
    <col min="8392" max="8392" width="15.42578125" style="8" customWidth="1"/>
    <col min="8393" max="8393" width="12.140625" style="8" customWidth="1"/>
    <col min="8394" max="8394" width="14.28515625" style="8" customWidth="1"/>
    <col min="8395" max="8395" width="12.28515625" style="8" customWidth="1"/>
    <col min="8396" max="8396" width="12.85546875" style="8" customWidth="1"/>
    <col min="8397" max="8398" width="12.42578125" style="8" customWidth="1"/>
    <col min="8399" max="8399" width="12.28515625" style="8" customWidth="1"/>
    <col min="8400" max="8405" width="11.42578125" style="8" bestFit="1" customWidth="1"/>
    <col min="8406" max="8406" width="13.85546875" style="8" bestFit="1" customWidth="1"/>
    <col min="8407" max="8411" width="11.42578125" style="8" bestFit="1" customWidth="1"/>
    <col min="8412" max="8412" width="11.7109375" style="8" customWidth="1"/>
    <col min="8413" max="8413" width="13.42578125" style="8" bestFit="1" customWidth="1"/>
    <col min="8414" max="8415" width="11.42578125" style="8" bestFit="1" customWidth="1"/>
    <col min="8416" max="8416" width="13.85546875" style="8" bestFit="1" customWidth="1"/>
    <col min="8417" max="8422" width="11.42578125" style="8" bestFit="1" customWidth="1"/>
    <col min="8423" max="8425" width="11.28515625" style="8" bestFit="1" customWidth="1"/>
    <col min="8426" max="8426" width="13.85546875" style="8" bestFit="1" customWidth="1"/>
    <col min="8427" max="8431" width="11.28515625" style="8" bestFit="1" customWidth="1"/>
    <col min="8432" max="8432" width="13.42578125" style="8" customWidth="1"/>
    <col min="8433" max="8433" width="11.28515625" style="8" bestFit="1" customWidth="1"/>
    <col min="8434" max="8434" width="15.140625" style="8" customWidth="1"/>
    <col min="8435" max="8435" width="13.140625" style="8" customWidth="1"/>
    <col min="8436" max="8436" width="15.85546875" style="8" customWidth="1"/>
    <col min="8437" max="8437" width="14.85546875" style="8" customWidth="1"/>
    <col min="8438" max="8438" width="19.140625" style="8" customWidth="1"/>
    <col min="8439" max="8439" width="14" style="8" customWidth="1"/>
    <col min="8440" max="8440" width="15.85546875" style="8" customWidth="1"/>
    <col min="8441" max="8441" width="17" style="8" customWidth="1"/>
    <col min="8442" max="8442" width="16.140625" style="8" customWidth="1"/>
    <col min="8443" max="8443" width="17.28515625" style="8" customWidth="1"/>
    <col min="8444" max="8445" width="8.85546875" style="8"/>
    <col min="8446" max="8446" width="13.85546875" style="8" bestFit="1" customWidth="1"/>
    <col min="8447" max="8639" width="8.85546875" style="8"/>
    <col min="8640" max="8640" width="43.42578125" style="8" customWidth="1"/>
    <col min="8641" max="8647" width="18.85546875" style="8" customWidth="1"/>
    <col min="8648" max="8648" width="15.42578125" style="8" customWidth="1"/>
    <col min="8649" max="8649" width="12.140625" style="8" customWidth="1"/>
    <col min="8650" max="8650" width="14.28515625" style="8" customWidth="1"/>
    <col min="8651" max="8651" width="12.28515625" style="8" customWidth="1"/>
    <col min="8652" max="8652" width="12.85546875" style="8" customWidth="1"/>
    <col min="8653" max="8654" width="12.42578125" style="8" customWidth="1"/>
    <col min="8655" max="8655" width="12.28515625" style="8" customWidth="1"/>
    <col min="8656" max="8661" width="11.42578125" style="8" bestFit="1" customWidth="1"/>
    <col min="8662" max="8662" width="13.85546875" style="8" bestFit="1" customWidth="1"/>
    <col min="8663" max="8667" width="11.42578125" style="8" bestFit="1" customWidth="1"/>
    <col min="8668" max="8668" width="11.7109375" style="8" customWidth="1"/>
    <col min="8669" max="8669" width="13.42578125" style="8" bestFit="1" customWidth="1"/>
    <col min="8670" max="8671" width="11.42578125" style="8" bestFit="1" customWidth="1"/>
    <col min="8672" max="8672" width="13.85546875" style="8" bestFit="1" customWidth="1"/>
    <col min="8673" max="8678" width="11.42578125" style="8" bestFit="1" customWidth="1"/>
    <col min="8679" max="8681" width="11.28515625" style="8" bestFit="1" customWidth="1"/>
    <col min="8682" max="8682" width="13.85546875" style="8" bestFit="1" customWidth="1"/>
    <col min="8683" max="8687" width="11.28515625" style="8" bestFit="1" customWidth="1"/>
    <col min="8688" max="8688" width="13.42578125" style="8" customWidth="1"/>
    <col min="8689" max="8689" width="11.28515625" style="8" bestFit="1" customWidth="1"/>
    <col min="8690" max="8690" width="15.140625" style="8" customWidth="1"/>
    <col min="8691" max="8691" width="13.140625" style="8" customWidth="1"/>
    <col min="8692" max="8692" width="15.85546875" style="8" customWidth="1"/>
    <col min="8693" max="8693" width="14.85546875" style="8" customWidth="1"/>
    <col min="8694" max="8694" width="19.140625" style="8" customWidth="1"/>
    <col min="8695" max="8695" width="14" style="8" customWidth="1"/>
    <col min="8696" max="8696" width="15.85546875" style="8" customWidth="1"/>
    <col min="8697" max="8697" width="17" style="8" customWidth="1"/>
    <col min="8698" max="8698" width="16.140625" style="8" customWidth="1"/>
    <col min="8699" max="8699" width="17.28515625" style="8" customWidth="1"/>
    <col min="8700" max="8701" width="8.85546875" style="8"/>
    <col min="8702" max="8702" width="13.85546875" style="8" bestFit="1" customWidth="1"/>
    <col min="8703" max="8895" width="8.85546875" style="8"/>
    <col min="8896" max="8896" width="43.42578125" style="8" customWidth="1"/>
    <col min="8897" max="8903" width="18.85546875" style="8" customWidth="1"/>
    <col min="8904" max="8904" width="15.42578125" style="8" customWidth="1"/>
    <col min="8905" max="8905" width="12.140625" style="8" customWidth="1"/>
    <col min="8906" max="8906" width="14.28515625" style="8" customWidth="1"/>
    <col min="8907" max="8907" width="12.28515625" style="8" customWidth="1"/>
    <col min="8908" max="8908" width="12.85546875" style="8" customWidth="1"/>
    <col min="8909" max="8910" width="12.42578125" style="8" customWidth="1"/>
    <col min="8911" max="8911" width="12.28515625" style="8" customWidth="1"/>
    <col min="8912" max="8917" width="11.42578125" style="8" bestFit="1" customWidth="1"/>
    <col min="8918" max="8918" width="13.85546875" style="8" bestFit="1" customWidth="1"/>
    <col min="8919" max="8923" width="11.42578125" style="8" bestFit="1" customWidth="1"/>
    <col min="8924" max="8924" width="11.7109375" style="8" customWidth="1"/>
    <col min="8925" max="8925" width="13.42578125" style="8" bestFit="1" customWidth="1"/>
    <col min="8926" max="8927" width="11.42578125" style="8" bestFit="1" customWidth="1"/>
    <col min="8928" max="8928" width="13.85546875" style="8" bestFit="1" customWidth="1"/>
    <col min="8929" max="8934" width="11.42578125" style="8" bestFit="1" customWidth="1"/>
    <col min="8935" max="8937" width="11.28515625" style="8" bestFit="1" customWidth="1"/>
    <col min="8938" max="8938" width="13.85546875" style="8" bestFit="1" customWidth="1"/>
    <col min="8939" max="8943" width="11.28515625" style="8" bestFit="1" customWidth="1"/>
    <col min="8944" max="8944" width="13.42578125" style="8" customWidth="1"/>
    <col min="8945" max="8945" width="11.28515625" style="8" bestFit="1" customWidth="1"/>
    <col min="8946" max="8946" width="15.140625" style="8" customWidth="1"/>
    <col min="8947" max="8947" width="13.140625" style="8" customWidth="1"/>
    <col min="8948" max="8948" width="15.85546875" style="8" customWidth="1"/>
    <col min="8949" max="8949" width="14.85546875" style="8" customWidth="1"/>
    <col min="8950" max="8950" width="19.140625" style="8" customWidth="1"/>
    <col min="8951" max="8951" width="14" style="8" customWidth="1"/>
    <col min="8952" max="8952" width="15.85546875" style="8" customWidth="1"/>
    <col min="8953" max="8953" width="17" style="8" customWidth="1"/>
    <col min="8954" max="8954" width="16.140625" style="8" customWidth="1"/>
    <col min="8955" max="8955" width="17.28515625" style="8" customWidth="1"/>
    <col min="8956" max="8957" width="8.85546875" style="8"/>
    <col min="8958" max="8958" width="13.85546875" style="8" bestFit="1" customWidth="1"/>
    <col min="8959" max="9151" width="8.85546875" style="8"/>
    <col min="9152" max="9152" width="43.42578125" style="8" customWidth="1"/>
    <col min="9153" max="9159" width="18.85546875" style="8" customWidth="1"/>
    <col min="9160" max="9160" width="15.42578125" style="8" customWidth="1"/>
    <col min="9161" max="9161" width="12.140625" style="8" customWidth="1"/>
    <col min="9162" max="9162" width="14.28515625" style="8" customWidth="1"/>
    <col min="9163" max="9163" width="12.28515625" style="8" customWidth="1"/>
    <col min="9164" max="9164" width="12.85546875" style="8" customWidth="1"/>
    <col min="9165" max="9166" width="12.42578125" style="8" customWidth="1"/>
    <col min="9167" max="9167" width="12.28515625" style="8" customWidth="1"/>
    <col min="9168" max="9173" width="11.42578125" style="8" bestFit="1" customWidth="1"/>
    <col min="9174" max="9174" width="13.85546875" style="8" bestFit="1" customWidth="1"/>
    <col min="9175" max="9179" width="11.42578125" style="8" bestFit="1" customWidth="1"/>
    <col min="9180" max="9180" width="11.7109375" style="8" customWidth="1"/>
    <col min="9181" max="9181" width="13.42578125" style="8" bestFit="1" customWidth="1"/>
    <col min="9182" max="9183" width="11.42578125" style="8" bestFit="1" customWidth="1"/>
    <col min="9184" max="9184" width="13.85546875" style="8" bestFit="1" customWidth="1"/>
    <col min="9185" max="9190" width="11.42578125" style="8" bestFit="1" customWidth="1"/>
    <col min="9191" max="9193" width="11.28515625" style="8" bestFit="1" customWidth="1"/>
    <col min="9194" max="9194" width="13.85546875" style="8" bestFit="1" customWidth="1"/>
    <col min="9195" max="9199" width="11.28515625" style="8" bestFit="1" customWidth="1"/>
    <col min="9200" max="9200" width="13.42578125" style="8" customWidth="1"/>
    <col min="9201" max="9201" width="11.28515625" style="8" bestFit="1" customWidth="1"/>
    <col min="9202" max="9202" width="15.140625" style="8" customWidth="1"/>
    <col min="9203" max="9203" width="13.140625" style="8" customWidth="1"/>
    <col min="9204" max="9204" width="15.85546875" style="8" customWidth="1"/>
    <col min="9205" max="9205" width="14.85546875" style="8" customWidth="1"/>
    <col min="9206" max="9206" width="19.140625" style="8" customWidth="1"/>
    <col min="9207" max="9207" width="14" style="8" customWidth="1"/>
    <col min="9208" max="9208" width="15.85546875" style="8" customWidth="1"/>
    <col min="9209" max="9209" width="17" style="8" customWidth="1"/>
    <col min="9210" max="9210" width="16.140625" style="8" customWidth="1"/>
    <col min="9211" max="9211" width="17.28515625" style="8" customWidth="1"/>
    <col min="9212" max="9213" width="8.85546875" style="8"/>
    <col min="9214" max="9214" width="13.85546875" style="8" bestFit="1" customWidth="1"/>
    <col min="9215" max="9407" width="8.85546875" style="8"/>
    <col min="9408" max="9408" width="43.42578125" style="8" customWidth="1"/>
    <col min="9409" max="9415" width="18.85546875" style="8" customWidth="1"/>
    <col min="9416" max="9416" width="15.42578125" style="8" customWidth="1"/>
    <col min="9417" max="9417" width="12.140625" style="8" customWidth="1"/>
    <col min="9418" max="9418" width="14.28515625" style="8" customWidth="1"/>
    <col min="9419" max="9419" width="12.28515625" style="8" customWidth="1"/>
    <col min="9420" max="9420" width="12.85546875" style="8" customWidth="1"/>
    <col min="9421" max="9422" width="12.42578125" style="8" customWidth="1"/>
    <col min="9423" max="9423" width="12.28515625" style="8" customWidth="1"/>
    <col min="9424" max="9429" width="11.42578125" style="8" bestFit="1" customWidth="1"/>
    <col min="9430" max="9430" width="13.85546875" style="8" bestFit="1" customWidth="1"/>
    <col min="9431" max="9435" width="11.42578125" style="8" bestFit="1" customWidth="1"/>
    <col min="9436" max="9436" width="11.7109375" style="8" customWidth="1"/>
    <col min="9437" max="9437" width="13.42578125" style="8" bestFit="1" customWidth="1"/>
    <col min="9438" max="9439" width="11.42578125" style="8" bestFit="1" customWidth="1"/>
    <col min="9440" max="9440" width="13.85546875" style="8" bestFit="1" customWidth="1"/>
    <col min="9441" max="9446" width="11.42578125" style="8" bestFit="1" customWidth="1"/>
    <col min="9447" max="9449" width="11.28515625" style="8" bestFit="1" customWidth="1"/>
    <col min="9450" max="9450" width="13.85546875" style="8" bestFit="1" customWidth="1"/>
    <col min="9451" max="9455" width="11.28515625" style="8" bestFit="1" customWidth="1"/>
    <col min="9456" max="9456" width="13.42578125" style="8" customWidth="1"/>
    <col min="9457" max="9457" width="11.28515625" style="8" bestFit="1" customWidth="1"/>
    <col min="9458" max="9458" width="15.140625" style="8" customWidth="1"/>
    <col min="9459" max="9459" width="13.140625" style="8" customWidth="1"/>
    <col min="9460" max="9460" width="15.85546875" style="8" customWidth="1"/>
    <col min="9461" max="9461" width="14.85546875" style="8" customWidth="1"/>
    <col min="9462" max="9462" width="19.140625" style="8" customWidth="1"/>
    <col min="9463" max="9463" width="14" style="8" customWidth="1"/>
    <col min="9464" max="9464" width="15.85546875" style="8" customWidth="1"/>
    <col min="9465" max="9465" width="17" style="8" customWidth="1"/>
    <col min="9466" max="9466" width="16.140625" style="8" customWidth="1"/>
    <col min="9467" max="9467" width="17.28515625" style="8" customWidth="1"/>
    <col min="9468" max="9469" width="8.85546875" style="8"/>
    <col min="9470" max="9470" width="13.85546875" style="8" bestFit="1" customWidth="1"/>
    <col min="9471" max="9663" width="8.85546875" style="8"/>
    <col min="9664" max="9664" width="43.42578125" style="8" customWidth="1"/>
    <col min="9665" max="9671" width="18.85546875" style="8" customWidth="1"/>
    <col min="9672" max="9672" width="15.42578125" style="8" customWidth="1"/>
    <col min="9673" max="9673" width="12.140625" style="8" customWidth="1"/>
    <col min="9674" max="9674" width="14.28515625" style="8" customWidth="1"/>
    <col min="9675" max="9675" width="12.28515625" style="8" customWidth="1"/>
    <col min="9676" max="9676" width="12.85546875" style="8" customWidth="1"/>
    <col min="9677" max="9678" width="12.42578125" style="8" customWidth="1"/>
    <col min="9679" max="9679" width="12.28515625" style="8" customWidth="1"/>
    <col min="9680" max="9685" width="11.42578125" style="8" bestFit="1" customWidth="1"/>
    <col min="9686" max="9686" width="13.85546875" style="8" bestFit="1" customWidth="1"/>
    <col min="9687" max="9691" width="11.42578125" style="8" bestFit="1" customWidth="1"/>
    <col min="9692" max="9692" width="11.7109375" style="8" customWidth="1"/>
    <col min="9693" max="9693" width="13.42578125" style="8" bestFit="1" customWidth="1"/>
    <col min="9694" max="9695" width="11.42578125" style="8" bestFit="1" customWidth="1"/>
    <col min="9696" max="9696" width="13.85546875" style="8" bestFit="1" customWidth="1"/>
    <col min="9697" max="9702" width="11.42578125" style="8" bestFit="1" customWidth="1"/>
    <col min="9703" max="9705" width="11.28515625" style="8" bestFit="1" customWidth="1"/>
    <col min="9706" max="9706" width="13.85546875" style="8" bestFit="1" customWidth="1"/>
    <col min="9707" max="9711" width="11.28515625" style="8" bestFit="1" customWidth="1"/>
    <col min="9712" max="9712" width="13.42578125" style="8" customWidth="1"/>
    <col min="9713" max="9713" width="11.28515625" style="8" bestFit="1" customWidth="1"/>
    <col min="9714" max="9714" width="15.140625" style="8" customWidth="1"/>
    <col min="9715" max="9715" width="13.140625" style="8" customWidth="1"/>
    <col min="9716" max="9716" width="15.85546875" style="8" customWidth="1"/>
    <col min="9717" max="9717" width="14.85546875" style="8" customWidth="1"/>
    <col min="9718" max="9718" width="19.140625" style="8" customWidth="1"/>
    <col min="9719" max="9719" width="14" style="8" customWidth="1"/>
    <col min="9720" max="9720" width="15.85546875" style="8" customWidth="1"/>
    <col min="9721" max="9721" width="17" style="8" customWidth="1"/>
    <col min="9722" max="9722" width="16.140625" style="8" customWidth="1"/>
    <col min="9723" max="9723" width="17.28515625" style="8" customWidth="1"/>
    <col min="9724" max="9725" width="8.85546875" style="8"/>
    <col min="9726" max="9726" width="13.85546875" style="8" bestFit="1" customWidth="1"/>
    <col min="9727" max="9919" width="8.85546875" style="8"/>
    <col min="9920" max="9920" width="43.42578125" style="8" customWidth="1"/>
    <col min="9921" max="9927" width="18.85546875" style="8" customWidth="1"/>
    <col min="9928" max="9928" width="15.42578125" style="8" customWidth="1"/>
    <col min="9929" max="9929" width="12.140625" style="8" customWidth="1"/>
    <col min="9930" max="9930" width="14.28515625" style="8" customWidth="1"/>
    <col min="9931" max="9931" width="12.28515625" style="8" customWidth="1"/>
    <col min="9932" max="9932" width="12.85546875" style="8" customWidth="1"/>
    <col min="9933" max="9934" width="12.42578125" style="8" customWidth="1"/>
    <col min="9935" max="9935" width="12.28515625" style="8" customWidth="1"/>
    <col min="9936" max="9941" width="11.42578125" style="8" bestFit="1" customWidth="1"/>
    <col min="9942" max="9942" width="13.85546875" style="8" bestFit="1" customWidth="1"/>
    <col min="9943" max="9947" width="11.42578125" style="8" bestFit="1" customWidth="1"/>
    <col min="9948" max="9948" width="11.7109375" style="8" customWidth="1"/>
    <col min="9949" max="9949" width="13.42578125" style="8" bestFit="1" customWidth="1"/>
    <col min="9950" max="9951" width="11.42578125" style="8" bestFit="1" customWidth="1"/>
    <col min="9952" max="9952" width="13.85546875" style="8" bestFit="1" customWidth="1"/>
    <col min="9953" max="9958" width="11.42578125" style="8" bestFit="1" customWidth="1"/>
    <col min="9959" max="9961" width="11.28515625" style="8" bestFit="1" customWidth="1"/>
    <col min="9962" max="9962" width="13.85546875" style="8" bestFit="1" customWidth="1"/>
    <col min="9963" max="9967" width="11.28515625" style="8" bestFit="1" customWidth="1"/>
    <col min="9968" max="9968" width="13.42578125" style="8" customWidth="1"/>
    <col min="9969" max="9969" width="11.28515625" style="8" bestFit="1" customWidth="1"/>
    <col min="9970" max="9970" width="15.140625" style="8" customWidth="1"/>
    <col min="9971" max="9971" width="13.140625" style="8" customWidth="1"/>
    <col min="9972" max="9972" width="15.85546875" style="8" customWidth="1"/>
    <col min="9973" max="9973" width="14.85546875" style="8" customWidth="1"/>
    <col min="9974" max="9974" width="19.140625" style="8" customWidth="1"/>
    <col min="9975" max="9975" width="14" style="8" customWidth="1"/>
    <col min="9976" max="9976" width="15.85546875" style="8" customWidth="1"/>
    <col min="9977" max="9977" width="17" style="8" customWidth="1"/>
    <col min="9978" max="9978" width="16.140625" style="8" customWidth="1"/>
    <col min="9979" max="9979" width="17.28515625" style="8" customWidth="1"/>
    <col min="9980" max="9981" width="8.85546875" style="8"/>
    <col min="9982" max="9982" width="13.85546875" style="8" bestFit="1" customWidth="1"/>
    <col min="9983" max="10175" width="8.85546875" style="8"/>
    <col min="10176" max="10176" width="43.42578125" style="8" customWidth="1"/>
    <col min="10177" max="10183" width="18.85546875" style="8" customWidth="1"/>
    <col min="10184" max="10184" width="15.42578125" style="8" customWidth="1"/>
    <col min="10185" max="10185" width="12.140625" style="8" customWidth="1"/>
    <col min="10186" max="10186" width="14.28515625" style="8" customWidth="1"/>
    <col min="10187" max="10187" width="12.28515625" style="8" customWidth="1"/>
    <col min="10188" max="10188" width="12.85546875" style="8" customWidth="1"/>
    <col min="10189" max="10190" width="12.42578125" style="8" customWidth="1"/>
    <col min="10191" max="10191" width="12.28515625" style="8" customWidth="1"/>
    <col min="10192" max="10197" width="11.42578125" style="8" bestFit="1" customWidth="1"/>
    <col min="10198" max="10198" width="13.85546875" style="8" bestFit="1" customWidth="1"/>
    <col min="10199" max="10203" width="11.42578125" style="8" bestFit="1" customWidth="1"/>
    <col min="10204" max="10204" width="11.7109375" style="8" customWidth="1"/>
    <col min="10205" max="10205" width="13.42578125" style="8" bestFit="1" customWidth="1"/>
    <col min="10206" max="10207" width="11.42578125" style="8" bestFit="1" customWidth="1"/>
    <col min="10208" max="10208" width="13.85546875" style="8" bestFit="1" customWidth="1"/>
    <col min="10209" max="10214" width="11.42578125" style="8" bestFit="1" customWidth="1"/>
    <col min="10215" max="10217" width="11.28515625" style="8" bestFit="1" customWidth="1"/>
    <col min="10218" max="10218" width="13.85546875" style="8" bestFit="1" customWidth="1"/>
    <col min="10219" max="10223" width="11.28515625" style="8" bestFit="1" customWidth="1"/>
    <col min="10224" max="10224" width="13.42578125" style="8" customWidth="1"/>
    <col min="10225" max="10225" width="11.28515625" style="8" bestFit="1" customWidth="1"/>
    <col min="10226" max="10226" width="15.140625" style="8" customWidth="1"/>
    <col min="10227" max="10227" width="13.140625" style="8" customWidth="1"/>
    <col min="10228" max="10228" width="15.85546875" style="8" customWidth="1"/>
    <col min="10229" max="10229" width="14.85546875" style="8" customWidth="1"/>
    <col min="10230" max="10230" width="19.140625" style="8" customWidth="1"/>
    <col min="10231" max="10231" width="14" style="8" customWidth="1"/>
    <col min="10232" max="10232" width="15.85546875" style="8" customWidth="1"/>
    <col min="10233" max="10233" width="17" style="8" customWidth="1"/>
    <col min="10234" max="10234" width="16.140625" style="8" customWidth="1"/>
    <col min="10235" max="10235" width="17.28515625" style="8" customWidth="1"/>
    <col min="10236" max="10237" width="8.85546875" style="8"/>
    <col min="10238" max="10238" width="13.85546875" style="8" bestFit="1" customWidth="1"/>
    <col min="10239" max="10431" width="8.85546875" style="8"/>
    <col min="10432" max="10432" width="43.42578125" style="8" customWidth="1"/>
    <col min="10433" max="10439" width="18.85546875" style="8" customWidth="1"/>
    <col min="10440" max="10440" width="15.42578125" style="8" customWidth="1"/>
    <col min="10441" max="10441" width="12.140625" style="8" customWidth="1"/>
    <col min="10442" max="10442" width="14.28515625" style="8" customWidth="1"/>
    <col min="10443" max="10443" width="12.28515625" style="8" customWidth="1"/>
    <col min="10444" max="10444" width="12.85546875" style="8" customWidth="1"/>
    <col min="10445" max="10446" width="12.42578125" style="8" customWidth="1"/>
    <col min="10447" max="10447" width="12.28515625" style="8" customWidth="1"/>
    <col min="10448" max="10453" width="11.42578125" style="8" bestFit="1" customWidth="1"/>
    <col min="10454" max="10454" width="13.85546875" style="8" bestFit="1" customWidth="1"/>
    <col min="10455" max="10459" width="11.42578125" style="8" bestFit="1" customWidth="1"/>
    <col min="10460" max="10460" width="11.7109375" style="8" customWidth="1"/>
    <col min="10461" max="10461" width="13.42578125" style="8" bestFit="1" customWidth="1"/>
    <col min="10462" max="10463" width="11.42578125" style="8" bestFit="1" customWidth="1"/>
    <col min="10464" max="10464" width="13.85546875" style="8" bestFit="1" customWidth="1"/>
    <col min="10465" max="10470" width="11.42578125" style="8" bestFit="1" customWidth="1"/>
    <col min="10471" max="10473" width="11.28515625" style="8" bestFit="1" customWidth="1"/>
    <col min="10474" max="10474" width="13.85546875" style="8" bestFit="1" customWidth="1"/>
    <col min="10475" max="10479" width="11.28515625" style="8" bestFit="1" customWidth="1"/>
    <col min="10480" max="10480" width="13.42578125" style="8" customWidth="1"/>
    <col min="10481" max="10481" width="11.28515625" style="8" bestFit="1" customWidth="1"/>
    <col min="10482" max="10482" width="15.140625" style="8" customWidth="1"/>
    <col min="10483" max="10483" width="13.140625" style="8" customWidth="1"/>
    <col min="10484" max="10484" width="15.85546875" style="8" customWidth="1"/>
    <col min="10485" max="10485" width="14.85546875" style="8" customWidth="1"/>
    <col min="10486" max="10486" width="19.140625" style="8" customWidth="1"/>
    <col min="10487" max="10487" width="14" style="8" customWidth="1"/>
    <col min="10488" max="10488" width="15.85546875" style="8" customWidth="1"/>
    <col min="10489" max="10489" width="17" style="8" customWidth="1"/>
    <col min="10490" max="10490" width="16.140625" style="8" customWidth="1"/>
    <col min="10491" max="10491" width="17.28515625" style="8" customWidth="1"/>
    <col min="10492" max="10493" width="8.85546875" style="8"/>
    <col min="10494" max="10494" width="13.85546875" style="8" bestFit="1" customWidth="1"/>
    <col min="10495" max="10687" width="8.85546875" style="8"/>
    <col min="10688" max="10688" width="43.42578125" style="8" customWidth="1"/>
    <col min="10689" max="10695" width="18.85546875" style="8" customWidth="1"/>
    <col min="10696" max="10696" width="15.42578125" style="8" customWidth="1"/>
    <col min="10697" max="10697" width="12.140625" style="8" customWidth="1"/>
    <col min="10698" max="10698" width="14.28515625" style="8" customWidth="1"/>
    <col min="10699" max="10699" width="12.28515625" style="8" customWidth="1"/>
    <col min="10700" max="10700" width="12.85546875" style="8" customWidth="1"/>
    <col min="10701" max="10702" width="12.42578125" style="8" customWidth="1"/>
    <col min="10703" max="10703" width="12.28515625" style="8" customWidth="1"/>
    <col min="10704" max="10709" width="11.42578125" style="8" bestFit="1" customWidth="1"/>
    <col min="10710" max="10710" width="13.85546875" style="8" bestFit="1" customWidth="1"/>
    <col min="10711" max="10715" width="11.42578125" style="8" bestFit="1" customWidth="1"/>
    <col min="10716" max="10716" width="11.7109375" style="8" customWidth="1"/>
    <col min="10717" max="10717" width="13.42578125" style="8" bestFit="1" customWidth="1"/>
    <col min="10718" max="10719" width="11.42578125" style="8" bestFit="1" customWidth="1"/>
    <col min="10720" max="10720" width="13.85546875" style="8" bestFit="1" customWidth="1"/>
    <col min="10721" max="10726" width="11.42578125" style="8" bestFit="1" customWidth="1"/>
    <col min="10727" max="10729" width="11.28515625" style="8" bestFit="1" customWidth="1"/>
    <col min="10730" max="10730" width="13.85546875" style="8" bestFit="1" customWidth="1"/>
    <col min="10731" max="10735" width="11.28515625" style="8" bestFit="1" customWidth="1"/>
    <col min="10736" max="10736" width="13.42578125" style="8" customWidth="1"/>
    <col min="10737" max="10737" width="11.28515625" style="8" bestFit="1" customWidth="1"/>
    <col min="10738" max="10738" width="15.140625" style="8" customWidth="1"/>
    <col min="10739" max="10739" width="13.140625" style="8" customWidth="1"/>
    <col min="10740" max="10740" width="15.85546875" style="8" customWidth="1"/>
    <col min="10741" max="10741" width="14.85546875" style="8" customWidth="1"/>
    <col min="10742" max="10742" width="19.140625" style="8" customWidth="1"/>
    <col min="10743" max="10743" width="14" style="8" customWidth="1"/>
    <col min="10744" max="10744" width="15.85546875" style="8" customWidth="1"/>
    <col min="10745" max="10745" width="17" style="8" customWidth="1"/>
    <col min="10746" max="10746" width="16.140625" style="8" customWidth="1"/>
    <col min="10747" max="10747" width="17.28515625" style="8" customWidth="1"/>
    <col min="10748" max="10749" width="8.85546875" style="8"/>
    <col min="10750" max="10750" width="13.85546875" style="8" bestFit="1" customWidth="1"/>
    <col min="10751" max="10943" width="8.85546875" style="8"/>
    <col min="10944" max="10944" width="43.42578125" style="8" customWidth="1"/>
    <col min="10945" max="10951" width="18.85546875" style="8" customWidth="1"/>
    <col min="10952" max="10952" width="15.42578125" style="8" customWidth="1"/>
    <col min="10953" max="10953" width="12.140625" style="8" customWidth="1"/>
    <col min="10954" max="10954" width="14.28515625" style="8" customWidth="1"/>
    <col min="10955" max="10955" width="12.28515625" style="8" customWidth="1"/>
    <col min="10956" max="10956" width="12.85546875" style="8" customWidth="1"/>
    <col min="10957" max="10958" width="12.42578125" style="8" customWidth="1"/>
    <col min="10959" max="10959" width="12.28515625" style="8" customWidth="1"/>
    <col min="10960" max="10965" width="11.42578125" style="8" bestFit="1" customWidth="1"/>
    <col min="10966" max="10966" width="13.85546875" style="8" bestFit="1" customWidth="1"/>
    <col min="10967" max="10971" width="11.42578125" style="8" bestFit="1" customWidth="1"/>
    <col min="10972" max="10972" width="11.7109375" style="8" customWidth="1"/>
    <col min="10973" max="10973" width="13.42578125" style="8" bestFit="1" customWidth="1"/>
    <col min="10974" max="10975" width="11.42578125" style="8" bestFit="1" customWidth="1"/>
    <col min="10976" max="10976" width="13.85546875" style="8" bestFit="1" customWidth="1"/>
    <col min="10977" max="10982" width="11.42578125" style="8" bestFit="1" customWidth="1"/>
    <col min="10983" max="10985" width="11.28515625" style="8" bestFit="1" customWidth="1"/>
    <col min="10986" max="10986" width="13.85546875" style="8" bestFit="1" customWidth="1"/>
    <col min="10987" max="10991" width="11.28515625" style="8" bestFit="1" customWidth="1"/>
    <col min="10992" max="10992" width="13.42578125" style="8" customWidth="1"/>
    <col min="10993" max="10993" width="11.28515625" style="8" bestFit="1" customWidth="1"/>
    <col min="10994" max="10994" width="15.140625" style="8" customWidth="1"/>
    <col min="10995" max="10995" width="13.140625" style="8" customWidth="1"/>
    <col min="10996" max="10996" width="15.85546875" style="8" customWidth="1"/>
    <col min="10997" max="10997" width="14.85546875" style="8" customWidth="1"/>
    <col min="10998" max="10998" width="19.140625" style="8" customWidth="1"/>
    <col min="10999" max="10999" width="14" style="8" customWidth="1"/>
    <col min="11000" max="11000" width="15.85546875" style="8" customWidth="1"/>
    <col min="11001" max="11001" width="17" style="8" customWidth="1"/>
    <col min="11002" max="11002" width="16.140625" style="8" customWidth="1"/>
    <col min="11003" max="11003" width="17.28515625" style="8" customWidth="1"/>
    <col min="11004" max="11005" width="8.85546875" style="8"/>
    <col min="11006" max="11006" width="13.85546875" style="8" bestFit="1" customWidth="1"/>
    <col min="11007" max="11199" width="8.85546875" style="8"/>
    <col min="11200" max="11200" width="43.42578125" style="8" customWidth="1"/>
    <col min="11201" max="11207" width="18.85546875" style="8" customWidth="1"/>
    <col min="11208" max="11208" width="15.42578125" style="8" customWidth="1"/>
    <col min="11209" max="11209" width="12.140625" style="8" customWidth="1"/>
    <col min="11210" max="11210" width="14.28515625" style="8" customWidth="1"/>
    <col min="11211" max="11211" width="12.28515625" style="8" customWidth="1"/>
    <col min="11212" max="11212" width="12.85546875" style="8" customWidth="1"/>
    <col min="11213" max="11214" width="12.42578125" style="8" customWidth="1"/>
    <col min="11215" max="11215" width="12.28515625" style="8" customWidth="1"/>
    <col min="11216" max="11221" width="11.42578125" style="8" bestFit="1" customWidth="1"/>
    <col min="11222" max="11222" width="13.85546875" style="8" bestFit="1" customWidth="1"/>
    <col min="11223" max="11227" width="11.42578125" style="8" bestFit="1" customWidth="1"/>
    <col min="11228" max="11228" width="11.7109375" style="8" customWidth="1"/>
    <col min="11229" max="11229" width="13.42578125" style="8" bestFit="1" customWidth="1"/>
    <col min="11230" max="11231" width="11.42578125" style="8" bestFit="1" customWidth="1"/>
    <col min="11232" max="11232" width="13.85546875" style="8" bestFit="1" customWidth="1"/>
    <col min="11233" max="11238" width="11.42578125" style="8" bestFit="1" customWidth="1"/>
    <col min="11239" max="11241" width="11.28515625" style="8" bestFit="1" customWidth="1"/>
    <col min="11242" max="11242" width="13.85546875" style="8" bestFit="1" customWidth="1"/>
    <col min="11243" max="11247" width="11.28515625" style="8" bestFit="1" customWidth="1"/>
    <col min="11248" max="11248" width="13.42578125" style="8" customWidth="1"/>
    <col min="11249" max="11249" width="11.28515625" style="8" bestFit="1" customWidth="1"/>
    <col min="11250" max="11250" width="15.140625" style="8" customWidth="1"/>
    <col min="11251" max="11251" width="13.140625" style="8" customWidth="1"/>
    <col min="11252" max="11252" width="15.85546875" style="8" customWidth="1"/>
    <col min="11253" max="11253" width="14.85546875" style="8" customWidth="1"/>
    <col min="11254" max="11254" width="19.140625" style="8" customWidth="1"/>
    <col min="11255" max="11255" width="14" style="8" customWidth="1"/>
    <col min="11256" max="11256" width="15.85546875" style="8" customWidth="1"/>
    <col min="11257" max="11257" width="17" style="8" customWidth="1"/>
    <col min="11258" max="11258" width="16.140625" style="8" customWidth="1"/>
    <col min="11259" max="11259" width="17.28515625" style="8" customWidth="1"/>
    <col min="11260" max="11261" width="8.85546875" style="8"/>
    <col min="11262" max="11262" width="13.85546875" style="8" bestFit="1" customWidth="1"/>
    <col min="11263" max="11455" width="8.85546875" style="8"/>
    <col min="11456" max="11456" width="43.42578125" style="8" customWidth="1"/>
    <col min="11457" max="11463" width="18.85546875" style="8" customWidth="1"/>
    <col min="11464" max="11464" width="15.42578125" style="8" customWidth="1"/>
    <col min="11465" max="11465" width="12.140625" style="8" customWidth="1"/>
    <col min="11466" max="11466" width="14.28515625" style="8" customWidth="1"/>
    <col min="11467" max="11467" width="12.28515625" style="8" customWidth="1"/>
    <col min="11468" max="11468" width="12.85546875" style="8" customWidth="1"/>
    <col min="11469" max="11470" width="12.42578125" style="8" customWidth="1"/>
    <col min="11471" max="11471" width="12.28515625" style="8" customWidth="1"/>
    <col min="11472" max="11477" width="11.42578125" style="8" bestFit="1" customWidth="1"/>
    <col min="11478" max="11478" width="13.85546875" style="8" bestFit="1" customWidth="1"/>
    <col min="11479" max="11483" width="11.42578125" style="8" bestFit="1" customWidth="1"/>
    <col min="11484" max="11484" width="11.7109375" style="8" customWidth="1"/>
    <col min="11485" max="11485" width="13.42578125" style="8" bestFit="1" customWidth="1"/>
    <col min="11486" max="11487" width="11.42578125" style="8" bestFit="1" customWidth="1"/>
    <col min="11488" max="11488" width="13.85546875" style="8" bestFit="1" customWidth="1"/>
    <col min="11489" max="11494" width="11.42578125" style="8" bestFit="1" customWidth="1"/>
    <col min="11495" max="11497" width="11.28515625" style="8" bestFit="1" customWidth="1"/>
    <col min="11498" max="11498" width="13.85546875" style="8" bestFit="1" customWidth="1"/>
    <col min="11499" max="11503" width="11.28515625" style="8" bestFit="1" customWidth="1"/>
    <col min="11504" max="11504" width="13.42578125" style="8" customWidth="1"/>
    <col min="11505" max="11505" width="11.28515625" style="8" bestFit="1" customWidth="1"/>
    <col min="11506" max="11506" width="15.140625" style="8" customWidth="1"/>
    <col min="11507" max="11507" width="13.140625" style="8" customWidth="1"/>
    <col min="11508" max="11508" width="15.85546875" style="8" customWidth="1"/>
    <col min="11509" max="11509" width="14.85546875" style="8" customWidth="1"/>
    <col min="11510" max="11510" width="19.140625" style="8" customWidth="1"/>
    <col min="11511" max="11511" width="14" style="8" customWidth="1"/>
    <col min="11512" max="11512" width="15.85546875" style="8" customWidth="1"/>
    <col min="11513" max="11513" width="17" style="8" customWidth="1"/>
    <col min="11514" max="11514" width="16.140625" style="8" customWidth="1"/>
    <col min="11515" max="11515" width="17.28515625" style="8" customWidth="1"/>
    <col min="11516" max="11517" width="8.85546875" style="8"/>
    <col min="11518" max="11518" width="13.85546875" style="8" bestFit="1" customWidth="1"/>
    <col min="11519" max="11711" width="8.85546875" style="8"/>
    <col min="11712" max="11712" width="43.42578125" style="8" customWidth="1"/>
    <col min="11713" max="11719" width="18.85546875" style="8" customWidth="1"/>
    <col min="11720" max="11720" width="15.42578125" style="8" customWidth="1"/>
    <col min="11721" max="11721" width="12.140625" style="8" customWidth="1"/>
    <col min="11722" max="11722" width="14.28515625" style="8" customWidth="1"/>
    <col min="11723" max="11723" width="12.28515625" style="8" customWidth="1"/>
    <col min="11724" max="11724" width="12.85546875" style="8" customWidth="1"/>
    <col min="11725" max="11726" width="12.42578125" style="8" customWidth="1"/>
    <col min="11727" max="11727" width="12.28515625" style="8" customWidth="1"/>
    <col min="11728" max="11733" width="11.42578125" style="8" bestFit="1" customWidth="1"/>
    <col min="11734" max="11734" width="13.85546875" style="8" bestFit="1" customWidth="1"/>
    <col min="11735" max="11739" width="11.42578125" style="8" bestFit="1" customWidth="1"/>
    <col min="11740" max="11740" width="11.7109375" style="8" customWidth="1"/>
    <col min="11741" max="11741" width="13.42578125" style="8" bestFit="1" customWidth="1"/>
    <col min="11742" max="11743" width="11.42578125" style="8" bestFit="1" customWidth="1"/>
    <col min="11744" max="11744" width="13.85546875" style="8" bestFit="1" customWidth="1"/>
    <col min="11745" max="11750" width="11.42578125" style="8" bestFit="1" customWidth="1"/>
    <col min="11751" max="11753" width="11.28515625" style="8" bestFit="1" customWidth="1"/>
    <col min="11754" max="11754" width="13.85546875" style="8" bestFit="1" customWidth="1"/>
    <col min="11755" max="11759" width="11.28515625" style="8" bestFit="1" customWidth="1"/>
    <col min="11760" max="11760" width="13.42578125" style="8" customWidth="1"/>
    <col min="11761" max="11761" width="11.28515625" style="8" bestFit="1" customWidth="1"/>
    <col min="11762" max="11762" width="15.140625" style="8" customWidth="1"/>
    <col min="11763" max="11763" width="13.140625" style="8" customWidth="1"/>
    <col min="11764" max="11764" width="15.85546875" style="8" customWidth="1"/>
    <col min="11765" max="11765" width="14.85546875" style="8" customWidth="1"/>
    <col min="11766" max="11766" width="19.140625" style="8" customWidth="1"/>
    <col min="11767" max="11767" width="14" style="8" customWidth="1"/>
    <col min="11768" max="11768" width="15.85546875" style="8" customWidth="1"/>
    <col min="11769" max="11769" width="17" style="8" customWidth="1"/>
    <col min="11770" max="11770" width="16.140625" style="8" customWidth="1"/>
    <col min="11771" max="11771" width="17.28515625" style="8" customWidth="1"/>
    <col min="11772" max="11773" width="8.85546875" style="8"/>
    <col min="11774" max="11774" width="13.85546875" style="8" bestFit="1" customWidth="1"/>
    <col min="11775" max="11967" width="8.85546875" style="8"/>
    <col min="11968" max="11968" width="43.42578125" style="8" customWidth="1"/>
    <col min="11969" max="11975" width="18.85546875" style="8" customWidth="1"/>
    <col min="11976" max="11976" width="15.42578125" style="8" customWidth="1"/>
    <col min="11977" max="11977" width="12.140625" style="8" customWidth="1"/>
    <col min="11978" max="11978" width="14.28515625" style="8" customWidth="1"/>
    <col min="11979" max="11979" width="12.28515625" style="8" customWidth="1"/>
    <col min="11980" max="11980" width="12.85546875" style="8" customWidth="1"/>
    <col min="11981" max="11982" width="12.42578125" style="8" customWidth="1"/>
    <col min="11983" max="11983" width="12.28515625" style="8" customWidth="1"/>
    <col min="11984" max="11989" width="11.42578125" style="8" bestFit="1" customWidth="1"/>
    <col min="11990" max="11990" width="13.85546875" style="8" bestFit="1" customWidth="1"/>
    <col min="11991" max="11995" width="11.42578125" style="8" bestFit="1" customWidth="1"/>
    <col min="11996" max="11996" width="11.7109375" style="8" customWidth="1"/>
    <col min="11997" max="11997" width="13.42578125" style="8" bestFit="1" customWidth="1"/>
    <col min="11998" max="11999" width="11.42578125" style="8" bestFit="1" customWidth="1"/>
    <col min="12000" max="12000" width="13.85546875" style="8" bestFit="1" customWidth="1"/>
    <col min="12001" max="12006" width="11.42578125" style="8" bestFit="1" customWidth="1"/>
    <col min="12007" max="12009" width="11.28515625" style="8" bestFit="1" customWidth="1"/>
    <col min="12010" max="12010" width="13.85546875" style="8" bestFit="1" customWidth="1"/>
    <col min="12011" max="12015" width="11.28515625" style="8" bestFit="1" customWidth="1"/>
    <col min="12016" max="12016" width="13.42578125" style="8" customWidth="1"/>
    <col min="12017" max="12017" width="11.28515625" style="8" bestFit="1" customWidth="1"/>
    <col min="12018" max="12018" width="15.140625" style="8" customWidth="1"/>
    <col min="12019" max="12019" width="13.140625" style="8" customWidth="1"/>
    <col min="12020" max="12020" width="15.85546875" style="8" customWidth="1"/>
    <col min="12021" max="12021" width="14.85546875" style="8" customWidth="1"/>
    <col min="12022" max="12022" width="19.140625" style="8" customWidth="1"/>
    <col min="12023" max="12023" width="14" style="8" customWidth="1"/>
    <col min="12024" max="12024" width="15.85546875" style="8" customWidth="1"/>
    <col min="12025" max="12025" width="17" style="8" customWidth="1"/>
    <col min="12026" max="12026" width="16.140625" style="8" customWidth="1"/>
    <col min="12027" max="12027" width="17.28515625" style="8" customWidth="1"/>
    <col min="12028" max="12029" width="8.85546875" style="8"/>
    <col min="12030" max="12030" width="13.85546875" style="8" bestFit="1" customWidth="1"/>
    <col min="12031" max="12223" width="8.85546875" style="8"/>
    <col min="12224" max="12224" width="43.42578125" style="8" customWidth="1"/>
    <col min="12225" max="12231" width="18.85546875" style="8" customWidth="1"/>
    <col min="12232" max="12232" width="15.42578125" style="8" customWidth="1"/>
    <col min="12233" max="12233" width="12.140625" style="8" customWidth="1"/>
    <col min="12234" max="12234" width="14.28515625" style="8" customWidth="1"/>
    <col min="12235" max="12235" width="12.28515625" style="8" customWidth="1"/>
    <col min="12236" max="12236" width="12.85546875" style="8" customWidth="1"/>
    <col min="12237" max="12238" width="12.42578125" style="8" customWidth="1"/>
    <col min="12239" max="12239" width="12.28515625" style="8" customWidth="1"/>
    <col min="12240" max="12245" width="11.42578125" style="8" bestFit="1" customWidth="1"/>
    <col min="12246" max="12246" width="13.85546875" style="8" bestFit="1" customWidth="1"/>
    <col min="12247" max="12251" width="11.42578125" style="8" bestFit="1" customWidth="1"/>
    <col min="12252" max="12252" width="11.7109375" style="8" customWidth="1"/>
    <col min="12253" max="12253" width="13.42578125" style="8" bestFit="1" customWidth="1"/>
    <col min="12254" max="12255" width="11.42578125" style="8" bestFit="1" customWidth="1"/>
    <col min="12256" max="12256" width="13.85546875" style="8" bestFit="1" customWidth="1"/>
    <col min="12257" max="12262" width="11.42578125" style="8" bestFit="1" customWidth="1"/>
    <col min="12263" max="12265" width="11.28515625" style="8" bestFit="1" customWidth="1"/>
    <col min="12266" max="12266" width="13.85546875" style="8" bestFit="1" customWidth="1"/>
    <col min="12267" max="12271" width="11.28515625" style="8" bestFit="1" customWidth="1"/>
    <col min="12272" max="12272" width="13.42578125" style="8" customWidth="1"/>
    <col min="12273" max="12273" width="11.28515625" style="8" bestFit="1" customWidth="1"/>
    <col min="12274" max="12274" width="15.140625" style="8" customWidth="1"/>
    <col min="12275" max="12275" width="13.140625" style="8" customWidth="1"/>
    <col min="12276" max="12276" width="15.85546875" style="8" customWidth="1"/>
    <col min="12277" max="12277" width="14.85546875" style="8" customWidth="1"/>
    <col min="12278" max="12278" width="19.140625" style="8" customWidth="1"/>
    <col min="12279" max="12279" width="14" style="8" customWidth="1"/>
    <col min="12280" max="12280" width="15.85546875" style="8" customWidth="1"/>
    <col min="12281" max="12281" width="17" style="8" customWidth="1"/>
    <col min="12282" max="12282" width="16.140625" style="8" customWidth="1"/>
    <col min="12283" max="12283" width="17.28515625" style="8" customWidth="1"/>
    <col min="12284" max="12285" width="8.85546875" style="8"/>
    <col min="12286" max="12286" width="13.85546875" style="8" bestFit="1" customWidth="1"/>
    <col min="12287" max="12479" width="8.85546875" style="8"/>
    <col min="12480" max="12480" width="43.42578125" style="8" customWidth="1"/>
    <col min="12481" max="12487" width="18.85546875" style="8" customWidth="1"/>
    <col min="12488" max="12488" width="15.42578125" style="8" customWidth="1"/>
    <col min="12489" max="12489" width="12.140625" style="8" customWidth="1"/>
    <col min="12490" max="12490" width="14.28515625" style="8" customWidth="1"/>
    <col min="12491" max="12491" width="12.28515625" style="8" customWidth="1"/>
    <col min="12492" max="12492" width="12.85546875" style="8" customWidth="1"/>
    <col min="12493" max="12494" width="12.42578125" style="8" customWidth="1"/>
    <col min="12495" max="12495" width="12.28515625" style="8" customWidth="1"/>
    <col min="12496" max="12501" width="11.42578125" style="8" bestFit="1" customWidth="1"/>
    <col min="12502" max="12502" width="13.85546875" style="8" bestFit="1" customWidth="1"/>
    <col min="12503" max="12507" width="11.42578125" style="8" bestFit="1" customWidth="1"/>
    <col min="12508" max="12508" width="11.7109375" style="8" customWidth="1"/>
    <col min="12509" max="12509" width="13.42578125" style="8" bestFit="1" customWidth="1"/>
    <col min="12510" max="12511" width="11.42578125" style="8" bestFit="1" customWidth="1"/>
    <col min="12512" max="12512" width="13.85546875" style="8" bestFit="1" customWidth="1"/>
    <col min="12513" max="12518" width="11.42578125" style="8" bestFit="1" customWidth="1"/>
    <col min="12519" max="12521" width="11.28515625" style="8" bestFit="1" customWidth="1"/>
    <col min="12522" max="12522" width="13.85546875" style="8" bestFit="1" customWidth="1"/>
    <col min="12523" max="12527" width="11.28515625" style="8" bestFit="1" customWidth="1"/>
    <col min="12528" max="12528" width="13.42578125" style="8" customWidth="1"/>
    <col min="12529" max="12529" width="11.28515625" style="8" bestFit="1" customWidth="1"/>
    <col min="12530" max="12530" width="15.140625" style="8" customWidth="1"/>
    <col min="12531" max="12531" width="13.140625" style="8" customWidth="1"/>
    <col min="12532" max="12532" width="15.85546875" style="8" customWidth="1"/>
    <col min="12533" max="12533" width="14.85546875" style="8" customWidth="1"/>
    <col min="12534" max="12534" width="19.140625" style="8" customWidth="1"/>
    <col min="12535" max="12535" width="14" style="8" customWidth="1"/>
    <col min="12536" max="12536" width="15.85546875" style="8" customWidth="1"/>
    <col min="12537" max="12537" width="17" style="8" customWidth="1"/>
    <col min="12538" max="12538" width="16.140625" style="8" customWidth="1"/>
    <col min="12539" max="12539" width="17.28515625" style="8" customWidth="1"/>
    <col min="12540" max="12541" width="8.85546875" style="8"/>
    <col min="12542" max="12542" width="13.85546875" style="8" bestFit="1" customWidth="1"/>
    <col min="12543" max="12735" width="8.85546875" style="8"/>
    <col min="12736" max="12736" width="43.42578125" style="8" customWidth="1"/>
    <col min="12737" max="12743" width="18.85546875" style="8" customWidth="1"/>
    <col min="12744" max="12744" width="15.42578125" style="8" customWidth="1"/>
    <col min="12745" max="12745" width="12.140625" style="8" customWidth="1"/>
    <col min="12746" max="12746" width="14.28515625" style="8" customWidth="1"/>
    <col min="12747" max="12747" width="12.28515625" style="8" customWidth="1"/>
    <col min="12748" max="12748" width="12.85546875" style="8" customWidth="1"/>
    <col min="12749" max="12750" width="12.42578125" style="8" customWidth="1"/>
    <col min="12751" max="12751" width="12.28515625" style="8" customWidth="1"/>
    <col min="12752" max="12757" width="11.42578125" style="8" bestFit="1" customWidth="1"/>
    <col min="12758" max="12758" width="13.85546875" style="8" bestFit="1" customWidth="1"/>
    <col min="12759" max="12763" width="11.42578125" style="8" bestFit="1" customWidth="1"/>
    <col min="12764" max="12764" width="11.7109375" style="8" customWidth="1"/>
    <col min="12765" max="12765" width="13.42578125" style="8" bestFit="1" customWidth="1"/>
    <col min="12766" max="12767" width="11.42578125" style="8" bestFit="1" customWidth="1"/>
    <col min="12768" max="12768" width="13.85546875" style="8" bestFit="1" customWidth="1"/>
    <col min="12769" max="12774" width="11.42578125" style="8" bestFit="1" customWidth="1"/>
    <col min="12775" max="12777" width="11.28515625" style="8" bestFit="1" customWidth="1"/>
    <col min="12778" max="12778" width="13.85546875" style="8" bestFit="1" customWidth="1"/>
    <col min="12779" max="12783" width="11.28515625" style="8" bestFit="1" customWidth="1"/>
    <col min="12784" max="12784" width="13.42578125" style="8" customWidth="1"/>
    <col min="12785" max="12785" width="11.28515625" style="8" bestFit="1" customWidth="1"/>
    <col min="12786" max="12786" width="15.140625" style="8" customWidth="1"/>
    <col min="12787" max="12787" width="13.140625" style="8" customWidth="1"/>
    <col min="12788" max="12788" width="15.85546875" style="8" customWidth="1"/>
    <col min="12789" max="12789" width="14.85546875" style="8" customWidth="1"/>
    <col min="12790" max="12790" width="19.140625" style="8" customWidth="1"/>
    <col min="12791" max="12791" width="14" style="8" customWidth="1"/>
    <col min="12792" max="12792" width="15.85546875" style="8" customWidth="1"/>
    <col min="12793" max="12793" width="17" style="8" customWidth="1"/>
    <col min="12794" max="12794" width="16.140625" style="8" customWidth="1"/>
    <col min="12795" max="12795" width="17.28515625" style="8" customWidth="1"/>
    <col min="12796" max="12797" width="8.85546875" style="8"/>
    <col min="12798" max="12798" width="13.85546875" style="8" bestFit="1" customWidth="1"/>
    <col min="12799" max="12991" width="8.85546875" style="8"/>
    <col min="12992" max="12992" width="43.42578125" style="8" customWidth="1"/>
    <col min="12993" max="12999" width="18.85546875" style="8" customWidth="1"/>
    <col min="13000" max="13000" width="15.42578125" style="8" customWidth="1"/>
    <col min="13001" max="13001" width="12.140625" style="8" customWidth="1"/>
    <col min="13002" max="13002" width="14.28515625" style="8" customWidth="1"/>
    <col min="13003" max="13003" width="12.28515625" style="8" customWidth="1"/>
    <col min="13004" max="13004" width="12.85546875" style="8" customWidth="1"/>
    <col min="13005" max="13006" width="12.42578125" style="8" customWidth="1"/>
    <col min="13007" max="13007" width="12.28515625" style="8" customWidth="1"/>
    <col min="13008" max="13013" width="11.42578125" style="8" bestFit="1" customWidth="1"/>
    <col min="13014" max="13014" width="13.85546875" style="8" bestFit="1" customWidth="1"/>
    <col min="13015" max="13019" width="11.42578125" style="8" bestFit="1" customWidth="1"/>
    <col min="13020" max="13020" width="11.7109375" style="8" customWidth="1"/>
    <col min="13021" max="13021" width="13.42578125" style="8" bestFit="1" customWidth="1"/>
    <col min="13022" max="13023" width="11.42578125" style="8" bestFit="1" customWidth="1"/>
    <col min="13024" max="13024" width="13.85546875" style="8" bestFit="1" customWidth="1"/>
    <col min="13025" max="13030" width="11.42578125" style="8" bestFit="1" customWidth="1"/>
    <col min="13031" max="13033" width="11.28515625" style="8" bestFit="1" customWidth="1"/>
    <col min="13034" max="13034" width="13.85546875" style="8" bestFit="1" customWidth="1"/>
    <col min="13035" max="13039" width="11.28515625" style="8" bestFit="1" customWidth="1"/>
    <col min="13040" max="13040" width="13.42578125" style="8" customWidth="1"/>
    <col min="13041" max="13041" width="11.28515625" style="8" bestFit="1" customWidth="1"/>
    <col min="13042" max="13042" width="15.140625" style="8" customWidth="1"/>
    <col min="13043" max="13043" width="13.140625" style="8" customWidth="1"/>
    <col min="13044" max="13044" width="15.85546875" style="8" customWidth="1"/>
    <col min="13045" max="13045" width="14.85546875" style="8" customWidth="1"/>
    <col min="13046" max="13046" width="19.140625" style="8" customWidth="1"/>
    <col min="13047" max="13047" width="14" style="8" customWidth="1"/>
    <col min="13048" max="13048" width="15.85546875" style="8" customWidth="1"/>
    <col min="13049" max="13049" width="17" style="8" customWidth="1"/>
    <col min="13050" max="13050" width="16.140625" style="8" customWidth="1"/>
    <col min="13051" max="13051" width="17.28515625" style="8" customWidth="1"/>
    <col min="13052" max="13053" width="8.85546875" style="8"/>
    <col min="13054" max="13054" width="13.85546875" style="8" bestFit="1" customWidth="1"/>
    <col min="13055" max="13247" width="8.85546875" style="8"/>
    <col min="13248" max="13248" width="43.42578125" style="8" customWidth="1"/>
    <col min="13249" max="13255" width="18.85546875" style="8" customWidth="1"/>
    <col min="13256" max="13256" width="15.42578125" style="8" customWidth="1"/>
    <col min="13257" max="13257" width="12.140625" style="8" customWidth="1"/>
    <col min="13258" max="13258" width="14.28515625" style="8" customWidth="1"/>
    <col min="13259" max="13259" width="12.28515625" style="8" customWidth="1"/>
    <col min="13260" max="13260" width="12.85546875" style="8" customWidth="1"/>
    <col min="13261" max="13262" width="12.42578125" style="8" customWidth="1"/>
    <col min="13263" max="13263" width="12.28515625" style="8" customWidth="1"/>
    <col min="13264" max="13269" width="11.42578125" style="8" bestFit="1" customWidth="1"/>
    <col min="13270" max="13270" width="13.85546875" style="8" bestFit="1" customWidth="1"/>
    <col min="13271" max="13275" width="11.42578125" style="8" bestFit="1" customWidth="1"/>
    <col min="13276" max="13276" width="11.7109375" style="8" customWidth="1"/>
    <col min="13277" max="13277" width="13.42578125" style="8" bestFit="1" customWidth="1"/>
    <col min="13278" max="13279" width="11.42578125" style="8" bestFit="1" customWidth="1"/>
    <col min="13280" max="13280" width="13.85546875" style="8" bestFit="1" customWidth="1"/>
    <col min="13281" max="13286" width="11.42578125" style="8" bestFit="1" customWidth="1"/>
    <col min="13287" max="13289" width="11.28515625" style="8" bestFit="1" customWidth="1"/>
    <col min="13290" max="13290" width="13.85546875" style="8" bestFit="1" customWidth="1"/>
    <col min="13291" max="13295" width="11.28515625" style="8" bestFit="1" customWidth="1"/>
    <col min="13296" max="13296" width="13.42578125" style="8" customWidth="1"/>
    <col min="13297" max="13297" width="11.28515625" style="8" bestFit="1" customWidth="1"/>
    <col min="13298" max="13298" width="15.140625" style="8" customWidth="1"/>
    <col min="13299" max="13299" width="13.140625" style="8" customWidth="1"/>
    <col min="13300" max="13300" width="15.85546875" style="8" customWidth="1"/>
    <col min="13301" max="13301" width="14.85546875" style="8" customWidth="1"/>
    <col min="13302" max="13302" width="19.140625" style="8" customWidth="1"/>
    <col min="13303" max="13303" width="14" style="8" customWidth="1"/>
    <col min="13304" max="13304" width="15.85546875" style="8" customWidth="1"/>
    <col min="13305" max="13305" width="17" style="8" customWidth="1"/>
    <col min="13306" max="13306" width="16.140625" style="8" customWidth="1"/>
    <col min="13307" max="13307" width="17.28515625" style="8" customWidth="1"/>
    <col min="13308" max="13309" width="8.85546875" style="8"/>
    <col min="13310" max="13310" width="13.85546875" style="8" bestFit="1" customWidth="1"/>
    <col min="13311" max="13503" width="8.85546875" style="8"/>
    <col min="13504" max="13504" width="43.42578125" style="8" customWidth="1"/>
    <col min="13505" max="13511" width="18.85546875" style="8" customWidth="1"/>
    <col min="13512" max="13512" width="15.42578125" style="8" customWidth="1"/>
    <col min="13513" max="13513" width="12.140625" style="8" customWidth="1"/>
    <col min="13514" max="13514" width="14.28515625" style="8" customWidth="1"/>
    <col min="13515" max="13515" width="12.28515625" style="8" customWidth="1"/>
    <col min="13516" max="13516" width="12.85546875" style="8" customWidth="1"/>
    <col min="13517" max="13518" width="12.42578125" style="8" customWidth="1"/>
    <col min="13519" max="13519" width="12.28515625" style="8" customWidth="1"/>
    <col min="13520" max="13525" width="11.42578125" style="8" bestFit="1" customWidth="1"/>
    <col min="13526" max="13526" width="13.85546875" style="8" bestFit="1" customWidth="1"/>
    <col min="13527" max="13531" width="11.42578125" style="8" bestFit="1" customWidth="1"/>
    <col min="13532" max="13532" width="11.7109375" style="8" customWidth="1"/>
    <col min="13533" max="13533" width="13.42578125" style="8" bestFit="1" customWidth="1"/>
    <col min="13534" max="13535" width="11.42578125" style="8" bestFit="1" customWidth="1"/>
    <col min="13536" max="13536" width="13.85546875" style="8" bestFit="1" customWidth="1"/>
    <col min="13537" max="13542" width="11.42578125" style="8" bestFit="1" customWidth="1"/>
    <col min="13543" max="13545" width="11.28515625" style="8" bestFit="1" customWidth="1"/>
    <col min="13546" max="13546" width="13.85546875" style="8" bestFit="1" customWidth="1"/>
    <col min="13547" max="13551" width="11.28515625" style="8" bestFit="1" customWidth="1"/>
    <col min="13552" max="13552" width="13.42578125" style="8" customWidth="1"/>
    <col min="13553" max="13553" width="11.28515625" style="8" bestFit="1" customWidth="1"/>
    <col min="13554" max="13554" width="15.140625" style="8" customWidth="1"/>
    <col min="13555" max="13555" width="13.140625" style="8" customWidth="1"/>
    <col min="13556" max="13556" width="15.85546875" style="8" customWidth="1"/>
    <col min="13557" max="13557" width="14.85546875" style="8" customWidth="1"/>
    <col min="13558" max="13558" width="19.140625" style="8" customWidth="1"/>
    <col min="13559" max="13559" width="14" style="8" customWidth="1"/>
    <col min="13560" max="13560" width="15.85546875" style="8" customWidth="1"/>
    <col min="13561" max="13561" width="17" style="8" customWidth="1"/>
    <col min="13562" max="13562" width="16.140625" style="8" customWidth="1"/>
    <col min="13563" max="13563" width="17.28515625" style="8" customWidth="1"/>
    <col min="13564" max="13565" width="8.85546875" style="8"/>
    <col min="13566" max="13566" width="13.85546875" style="8" bestFit="1" customWidth="1"/>
    <col min="13567" max="13759" width="8.85546875" style="8"/>
    <col min="13760" max="13760" width="43.42578125" style="8" customWidth="1"/>
    <col min="13761" max="13767" width="18.85546875" style="8" customWidth="1"/>
    <col min="13768" max="13768" width="15.42578125" style="8" customWidth="1"/>
    <col min="13769" max="13769" width="12.140625" style="8" customWidth="1"/>
    <col min="13770" max="13770" width="14.28515625" style="8" customWidth="1"/>
    <col min="13771" max="13771" width="12.28515625" style="8" customWidth="1"/>
    <col min="13772" max="13772" width="12.85546875" style="8" customWidth="1"/>
    <col min="13773" max="13774" width="12.42578125" style="8" customWidth="1"/>
    <col min="13775" max="13775" width="12.28515625" style="8" customWidth="1"/>
    <col min="13776" max="13781" width="11.42578125" style="8" bestFit="1" customWidth="1"/>
    <col min="13782" max="13782" width="13.85546875" style="8" bestFit="1" customWidth="1"/>
    <col min="13783" max="13787" width="11.42578125" style="8" bestFit="1" customWidth="1"/>
    <col min="13788" max="13788" width="11.7109375" style="8" customWidth="1"/>
    <col min="13789" max="13789" width="13.42578125" style="8" bestFit="1" customWidth="1"/>
    <col min="13790" max="13791" width="11.42578125" style="8" bestFit="1" customWidth="1"/>
    <col min="13792" max="13792" width="13.85546875" style="8" bestFit="1" customWidth="1"/>
    <col min="13793" max="13798" width="11.42578125" style="8" bestFit="1" customWidth="1"/>
    <col min="13799" max="13801" width="11.28515625" style="8" bestFit="1" customWidth="1"/>
    <col min="13802" max="13802" width="13.85546875" style="8" bestFit="1" customWidth="1"/>
    <col min="13803" max="13807" width="11.28515625" style="8" bestFit="1" customWidth="1"/>
    <col min="13808" max="13808" width="13.42578125" style="8" customWidth="1"/>
    <col min="13809" max="13809" width="11.28515625" style="8" bestFit="1" customWidth="1"/>
    <col min="13810" max="13810" width="15.140625" style="8" customWidth="1"/>
    <col min="13811" max="13811" width="13.140625" style="8" customWidth="1"/>
    <col min="13812" max="13812" width="15.85546875" style="8" customWidth="1"/>
    <col min="13813" max="13813" width="14.85546875" style="8" customWidth="1"/>
    <col min="13814" max="13814" width="19.140625" style="8" customWidth="1"/>
    <col min="13815" max="13815" width="14" style="8" customWidth="1"/>
    <col min="13816" max="13816" width="15.85546875" style="8" customWidth="1"/>
    <col min="13817" max="13817" width="17" style="8" customWidth="1"/>
    <col min="13818" max="13818" width="16.140625" style="8" customWidth="1"/>
    <col min="13819" max="13819" width="17.28515625" style="8" customWidth="1"/>
    <col min="13820" max="13821" width="8.85546875" style="8"/>
    <col min="13822" max="13822" width="13.85546875" style="8" bestFit="1" customWidth="1"/>
    <col min="13823" max="14015" width="8.85546875" style="8"/>
    <col min="14016" max="14016" width="43.42578125" style="8" customWidth="1"/>
    <col min="14017" max="14023" width="18.85546875" style="8" customWidth="1"/>
    <col min="14024" max="14024" width="15.42578125" style="8" customWidth="1"/>
    <col min="14025" max="14025" width="12.140625" style="8" customWidth="1"/>
    <col min="14026" max="14026" width="14.28515625" style="8" customWidth="1"/>
    <col min="14027" max="14027" width="12.28515625" style="8" customWidth="1"/>
    <col min="14028" max="14028" width="12.85546875" style="8" customWidth="1"/>
    <col min="14029" max="14030" width="12.42578125" style="8" customWidth="1"/>
    <col min="14031" max="14031" width="12.28515625" style="8" customWidth="1"/>
    <col min="14032" max="14037" width="11.42578125" style="8" bestFit="1" customWidth="1"/>
    <col min="14038" max="14038" width="13.85546875" style="8" bestFit="1" customWidth="1"/>
    <col min="14039" max="14043" width="11.42578125" style="8" bestFit="1" customWidth="1"/>
    <col min="14044" max="14044" width="11.7109375" style="8" customWidth="1"/>
    <col min="14045" max="14045" width="13.42578125" style="8" bestFit="1" customWidth="1"/>
    <col min="14046" max="14047" width="11.42578125" style="8" bestFit="1" customWidth="1"/>
    <col min="14048" max="14048" width="13.85546875" style="8" bestFit="1" customWidth="1"/>
    <col min="14049" max="14054" width="11.42578125" style="8" bestFit="1" customWidth="1"/>
    <col min="14055" max="14057" width="11.28515625" style="8" bestFit="1" customWidth="1"/>
    <col min="14058" max="14058" width="13.85546875" style="8" bestFit="1" customWidth="1"/>
    <col min="14059" max="14063" width="11.28515625" style="8" bestFit="1" customWidth="1"/>
    <col min="14064" max="14064" width="13.42578125" style="8" customWidth="1"/>
    <col min="14065" max="14065" width="11.28515625" style="8" bestFit="1" customWidth="1"/>
    <col min="14066" max="14066" width="15.140625" style="8" customWidth="1"/>
    <col min="14067" max="14067" width="13.140625" style="8" customWidth="1"/>
    <col min="14068" max="14068" width="15.85546875" style="8" customWidth="1"/>
    <col min="14069" max="14069" width="14.85546875" style="8" customWidth="1"/>
    <col min="14070" max="14070" width="19.140625" style="8" customWidth="1"/>
    <col min="14071" max="14071" width="14" style="8" customWidth="1"/>
    <col min="14072" max="14072" width="15.85546875" style="8" customWidth="1"/>
    <col min="14073" max="14073" width="17" style="8" customWidth="1"/>
    <col min="14074" max="14074" width="16.140625" style="8" customWidth="1"/>
    <col min="14075" max="14075" width="17.28515625" style="8" customWidth="1"/>
    <col min="14076" max="14077" width="8.85546875" style="8"/>
    <col min="14078" max="14078" width="13.85546875" style="8" bestFit="1" customWidth="1"/>
    <col min="14079" max="14271" width="8.85546875" style="8"/>
    <col min="14272" max="14272" width="43.42578125" style="8" customWidth="1"/>
    <col min="14273" max="14279" width="18.85546875" style="8" customWidth="1"/>
    <col min="14280" max="14280" width="15.42578125" style="8" customWidth="1"/>
    <col min="14281" max="14281" width="12.140625" style="8" customWidth="1"/>
    <col min="14282" max="14282" width="14.28515625" style="8" customWidth="1"/>
    <col min="14283" max="14283" width="12.28515625" style="8" customWidth="1"/>
    <col min="14284" max="14284" width="12.85546875" style="8" customWidth="1"/>
    <col min="14285" max="14286" width="12.42578125" style="8" customWidth="1"/>
    <col min="14287" max="14287" width="12.28515625" style="8" customWidth="1"/>
    <col min="14288" max="14293" width="11.42578125" style="8" bestFit="1" customWidth="1"/>
    <col min="14294" max="14294" width="13.85546875" style="8" bestFit="1" customWidth="1"/>
    <col min="14295" max="14299" width="11.42578125" style="8" bestFit="1" customWidth="1"/>
    <col min="14300" max="14300" width="11.7109375" style="8" customWidth="1"/>
    <col min="14301" max="14301" width="13.42578125" style="8" bestFit="1" customWidth="1"/>
    <col min="14302" max="14303" width="11.42578125" style="8" bestFit="1" customWidth="1"/>
    <col min="14304" max="14304" width="13.85546875" style="8" bestFit="1" customWidth="1"/>
    <col min="14305" max="14310" width="11.42578125" style="8" bestFit="1" customWidth="1"/>
    <col min="14311" max="14313" width="11.28515625" style="8" bestFit="1" customWidth="1"/>
    <col min="14314" max="14314" width="13.85546875" style="8" bestFit="1" customWidth="1"/>
    <col min="14315" max="14319" width="11.28515625" style="8" bestFit="1" customWidth="1"/>
    <col min="14320" max="14320" width="13.42578125" style="8" customWidth="1"/>
    <col min="14321" max="14321" width="11.28515625" style="8" bestFit="1" customWidth="1"/>
    <col min="14322" max="14322" width="15.140625" style="8" customWidth="1"/>
    <col min="14323" max="14323" width="13.140625" style="8" customWidth="1"/>
    <col min="14324" max="14324" width="15.85546875" style="8" customWidth="1"/>
    <col min="14325" max="14325" width="14.85546875" style="8" customWidth="1"/>
    <col min="14326" max="14326" width="19.140625" style="8" customWidth="1"/>
    <col min="14327" max="14327" width="14" style="8" customWidth="1"/>
    <col min="14328" max="14328" width="15.85546875" style="8" customWidth="1"/>
    <col min="14329" max="14329" width="17" style="8" customWidth="1"/>
    <col min="14330" max="14330" width="16.140625" style="8" customWidth="1"/>
    <col min="14331" max="14331" width="17.28515625" style="8" customWidth="1"/>
    <col min="14332" max="14333" width="8.85546875" style="8"/>
    <col min="14334" max="14334" width="13.85546875" style="8" bestFit="1" customWidth="1"/>
    <col min="14335" max="14527" width="8.85546875" style="8"/>
    <col min="14528" max="14528" width="43.42578125" style="8" customWidth="1"/>
    <col min="14529" max="14535" width="18.85546875" style="8" customWidth="1"/>
    <col min="14536" max="14536" width="15.42578125" style="8" customWidth="1"/>
    <col min="14537" max="14537" width="12.140625" style="8" customWidth="1"/>
    <col min="14538" max="14538" width="14.28515625" style="8" customWidth="1"/>
    <col min="14539" max="14539" width="12.28515625" style="8" customWidth="1"/>
    <col min="14540" max="14540" width="12.85546875" style="8" customWidth="1"/>
    <col min="14541" max="14542" width="12.42578125" style="8" customWidth="1"/>
    <col min="14543" max="14543" width="12.28515625" style="8" customWidth="1"/>
    <col min="14544" max="14549" width="11.42578125" style="8" bestFit="1" customWidth="1"/>
    <col min="14550" max="14550" width="13.85546875" style="8" bestFit="1" customWidth="1"/>
    <col min="14551" max="14555" width="11.42578125" style="8" bestFit="1" customWidth="1"/>
    <col min="14556" max="14556" width="11.7109375" style="8" customWidth="1"/>
    <col min="14557" max="14557" width="13.42578125" style="8" bestFit="1" customWidth="1"/>
    <col min="14558" max="14559" width="11.42578125" style="8" bestFit="1" customWidth="1"/>
    <col min="14560" max="14560" width="13.85546875" style="8" bestFit="1" customWidth="1"/>
    <col min="14561" max="14566" width="11.42578125" style="8" bestFit="1" customWidth="1"/>
    <col min="14567" max="14569" width="11.28515625" style="8" bestFit="1" customWidth="1"/>
    <col min="14570" max="14570" width="13.85546875" style="8" bestFit="1" customWidth="1"/>
    <col min="14571" max="14575" width="11.28515625" style="8" bestFit="1" customWidth="1"/>
    <col min="14576" max="14576" width="13.42578125" style="8" customWidth="1"/>
    <col min="14577" max="14577" width="11.28515625" style="8" bestFit="1" customWidth="1"/>
    <col min="14578" max="14578" width="15.140625" style="8" customWidth="1"/>
    <col min="14579" max="14579" width="13.140625" style="8" customWidth="1"/>
    <col min="14580" max="14580" width="15.85546875" style="8" customWidth="1"/>
    <col min="14581" max="14581" width="14.85546875" style="8" customWidth="1"/>
    <col min="14582" max="14582" width="19.140625" style="8" customWidth="1"/>
    <col min="14583" max="14583" width="14" style="8" customWidth="1"/>
    <col min="14584" max="14584" width="15.85546875" style="8" customWidth="1"/>
    <col min="14585" max="14585" width="17" style="8" customWidth="1"/>
    <col min="14586" max="14586" width="16.140625" style="8" customWidth="1"/>
    <col min="14587" max="14587" width="17.28515625" style="8" customWidth="1"/>
    <col min="14588" max="14589" width="8.85546875" style="8"/>
    <col min="14590" max="14590" width="13.85546875" style="8" bestFit="1" customWidth="1"/>
    <col min="14591" max="14783" width="8.85546875" style="8"/>
    <col min="14784" max="14784" width="43.42578125" style="8" customWidth="1"/>
    <col min="14785" max="14791" width="18.85546875" style="8" customWidth="1"/>
    <col min="14792" max="14792" width="15.42578125" style="8" customWidth="1"/>
    <col min="14793" max="14793" width="12.140625" style="8" customWidth="1"/>
    <col min="14794" max="14794" width="14.28515625" style="8" customWidth="1"/>
    <col min="14795" max="14795" width="12.28515625" style="8" customWidth="1"/>
    <col min="14796" max="14796" width="12.85546875" style="8" customWidth="1"/>
    <col min="14797" max="14798" width="12.42578125" style="8" customWidth="1"/>
    <col min="14799" max="14799" width="12.28515625" style="8" customWidth="1"/>
    <col min="14800" max="14805" width="11.42578125" style="8" bestFit="1" customWidth="1"/>
    <col min="14806" max="14806" width="13.85546875" style="8" bestFit="1" customWidth="1"/>
    <col min="14807" max="14811" width="11.42578125" style="8" bestFit="1" customWidth="1"/>
    <col min="14812" max="14812" width="11.7109375" style="8" customWidth="1"/>
    <col min="14813" max="14813" width="13.42578125" style="8" bestFit="1" customWidth="1"/>
    <col min="14814" max="14815" width="11.42578125" style="8" bestFit="1" customWidth="1"/>
    <col min="14816" max="14816" width="13.85546875" style="8" bestFit="1" customWidth="1"/>
    <col min="14817" max="14822" width="11.42578125" style="8" bestFit="1" customWidth="1"/>
    <col min="14823" max="14825" width="11.28515625" style="8" bestFit="1" customWidth="1"/>
    <col min="14826" max="14826" width="13.85546875" style="8" bestFit="1" customWidth="1"/>
    <col min="14827" max="14831" width="11.28515625" style="8" bestFit="1" customWidth="1"/>
    <col min="14832" max="14832" width="13.42578125" style="8" customWidth="1"/>
    <col min="14833" max="14833" width="11.28515625" style="8" bestFit="1" customWidth="1"/>
    <col min="14834" max="14834" width="15.140625" style="8" customWidth="1"/>
    <col min="14835" max="14835" width="13.140625" style="8" customWidth="1"/>
    <col min="14836" max="14836" width="15.85546875" style="8" customWidth="1"/>
    <col min="14837" max="14837" width="14.85546875" style="8" customWidth="1"/>
    <col min="14838" max="14838" width="19.140625" style="8" customWidth="1"/>
    <col min="14839" max="14839" width="14" style="8" customWidth="1"/>
    <col min="14840" max="14840" width="15.85546875" style="8" customWidth="1"/>
    <col min="14841" max="14841" width="17" style="8" customWidth="1"/>
    <col min="14842" max="14842" width="16.140625" style="8" customWidth="1"/>
    <col min="14843" max="14843" width="17.28515625" style="8" customWidth="1"/>
    <col min="14844" max="14845" width="8.85546875" style="8"/>
    <col min="14846" max="14846" width="13.85546875" style="8" bestFit="1" customWidth="1"/>
    <col min="14847" max="15039" width="8.85546875" style="8"/>
    <col min="15040" max="15040" width="43.42578125" style="8" customWidth="1"/>
    <col min="15041" max="15047" width="18.85546875" style="8" customWidth="1"/>
    <col min="15048" max="15048" width="15.42578125" style="8" customWidth="1"/>
    <col min="15049" max="15049" width="12.140625" style="8" customWidth="1"/>
    <col min="15050" max="15050" width="14.28515625" style="8" customWidth="1"/>
    <col min="15051" max="15051" width="12.28515625" style="8" customWidth="1"/>
    <col min="15052" max="15052" width="12.85546875" style="8" customWidth="1"/>
    <col min="15053" max="15054" width="12.42578125" style="8" customWidth="1"/>
    <col min="15055" max="15055" width="12.28515625" style="8" customWidth="1"/>
    <col min="15056" max="15061" width="11.42578125" style="8" bestFit="1" customWidth="1"/>
    <col min="15062" max="15062" width="13.85546875" style="8" bestFit="1" customWidth="1"/>
    <col min="15063" max="15067" width="11.42578125" style="8" bestFit="1" customWidth="1"/>
    <col min="15068" max="15068" width="11.7109375" style="8" customWidth="1"/>
    <col min="15069" max="15069" width="13.42578125" style="8" bestFit="1" customWidth="1"/>
    <col min="15070" max="15071" width="11.42578125" style="8" bestFit="1" customWidth="1"/>
    <col min="15072" max="15072" width="13.85546875" style="8" bestFit="1" customWidth="1"/>
    <col min="15073" max="15078" width="11.42578125" style="8" bestFit="1" customWidth="1"/>
    <col min="15079" max="15081" width="11.28515625" style="8" bestFit="1" customWidth="1"/>
    <col min="15082" max="15082" width="13.85546875" style="8" bestFit="1" customWidth="1"/>
    <col min="15083" max="15087" width="11.28515625" style="8" bestFit="1" customWidth="1"/>
    <col min="15088" max="15088" width="13.42578125" style="8" customWidth="1"/>
    <col min="15089" max="15089" width="11.28515625" style="8" bestFit="1" customWidth="1"/>
    <col min="15090" max="15090" width="15.140625" style="8" customWidth="1"/>
    <col min="15091" max="15091" width="13.140625" style="8" customWidth="1"/>
    <col min="15092" max="15092" width="15.85546875" style="8" customWidth="1"/>
    <col min="15093" max="15093" width="14.85546875" style="8" customWidth="1"/>
    <col min="15094" max="15094" width="19.140625" style="8" customWidth="1"/>
    <col min="15095" max="15095" width="14" style="8" customWidth="1"/>
    <col min="15096" max="15096" width="15.85546875" style="8" customWidth="1"/>
    <col min="15097" max="15097" width="17" style="8" customWidth="1"/>
    <col min="15098" max="15098" width="16.140625" style="8" customWidth="1"/>
    <col min="15099" max="15099" width="17.28515625" style="8" customWidth="1"/>
    <col min="15100" max="15101" width="8.85546875" style="8"/>
    <col min="15102" max="15102" width="13.85546875" style="8" bestFit="1" customWidth="1"/>
    <col min="15103" max="15295" width="8.85546875" style="8"/>
    <col min="15296" max="15296" width="43.42578125" style="8" customWidth="1"/>
    <col min="15297" max="15303" width="18.85546875" style="8" customWidth="1"/>
    <col min="15304" max="15304" width="15.42578125" style="8" customWidth="1"/>
    <col min="15305" max="15305" width="12.140625" style="8" customWidth="1"/>
    <col min="15306" max="15306" width="14.28515625" style="8" customWidth="1"/>
    <col min="15307" max="15307" width="12.28515625" style="8" customWidth="1"/>
    <col min="15308" max="15308" width="12.85546875" style="8" customWidth="1"/>
    <col min="15309" max="15310" width="12.42578125" style="8" customWidth="1"/>
    <col min="15311" max="15311" width="12.28515625" style="8" customWidth="1"/>
    <col min="15312" max="15317" width="11.42578125" style="8" bestFit="1" customWidth="1"/>
    <col min="15318" max="15318" width="13.85546875" style="8" bestFit="1" customWidth="1"/>
    <col min="15319" max="15323" width="11.42578125" style="8" bestFit="1" customWidth="1"/>
    <col min="15324" max="15324" width="11.7109375" style="8" customWidth="1"/>
    <col min="15325" max="15325" width="13.42578125" style="8" bestFit="1" customWidth="1"/>
    <col min="15326" max="15327" width="11.42578125" style="8" bestFit="1" customWidth="1"/>
    <col min="15328" max="15328" width="13.85546875" style="8" bestFit="1" customWidth="1"/>
    <col min="15329" max="15334" width="11.42578125" style="8" bestFit="1" customWidth="1"/>
    <col min="15335" max="15337" width="11.28515625" style="8" bestFit="1" customWidth="1"/>
    <col min="15338" max="15338" width="13.85546875" style="8" bestFit="1" customWidth="1"/>
    <col min="15339" max="15343" width="11.28515625" style="8" bestFit="1" customWidth="1"/>
    <col min="15344" max="15344" width="13.42578125" style="8" customWidth="1"/>
    <col min="15345" max="15345" width="11.28515625" style="8" bestFit="1" customWidth="1"/>
    <col min="15346" max="15346" width="15.140625" style="8" customWidth="1"/>
    <col min="15347" max="15347" width="13.140625" style="8" customWidth="1"/>
    <col min="15348" max="15348" width="15.85546875" style="8" customWidth="1"/>
    <col min="15349" max="15349" width="14.85546875" style="8" customWidth="1"/>
    <col min="15350" max="15350" width="19.140625" style="8" customWidth="1"/>
    <col min="15351" max="15351" width="14" style="8" customWidth="1"/>
    <col min="15352" max="15352" width="15.85546875" style="8" customWidth="1"/>
    <col min="15353" max="15353" width="17" style="8" customWidth="1"/>
    <col min="15354" max="15354" width="16.140625" style="8" customWidth="1"/>
    <col min="15355" max="15355" width="17.28515625" style="8" customWidth="1"/>
    <col min="15356" max="15357" width="8.85546875" style="8"/>
    <col min="15358" max="15358" width="13.85546875" style="8" bestFit="1" customWidth="1"/>
    <col min="15359" max="15551" width="8.85546875" style="8"/>
    <col min="15552" max="15552" width="43.42578125" style="8" customWidth="1"/>
    <col min="15553" max="15559" width="18.85546875" style="8" customWidth="1"/>
    <col min="15560" max="15560" width="15.42578125" style="8" customWidth="1"/>
    <col min="15561" max="15561" width="12.140625" style="8" customWidth="1"/>
    <col min="15562" max="15562" width="14.28515625" style="8" customWidth="1"/>
    <col min="15563" max="15563" width="12.28515625" style="8" customWidth="1"/>
    <col min="15564" max="15564" width="12.85546875" style="8" customWidth="1"/>
    <col min="15565" max="15566" width="12.42578125" style="8" customWidth="1"/>
    <col min="15567" max="15567" width="12.28515625" style="8" customWidth="1"/>
    <col min="15568" max="15573" width="11.42578125" style="8" bestFit="1" customWidth="1"/>
    <col min="15574" max="15574" width="13.85546875" style="8" bestFit="1" customWidth="1"/>
    <col min="15575" max="15579" width="11.42578125" style="8" bestFit="1" customWidth="1"/>
    <col min="15580" max="15580" width="11.7109375" style="8" customWidth="1"/>
    <col min="15581" max="15581" width="13.42578125" style="8" bestFit="1" customWidth="1"/>
    <col min="15582" max="15583" width="11.42578125" style="8" bestFit="1" customWidth="1"/>
    <col min="15584" max="15584" width="13.85546875" style="8" bestFit="1" customWidth="1"/>
    <col min="15585" max="15590" width="11.42578125" style="8" bestFit="1" customWidth="1"/>
    <col min="15591" max="15593" width="11.28515625" style="8" bestFit="1" customWidth="1"/>
    <col min="15594" max="15594" width="13.85546875" style="8" bestFit="1" customWidth="1"/>
    <col min="15595" max="15599" width="11.28515625" style="8" bestFit="1" customWidth="1"/>
    <col min="15600" max="15600" width="13.42578125" style="8" customWidth="1"/>
    <col min="15601" max="15601" width="11.28515625" style="8" bestFit="1" customWidth="1"/>
    <col min="15602" max="15602" width="15.140625" style="8" customWidth="1"/>
    <col min="15603" max="15603" width="13.140625" style="8" customWidth="1"/>
    <col min="15604" max="15604" width="15.85546875" style="8" customWidth="1"/>
    <col min="15605" max="15605" width="14.85546875" style="8" customWidth="1"/>
    <col min="15606" max="15606" width="19.140625" style="8" customWidth="1"/>
    <col min="15607" max="15607" width="14" style="8" customWidth="1"/>
    <col min="15608" max="15608" width="15.85546875" style="8" customWidth="1"/>
    <col min="15609" max="15609" width="17" style="8" customWidth="1"/>
    <col min="15610" max="15610" width="16.140625" style="8" customWidth="1"/>
    <col min="15611" max="15611" width="17.28515625" style="8" customWidth="1"/>
    <col min="15612" max="15613" width="8.85546875" style="8"/>
    <col min="15614" max="15614" width="13.85546875" style="8" bestFit="1" customWidth="1"/>
    <col min="15615" max="15807" width="8.85546875" style="8"/>
    <col min="15808" max="15808" width="43.42578125" style="8" customWidth="1"/>
    <col min="15809" max="15815" width="18.85546875" style="8" customWidth="1"/>
    <col min="15816" max="15816" width="15.42578125" style="8" customWidth="1"/>
    <col min="15817" max="15817" width="12.140625" style="8" customWidth="1"/>
    <col min="15818" max="15818" width="14.28515625" style="8" customWidth="1"/>
    <col min="15819" max="15819" width="12.28515625" style="8" customWidth="1"/>
    <col min="15820" max="15820" width="12.85546875" style="8" customWidth="1"/>
    <col min="15821" max="15822" width="12.42578125" style="8" customWidth="1"/>
    <col min="15823" max="15823" width="12.28515625" style="8" customWidth="1"/>
    <col min="15824" max="15829" width="11.42578125" style="8" bestFit="1" customWidth="1"/>
    <col min="15830" max="15830" width="13.85546875" style="8" bestFit="1" customWidth="1"/>
    <col min="15831" max="15835" width="11.42578125" style="8" bestFit="1" customWidth="1"/>
    <col min="15836" max="15836" width="11.7109375" style="8" customWidth="1"/>
    <col min="15837" max="15837" width="13.42578125" style="8" bestFit="1" customWidth="1"/>
    <col min="15838" max="15839" width="11.42578125" style="8" bestFit="1" customWidth="1"/>
    <col min="15840" max="15840" width="13.85546875" style="8" bestFit="1" customWidth="1"/>
    <col min="15841" max="15846" width="11.42578125" style="8" bestFit="1" customWidth="1"/>
    <col min="15847" max="15849" width="11.28515625" style="8" bestFit="1" customWidth="1"/>
    <col min="15850" max="15850" width="13.85546875" style="8" bestFit="1" customWidth="1"/>
    <col min="15851" max="15855" width="11.28515625" style="8" bestFit="1" customWidth="1"/>
    <col min="15856" max="15856" width="13.42578125" style="8" customWidth="1"/>
    <col min="15857" max="15857" width="11.28515625" style="8" bestFit="1" customWidth="1"/>
    <col min="15858" max="15858" width="15.140625" style="8" customWidth="1"/>
    <col min="15859" max="15859" width="13.140625" style="8" customWidth="1"/>
    <col min="15860" max="15860" width="15.85546875" style="8" customWidth="1"/>
    <col min="15861" max="15861" width="14.85546875" style="8" customWidth="1"/>
    <col min="15862" max="15862" width="19.140625" style="8" customWidth="1"/>
    <col min="15863" max="15863" width="14" style="8" customWidth="1"/>
    <col min="15864" max="15864" width="15.85546875" style="8" customWidth="1"/>
    <col min="15865" max="15865" width="17" style="8" customWidth="1"/>
    <col min="15866" max="15866" width="16.140625" style="8" customWidth="1"/>
    <col min="15867" max="15867" width="17.28515625" style="8" customWidth="1"/>
    <col min="15868" max="15869" width="8.85546875" style="8"/>
    <col min="15870" max="15870" width="13.85546875" style="8" bestFit="1" customWidth="1"/>
    <col min="15871" max="16063" width="8.85546875" style="8"/>
    <col min="16064" max="16064" width="43.42578125" style="8" customWidth="1"/>
    <col min="16065" max="16071" width="18.85546875" style="8" customWidth="1"/>
    <col min="16072" max="16072" width="15.42578125" style="8" customWidth="1"/>
    <col min="16073" max="16073" width="12.140625" style="8" customWidth="1"/>
    <col min="16074" max="16074" width="14.28515625" style="8" customWidth="1"/>
    <col min="16075" max="16075" width="12.28515625" style="8" customWidth="1"/>
    <col min="16076" max="16076" width="12.85546875" style="8" customWidth="1"/>
    <col min="16077" max="16078" width="12.42578125" style="8" customWidth="1"/>
    <col min="16079" max="16079" width="12.28515625" style="8" customWidth="1"/>
    <col min="16080" max="16085" width="11.42578125" style="8" bestFit="1" customWidth="1"/>
    <col min="16086" max="16086" width="13.85546875" style="8" bestFit="1" customWidth="1"/>
    <col min="16087" max="16091" width="11.42578125" style="8" bestFit="1" customWidth="1"/>
    <col min="16092" max="16092" width="11.7109375" style="8" customWidth="1"/>
    <col min="16093" max="16093" width="13.42578125" style="8" bestFit="1" customWidth="1"/>
    <col min="16094" max="16095" width="11.42578125" style="8" bestFit="1" customWidth="1"/>
    <col min="16096" max="16096" width="13.85546875" style="8" bestFit="1" customWidth="1"/>
    <col min="16097" max="16102" width="11.42578125" style="8" bestFit="1" customWidth="1"/>
    <col min="16103" max="16105" width="11.28515625" style="8" bestFit="1" customWidth="1"/>
    <col min="16106" max="16106" width="13.85546875" style="8" bestFit="1" customWidth="1"/>
    <col min="16107" max="16111" width="11.28515625" style="8" bestFit="1" customWidth="1"/>
    <col min="16112" max="16112" width="13.42578125" style="8" customWidth="1"/>
    <col min="16113" max="16113" width="11.28515625" style="8" bestFit="1" customWidth="1"/>
    <col min="16114" max="16114" width="15.140625" style="8" customWidth="1"/>
    <col min="16115" max="16115" width="13.140625" style="8" customWidth="1"/>
    <col min="16116" max="16116" width="15.85546875" style="8" customWidth="1"/>
    <col min="16117" max="16117" width="14.85546875" style="8" customWidth="1"/>
    <col min="16118" max="16118" width="19.140625" style="8" customWidth="1"/>
    <col min="16119" max="16119" width="14" style="8" customWidth="1"/>
    <col min="16120" max="16120" width="15.85546875" style="8" customWidth="1"/>
    <col min="16121" max="16121" width="17" style="8" customWidth="1"/>
    <col min="16122" max="16122" width="16.140625" style="8" customWidth="1"/>
    <col min="16123" max="16123" width="17.28515625" style="8" customWidth="1"/>
    <col min="16124" max="16125" width="8.85546875" style="8"/>
    <col min="16126" max="16126" width="13.85546875" style="8" bestFit="1" customWidth="1"/>
    <col min="16127" max="16384" width="8.85546875" style="8"/>
  </cols>
  <sheetData>
    <row r="1" spans="1:24" x14ac:dyDescent="0.25">
      <c r="A1" s="40"/>
      <c r="B1" s="1"/>
      <c r="C1" s="1"/>
      <c r="D1" s="1"/>
      <c r="E1" s="10"/>
      <c r="F1" s="10"/>
      <c r="G1" s="10"/>
      <c r="H1" s="247"/>
      <c r="I1" s="125"/>
      <c r="J1" s="10"/>
    </row>
    <row r="2" spans="1:24" s="14" customFormat="1" x14ac:dyDescent="0.25">
      <c r="A2" s="115" t="s">
        <v>51</v>
      </c>
      <c r="B2" s="11" t="s">
        <v>0</v>
      </c>
      <c r="C2" s="12">
        <v>2005</v>
      </c>
      <c r="D2" s="12">
        <v>2006</v>
      </c>
      <c r="E2" s="12">
        <v>2007</v>
      </c>
      <c r="F2" s="12">
        <v>2008</v>
      </c>
      <c r="G2" s="12">
        <v>2009</v>
      </c>
      <c r="H2" s="12">
        <v>2010</v>
      </c>
      <c r="I2" s="12">
        <v>2011</v>
      </c>
      <c r="J2" s="12">
        <v>2012</v>
      </c>
      <c r="K2" s="12">
        <v>2013</v>
      </c>
      <c r="L2" s="13">
        <v>2014</v>
      </c>
    </row>
    <row r="3" spans="1:24" s="15" customFormat="1" x14ac:dyDescent="0.25">
      <c r="A3" s="42"/>
      <c r="B3" s="6"/>
      <c r="C3" s="337">
        <v>322519359.19999999</v>
      </c>
      <c r="D3" s="337">
        <v>331617153.5</v>
      </c>
      <c r="E3" s="337">
        <v>340714947.80000001</v>
      </c>
      <c r="F3" s="337">
        <v>349812742.10000002</v>
      </c>
      <c r="G3" s="337">
        <v>358910536.39999998</v>
      </c>
      <c r="H3" s="337">
        <v>368008330.69999999</v>
      </c>
      <c r="I3" s="337">
        <v>377106125</v>
      </c>
      <c r="J3" s="337">
        <v>386203919.30000001</v>
      </c>
      <c r="K3" s="337">
        <v>395301713.60000002</v>
      </c>
      <c r="L3" s="343">
        <v>404399507.90000004</v>
      </c>
    </row>
    <row r="4" spans="1:24" s="15" customFormat="1" x14ac:dyDescent="0.25">
      <c r="A4" s="43"/>
      <c r="B4" s="7"/>
      <c r="C4" s="7"/>
      <c r="D4" s="7"/>
      <c r="E4" s="117"/>
      <c r="F4" s="117"/>
      <c r="G4" s="117"/>
      <c r="H4" s="117"/>
      <c r="I4" s="117"/>
      <c r="J4" s="16"/>
    </row>
    <row r="5" spans="1:24" s="15" customFormat="1" x14ac:dyDescent="0.25">
      <c r="A5" s="43"/>
      <c r="B5" s="7"/>
      <c r="C5" s="7"/>
      <c r="D5" s="7"/>
      <c r="E5" s="17"/>
      <c r="F5" s="17"/>
      <c r="G5" s="17"/>
      <c r="H5" s="17"/>
      <c r="I5" s="119"/>
      <c r="J5" s="17"/>
    </row>
    <row r="6" spans="1:24" s="15" customFormat="1" x14ac:dyDescent="0.25">
      <c r="A6" s="115" t="s">
        <v>52</v>
      </c>
      <c r="B6" s="11" t="s">
        <v>53</v>
      </c>
      <c r="C6" s="12">
        <v>2005</v>
      </c>
      <c r="D6" s="12">
        <v>2006</v>
      </c>
      <c r="E6" s="12">
        <v>2007</v>
      </c>
      <c r="F6" s="12">
        <v>2008</v>
      </c>
      <c r="G6" s="12">
        <v>2009</v>
      </c>
      <c r="H6" s="12">
        <v>2010</v>
      </c>
      <c r="I6" s="12">
        <v>2011</v>
      </c>
      <c r="J6" s="12">
        <v>2012</v>
      </c>
      <c r="K6" s="12">
        <v>2013</v>
      </c>
      <c r="L6" s="13">
        <v>2014</v>
      </c>
      <c r="M6" s="245"/>
    </row>
    <row r="7" spans="1:24" s="15" customFormat="1" x14ac:dyDescent="0.25">
      <c r="A7" s="42"/>
      <c r="B7" s="128"/>
      <c r="C7" s="130">
        <f>'Protein intake'!B7/1000*365</f>
        <v>20.805</v>
      </c>
      <c r="D7" s="130">
        <f>'Protein intake'!B7/1000*365</f>
        <v>20.805</v>
      </c>
      <c r="E7" s="130">
        <f>'Protein intake'!B7/1000*365</f>
        <v>20.805</v>
      </c>
      <c r="F7" s="130">
        <f>'Protein intake'!B7/1000*365</f>
        <v>20.805</v>
      </c>
      <c r="G7" s="130">
        <f>'Protein intake'!F7/1000*365</f>
        <v>20.49475</v>
      </c>
      <c r="H7" s="130">
        <f>'Protein intake'!F7/1000*365</f>
        <v>20.49475</v>
      </c>
      <c r="I7" s="130">
        <f>'Protein intake'!L7/1000*365</f>
        <v>21.17</v>
      </c>
      <c r="J7" s="130">
        <f>'Protein intake'!L7/1000*365</f>
        <v>21.17</v>
      </c>
      <c r="K7" s="130">
        <f>'Protein intake'!L7/1000*365</f>
        <v>21.17</v>
      </c>
      <c r="L7" s="344">
        <f>'Protein intake'!L7/1000*365</f>
        <v>21.17</v>
      </c>
      <c r="M7" s="245"/>
    </row>
    <row r="8" spans="1:24" s="15" customFormat="1" x14ac:dyDescent="0.25">
      <c r="A8" s="43"/>
      <c r="B8" s="7"/>
      <c r="C8" s="7"/>
      <c r="D8" s="7"/>
      <c r="E8" s="20"/>
      <c r="F8" s="20"/>
      <c r="G8" s="20"/>
      <c r="H8" s="20"/>
      <c r="I8" s="20"/>
      <c r="J8" s="20"/>
      <c r="M8" s="245"/>
    </row>
    <row r="9" spans="1:24" s="15" customFormat="1" x14ac:dyDescent="0.25">
      <c r="A9" s="43"/>
      <c r="B9" s="2"/>
      <c r="C9" s="2"/>
      <c r="D9" s="2"/>
      <c r="E9" s="17"/>
      <c r="F9" s="17"/>
      <c r="G9" s="17"/>
      <c r="H9" s="17"/>
      <c r="I9" s="17"/>
      <c r="J9" s="17"/>
      <c r="M9" s="245"/>
    </row>
    <row r="10" spans="1:24" s="14" customFormat="1" ht="30" customHeight="1" x14ac:dyDescent="0.25">
      <c r="A10" s="115" t="s">
        <v>85</v>
      </c>
      <c r="B10" s="11"/>
      <c r="C10" s="12">
        <v>2005</v>
      </c>
      <c r="D10" s="12">
        <v>2006</v>
      </c>
      <c r="E10" s="12">
        <v>2007</v>
      </c>
      <c r="F10" s="12">
        <v>2008</v>
      </c>
      <c r="G10" s="12">
        <v>2009</v>
      </c>
      <c r="H10" s="12">
        <v>2010</v>
      </c>
      <c r="I10" s="12">
        <v>2011</v>
      </c>
      <c r="J10" s="12">
        <v>2012</v>
      </c>
      <c r="K10" s="12">
        <v>2013</v>
      </c>
      <c r="L10" s="13">
        <v>2014</v>
      </c>
      <c r="M10" s="246"/>
      <c r="N10" s="15"/>
      <c r="O10" s="15"/>
      <c r="P10" s="15"/>
      <c r="Q10" s="15"/>
      <c r="R10" s="15"/>
      <c r="S10" s="15"/>
      <c r="T10" s="15"/>
      <c r="U10" s="15"/>
      <c r="V10" s="15"/>
      <c r="W10" s="15"/>
      <c r="X10" s="15"/>
    </row>
    <row r="11" spans="1:24" ht="15.75" customHeight="1" x14ac:dyDescent="0.25">
      <c r="A11" s="44"/>
      <c r="B11" s="3"/>
      <c r="C11" s="131">
        <v>0.16</v>
      </c>
      <c r="D11" s="131">
        <v>0.16</v>
      </c>
      <c r="E11" s="132">
        <v>0.16</v>
      </c>
      <c r="F11" s="132">
        <v>0.16</v>
      </c>
      <c r="G11" s="132">
        <v>0.16</v>
      </c>
      <c r="H11" s="132">
        <v>0.16</v>
      </c>
      <c r="I11" s="132">
        <v>0.16</v>
      </c>
      <c r="J11" s="132">
        <v>0.16</v>
      </c>
      <c r="K11" s="133">
        <v>0.16</v>
      </c>
      <c r="L11" s="134">
        <v>0.16</v>
      </c>
      <c r="M11" s="244"/>
      <c r="N11" s="15"/>
      <c r="O11" s="15"/>
      <c r="P11" s="15"/>
      <c r="Q11" s="15"/>
      <c r="R11" s="15"/>
      <c r="S11" s="15"/>
      <c r="T11" s="15"/>
      <c r="U11" s="15"/>
      <c r="V11" s="15"/>
      <c r="W11" s="15"/>
      <c r="X11" s="15"/>
    </row>
    <row r="12" spans="1:24" ht="15.75" customHeight="1" x14ac:dyDescent="0.25">
      <c r="A12" s="45"/>
      <c r="B12" s="2"/>
      <c r="C12" s="2"/>
      <c r="D12" s="2"/>
      <c r="E12" s="20"/>
      <c r="F12" s="20"/>
      <c r="G12" s="20"/>
      <c r="H12" s="20"/>
      <c r="I12" s="20"/>
      <c r="J12" s="20"/>
      <c r="M12" s="244"/>
      <c r="N12" s="15"/>
      <c r="O12" s="15"/>
      <c r="P12" s="15"/>
      <c r="Q12" s="15"/>
      <c r="R12" s="15"/>
      <c r="S12" s="15"/>
      <c r="T12" s="15"/>
      <c r="U12" s="15"/>
      <c r="V12" s="15"/>
      <c r="W12" s="15"/>
      <c r="X12" s="15"/>
    </row>
    <row r="13" spans="1:24" x14ac:dyDescent="0.25">
      <c r="A13" s="45"/>
      <c r="B13" s="2"/>
      <c r="C13" s="2"/>
      <c r="D13" s="2"/>
      <c r="E13" s="20"/>
      <c r="F13" s="18"/>
      <c r="G13" s="18"/>
      <c r="H13" s="18"/>
      <c r="I13" s="18"/>
      <c r="J13" s="18"/>
      <c r="M13" s="244"/>
      <c r="N13" s="15"/>
      <c r="O13" s="15"/>
      <c r="P13" s="15"/>
      <c r="Q13" s="15"/>
      <c r="R13" s="15"/>
      <c r="S13" s="15"/>
      <c r="T13" s="15"/>
      <c r="U13" s="15"/>
      <c r="V13" s="15"/>
      <c r="W13" s="15"/>
      <c r="X13" s="15"/>
    </row>
    <row r="14" spans="1:24" ht="33" x14ac:dyDescent="0.25">
      <c r="A14" s="115" t="s">
        <v>86</v>
      </c>
      <c r="B14" s="11" t="s">
        <v>0</v>
      </c>
      <c r="C14" s="12">
        <v>2005</v>
      </c>
      <c r="D14" s="12">
        <v>2006</v>
      </c>
      <c r="E14" s="12">
        <v>2007</v>
      </c>
      <c r="F14" s="12">
        <v>2008</v>
      </c>
      <c r="G14" s="12">
        <v>2009</v>
      </c>
      <c r="H14" s="12">
        <v>2010</v>
      </c>
      <c r="I14" s="12">
        <v>2011</v>
      </c>
      <c r="J14" s="12">
        <v>2012</v>
      </c>
      <c r="K14" s="12">
        <v>2013</v>
      </c>
      <c r="L14" s="13">
        <v>2014</v>
      </c>
      <c r="N14" s="15"/>
      <c r="O14" s="15"/>
      <c r="P14" s="15"/>
      <c r="Q14" s="15"/>
      <c r="R14" s="15"/>
      <c r="S14" s="15"/>
      <c r="T14" s="15"/>
      <c r="U14" s="15"/>
      <c r="V14" s="15"/>
      <c r="W14" s="15"/>
      <c r="X14" s="15"/>
    </row>
    <row r="15" spans="1:24" ht="15.75" customHeight="1" x14ac:dyDescent="0.25">
      <c r="A15" s="44"/>
      <c r="B15" s="3"/>
      <c r="C15" s="109">
        <v>1.4</v>
      </c>
      <c r="D15" s="109">
        <v>1.4</v>
      </c>
      <c r="E15" s="109">
        <v>1.4</v>
      </c>
      <c r="F15" s="109">
        <v>1.4</v>
      </c>
      <c r="G15" s="109">
        <v>1.4</v>
      </c>
      <c r="H15" s="109">
        <v>1.4</v>
      </c>
      <c r="I15" s="109">
        <v>1.4</v>
      </c>
      <c r="J15" s="109">
        <v>1.4</v>
      </c>
      <c r="K15" s="126">
        <v>1.4</v>
      </c>
      <c r="L15" s="127">
        <v>1.4</v>
      </c>
      <c r="N15" s="15"/>
      <c r="O15" s="15"/>
      <c r="P15" s="15"/>
      <c r="Q15" s="15"/>
      <c r="R15" s="15"/>
      <c r="S15" s="15"/>
      <c r="T15" s="15"/>
      <c r="U15" s="15"/>
      <c r="V15" s="15"/>
      <c r="W15" s="15"/>
      <c r="X15" s="15"/>
    </row>
    <row r="16" spans="1:24" ht="15.75" customHeight="1" x14ac:dyDescent="0.25">
      <c r="A16" s="45"/>
      <c r="B16" s="2"/>
      <c r="C16" s="2"/>
      <c r="D16" s="2"/>
      <c r="E16" s="20"/>
      <c r="F16" s="20"/>
      <c r="G16" s="20"/>
      <c r="H16" s="20"/>
      <c r="I16" s="20"/>
      <c r="J16" s="20"/>
      <c r="N16" s="15"/>
      <c r="O16" s="15"/>
      <c r="P16" s="15"/>
      <c r="Q16" s="15"/>
      <c r="R16" s="15"/>
      <c r="S16" s="15"/>
      <c r="T16" s="15"/>
      <c r="U16" s="15"/>
      <c r="V16" s="15"/>
      <c r="W16" s="15"/>
      <c r="X16" s="15"/>
    </row>
    <row r="17" spans="1:12" x14ac:dyDescent="0.25">
      <c r="A17" s="45"/>
      <c r="B17" s="2"/>
      <c r="C17" s="2"/>
      <c r="D17" s="2"/>
      <c r="E17" s="22"/>
      <c r="F17" s="22"/>
      <c r="G17" s="22"/>
      <c r="H17" s="22"/>
      <c r="I17" s="22"/>
      <c r="J17" s="22"/>
    </row>
    <row r="18" spans="1:12" s="14" customFormat="1" ht="48.75" x14ac:dyDescent="0.25">
      <c r="A18" s="115" t="s">
        <v>87</v>
      </c>
      <c r="B18" s="11" t="s">
        <v>0</v>
      </c>
      <c r="C18" s="12">
        <v>2005</v>
      </c>
      <c r="D18" s="12">
        <v>2006</v>
      </c>
      <c r="E18" s="12">
        <v>2007</v>
      </c>
      <c r="F18" s="12">
        <v>2008</v>
      </c>
      <c r="G18" s="12">
        <v>2009</v>
      </c>
      <c r="H18" s="12">
        <v>2010</v>
      </c>
      <c r="I18" s="12">
        <v>2011</v>
      </c>
      <c r="J18" s="12">
        <v>2012</v>
      </c>
      <c r="K18" s="12">
        <v>2013</v>
      </c>
      <c r="L18" s="13">
        <v>2014</v>
      </c>
    </row>
    <row r="19" spans="1:12" x14ac:dyDescent="0.25">
      <c r="A19" s="44"/>
      <c r="B19" s="3"/>
      <c r="C19" s="118">
        <v>1.25</v>
      </c>
      <c r="D19" s="118">
        <v>1.25</v>
      </c>
      <c r="E19" s="19">
        <v>1.25</v>
      </c>
      <c r="F19" s="19">
        <v>1.25</v>
      </c>
      <c r="G19" s="19">
        <v>1.25</v>
      </c>
      <c r="H19" s="19">
        <v>1.25</v>
      </c>
      <c r="I19" s="19">
        <v>1.25</v>
      </c>
      <c r="J19" s="19">
        <v>1.25</v>
      </c>
      <c r="K19" s="123">
        <v>1.25</v>
      </c>
      <c r="L19" s="124">
        <v>1.25</v>
      </c>
    </row>
    <row r="20" spans="1:12" x14ac:dyDescent="0.25">
      <c r="A20" s="45"/>
      <c r="B20" s="2"/>
      <c r="C20" s="2"/>
      <c r="D20" s="2"/>
      <c r="E20" s="20"/>
      <c r="F20" s="20"/>
      <c r="G20" s="20"/>
      <c r="H20" s="20"/>
      <c r="I20" s="20"/>
      <c r="J20" s="20"/>
    </row>
    <row r="21" spans="1:12" x14ac:dyDescent="0.25">
      <c r="A21" s="45"/>
      <c r="B21" s="2"/>
      <c r="C21" s="2"/>
      <c r="D21" s="2"/>
      <c r="E21" s="22"/>
      <c r="F21" s="22"/>
      <c r="G21" s="22"/>
      <c r="H21" s="22"/>
      <c r="I21" s="22"/>
      <c r="J21" s="22"/>
    </row>
    <row r="22" spans="1:12" s="25" customFormat="1" ht="15.75" customHeight="1" x14ac:dyDescent="0.25">
      <c r="A22" s="21" t="s">
        <v>88</v>
      </c>
      <c r="B22" s="32"/>
      <c r="C22" s="47"/>
      <c r="D22" s="47"/>
      <c r="E22" s="33"/>
      <c r="F22" s="33"/>
      <c r="G22" s="33"/>
      <c r="H22" s="33"/>
      <c r="I22" s="33"/>
      <c r="J22" s="33"/>
    </row>
    <row r="23" spans="1:12" s="25" customFormat="1" ht="15.75" customHeight="1" x14ac:dyDescent="0.25">
      <c r="A23" s="36">
        <v>0</v>
      </c>
      <c r="B23" s="34" t="s">
        <v>54</v>
      </c>
      <c r="C23" s="47"/>
      <c r="D23" s="47"/>
      <c r="E23" s="31"/>
      <c r="F23" s="35"/>
      <c r="G23" s="35"/>
      <c r="H23" s="35"/>
      <c r="I23" s="35"/>
      <c r="J23" s="35"/>
    </row>
    <row r="24" spans="1:12" s="25" customFormat="1" ht="15.75" customHeight="1" x14ac:dyDescent="0.25">
      <c r="A24" s="46"/>
      <c r="B24" s="47"/>
      <c r="C24" s="47"/>
      <c r="D24" s="47"/>
      <c r="E24" s="31"/>
      <c r="F24" s="35"/>
      <c r="G24" s="35"/>
      <c r="H24" s="35"/>
      <c r="I24" s="35"/>
      <c r="J24" s="35"/>
    </row>
    <row r="25" spans="1:12" s="25" customFormat="1" ht="15.75" customHeight="1" x14ac:dyDescent="0.25">
      <c r="A25" s="46"/>
      <c r="B25" s="47"/>
      <c r="C25" s="47"/>
      <c r="D25" s="47"/>
      <c r="E25" s="31"/>
      <c r="F25" s="35"/>
      <c r="G25" s="35"/>
      <c r="H25" s="35"/>
      <c r="I25" s="35"/>
      <c r="J25" s="35"/>
    </row>
    <row r="26" spans="1:12" ht="33" x14ac:dyDescent="0.25">
      <c r="A26" s="115" t="s">
        <v>89</v>
      </c>
      <c r="B26" s="39" t="s">
        <v>54</v>
      </c>
      <c r="C26" s="12">
        <v>2005</v>
      </c>
      <c r="D26" s="12">
        <v>2006</v>
      </c>
      <c r="E26" s="12">
        <v>2007</v>
      </c>
      <c r="F26" s="12">
        <v>2008</v>
      </c>
      <c r="G26" s="12">
        <v>2009</v>
      </c>
      <c r="H26" s="12">
        <v>2010</v>
      </c>
      <c r="I26" s="12">
        <v>2011</v>
      </c>
      <c r="J26" s="12">
        <v>2012</v>
      </c>
      <c r="K26" s="12">
        <v>2013</v>
      </c>
      <c r="L26" s="13">
        <v>2014</v>
      </c>
    </row>
    <row r="27" spans="1:12" s="25" customFormat="1" x14ac:dyDescent="0.25">
      <c r="A27" s="48"/>
      <c r="B27" s="4"/>
      <c r="C27" s="23">
        <f>(C3*C7*C11*C15*C19)-$A$23</f>
        <v>1878804275.0836799</v>
      </c>
      <c r="D27" s="23">
        <f t="shared" ref="D27:L27" si="0">(D3*D7*D11*D15*D19)-$A$23</f>
        <v>1931802565.9988999</v>
      </c>
      <c r="E27" s="23">
        <f t="shared" si="0"/>
        <v>1984800856.9141197</v>
      </c>
      <c r="F27" s="23">
        <f t="shared" si="0"/>
        <v>2037799147.82934</v>
      </c>
      <c r="G27" s="23">
        <f t="shared" si="0"/>
        <v>2059618880.4474921</v>
      </c>
      <c r="H27" s="23">
        <f t="shared" si="0"/>
        <v>2111826845.9718707</v>
      </c>
      <c r="I27" s="23">
        <f t="shared" si="0"/>
        <v>2235334266.5500002</v>
      </c>
      <c r="J27" s="23">
        <f t="shared" si="0"/>
        <v>2289262352.0426803</v>
      </c>
      <c r="K27" s="23">
        <f t="shared" si="0"/>
        <v>2343190437.5353603</v>
      </c>
      <c r="L27" s="24">
        <f t="shared" si="0"/>
        <v>2397118523.0280404</v>
      </c>
    </row>
    <row r="28" spans="1:12" s="25" customFormat="1" x14ac:dyDescent="0.25">
      <c r="A28" s="49"/>
      <c r="B28" s="5"/>
      <c r="C28" s="5"/>
      <c r="D28" s="5"/>
      <c r="E28" s="26"/>
      <c r="F28" s="26"/>
      <c r="G28" s="26"/>
      <c r="H28" s="26"/>
      <c r="I28" s="26"/>
      <c r="J28" s="26"/>
    </row>
    <row r="29" spans="1:12" s="25" customFormat="1" x14ac:dyDescent="0.25">
      <c r="A29" s="49"/>
      <c r="B29" s="5"/>
      <c r="C29" s="5"/>
      <c r="D29" s="5"/>
      <c r="E29" s="27"/>
      <c r="F29" s="27"/>
      <c r="G29" s="27"/>
      <c r="H29" s="27"/>
      <c r="I29" s="27"/>
      <c r="J29" s="27"/>
    </row>
    <row r="30" spans="1:12" ht="33" x14ac:dyDescent="0.25">
      <c r="A30" s="115" t="s">
        <v>90</v>
      </c>
      <c r="B30" s="11" t="s">
        <v>55</v>
      </c>
      <c r="C30" s="12">
        <v>2005</v>
      </c>
      <c r="D30" s="12">
        <v>2006</v>
      </c>
      <c r="E30" s="12">
        <v>2007</v>
      </c>
      <c r="F30" s="12">
        <v>2008</v>
      </c>
      <c r="G30" s="12">
        <v>2009</v>
      </c>
      <c r="H30" s="12">
        <v>2010</v>
      </c>
      <c r="I30" s="12">
        <v>2011</v>
      </c>
      <c r="J30" s="12">
        <v>2012</v>
      </c>
      <c r="K30" s="12">
        <v>2013</v>
      </c>
      <c r="L30" s="13">
        <v>2014</v>
      </c>
    </row>
    <row r="31" spans="1:12" s="25" customFormat="1" x14ac:dyDescent="0.25">
      <c r="A31" s="50"/>
      <c r="B31" s="28"/>
      <c r="C31" s="23">
        <v>5.0000000000000001E-3</v>
      </c>
      <c r="D31" s="23">
        <v>5.0000000000000001E-3</v>
      </c>
      <c r="E31" s="23">
        <v>5.0000000000000001E-3</v>
      </c>
      <c r="F31" s="23">
        <v>5.0000000000000001E-3</v>
      </c>
      <c r="G31" s="23">
        <v>5.0000000000000001E-3</v>
      </c>
      <c r="H31" s="23">
        <v>5.0000000000000001E-3</v>
      </c>
      <c r="I31" s="23">
        <v>5.0000000000000001E-3</v>
      </c>
      <c r="J31" s="23">
        <v>5.0000000000000001E-3</v>
      </c>
      <c r="K31" s="23">
        <v>5.0000000000000001E-3</v>
      </c>
      <c r="L31" s="24">
        <v>5.0000000000000001E-3</v>
      </c>
    </row>
    <row r="32" spans="1:12" s="25" customFormat="1" x14ac:dyDescent="0.25">
      <c r="A32" s="51"/>
      <c r="B32" s="30"/>
      <c r="C32" s="30"/>
      <c r="D32" s="30"/>
      <c r="E32" s="26"/>
      <c r="F32" s="26"/>
      <c r="G32" s="26"/>
      <c r="H32" s="26"/>
      <c r="I32" s="26"/>
      <c r="J32" s="26"/>
    </row>
    <row r="33" spans="1:12" s="25" customFormat="1" ht="15.75" customHeight="1" x14ac:dyDescent="0.25">
      <c r="A33" s="51"/>
      <c r="B33" s="29"/>
      <c r="C33" s="29"/>
      <c r="D33" s="29"/>
      <c r="E33" s="31"/>
      <c r="F33" s="31"/>
      <c r="G33" s="31"/>
      <c r="H33" s="31"/>
      <c r="I33" s="31"/>
      <c r="J33" s="31"/>
    </row>
    <row r="34" spans="1:12" s="25" customFormat="1" ht="15" customHeight="1" x14ac:dyDescent="0.25">
      <c r="A34" s="52" t="s">
        <v>56</v>
      </c>
      <c r="B34" s="53"/>
      <c r="C34" s="53"/>
      <c r="D34" s="53"/>
      <c r="E34" s="31"/>
      <c r="F34" s="31"/>
      <c r="G34" s="31"/>
      <c r="H34" s="31"/>
      <c r="I34" s="31"/>
      <c r="J34" s="31"/>
    </row>
    <row r="35" spans="1:12" s="25" customFormat="1" x14ac:dyDescent="0.25">
      <c r="A35" s="110">
        <f>44/28</f>
        <v>1.5714285714285714</v>
      </c>
      <c r="B35" s="5"/>
      <c r="C35" s="5"/>
      <c r="D35" s="5"/>
      <c r="E35" s="31"/>
      <c r="F35" s="31"/>
      <c r="G35" s="31"/>
      <c r="H35" s="31"/>
      <c r="I35" s="31"/>
      <c r="J35" s="31"/>
    </row>
    <row r="36" spans="1:12" s="25" customFormat="1" x14ac:dyDescent="0.25">
      <c r="A36" s="37"/>
      <c r="B36" s="29"/>
      <c r="C36" s="29"/>
      <c r="D36" s="29"/>
      <c r="E36" s="31"/>
      <c r="F36" s="31"/>
      <c r="G36" s="31"/>
      <c r="H36" s="31"/>
      <c r="I36" s="31"/>
      <c r="J36" s="31"/>
    </row>
    <row r="37" spans="1:12" s="25" customFormat="1" x14ac:dyDescent="0.25">
      <c r="A37" s="51"/>
      <c r="B37" s="30"/>
      <c r="C37" s="30"/>
      <c r="D37" s="30"/>
      <c r="E37" s="31"/>
      <c r="F37" s="31"/>
      <c r="G37" s="31"/>
      <c r="H37" s="31"/>
      <c r="I37" s="31"/>
      <c r="J37" s="31"/>
    </row>
    <row r="38" spans="1:12" ht="47.25" customHeight="1" x14ac:dyDescent="0.25">
      <c r="A38" s="466" t="s">
        <v>193</v>
      </c>
      <c r="B38" s="467"/>
      <c r="C38" s="12">
        <v>2005</v>
      </c>
      <c r="D38" s="12">
        <v>2006</v>
      </c>
      <c r="E38" s="54">
        <v>2007</v>
      </c>
      <c r="F38" s="54">
        <v>2008</v>
      </c>
      <c r="G38" s="54">
        <v>2009</v>
      </c>
      <c r="H38" s="54">
        <v>2010</v>
      </c>
      <c r="I38" s="54">
        <v>2011</v>
      </c>
      <c r="J38" s="54">
        <v>2012</v>
      </c>
      <c r="K38" s="12">
        <v>2013</v>
      </c>
      <c r="L38" s="13">
        <v>2014</v>
      </c>
    </row>
    <row r="39" spans="1:12" x14ac:dyDescent="0.25">
      <c r="A39" s="42"/>
      <c r="B39" s="6"/>
      <c r="C39" s="281">
        <f>C27*C31*$A$35/10^3</f>
        <v>14762.033589943201</v>
      </c>
      <c r="D39" s="281">
        <f t="shared" ref="D39:L39" si="1">D27*D31*$A$35/10^3</f>
        <v>15178.448732848499</v>
      </c>
      <c r="E39" s="281">
        <f t="shared" si="1"/>
        <v>15594.863875753797</v>
      </c>
      <c r="F39" s="281">
        <f t="shared" si="1"/>
        <v>16011.279018659099</v>
      </c>
      <c r="G39" s="281">
        <f t="shared" si="1"/>
        <v>16182.719774944579</v>
      </c>
      <c r="H39" s="281">
        <f t="shared" si="1"/>
        <v>16592.925218350414</v>
      </c>
      <c r="I39" s="281">
        <f t="shared" si="1"/>
        <v>17563.340665750005</v>
      </c>
      <c r="J39" s="281">
        <f t="shared" si="1"/>
        <v>17987.061337478201</v>
      </c>
      <c r="K39" s="281">
        <f t="shared" si="1"/>
        <v>18410.782009206403</v>
      </c>
      <c r="L39" s="341">
        <f t="shared" si="1"/>
        <v>18834.502680934602</v>
      </c>
    </row>
    <row r="40" spans="1:12" x14ac:dyDescent="0.25">
      <c r="A40" s="43"/>
      <c r="B40" s="7"/>
      <c r="C40" s="7"/>
      <c r="D40" s="7"/>
      <c r="E40" s="41"/>
      <c r="F40" s="41"/>
      <c r="G40" s="41"/>
      <c r="H40" s="41"/>
      <c r="I40" s="41"/>
      <c r="J40" s="41"/>
    </row>
    <row r="42" spans="1:12" ht="47.25" customHeight="1" x14ac:dyDescent="0.25">
      <c r="A42" s="466" t="s">
        <v>192</v>
      </c>
      <c r="B42" s="467"/>
      <c r="C42" s="121">
        <v>2005</v>
      </c>
      <c r="D42" s="122">
        <v>2006</v>
      </c>
      <c r="E42" s="54">
        <v>2007</v>
      </c>
      <c r="F42" s="54">
        <v>2008</v>
      </c>
      <c r="G42" s="54">
        <v>2009</v>
      </c>
      <c r="H42" s="54">
        <v>2010</v>
      </c>
      <c r="I42" s="54">
        <v>2011</v>
      </c>
      <c r="J42" s="54">
        <v>2012</v>
      </c>
      <c r="K42" s="12">
        <v>2013</v>
      </c>
      <c r="L42" s="13">
        <v>2014</v>
      </c>
    </row>
    <row r="43" spans="1:12" x14ac:dyDescent="0.25">
      <c r="A43" s="42"/>
      <c r="B43" s="6"/>
      <c r="C43" s="94">
        <f>C39*310</f>
        <v>4576230.4128823923</v>
      </c>
      <c r="D43" s="94">
        <f>D39*310</f>
        <v>4705319.1071830345</v>
      </c>
      <c r="E43" s="94">
        <f>E39*310</f>
        <v>4834407.8014836768</v>
      </c>
      <c r="F43" s="94">
        <f t="shared" ref="F43:L43" si="2">F39*310</f>
        <v>4963496.4957843209</v>
      </c>
      <c r="G43" s="94">
        <f t="shared" si="2"/>
        <v>5016643.1302328194</v>
      </c>
      <c r="H43" s="94">
        <f t="shared" si="2"/>
        <v>5143806.8176886281</v>
      </c>
      <c r="I43" s="94">
        <f t="shared" si="2"/>
        <v>5444635.6063825013</v>
      </c>
      <c r="J43" s="94">
        <f t="shared" si="2"/>
        <v>5575989.0146182422</v>
      </c>
      <c r="K43" s="94">
        <f t="shared" si="2"/>
        <v>5707342.4228539849</v>
      </c>
      <c r="L43" s="342">
        <f t="shared" si="2"/>
        <v>5838695.8310897266</v>
      </c>
    </row>
    <row r="44" spans="1:12" x14ac:dyDescent="0.25">
      <c r="E44" s="56"/>
      <c r="G44" s="56"/>
    </row>
    <row r="45" spans="1:12" x14ac:dyDescent="0.25">
      <c r="C45" s="379"/>
      <c r="D45" s="379"/>
      <c r="E45" s="379"/>
      <c r="F45" s="379"/>
      <c r="G45" s="379"/>
      <c r="H45" s="379"/>
      <c r="I45" s="379"/>
      <c r="J45" s="379"/>
      <c r="K45" s="379"/>
      <c r="L45" s="379"/>
    </row>
    <row r="46" spans="1:12" ht="31.5" x14ac:dyDescent="0.25">
      <c r="A46" s="115" t="s">
        <v>253</v>
      </c>
      <c r="B46" s="32" t="s">
        <v>249</v>
      </c>
      <c r="C46" s="47"/>
      <c r="D46" s="47"/>
    </row>
    <row r="47" spans="1:12" x14ac:dyDescent="0.25">
      <c r="A47" s="338" t="s">
        <v>81</v>
      </c>
      <c r="B47" s="339">
        <f>4.898*10^6</f>
        <v>4898000</v>
      </c>
      <c r="C47" s="116"/>
      <c r="D47" s="116"/>
    </row>
    <row r="48" spans="1:12" x14ac:dyDescent="0.25">
      <c r="A48" s="44" t="s">
        <v>82</v>
      </c>
      <c r="B48" s="340">
        <f>13.5377*10^6</f>
        <v>13537700</v>
      </c>
      <c r="C48" s="120"/>
      <c r="D48" s="120"/>
    </row>
  </sheetData>
  <mergeCells count="2">
    <mergeCell ref="A38:B38"/>
    <mergeCell ref="A42:B42"/>
  </mergeCells>
  <hyperlinks>
    <hyperlink ref="P14" r:id="rId1" display="http://www.indiaenvironmentportal.org.in/files/file/nutritional%20intake%20in%20India%202011-12.pdf" xr:uid="{00000000-0004-0000-0500-000000000000}"/>
  </hyperlinks>
  <pageMargins left="0.25" right="0.25" top="0.75" bottom="0.75" header="0.3" footer="0.3"/>
  <pageSetup paperSize="9" scale="51" fitToHeight="0" orientation="landscape" horizontalDpi="4294967293" vertic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46"/>
  <sheetViews>
    <sheetView zoomScale="70" zoomScaleNormal="70" workbookViewId="0">
      <selection activeCell="A42" sqref="A42:B42"/>
    </sheetView>
  </sheetViews>
  <sheetFormatPr defaultColWidth="8.85546875" defaultRowHeight="15.75" x14ac:dyDescent="0.25"/>
  <cols>
    <col min="1" max="1" width="45.42578125" style="55" customWidth="1"/>
    <col min="2" max="2" width="19.7109375" style="9" customWidth="1"/>
    <col min="3" max="3" width="22.140625" style="9" customWidth="1"/>
    <col min="4" max="4" width="19.7109375" style="9" customWidth="1"/>
    <col min="5" max="5" width="25.85546875" style="8" customWidth="1"/>
    <col min="6" max="6" width="24.140625" style="8" customWidth="1"/>
    <col min="7" max="7" width="23" style="8" customWidth="1"/>
    <col min="8" max="8" width="22.28515625" style="8" customWidth="1"/>
    <col min="9" max="9" width="21.85546875" style="8" customWidth="1"/>
    <col min="10" max="10" width="21.140625" style="8" customWidth="1"/>
    <col min="11" max="11" width="21.42578125" style="8" customWidth="1"/>
    <col min="12" max="12" width="20.7109375" style="8" customWidth="1"/>
    <col min="13" max="13" width="21.7109375" style="8" customWidth="1"/>
    <col min="14" max="20" width="8.85546875" style="8"/>
    <col min="21" max="21" width="9.5703125" style="8" bestFit="1" customWidth="1"/>
    <col min="22" max="191" width="8.85546875" style="8"/>
    <col min="192" max="192" width="43.42578125" style="8" customWidth="1"/>
    <col min="193" max="199" width="18.85546875" style="8" customWidth="1"/>
    <col min="200" max="200" width="15.42578125" style="8" customWidth="1"/>
    <col min="201" max="201" width="12.140625" style="8" customWidth="1"/>
    <col min="202" max="202" width="14.28515625" style="8" customWidth="1"/>
    <col min="203" max="203" width="12.28515625" style="8" customWidth="1"/>
    <col min="204" max="204" width="12.85546875" style="8" customWidth="1"/>
    <col min="205" max="206" width="12.42578125" style="8" customWidth="1"/>
    <col min="207" max="207" width="12.28515625" style="8" customWidth="1"/>
    <col min="208" max="213" width="11.42578125" style="8" bestFit="1" customWidth="1"/>
    <col min="214" max="214" width="13.85546875" style="8" bestFit="1" customWidth="1"/>
    <col min="215" max="219" width="11.42578125" style="8" bestFit="1" customWidth="1"/>
    <col min="220" max="220" width="11.7109375" style="8" customWidth="1"/>
    <col min="221" max="221" width="13.42578125" style="8" bestFit="1" customWidth="1"/>
    <col min="222" max="223" width="11.42578125" style="8" bestFit="1" customWidth="1"/>
    <col min="224" max="224" width="13.85546875" style="8" bestFit="1" customWidth="1"/>
    <col min="225" max="230" width="11.42578125" style="8" bestFit="1" customWidth="1"/>
    <col min="231" max="233" width="11.28515625" style="8" bestFit="1" customWidth="1"/>
    <col min="234" max="234" width="13.85546875" style="8" bestFit="1" customWidth="1"/>
    <col min="235" max="239" width="11.28515625" style="8" bestFit="1" customWidth="1"/>
    <col min="240" max="240" width="13.42578125" style="8" customWidth="1"/>
    <col min="241" max="241" width="11.28515625" style="8" bestFit="1" customWidth="1"/>
    <col min="242" max="242" width="15.140625" style="8" customWidth="1"/>
    <col min="243" max="243" width="13.140625" style="8" customWidth="1"/>
    <col min="244" max="244" width="15.85546875" style="8" customWidth="1"/>
    <col min="245" max="245" width="14.85546875" style="8" customWidth="1"/>
    <col min="246" max="246" width="19.140625" style="8" customWidth="1"/>
    <col min="247" max="247" width="14" style="8" customWidth="1"/>
    <col min="248" max="248" width="15.85546875" style="8" customWidth="1"/>
    <col min="249" max="249" width="17" style="8" customWidth="1"/>
    <col min="250" max="250" width="16.140625" style="8" customWidth="1"/>
    <col min="251" max="251" width="17.28515625" style="8" customWidth="1"/>
    <col min="252" max="253" width="8.85546875" style="8"/>
    <col min="254" max="254" width="13.85546875" style="8" bestFit="1" customWidth="1"/>
    <col min="255" max="447" width="8.85546875" style="8"/>
    <col min="448" max="448" width="43.42578125" style="8" customWidth="1"/>
    <col min="449" max="455" width="18.85546875" style="8" customWidth="1"/>
    <col min="456" max="456" width="15.42578125" style="8" customWidth="1"/>
    <col min="457" max="457" width="12.140625" style="8" customWidth="1"/>
    <col min="458" max="458" width="14.28515625" style="8" customWidth="1"/>
    <col min="459" max="459" width="12.28515625" style="8" customWidth="1"/>
    <col min="460" max="460" width="12.85546875" style="8" customWidth="1"/>
    <col min="461" max="462" width="12.42578125" style="8" customWidth="1"/>
    <col min="463" max="463" width="12.28515625" style="8" customWidth="1"/>
    <col min="464" max="469" width="11.42578125" style="8" bestFit="1" customWidth="1"/>
    <col min="470" max="470" width="13.85546875" style="8" bestFit="1" customWidth="1"/>
    <col min="471" max="475" width="11.42578125" style="8" bestFit="1" customWidth="1"/>
    <col min="476" max="476" width="11.7109375" style="8" customWidth="1"/>
    <col min="477" max="477" width="13.42578125" style="8" bestFit="1" customWidth="1"/>
    <col min="478" max="479" width="11.42578125" style="8" bestFit="1" customWidth="1"/>
    <col min="480" max="480" width="13.85546875" style="8" bestFit="1" customWidth="1"/>
    <col min="481" max="486" width="11.42578125" style="8" bestFit="1" customWidth="1"/>
    <col min="487" max="489" width="11.28515625" style="8" bestFit="1" customWidth="1"/>
    <col min="490" max="490" width="13.85546875" style="8" bestFit="1" customWidth="1"/>
    <col min="491" max="495" width="11.28515625" style="8" bestFit="1" customWidth="1"/>
    <col min="496" max="496" width="13.42578125" style="8" customWidth="1"/>
    <col min="497" max="497" width="11.28515625" style="8" bestFit="1" customWidth="1"/>
    <col min="498" max="498" width="15.140625" style="8" customWidth="1"/>
    <col min="499" max="499" width="13.140625" style="8" customWidth="1"/>
    <col min="500" max="500" width="15.85546875" style="8" customWidth="1"/>
    <col min="501" max="501" width="14.85546875" style="8" customWidth="1"/>
    <col min="502" max="502" width="19.140625" style="8" customWidth="1"/>
    <col min="503" max="503" width="14" style="8" customWidth="1"/>
    <col min="504" max="504" width="15.85546875" style="8" customWidth="1"/>
    <col min="505" max="505" width="17" style="8" customWidth="1"/>
    <col min="506" max="506" width="16.140625" style="8" customWidth="1"/>
    <col min="507" max="507" width="17.28515625" style="8" customWidth="1"/>
    <col min="508" max="509" width="8.85546875" style="8"/>
    <col min="510" max="510" width="13.85546875" style="8" bestFit="1" customWidth="1"/>
    <col min="511" max="703" width="8.85546875" style="8"/>
    <col min="704" max="704" width="43.42578125" style="8" customWidth="1"/>
    <col min="705" max="711" width="18.85546875" style="8" customWidth="1"/>
    <col min="712" max="712" width="15.42578125" style="8" customWidth="1"/>
    <col min="713" max="713" width="12.140625" style="8" customWidth="1"/>
    <col min="714" max="714" width="14.28515625" style="8" customWidth="1"/>
    <col min="715" max="715" width="12.28515625" style="8" customWidth="1"/>
    <col min="716" max="716" width="12.85546875" style="8" customWidth="1"/>
    <col min="717" max="718" width="12.42578125" style="8" customWidth="1"/>
    <col min="719" max="719" width="12.28515625" style="8" customWidth="1"/>
    <col min="720" max="725" width="11.42578125" style="8" bestFit="1" customWidth="1"/>
    <col min="726" max="726" width="13.85546875" style="8" bestFit="1" customWidth="1"/>
    <col min="727" max="731" width="11.42578125" style="8" bestFit="1" customWidth="1"/>
    <col min="732" max="732" width="11.7109375" style="8" customWidth="1"/>
    <col min="733" max="733" width="13.42578125" style="8" bestFit="1" customWidth="1"/>
    <col min="734" max="735" width="11.42578125" style="8" bestFit="1" customWidth="1"/>
    <col min="736" max="736" width="13.85546875" style="8" bestFit="1" customWidth="1"/>
    <col min="737" max="742" width="11.42578125" style="8" bestFit="1" customWidth="1"/>
    <col min="743" max="745" width="11.28515625" style="8" bestFit="1" customWidth="1"/>
    <col min="746" max="746" width="13.85546875" style="8" bestFit="1" customWidth="1"/>
    <col min="747" max="751" width="11.28515625" style="8" bestFit="1" customWidth="1"/>
    <col min="752" max="752" width="13.42578125" style="8" customWidth="1"/>
    <col min="753" max="753" width="11.28515625" style="8" bestFit="1" customWidth="1"/>
    <col min="754" max="754" width="15.140625" style="8" customWidth="1"/>
    <col min="755" max="755" width="13.140625" style="8" customWidth="1"/>
    <col min="756" max="756" width="15.85546875" style="8" customWidth="1"/>
    <col min="757" max="757" width="14.85546875" style="8" customWidth="1"/>
    <col min="758" max="758" width="19.140625" style="8" customWidth="1"/>
    <col min="759" max="759" width="14" style="8" customWidth="1"/>
    <col min="760" max="760" width="15.85546875" style="8" customWidth="1"/>
    <col min="761" max="761" width="17" style="8" customWidth="1"/>
    <col min="762" max="762" width="16.140625" style="8" customWidth="1"/>
    <col min="763" max="763" width="17.28515625" style="8" customWidth="1"/>
    <col min="764" max="765" width="8.85546875" style="8"/>
    <col min="766" max="766" width="13.85546875" style="8" bestFit="1" customWidth="1"/>
    <col min="767" max="959" width="8.85546875" style="8"/>
    <col min="960" max="960" width="43.42578125" style="8" customWidth="1"/>
    <col min="961" max="967" width="18.85546875" style="8" customWidth="1"/>
    <col min="968" max="968" width="15.42578125" style="8" customWidth="1"/>
    <col min="969" max="969" width="12.140625" style="8" customWidth="1"/>
    <col min="970" max="970" width="14.28515625" style="8" customWidth="1"/>
    <col min="971" max="971" width="12.28515625" style="8" customWidth="1"/>
    <col min="972" max="972" width="12.85546875" style="8" customWidth="1"/>
    <col min="973" max="974" width="12.42578125" style="8" customWidth="1"/>
    <col min="975" max="975" width="12.28515625" style="8" customWidth="1"/>
    <col min="976" max="981" width="11.42578125" style="8" bestFit="1" customWidth="1"/>
    <col min="982" max="982" width="13.85546875" style="8" bestFit="1" customWidth="1"/>
    <col min="983" max="987" width="11.42578125" style="8" bestFit="1" customWidth="1"/>
    <col min="988" max="988" width="11.7109375" style="8" customWidth="1"/>
    <col min="989" max="989" width="13.42578125" style="8" bestFit="1" customWidth="1"/>
    <col min="990" max="991" width="11.42578125" style="8" bestFit="1" customWidth="1"/>
    <col min="992" max="992" width="13.85546875" style="8" bestFit="1" customWidth="1"/>
    <col min="993" max="998" width="11.42578125" style="8" bestFit="1" customWidth="1"/>
    <col min="999" max="1001" width="11.28515625" style="8" bestFit="1" customWidth="1"/>
    <col min="1002" max="1002" width="13.85546875" style="8" bestFit="1" customWidth="1"/>
    <col min="1003" max="1007" width="11.28515625" style="8" bestFit="1" customWidth="1"/>
    <col min="1008" max="1008" width="13.42578125" style="8" customWidth="1"/>
    <col min="1009" max="1009" width="11.28515625" style="8" bestFit="1" customWidth="1"/>
    <col min="1010" max="1010" width="15.140625" style="8" customWidth="1"/>
    <col min="1011" max="1011" width="13.140625" style="8" customWidth="1"/>
    <col min="1012" max="1012" width="15.85546875" style="8" customWidth="1"/>
    <col min="1013" max="1013" width="14.85546875" style="8" customWidth="1"/>
    <col min="1014" max="1014" width="19.140625" style="8" customWidth="1"/>
    <col min="1015" max="1015" width="14" style="8" customWidth="1"/>
    <col min="1016" max="1016" width="15.85546875" style="8" customWidth="1"/>
    <col min="1017" max="1017" width="17" style="8" customWidth="1"/>
    <col min="1018" max="1018" width="16.140625" style="8" customWidth="1"/>
    <col min="1019" max="1019" width="17.28515625" style="8" customWidth="1"/>
    <col min="1020" max="1021" width="8.85546875" style="8"/>
    <col min="1022" max="1022" width="13.85546875" style="8" bestFit="1" customWidth="1"/>
    <col min="1023" max="1215" width="8.85546875" style="8"/>
    <col min="1216" max="1216" width="43.42578125" style="8" customWidth="1"/>
    <col min="1217" max="1223" width="18.85546875" style="8" customWidth="1"/>
    <col min="1224" max="1224" width="15.42578125" style="8" customWidth="1"/>
    <col min="1225" max="1225" width="12.140625" style="8" customWidth="1"/>
    <col min="1226" max="1226" width="14.28515625" style="8" customWidth="1"/>
    <col min="1227" max="1227" width="12.28515625" style="8" customWidth="1"/>
    <col min="1228" max="1228" width="12.85546875" style="8" customWidth="1"/>
    <col min="1229" max="1230" width="12.42578125" style="8" customWidth="1"/>
    <col min="1231" max="1231" width="12.28515625" style="8" customWidth="1"/>
    <col min="1232" max="1237" width="11.42578125" style="8" bestFit="1" customWidth="1"/>
    <col min="1238" max="1238" width="13.85546875" style="8" bestFit="1" customWidth="1"/>
    <col min="1239" max="1243" width="11.42578125" style="8" bestFit="1" customWidth="1"/>
    <col min="1244" max="1244" width="11.7109375" style="8" customWidth="1"/>
    <col min="1245" max="1245" width="13.42578125" style="8" bestFit="1" customWidth="1"/>
    <col min="1246" max="1247" width="11.42578125" style="8" bestFit="1" customWidth="1"/>
    <col min="1248" max="1248" width="13.85546875" style="8" bestFit="1" customWidth="1"/>
    <col min="1249" max="1254" width="11.42578125" style="8" bestFit="1" customWidth="1"/>
    <col min="1255" max="1257" width="11.28515625" style="8" bestFit="1" customWidth="1"/>
    <col min="1258" max="1258" width="13.85546875" style="8" bestFit="1" customWidth="1"/>
    <col min="1259" max="1263" width="11.28515625" style="8" bestFit="1" customWidth="1"/>
    <col min="1264" max="1264" width="13.42578125" style="8" customWidth="1"/>
    <col min="1265" max="1265" width="11.28515625" style="8" bestFit="1" customWidth="1"/>
    <col min="1266" max="1266" width="15.140625" style="8" customWidth="1"/>
    <col min="1267" max="1267" width="13.140625" style="8" customWidth="1"/>
    <col min="1268" max="1268" width="15.85546875" style="8" customWidth="1"/>
    <col min="1269" max="1269" width="14.85546875" style="8" customWidth="1"/>
    <col min="1270" max="1270" width="19.140625" style="8" customWidth="1"/>
    <col min="1271" max="1271" width="14" style="8" customWidth="1"/>
    <col min="1272" max="1272" width="15.85546875" style="8" customWidth="1"/>
    <col min="1273" max="1273" width="17" style="8" customWidth="1"/>
    <col min="1274" max="1274" width="16.140625" style="8" customWidth="1"/>
    <col min="1275" max="1275" width="17.28515625" style="8" customWidth="1"/>
    <col min="1276" max="1277" width="8.85546875" style="8"/>
    <col min="1278" max="1278" width="13.85546875" style="8" bestFit="1" customWidth="1"/>
    <col min="1279" max="1471" width="8.85546875" style="8"/>
    <col min="1472" max="1472" width="43.42578125" style="8" customWidth="1"/>
    <col min="1473" max="1479" width="18.85546875" style="8" customWidth="1"/>
    <col min="1480" max="1480" width="15.42578125" style="8" customWidth="1"/>
    <col min="1481" max="1481" width="12.140625" style="8" customWidth="1"/>
    <col min="1482" max="1482" width="14.28515625" style="8" customWidth="1"/>
    <col min="1483" max="1483" width="12.28515625" style="8" customWidth="1"/>
    <col min="1484" max="1484" width="12.85546875" style="8" customWidth="1"/>
    <col min="1485" max="1486" width="12.42578125" style="8" customWidth="1"/>
    <col min="1487" max="1487" width="12.28515625" style="8" customWidth="1"/>
    <col min="1488" max="1493" width="11.42578125" style="8" bestFit="1" customWidth="1"/>
    <col min="1494" max="1494" width="13.85546875" style="8" bestFit="1" customWidth="1"/>
    <col min="1495" max="1499" width="11.42578125" style="8" bestFit="1" customWidth="1"/>
    <col min="1500" max="1500" width="11.7109375" style="8" customWidth="1"/>
    <col min="1501" max="1501" width="13.42578125" style="8" bestFit="1" customWidth="1"/>
    <col min="1502" max="1503" width="11.42578125" style="8" bestFit="1" customWidth="1"/>
    <col min="1504" max="1504" width="13.85546875" style="8" bestFit="1" customWidth="1"/>
    <col min="1505" max="1510" width="11.42578125" style="8" bestFit="1" customWidth="1"/>
    <col min="1511" max="1513" width="11.28515625" style="8" bestFit="1" customWidth="1"/>
    <col min="1514" max="1514" width="13.85546875" style="8" bestFit="1" customWidth="1"/>
    <col min="1515" max="1519" width="11.28515625" style="8" bestFit="1" customWidth="1"/>
    <col min="1520" max="1520" width="13.42578125" style="8" customWidth="1"/>
    <col min="1521" max="1521" width="11.28515625" style="8" bestFit="1" customWidth="1"/>
    <col min="1522" max="1522" width="15.140625" style="8" customWidth="1"/>
    <col min="1523" max="1523" width="13.140625" style="8" customWidth="1"/>
    <col min="1524" max="1524" width="15.85546875" style="8" customWidth="1"/>
    <col min="1525" max="1525" width="14.85546875" style="8" customWidth="1"/>
    <col min="1526" max="1526" width="19.140625" style="8" customWidth="1"/>
    <col min="1527" max="1527" width="14" style="8" customWidth="1"/>
    <col min="1528" max="1528" width="15.85546875" style="8" customWidth="1"/>
    <col min="1529" max="1529" width="17" style="8" customWidth="1"/>
    <col min="1530" max="1530" width="16.140625" style="8" customWidth="1"/>
    <col min="1531" max="1531" width="17.28515625" style="8" customWidth="1"/>
    <col min="1532" max="1533" width="8.85546875" style="8"/>
    <col min="1534" max="1534" width="13.85546875" style="8" bestFit="1" customWidth="1"/>
    <col min="1535" max="1727" width="8.85546875" style="8"/>
    <col min="1728" max="1728" width="43.42578125" style="8" customWidth="1"/>
    <col min="1729" max="1735" width="18.85546875" style="8" customWidth="1"/>
    <col min="1736" max="1736" width="15.42578125" style="8" customWidth="1"/>
    <col min="1737" max="1737" width="12.140625" style="8" customWidth="1"/>
    <col min="1738" max="1738" width="14.28515625" style="8" customWidth="1"/>
    <col min="1739" max="1739" width="12.28515625" style="8" customWidth="1"/>
    <col min="1740" max="1740" width="12.85546875" style="8" customWidth="1"/>
    <col min="1741" max="1742" width="12.42578125" style="8" customWidth="1"/>
    <col min="1743" max="1743" width="12.28515625" style="8" customWidth="1"/>
    <col min="1744" max="1749" width="11.42578125" style="8" bestFit="1" customWidth="1"/>
    <col min="1750" max="1750" width="13.85546875" style="8" bestFit="1" customWidth="1"/>
    <col min="1751" max="1755" width="11.42578125" style="8" bestFit="1" customWidth="1"/>
    <col min="1756" max="1756" width="11.7109375" style="8" customWidth="1"/>
    <col min="1757" max="1757" width="13.42578125" style="8" bestFit="1" customWidth="1"/>
    <col min="1758" max="1759" width="11.42578125" style="8" bestFit="1" customWidth="1"/>
    <col min="1760" max="1760" width="13.85546875" style="8" bestFit="1" customWidth="1"/>
    <col min="1761" max="1766" width="11.42578125" style="8" bestFit="1" customWidth="1"/>
    <col min="1767" max="1769" width="11.28515625" style="8" bestFit="1" customWidth="1"/>
    <col min="1770" max="1770" width="13.85546875" style="8" bestFit="1" customWidth="1"/>
    <col min="1771" max="1775" width="11.28515625" style="8" bestFit="1" customWidth="1"/>
    <col min="1776" max="1776" width="13.42578125" style="8" customWidth="1"/>
    <col min="1777" max="1777" width="11.28515625" style="8" bestFit="1" customWidth="1"/>
    <col min="1778" max="1778" width="15.140625" style="8" customWidth="1"/>
    <col min="1779" max="1779" width="13.140625" style="8" customWidth="1"/>
    <col min="1780" max="1780" width="15.85546875" style="8" customWidth="1"/>
    <col min="1781" max="1781" width="14.85546875" style="8" customWidth="1"/>
    <col min="1782" max="1782" width="19.140625" style="8" customWidth="1"/>
    <col min="1783" max="1783" width="14" style="8" customWidth="1"/>
    <col min="1784" max="1784" width="15.85546875" style="8" customWidth="1"/>
    <col min="1785" max="1785" width="17" style="8" customWidth="1"/>
    <col min="1786" max="1786" width="16.140625" style="8" customWidth="1"/>
    <col min="1787" max="1787" width="17.28515625" style="8" customWidth="1"/>
    <col min="1788" max="1789" width="8.85546875" style="8"/>
    <col min="1790" max="1790" width="13.85546875" style="8" bestFit="1" customWidth="1"/>
    <col min="1791" max="1983" width="8.85546875" style="8"/>
    <col min="1984" max="1984" width="43.42578125" style="8" customWidth="1"/>
    <col min="1985" max="1991" width="18.85546875" style="8" customWidth="1"/>
    <col min="1992" max="1992" width="15.42578125" style="8" customWidth="1"/>
    <col min="1993" max="1993" width="12.140625" style="8" customWidth="1"/>
    <col min="1994" max="1994" width="14.28515625" style="8" customWidth="1"/>
    <col min="1995" max="1995" width="12.28515625" style="8" customWidth="1"/>
    <col min="1996" max="1996" width="12.85546875" style="8" customWidth="1"/>
    <col min="1997" max="1998" width="12.42578125" style="8" customWidth="1"/>
    <col min="1999" max="1999" width="12.28515625" style="8" customWidth="1"/>
    <col min="2000" max="2005" width="11.42578125" style="8" bestFit="1" customWidth="1"/>
    <col min="2006" max="2006" width="13.85546875" style="8" bestFit="1" customWidth="1"/>
    <col min="2007" max="2011" width="11.42578125" style="8" bestFit="1" customWidth="1"/>
    <col min="2012" max="2012" width="11.7109375" style="8" customWidth="1"/>
    <col min="2013" max="2013" width="13.42578125" style="8" bestFit="1" customWidth="1"/>
    <col min="2014" max="2015" width="11.42578125" style="8" bestFit="1" customWidth="1"/>
    <col min="2016" max="2016" width="13.85546875" style="8" bestFit="1" customWidth="1"/>
    <col min="2017" max="2022" width="11.42578125" style="8" bestFit="1" customWidth="1"/>
    <col min="2023" max="2025" width="11.28515625" style="8" bestFit="1" customWidth="1"/>
    <col min="2026" max="2026" width="13.85546875" style="8" bestFit="1" customWidth="1"/>
    <col min="2027" max="2031" width="11.28515625" style="8" bestFit="1" customWidth="1"/>
    <col min="2032" max="2032" width="13.42578125" style="8" customWidth="1"/>
    <col min="2033" max="2033" width="11.28515625" style="8" bestFit="1" customWidth="1"/>
    <col min="2034" max="2034" width="15.140625" style="8" customWidth="1"/>
    <col min="2035" max="2035" width="13.140625" style="8" customWidth="1"/>
    <col min="2036" max="2036" width="15.85546875" style="8" customWidth="1"/>
    <col min="2037" max="2037" width="14.85546875" style="8" customWidth="1"/>
    <col min="2038" max="2038" width="19.140625" style="8" customWidth="1"/>
    <col min="2039" max="2039" width="14" style="8" customWidth="1"/>
    <col min="2040" max="2040" width="15.85546875" style="8" customWidth="1"/>
    <col min="2041" max="2041" width="17" style="8" customWidth="1"/>
    <col min="2042" max="2042" width="16.140625" style="8" customWidth="1"/>
    <col min="2043" max="2043" width="17.28515625" style="8" customWidth="1"/>
    <col min="2044" max="2045" width="8.85546875" style="8"/>
    <col min="2046" max="2046" width="13.85546875" style="8" bestFit="1" customWidth="1"/>
    <col min="2047" max="2239" width="8.85546875" style="8"/>
    <col min="2240" max="2240" width="43.42578125" style="8" customWidth="1"/>
    <col min="2241" max="2247" width="18.85546875" style="8" customWidth="1"/>
    <col min="2248" max="2248" width="15.42578125" style="8" customWidth="1"/>
    <col min="2249" max="2249" width="12.140625" style="8" customWidth="1"/>
    <col min="2250" max="2250" width="14.28515625" style="8" customWidth="1"/>
    <col min="2251" max="2251" width="12.28515625" style="8" customWidth="1"/>
    <col min="2252" max="2252" width="12.85546875" style="8" customWidth="1"/>
    <col min="2253" max="2254" width="12.42578125" style="8" customWidth="1"/>
    <col min="2255" max="2255" width="12.28515625" style="8" customWidth="1"/>
    <col min="2256" max="2261" width="11.42578125" style="8" bestFit="1" customWidth="1"/>
    <col min="2262" max="2262" width="13.85546875" style="8" bestFit="1" customWidth="1"/>
    <col min="2263" max="2267" width="11.42578125" style="8" bestFit="1" customWidth="1"/>
    <col min="2268" max="2268" width="11.7109375" style="8" customWidth="1"/>
    <col min="2269" max="2269" width="13.42578125" style="8" bestFit="1" customWidth="1"/>
    <col min="2270" max="2271" width="11.42578125" style="8" bestFit="1" customWidth="1"/>
    <col min="2272" max="2272" width="13.85546875" style="8" bestFit="1" customWidth="1"/>
    <col min="2273" max="2278" width="11.42578125" style="8" bestFit="1" customWidth="1"/>
    <col min="2279" max="2281" width="11.28515625" style="8" bestFit="1" customWidth="1"/>
    <col min="2282" max="2282" width="13.85546875" style="8" bestFit="1" customWidth="1"/>
    <col min="2283" max="2287" width="11.28515625" style="8" bestFit="1" customWidth="1"/>
    <col min="2288" max="2288" width="13.42578125" style="8" customWidth="1"/>
    <col min="2289" max="2289" width="11.28515625" style="8" bestFit="1" customWidth="1"/>
    <col min="2290" max="2290" width="15.140625" style="8" customWidth="1"/>
    <col min="2291" max="2291" width="13.140625" style="8" customWidth="1"/>
    <col min="2292" max="2292" width="15.85546875" style="8" customWidth="1"/>
    <col min="2293" max="2293" width="14.85546875" style="8" customWidth="1"/>
    <col min="2294" max="2294" width="19.140625" style="8" customWidth="1"/>
    <col min="2295" max="2295" width="14" style="8" customWidth="1"/>
    <col min="2296" max="2296" width="15.85546875" style="8" customWidth="1"/>
    <col min="2297" max="2297" width="17" style="8" customWidth="1"/>
    <col min="2298" max="2298" width="16.140625" style="8" customWidth="1"/>
    <col min="2299" max="2299" width="17.28515625" style="8" customWidth="1"/>
    <col min="2300" max="2301" width="8.85546875" style="8"/>
    <col min="2302" max="2302" width="13.85546875" style="8" bestFit="1" customWidth="1"/>
    <col min="2303" max="2495" width="8.85546875" style="8"/>
    <col min="2496" max="2496" width="43.42578125" style="8" customWidth="1"/>
    <col min="2497" max="2503" width="18.85546875" style="8" customWidth="1"/>
    <col min="2504" max="2504" width="15.42578125" style="8" customWidth="1"/>
    <col min="2505" max="2505" width="12.140625" style="8" customWidth="1"/>
    <col min="2506" max="2506" width="14.28515625" style="8" customWidth="1"/>
    <col min="2507" max="2507" width="12.28515625" style="8" customWidth="1"/>
    <col min="2508" max="2508" width="12.85546875" style="8" customWidth="1"/>
    <col min="2509" max="2510" width="12.42578125" style="8" customWidth="1"/>
    <col min="2511" max="2511" width="12.28515625" style="8" customWidth="1"/>
    <col min="2512" max="2517" width="11.42578125" style="8" bestFit="1" customWidth="1"/>
    <col min="2518" max="2518" width="13.85546875" style="8" bestFit="1" customWidth="1"/>
    <col min="2519" max="2523" width="11.42578125" style="8" bestFit="1" customWidth="1"/>
    <col min="2524" max="2524" width="11.7109375" style="8" customWidth="1"/>
    <col min="2525" max="2525" width="13.42578125" style="8" bestFit="1" customWidth="1"/>
    <col min="2526" max="2527" width="11.42578125" style="8" bestFit="1" customWidth="1"/>
    <col min="2528" max="2528" width="13.85546875" style="8" bestFit="1" customWidth="1"/>
    <col min="2529" max="2534" width="11.42578125" style="8" bestFit="1" customWidth="1"/>
    <col min="2535" max="2537" width="11.28515625" style="8" bestFit="1" customWidth="1"/>
    <col min="2538" max="2538" width="13.85546875" style="8" bestFit="1" customWidth="1"/>
    <col min="2539" max="2543" width="11.28515625" style="8" bestFit="1" customWidth="1"/>
    <col min="2544" max="2544" width="13.42578125" style="8" customWidth="1"/>
    <col min="2545" max="2545" width="11.28515625" style="8" bestFit="1" customWidth="1"/>
    <col min="2546" max="2546" width="15.140625" style="8" customWidth="1"/>
    <col min="2547" max="2547" width="13.140625" style="8" customWidth="1"/>
    <col min="2548" max="2548" width="15.85546875" style="8" customWidth="1"/>
    <col min="2549" max="2549" width="14.85546875" style="8" customWidth="1"/>
    <col min="2550" max="2550" width="19.140625" style="8" customWidth="1"/>
    <col min="2551" max="2551" width="14" style="8" customWidth="1"/>
    <col min="2552" max="2552" width="15.85546875" style="8" customWidth="1"/>
    <col min="2553" max="2553" width="17" style="8" customWidth="1"/>
    <col min="2554" max="2554" width="16.140625" style="8" customWidth="1"/>
    <col min="2555" max="2555" width="17.28515625" style="8" customWidth="1"/>
    <col min="2556" max="2557" width="8.85546875" style="8"/>
    <col min="2558" max="2558" width="13.85546875" style="8" bestFit="1" customWidth="1"/>
    <col min="2559" max="2751" width="8.85546875" style="8"/>
    <col min="2752" max="2752" width="43.42578125" style="8" customWidth="1"/>
    <col min="2753" max="2759" width="18.85546875" style="8" customWidth="1"/>
    <col min="2760" max="2760" width="15.42578125" style="8" customWidth="1"/>
    <col min="2761" max="2761" width="12.140625" style="8" customWidth="1"/>
    <col min="2762" max="2762" width="14.28515625" style="8" customWidth="1"/>
    <col min="2763" max="2763" width="12.28515625" style="8" customWidth="1"/>
    <col min="2764" max="2764" width="12.85546875" style="8" customWidth="1"/>
    <col min="2765" max="2766" width="12.42578125" style="8" customWidth="1"/>
    <col min="2767" max="2767" width="12.28515625" style="8" customWidth="1"/>
    <col min="2768" max="2773" width="11.42578125" style="8" bestFit="1" customWidth="1"/>
    <col min="2774" max="2774" width="13.85546875" style="8" bestFit="1" customWidth="1"/>
    <col min="2775" max="2779" width="11.42578125" style="8" bestFit="1" customWidth="1"/>
    <col min="2780" max="2780" width="11.7109375" style="8" customWidth="1"/>
    <col min="2781" max="2781" width="13.42578125" style="8" bestFit="1" customWidth="1"/>
    <col min="2782" max="2783" width="11.42578125" style="8" bestFit="1" customWidth="1"/>
    <col min="2784" max="2784" width="13.85546875" style="8" bestFit="1" customWidth="1"/>
    <col min="2785" max="2790" width="11.42578125" style="8" bestFit="1" customWidth="1"/>
    <col min="2791" max="2793" width="11.28515625" style="8" bestFit="1" customWidth="1"/>
    <col min="2794" max="2794" width="13.85546875" style="8" bestFit="1" customWidth="1"/>
    <col min="2795" max="2799" width="11.28515625" style="8" bestFit="1" customWidth="1"/>
    <col min="2800" max="2800" width="13.42578125" style="8" customWidth="1"/>
    <col min="2801" max="2801" width="11.28515625" style="8" bestFit="1" customWidth="1"/>
    <col min="2802" max="2802" width="15.140625" style="8" customWidth="1"/>
    <col min="2803" max="2803" width="13.140625" style="8" customWidth="1"/>
    <col min="2804" max="2804" width="15.85546875" style="8" customWidth="1"/>
    <col min="2805" max="2805" width="14.85546875" style="8" customWidth="1"/>
    <col min="2806" max="2806" width="19.140625" style="8" customWidth="1"/>
    <col min="2807" max="2807" width="14" style="8" customWidth="1"/>
    <col min="2808" max="2808" width="15.85546875" style="8" customWidth="1"/>
    <col min="2809" max="2809" width="17" style="8" customWidth="1"/>
    <col min="2810" max="2810" width="16.140625" style="8" customWidth="1"/>
    <col min="2811" max="2811" width="17.28515625" style="8" customWidth="1"/>
    <col min="2812" max="2813" width="8.85546875" style="8"/>
    <col min="2814" max="2814" width="13.85546875" style="8" bestFit="1" customWidth="1"/>
    <col min="2815" max="3007" width="8.85546875" style="8"/>
    <col min="3008" max="3008" width="43.42578125" style="8" customWidth="1"/>
    <col min="3009" max="3015" width="18.85546875" style="8" customWidth="1"/>
    <col min="3016" max="3016" width="15.42578125" style="8" customWidth="1"/>
    <col min="3017" max="3017" width="12.140625" style="8" customWidth="1"/>
    <col min="3018" max="3018" width="14.28515625" style="8" customWidth="1"/>
    <col min="3019" max="3019" width="12.28515625" style="8" customWidth="1"/>
    <col min="3020" max="3020" width="12.85546875" style="8" customWidth="1"/>
    <col min="3021" max="3022" width="12.42578125" style="8" customWidth="1"/>
    <col min="3023" max="3023" width="12.28515625" style="8" customWidth="1"/>
    <col min="3024" max="3029" width="11.42578125" style="8" bestFit="1" customWidth="1"/>
    <col min="3030" max="3030" width="13.85546875" style="8" bestFit="1" customWidth="1"/>
    <col min="3031" max="3035" width="11.42578125" style="8" bestFit="1" customWidth="1"/>
    <col min="3036" max="3036" width="11.7109375" style="8" customWidth="1"/>
    <col min="3037" max="3037" width="13.42578125" style="8" bestFit="1" customWidth="1"/>
    <col min="3038" max="3039" width="11.42578125" style="8" bestFit="1" customWidth="1"/>
    <col min="3040" max="3040" width="13.85546875" style="8" bestFit="1" customWidth="1"/>
    <col min="3041" max="3046" width="11.42578125" style="8" bestFit="1" customWidth="1"/>
    <col min="3047" max="3049" width="11.28515625" style="8" bestFit="1" customWidth="1"/>
    <col min="3050" max="3050" width="13.85546875" style="8" bestFit="1" customWidth="1"/>
    <col min="3051" max="3055" width="11.28515625" style="8" bestFit="1" customWidth="1"/>
    <col min="3056" max="3056" width="13.42578125" style="8" customWidth="1"/>
    <col min="3057" max="3057" width="11.28515625" style="8" bestFit="1" customWidth="1"/>
    <col min="3058" max="3058" width="15.140625" style="8" customWidth="1"/>
    <col min="3059" max="3059" width="13.140625" style="8" customWidth="1"/>
    <col min="3060" max="3060" width="15.85546875" style="8" customWidth="1"/>
    <col min="3061" max="3061" width="14.85546875" style="8" customWidth="1"/>
    <col min="3062" max="3062" width="19.140625" style="8" customWidth="1"/>
    <col min="3063" max="3063" width="14" style="8" customWidth="1"/>
    <col min="3064" max="3064" width="15.85546875" style="8" customWidth="1"/>
    <col min="3065" max="3065" width="17" style="8" customWidth="1"/>
    <col min="3066" max="3066" width="16.140625" style="8" customWidth="1"/>
    <col min="3067" max="3067" width="17.28515625" style="8" customWidth="1"/>
    <col min="3068" max="3069" width="8.85546875" style="8"/>
    <col min="3070" max="3070" width="13.85546875" style="8" bestFit="1" customWidth="1"/>
    <col min="3071" max="3263" width="8.85546875" style="8"/>
    <col min="3264" max="3264" width="43.42578125" style="8" customWidth="1"/>
    <col min="3265" max="3271" width="18.85546875" style="8" customWidth="1"/>
    <col min="3272" max="3272" width="15.42578125" style="8" customWidth="1"/>
    <col min="3273" max="3273" width="12.140625" style="8" customWidth="1"/>
    <col min="3274" max="3274" width="14.28515625" style="8" customWidth="1"/>
    <col min="3275" max="3275" width="12.28515625" style="8" customWidth="1"/>
    <col min="3276" max="3276" width="12.85546875" style="8" customWidth="1"/>
    <col min="3277" max="3278" width="12.42578125" style="8" customWidth="1"/>
    <col min="3279" max="3279" width="12.28515625" style="8" customWidth="1"/>
    <col min="3280" max="3285" width="11.42578125" style="8" bestFit="1" customWidth="1"/>
    <col min="3286" max="3286" width="13.85546875" style="8" bestFit="1" customWidth="1"/>
    <col min="3287" max="3291" width="11.42578125" style="8" bestFit="1" customWidth="1"/>
    <col min="3292" max="3292" width="11.7109375" style="8" customWidth="1"/>
    <col min="3293" max="3293" width="13.42578125" style="8" bestFit="1" customWidth="1"/>
    <col min="3294" max="3295" width="11.42578125" style="8" bestFit="1" customWidth="1"/>
    <col min="3296" max="3296" width="13.85546875" style="8" bestFit="1" customWidth="1"/>
    <col min="3297" max="3302" width="11.42578125" style="8" bestFit="1" customWidth="1"/>
    <col min="3303" max="3305" width="11.28515625" style="8" bestFit="1" customWidth="1"/>
    <col min="3306" max="3306" width="13.85546875" style="8" bestFit="1" customWidth="1"/>
    <col min="3307" max="3311" width="11.28515625" style="8" bestFit="1" customWidth="1"/>
    <col min="3312" max="3312" width="13.42578125" style="8" customWidth="1"/>
    <col min="3313" max="3313" width="11.28515625" style="8" bestFit="1" customWidth="1"/>
    <col min="3314" max="3314" width="15.140625" style="8" customWidth="1"/>
    <col min="3315" max="3315" width="13.140625" style="8" customWidth="1"/>
    <col min="3316" max="3316" width="15.85546875" style="8" customWidth="1"/>
    <col min="3317" max="3317" width="14.85546875" style="8" customWidth="1"/>
    <col min="3318" max="3318" width="19.140625" style="8" customWidth="1"/>
    <col min="3319" max="3319" width="14" style="8" customWidth="1"/>
    <col min="3320" max="3320" width="15.85546875" style="8" customWidth="1"/>
    <col min="3321" max="3321" width="17" style="8" customWidth="1"/>
    <col min="3322" max="3322" width="16.140625" style="8" customWidth="1"/>
    <col min="3323" max="3323" width="17.28515625" style="8" customWidth="1"/>
    <col min="3324" max="3325" width="8.85546875" style="8"/>
    <col min="3326" max="3326" width="13.85546875" style="8" bestFit="1" customWidth="1"/>
    <col min="3327" max="3519" width="8.85546875" style="8"/>
    <col min="3520" max="3520" width="43.42578125" style="8" customWidth="1"/>
    <col min="3521" max="3527" width="18.85546875" style="8" customWidth="1"/>
    <col min="3528" max="3528" width="15.42578125" style="8" customWidth="1"/>
    <col min="3529" max="3529" width="12.140625" style="8" customWidth="1"/>
    <col min="3530" max="3530" width="14.28515625" style="8" customWidth="1"/>
    <col min="3531" max="3531" width="12.28515625" style="8" customWidth="1"/>
    <col min="3532" max="3532" width="12.85546875" style="8" customWidth="1"/>
    <col min="3533" max="3534" width="12.42578125" style="8" customWidth="1"/>
    <col min="3535" max="3535" width="12.28515625" style="8" customWidth="1"/>
    <col min="3536" max="3541" width="11.42578125" style="8" bestFit="1" customWidth="1"/>
    <col min="3542" max="3542" width="13.85546875" style="8" bestFit="1" customWidth="1"/>
    <col min="3543" max="3547" width="11.42578125" style="8" bestFit="1" customWidth="1"/>
    <col min="3548" max="3548" width="11.7109375" style="8" customWidth="1"/>
    <col min="3549" max="3549" width="13.42578125" style="8" bestFit="1" customWidth="1"/>
    <col min="3550" max="3551" width="11.42578125" style="8" bestFit="1" customWidth="1"/>
    <col min="3552" max="3552" width="13.85546875" style="8" bestFit="1" customWidth="1"/>
    <col min="3553" max="3558" width="11.42578125" style="8" bestFit="1" customWidth="1"/>
    <col min="3559" max="3561" width="11.28515625" style="8" bestFit="1" customWidth="1"/>
    <col min="3562" max="3562" width="13.85546875" style="8" bestFit="1" customWidth="1"/>
    <col min="3563" max="3567" width="11.28515625" style="8" bestFit="1" customWidth="1"/>
    <col min="3568" max="3568" width="13.42578125" style="8" customWidth="1"/>
    <col min="3569" max="3569" width="11.28515625" style="8" bestFit="1" customWidth="1"/>
    <col min="3570" max="3570" width="15.140625" style="8" customWidth="1"/>
    <col min="3571" max="3571" width="13.140625" style="8" customWidth="1"/>
    <col min="3572" max="3572" width="15.85546875" style="8" customWidth="1"/>
    <col min="3573" max="3573" width="14.85546875" style="8" customWidth="1"/>
    <col min="3574" max="3574" width="19.140625" style="8" customWidth="1"/>
    <col min="3575" max="3575" width="14" style="8" customWidth="1"/>
    <col min="3576" max="3576" width="15.85546875" style="8" customWidth="1"/>
    <col min="3577" max="3577" width="17" style="8" customWidth="1"/>
    <col min="3578" max="3578" width="16.140625" style="8" customWidth="1"/>
    <col min="3579" max="3579" width="17.28515625" style="8" customWidth="1"/>
    <col min="3580" max="3581" width="8.85546875" style="8"/>
    <col min="3582" max="3582" width="13.85546875" style="8" bestFit="1" customWidth="1"/>
    <col min="3583" max="3775" width="8.85546875" style="8"/>
    <col min="3776" max="3776" width="43.42578125" style="8" customWidth="1"/>
    <col min="3777" max="3783" width="18.85546875" style="8" customWidth="1"/>
    <col min="3784" max="3784" width="15.42578125" style="8" customWidth="1"/>
    <col min="3785" max="3785" width="12.140625" style="8" customWidth="1"/>
    <col min="3786" max="3786" width="14.28515625" style="8" customWidth="1"/>
    <col min="3787" max="3787" width="12.28515625" style="8" customWidth="1"/>
    <col min="3788" max="3788" width="12.85546875" style="8" customWidth="1"/>
    <col min="3789" max="3790" width="12.42578125" style="8" customWidth="1"/>
    <col min="3791" max="3791" width="12.28515625" style="8" customWidth="1"/>
    <col min="3792" max="3797" width="11.42578125" style="8" bestFit="1" customWidth="1"/>
    <col min="3798" max="3798" width="13.85546875" style="8" bestFit="1" customWidth="1"/>
    <col min="3799" max="3803" width="11.42578125" style="8" bestFit="1" customWidth="1"/>
    <col min="3804" max="3804" width="11.7109375" style="8" customWidth="1"/>
    <col min="3805" max="3805" width="13.42578125" style="8" bestFit="1" customWidth="1"/>
    <col min="3806" max="3807" width="11.42578125" style="8" bestFit="1" customWidth="1"/>
    <col min="3808" max="3808" width="13.85546875" style="8" bestFit="1" customWidth="1"/>
    <col min="3809" max="3814" width="11.42578125" style="8" bestFit="1" customWidth="1"/>
    <col min="3815" max="3817" width="11.28515625" style="8" bestFit="1" customWidth="1"/>
    <col min="3818" max="3818" width="13.85546875" style="8" bestFit="1" customWidth="1"/>
    <col min="3819" max="3823" width="11.28515625" style="8" bestFit="1" customWidth="1"/>
    <col min="3824" max="3824" width="13.42578125" style="8" customWidth="1"/>
    <col min="3825" max="3825" width="11.28515625" style="8" bestFit="1" customWidth="1"/>
    <col min="3826" max="3826" width="15.140625" style="8" customWidth="1"/>
    <col min="3827" max="3827" width="13.140625" style="8" customWidth="1"/>
    <col min="3828" max="3828" width="15.85546875" style="8" customWidth="1"/>
    <col min="3829" max="3829" width="14.85546875" style="8" customWidth="1"/>
    <col min="3830" max="3830" width="19.140625" style="8" customWidth="1"/>
    <col min="3831" max="3831" width="14" style="8" customWidth="1"/>
    <col min="3832" max="3832" width="15.85546875" style="8" customWidth="1"/>
    <col min="3833" max="3833" width="17" style="8" customWidth="1"/>
    <col min="3834" max="3834" width="16.140625" style="8" customWidth="1"/>
    <col min="3835" max="3835" width="17.28515625" style="8" customWidth="1"/>
    <col min="3836" max="3837" width="8.85546875" style="8"/>
    <col min="3838" max="3838" width="13.85546875" style="8" bestFit="1" customWidth="1"/>
    <col min="3839" max="4031" width="8.85546875" style="8"/>
    <col min="4032" max="4032" width="43.42578125" style="8" customWidth="1"/>
    <col min="4033" max="4039" width="18.85546875" style="8" customWidth="1"/>
    <col min="4040" max="4040" width="15.42578125" style="8" customWidth="1"/>
    <col min="4041" max="4041" width="12.140625" style="8" customWidth="1"/>
    <col min="4042" max="4042" width="14.28515625" style="8" customWidth="1"/>
    <col min="4043" max="4043" width="12.28515625" style="8" customWidth="1"/>
    <col min="4044" max="4044" width="12.85546875" style="8" customWidth="1"/>
    <col min="4045" max="4046" width="12.42578125" style="8" customWidth="1"/>
    <col min="4047" max="4047" width="12.28515625" style="8" customWidth="1"/>
    <col min="4048" max="4053" width="11.42578125" style="8" bestFit="1" customWidth="1"/>
    <col min="4054" max="4054" width="13.85546875" style="8" bestFit="1" customWidth="1"/>
    <col min="4055" max="4059" width="11.42578125" style="8" bestFit="1" customWidth="1"/>
    <col min="4060" max="4060" width="11.7109375" style="8" customWidth="1"/>
    <col min="4061" max="4061" width="13.42578125" style="8" bestFit="1" customWidth="1"/>
    <col min="4062" max="4063" width="11.42578125" style="8" bestFit="1" customWidth="1"/>
    <col min="4064" max="4064" width="13.85546875" style="8" bestFit="1" customWidth="1"/>
    <col min="4065" max="4070" width="11.42578125" style="8" bestFit="1" customWidth="1"/>
    <col min="4071" max="4073" width="11.28515625" style="8" bestFit="1" customWidth="1"/>
    <col min="4074" max="4074" width="13.85546875" style="8" bestFit="1" customWidth="1"/>
    <col min="4075" max="4079" width="11.28515625" style="8" bestFit="1" customWidth="1"/>
    <col min="4080" max="4080" width="13.42578125" style="8" customWidth="1"/>
    <col min="4081" max="4081" width="11.28515625" style="8" bestFit="1" customWidth="1"/>
    <col min="4082" max="4082" width="15.140625" style="8" customWidth="1"/>
    <col min="4083" max="4083" width="13.140625" style="8" customWidth="1"/>
    <col min="4084" max="4084" width="15.85546875" style="8" customWidth="1"/>
    <col min="4085" max="4085" width="14.85546875" style="8" customWidth="1"/>
    <col min="4086" max="4086" width="19.140625" style="8" customWidth="1"/>
    <col min="4087" max="4087" width="14" style="8" customWidth="1"/>
    <col min="4088" max="4088" width="15.85546875" style="8" customWidth="1"/>
    <col min="4089" max="4089" width="17" style="8" customWidth="1"/>
    <col min="4090" max="4090" width="16.140625" style="8" customWidth="1"/>
    <col min="4091" max="4091" width="17.28515625" style="8" customWidth="1"/>
    <col min="4092" max="4093" width="8.85546875" style="8"/>
    <col min="4094" max="4094" width="13.85546875" style="8" bestFit="1" customWidth="1"/>
    <col min="4095" max="4287" width="8.85546875" style="8"/>
    <col min="4288" max="4288" width="43.42578125" style="8" customWidth="1"/>
    <col min="4289" max="4295" width="18.85546875" style="8" customWidth="1"/>
    <col min="4296" max="4296" width="15.42578125" style="8" customWidth="1"/>
    <col min="4297" max="4297" width="12.140625" style="8" customWidth="1"/>
    <col min="4298" max="4298" width="14.28515625" style="8" customWidth="1"/>
    <col min="4299" max="4299" width="12.28515625" style="8" customWidth="1"/>
    <col min="4300" max="4300" width="12.85546875" style="8" customWidth="1"/>
    <col min="4301" max="4302" width="12.42578125" style="8" customWidth="1"/>
    <col min="4303" max="4303" width="12.28515625" style="8" customWidth="1"/>
    <col min="4304" max="4309" width="11.42578125" style="8" bestFit="1" customWidth="1"/>
    <col min="4310" max="4310" width="13.85546875" style="8" bestFit="1" customWidth="1"/>
    <col min="4311" max="4315" width="11.42578125" style="8" bestFit="1" customWidth="1"/>
    <col min="4316" max="4316" width="11.7109375" style="8" customWidth="1"/>
    <col min="4317" max="4317" width="13.42578125" style="8" bestFit="1" customWidth="1"/>
    <col min="4318" max="4319" width="11.42578125" style="8" bestFit="1" customWidth="1"/>
    <col min="4320" max="4320" width="13.85546875" style="8" bestFit="1" customWidth="1"/>
    <col min="4321" max="4326" width="11.42578125" style="8" bestFit="1" customWidth="1"/>
    <col min="4327" max="4329" width="11.28515625" style="8" bestFit="1" customWidth="1"/>
    <col min="4330" max="4330" width="13.85546875" style="8" bestFit="1" customWidth="1"/>
    <col min="4331" max="4335" width="11.28515625" style="8" bestFit="1" customWidth="1"/>
    <col min="4336" max="4336" width="13.42578125" style="8" customWidth="1"/>
    <col min="4337" max="4337" width="11.28515625" style="8" bestFit="1" customWidth="1"/>
    <col min="4338" max="4338" width="15.140625" style="8" customWidth="1"/>
    <col min="4339" max="4339" width="13.140625" style="8" customWidth="1"/>
    <col min="4340" max="4340" width="15.85546875" style="8" customWidth="1"/>
    <col min="4341" max="4341" width="14.85546875" style="8" customWidth="1"/>
    <col min="4342" max="4342" width="19.140625" style="8" customWidth="1"/>
    <col min="4343" max="4343" width="14" style="8" customWidth="1"/>
    <col min="4344" max="4344" width="15.85546875" style="8" customWidth="1"/>
    <col min="4345" max="4345" width="17" style="8" customWidth="1"/>
    <col min="4346" max="4346" width="16.140625" style="8" customWidth="1"/>
    <col min="4347" max="4347" width="17.28515625" style="8" customWidth="1"/>
    <col min="4348" max="4349" width="8.85546875" style="8"/>
    <col min="4350" max="4350" width="13.85546875" style="8" bestFit="1" customWidth="1"/>
    <col min="4351" max="4543" width="8.85546875" style="8"/>
    <col min="4544" max="4544" width="43.42578125" style="8" customWidth="1"/>
    <col min="4545" max="4551" width="18.85546875" style="8" customWidth="1"/>
    <col min="4552" max="4552" width="15.42578125" style="8" customWidth="1"/>
    <col min="4553" max="4553" width="12.140625" style="8" customWidth="1"/>
    <col min="4554" max="4554" width="14.28515625" style="8" customWidth="1"/>
    <col min="4555" max="4555" width="12.28515625" style="8" customWidth="1"/>
    <col min="4556" max="4556" width="12.85546875" style="8" customWidth="1"/>
    <col min="4557" max="4558" width="12.42578125" style="8" customWidth="1"/>
    <col min="4559" max="4559" width="12.28515625" style="8" customWidth="1"/>
    <col min="4560" max="4565" width="11.42578125" style="8" bestFit="1" customWidth="1"/>
    <col min="4566" max="4566" width="13.85546875" style="8" bestFit="1" customWidth="1"/>
    <col min="4567" max="4571" width="11.42578125" style="8" bestFit="1" customWidth="1"/>
    <col min="4572" max="4572" width="11.7109375" style="8" customWidth="1"/>
    <col min="4573" max="4573" width="13.42578125" style="8" bestFit="1" customWidth="1"/>
    <col min="4574" max="4575" width="11.42578125" style="8" bestFit="1" customWidth="1"/>
    <col min="4576" max="4576" width="13.85546875" style="8" bestFit="1" customWidth="1"/>
    <col min="4577" max="4582" width="11.42578125" style="8" bestFit="1" customWidth="1"/>
    <col min="4583" max="4585" width="11.28515625" style="8" bestFit="1" customWidth="1"/>
    <col min="4586" max="4586" width="13.85546875" style="8" bestFit="1" customWidth="1"/>
    <col min="4587" max="4591" width="11.28515625" style="8" bestFit="1" customWidth="1"/>
    <col min="4592" max="4592" width="13.42578125" style="8" customWidth="1"/>
    <col min="4593" max="4593" width="11.28515625" style="8" bestFit="1" customWidth="1"/>
    <col min="4594" max="4594" width="15.140625" style="8" customWidth="1"/>
    <col min="4595" max="4595" width="13.140625" style="8" customWidth="1"/>
    <col min="4596" max="4596" width="15.85546875" style="8" customWidth="1"/>
    <col min="4597" max="4597" width="14.85546875" style="8" customWidth="1"/>
    <col min="4598" max="4598" width="19.140625" style="8" customWidth="1"/>
    <col min="4599" max="4599" width="14" style="8" customWidth="1"/>
    <col min="4600" max="4600" width="15.85546875" style="8" customWidth="1"/>
    <col min="4601" max="4601" width="17" style="8" customWidth="1"/>
    <col min="4602" max="4602" width="16.140625" style="8" customWidth="1"/>
    <col min="4603" max="4603" width="17.28515625" style="8" customWidth="1"/>
    <col min="4604" max="4605" width="8.85546875" style="8"/>
    <col min="4606" max="4606" width="13.85546875" style="8" bestFit="1" customWidth="1"/>
    <col min="4607" max="4799" width="8.85546875" style="8"/>
    <col min="4800" max="4800" width="43.42578125" style="8" customWidth="1"/>
    <col min="4801" max="4807" width="18.85546875" style="8" customWidth="1"/>
    <col min="4808" max="4808" width="15.42578125" style="8" customWidth="1"/>
    <col min="4809" max="4809" width="12.140625" style="8" customWidth="1"/>
    <col min="4810" max="4810" width="14.28515625" style="8" customWidth="1"/>
    <col min="4811" max="4811" width="12.28515625" style="8" customWidth="1"/>
    <col min="4812" max="4812" width="12.85546875" style="8" customWidth="1"/>
    <col min="4813" max="4814" width="12.42578125" style="8" customWidth="1"/>
    <col min="4815" max="4815" width="12.28515625" style="8" customWidth="1"/>
    <col min="4816" max="4821" width="11.42578125" style="8" bestFit="1" customWidth="1"/>
    <col min="4822" max="4822" width="13.85546875" style="8" bestFit="1" customWidth="1"/>
    <col min="4823" max="4827" width="11.42578125" style="8" bestFit="1" customWidth="1"/>
    <col min="4828" max="4828" width="11.7109375" style="8" customWidth="1"/>
    <col min="4829" max="4829" width="13.42578125" style="8" bestFit="1" customWidth="1"/>
    <col min="4830" max="4831" width="11.42578125" style="8" bestFit="1" customWidth="1"/>
    <col min="4832" max="4832" width="13.85546875" style="8" bestFit="1" customWidth="1"/>
    <col min="4833" max="4838" width="11.42578125" style="8" bestFit="1" customWidth="1"/>
    <col min="4839" max="4841" width="11.28515625" style="8" bestFit="1" customWidth="1"/>
    <col min="4842" max="4842" width="13.85546875" style="8" bestFit="1" customWidth="1"/>
    <col min="4843" max="4847" width="11.28515625" style="8" bestFit="1" customWidth="1"/>
    <col min="4848" max="4848" width="13.42578125" style="8" customWidth="1"/>
    <col min="4849" max="4849" width="11.28515625" style="8" bestFit="1" customWidth="1"/>
    <col min="4850" max="4850" width="15.140625" style="8" customWidth="1"/>
    <col min="4851" max="4851" width="13.140625" style="8" customWidth="1"/>
    <col min="4852" max="4852" width="15.85546875" style="8" customWidth="1"/>
    <col min="4853" max="4853" width="14.85546875" style="8" customWidth="1"/>
    <col min="4854" max="4854" width="19.140625" style="8" customWidth="1"/>
    <col min="4855" max="4855" width="14" style="8" customWidth="1"/>
    <col min="4856" max="4856" width="15.85546875" style="8" customWidth="1"/>
    <col min="4857" max="4857" width="17" style="8" customWidth="1"/>
    <col min="4858" max="4858" width="16.140625" style="8" customWidth="1"/>
    <col min="4859" max="4859" width="17.28515625" style="8" customWidth="1"/>
    <col min="4860" max="4861" width="8.85546875" style="8"/>
    <col min="4862" max="4862" width="13.85546875" style="8" bestFit="1" customWidth="1"/>
    <col min="4863" max="5055" width="8.85546875" style="8"/>
    <col min="5056" max="5056" width="43.42578125" style="8" customWidth="1"/>
    <col min="5057" max="5063" width="18.85546875" style="8" customWidth="1"/>
    <col min="5064" max="5064" width="15.42578125" style="8" customWidth="1"/>
    <col min="5065" max="5065" width="12.140625" style="8" customWidth="1"/>
    <col min="5066" max="5066" width="14.28515625" style="8" customWidth="1"/>
    <col min="5067" max="5067" width="12.28515625" style="8" customWidth="1"/>
    <col min="5068" max="5068" width="12.85546875" style="8" customWidth="1"/>
    <col min="5069" max="5070" width="12.42578125" style="8" customWidth="1"/>
    <col min="5071" max="5071" width="12.28515625" style="8" customWidth="1"/>
    <col min="5072" max="5077" width="11.42578125" style="8" bestFit="1" customWidth="1"/>
    <col min="5078" max="5078" width="13.85546875" style="8" bestFit="1" customWidth="1"/>
    <col min="5079" max="5083" width="11.42578125" style="8" bestFit="1" customWidth="1"/>
    <col min="5084" max="5084" width="11.7109375" style="8" customWidth="1"/>
    <col min="5085" max="5085" width="13.42578125" style="8" bestFit="1" customWidth="1"/>
    <col min="5086" max="5087" width="11.42578125" style="8" bestFit="1" customWidth="1"/>
    <col min="5088" max="5088" width="13.85546875" style="8" bestFit="1" customWidth="1"/>
    <col min="5089" max="5094" width="11.42578125" style="8" bestFit="1" customWidth="1"/>
    <col min="5095" max="5097" width="11.28515625" style="8" bestFit="1" customWidth="1"/>
    <col min="5098" max="5098" width="13.85546875" style="8" bestFit="1" customWidth="1"/>
    <col min="5099" max="5103" width="11.28515625" style="8" bestFit="1" customWidth="1"/>
    <col min="5104" max="5104" width="13.42578125" style="8" customWidth="1"/>
    <col min="5105" max="5105" width="11.28515625" style="8" bestFit="1" customWidth="1"/>
    <col min="5106" max="5106" width="15.140625" style="8" customWidth="1"/>
    <col min="5107" max="5107" width="13.140625" style="8" customWidth="1"/>
    <col min="5108" max="5108" width="15.85546875" style="8" customWidth="1"/>
    <col min="5109" max="5109" width="14.85546875" style="8" customWidth="1"/>
    <col min="5110" max="5110" width="19.140625" style="8" customWidth="1"/>
    <col min="5111" max="5111" width="14" style="8" customWidth="1"/>
    <col min="5112" max="5112" width="15.85546875" style="8" customWidth="1"/>
    <col min="5113" max="5113" width="17" style="8" customWidth="1"/>
    <col min="5114" max="5114" width="16.140625" style="8" customWidth="1"/>
    <col min="5115" max="5115" width="17.28515625" style="8" customWidth="1"/>
    <col min="5116" max="5117" width="8.85546875" style="8"/>
    <col min="5118" max="5118" width="13.85546875" style="8" bestFit="1" customWidth="1"/>
    <col min="5119" max="5311" width="8.85546875" style="8"/>
    <col min="5312" max="5312" width="43.42578125" style="8" customWidth="1"/>
    <col min="5313" max="5319" width="18.85546875" style="8" customWidth="1"/>
    <col min="5320" max="5320" width="15.42578125" style="8" customWidth="1"/>
    <col min="5321" max="5321" width="12.140625" style="8" customWidth="1"/>
    <col min="5322" max="5322" width="14.28515625" style="8" customWidth="1"/>
    <col min="5323" max="5323" width="12.28515625" style="8" customWidth="1"/>
    <col min="5324" max="5324" width="12.85546875" style="8" customWidth="1"/>
    <col min="5325" max="5326" width="12.42578125" style="8" customWidth="1"/>
    <col min="5327" max="5327" width="12.28515625" style="8" customWidth="1"/>
    <col min="5328" max="5333" width="11.42578125" style="8" bestFit="1" customWidth="1"/>
    <col min="5334" max="5334" width="13.85546875" style="8" bestFit="1" customWidth="1"/>
    <col min="5335" max="5339" width="11.42578125" style="8" bestFit="1" customWidth="1"/>
    <col min="5340" max="5340" width="11.7109375" style="8" customWidth="1"/>
    <col min="5341" max="5341" width="13.42578125" style="8" bestFit="1" customWidth="1"/>
    <col min="5342" max="5343" width="11.42578125" style="8" bestFit="1" customWidth="1"/>
    <col min="5344" max="5344" width="13.85546875" style="8" bestFit="1" customWidth="1"/>
    <col min="5345" max="5350" width="11.42578125" style="8" bestFit="1" customWidth="1"/>
    <col min="5351" max="5353" width="11.28515625" style="8" bestFit="1" customWidth="1"/>
    <col min="5354" max="5354" width="13.85546875" style="8" bestFit="1" customWidth="1"/>
    <col min="5355" max="5359" width="11.28515625" style="8" bestFit="1" customWidth="1"/>
    <col min="5360" max="5360" width="13.42578125" style="8" customWidth="1"/>
    <col min="5361" max="5361" width="11.28515625" style="8" bestFit="1" customWidth="1"/>
    <col min="5362" max="5362" width="15.140625" style="8" customWidth="1"/>
    <col min="5363" max="5363" width="13.140625" style="8" customWidth="1"/>
    <col min="5364" max="5364" width="15.85546875" style="8" customWidth="1"/>
    <col min="5365" max="5365" width="14.85546875" style="8" customWidth="1"/>
    <col min="5366" max="5366" width="19.140625" style="8" customWidth="1"/>
    <col min="5367" max="5367" width="14" style="8" customWidth="1"/>
    <col min="5368" max="5368" width="15.85546875" style="8" customWidth="1"/>
    <col min="5369" max="5369" width="17" style="8" customWidth="1"/>
    <col min="5370" max="5370" width="16.140625" style="8" customWidth="1"/>
    <col min="5371" max="5371" width="17.28515625" style="8" customWidth="1"/>
    <col min="5372" max="5373" width="8.85546875" style="8"/>
    <col min="5374" max="5374" width="13.85546875" style="8" bestFit="1" customWidth="1"/>
    <col min="5375" max="5567" width="8.85546875" style="8"/>
    <col min="5568" max="5568" width="43.42578125" style="8" customWidth="1"/>
    <col min="5569" max="5575" width="18.85546875" style="8" customWidth="1"/>
    <col min="5576" max="5576" width="15.42578125" style="8" customWidth="1"/>
    <col min="5577" max="5577" width="12.140625" style="8" customWidth="1"/>
    <col min="5578" max="5578" width="14.28515625" style="8" customWidth="1"/>
    <col min="5579" max="5579" width="12.28515625" style="8" customWidth="1"/>
    <col min="5580" max="5580" width="12.85546875" style="8" customWidth="1"/>
    <col min="5581" max="5582" width="12.42578125" style="8" customWidth="1"/>
    <col min="5583" max="5583" width="12.28515625" style="8" customWidth="1"/>
    <col min="5584" max="5589" width="11.42578125" style="8" bestFit="1" customWidth="1"/>
    <col min="5590" max="5590" width="13.85546875" style="8" bestFit="1" customWidth="1"/>
    <col min="5591" max="5595" width="11.42578125" style="8" bestFit="1" customWidth="1"/>
    <col min="5596" max="5596" width="11.7109375" style="8" customWidth="1"/>
    <col min="5597" max="5597" width="13.42578125" style="8" bestFit="1" customWidth="1"/>
    <col min="5598" max="5599" width="11.42578125" style="8" bestFit="1" customWidth="1"/>
    <col min="5600" max="5600" width="13.85546875" style="8" bestFit="1" customWidth="1"/>
    <col min="5601" max="5606" width="11.42578125" style="8" bestFit="1" customWidth="1"/>
    <col min="5607" max="5609" width="11.28515625" style="8" bestFit="1" customWidth="1"/>
    <col min="5610" max="5610" width="13.85546875" style="8" bestFit="1" customWidth="1"/>
    <col min="5611" max="5615" width="11.28515625" style="8" bestFit="1" customWidth="1"/>
    <col min="5616" max="5616" width="13.42578125" style="8" customWidth="1"/>
    <col min="5617" max="5617" width="11.28515625" style="8" bestFit="1" customWidth="1"/>
    <col min="5618" max="5618" width="15.140625" style="8" customWidth="1"/>
    <col min="5619" max="5619" width="13.140625" style="8" customWidth="1"/>
    <col min="5620" max="5620" width="15.85546875" style="8" customWidth="1"/>
    <col min="5621" max="5621" width="14.85546875" style="8" customWidth="1"/>
    <col min="5622" max="5622" width="19.140625" style="8" customWidth="1"/>
    <col min="5623" max="5623" width="14" style="8" customWidth="1"/>
    <col min="5624" max="5624" width="15.85546875" style="8" customWidth="1"/>
    <col min="5625" max="5625" width="17" style="8" customWidth="1"/>
    <col min="5626" max="5626" width="16.140625" style="8" customWidth="1"/>
    <col min="5627" max="5627" width="17.28515625" style="8" customWidth="1"/>
    <col min="5628" max="5629" width="8.85546875" style="8"/>
    <col min="5630" max="5630" width="13.85546875" style="8" bestFit="1" customWidth="1"/>
    <col min="5631" max="5823" width="8.85546875" style="8"/>
    <col min="5824" max="5824" width="43.42578125" style="8" customWidth="1"/>
    <col min="5825" max="5831" width="18.85546875" style="8" customWidth="1"/>
    <col min="5832" max="5832" width="15.42578125" style="8" customWidth="1"/>
    <col min="5833" max="5833" width="12.140625" style="8" customWidth="1"/>
    <col min="5834" max="5834" width="14.28515625" style="8" customWidth="1"/>
    <col min="5835" max="5835" width="12.28515625" style="8" customWidth="1"/>
    <col min="5836" max="5836" width="12.85546875" style="8" customWidth="1"/>
    <col min="5837" max="5838" width="12.42578125" style="8" customWidth="1"/>
    <col min="5839" max="5839" width="12.28515625" style="8" customWidth="1"/>
    <col min="5840" max="5845" width="11.42578125" style="8" bestFit="1" customWidth="1"/>
    <col min="5846" max="5846" width="13.85546875" style="8" bestFit="1" customWidth="1"/>
    <col min="5847" max="5851" width="11.42578125" style="8" bestFit="1" customWidth="1"/>
    <col min="5852" max="5852" width="11.7109375" style="8" customWidth="1"/>
    <col min="5853" max="5853" width="13.42578125" style="8" bestFit="1" customWidth="1"/>
    <col min="5854" max="5855" width="11.42578125" style="8" bestFit="1" customWidth="1"/>
    <col min="5856" max="5856" width="13.85546875" style="8" bestFit="1" customWidth="1"/>
    <col min="5857" max="5862" width="11.42578125" style="8" bestFit="1" customWidth="1"/>
    <col min="5863" max="5865" width="11.28515625" style="8" bestFit="1" customWidth="1"/>
    <col min="5866" max="5866" width="13.85546875" style="8" bestFit="1" customWidth="1"/>
    <col min="5867" max="5871" width="11.28515625" style="8" bestFit="1" customWidth="1"/>
    <col min="5872" max="5872" width="13.42578125" style="8" customWidth="1"/>
    <col min="5873" max="5873" width="11.28515625" style="8" bestFit="1" customWidth="1"/>
    <col min="5874" max="5874" width="15.140625" style="8" customWidth="1"/>
    <col min="5875" max="5875" width="13.140625" style="8" customWidth="1"/>
    <col min="5876" max="5876" width="15.85546875" style="8" customWidth="1"/>
    <col min="5877" max="5877" width="14.85546875" style="8" customWidth="1"/>
    <col min="5878" max="5878" width="19.140625" style="8" customWidth="1"/>
    <col min="5879" max="5879" width="14" style="8" customWidth="1"/>
    <col min="5880" max="5880" width="15.85546875" style="8" customWidth="1"/>
    <col min="5881" max="5881" width="17" style="8" customWidth="1"/>
    <col min="5882" max="5882" width="16.140625" style="8" customWidth="1"/>
    <col min="5883" max="5883" width="17.28515625" style="8" customWidth="1"/>
    <col min="5884" max="5885" width="8.85546875" style="8"/>
    <col min="5886" max="5886" width="13.85546875" style="8" bestFit="1" customWidth="1"/>
    <col min="5887" max="6079" width="8.85546875" style="8"/>
    <col min="6080" max="6080" width="43.42578125" style="8" customWidth="1"/>
    <col min="6081" max="6087" width="18.85546875" style="8" customWidth="1"/>
    <col min="6088" max="6088" width="15.42578125" style="8" customWidth="1"/>
    <col min="6089" max="6089" width="12.140625" style="8" customWidth="1"/>
    <col min="6090" max="6090" width="14.28515625" style="8" customWidth="1"/>
    <col min="6091" max="6091" width="12.28515625" style="8" customWidth="1"/>
    <col min="6092" max="6092" width="12.85546875" style="8" customWidth="1"/>
    <col min="6093" max="6094" width="12.42578125" style="8" customWidth="1"/>
    <col min="6095" max="6095" width="12.28515625" style="8" customWidth="1"/>
    <col min="6096" max="6101" width="11.42578125" style="8" bestFit="1" customWidth="1"/>
    <col min="6102" max="6102" width="13.85546875" style="8" bestFit="1" customWidth="1"/>
    <col min="6103" max="6107" width="11.42578125" style="8" bestFit="1" customWidth="1"/>
    <col min="6108" max="6108" width="11.7109375" style="8" customWidth="1"/>
    <col min="6109" max="6109" width="13.42578125" style="8" bestFit="1" customWidth="1"/>
    <col min="6110" max="6111" width="11.42578125" style="8" bestFit="1" customWidth="1"/>
    <col min="6112" max="6112" width="13.85546875" style="8" bestFit="1" customWidth="1"/>
    <col min="6113" max="6118" width="11.42578125" style="8" bestFit="1" customWidth="1"/>
    <col min="6119" max="6121" width="11.28515625" style="8" bestFit="1" customWidth="1"/>
    <col min="6122" max="6122" width="13.85546875" style="8" bestFit="1" customWidth="1"/>
    <col min="6123" max="6127" width="11.28515625" style="8" bestFit="1" customWidth="1"/>
    <col min="6128" max="6128" width="13.42578125" style="8" customWidth="1"/>
    <col min="6129" max="6129" width="11.28515625" style="8" bestFit="1" customWidth="1"/>
    <col min="6130" max="6130" width="15.140625" style="8" customWidth="1"/>
    <col min="6131" max="6131" width="13.140625" style="8" customWidth="1"/>
    <col min="6132" max="6132" width="15.85546875" style="8" customWidth="1"/>
    <col min="6133" max="6133" width="14.85546875" style="8" customWidth="1"/>
    <col min="6134" max="6134" width="19.140625" style="8" customWidth="1"/>
    <col min="6135" max="6135" width="14" style="8" customWidth="1"/>
    <col min="6136" max="6136" width="15.85546875" style="8" customWidth="1"/>
    <col min="6137" max="6137" width="17" style="8" customWidth="1"/>
    <col min="6138" max="6138" width="16.140625" style="8" customWidth="1"/>
    <col min="6139" max="6139" width="17.28515625" style="8" customWidth="1"/>
    <col min="6140" max="6141" width="8.85546875" style="8"/>
    <col min="6142" max="6142" width="13.85546875" style="8" bestFit="1" customWidth="1"/>
    <col min="6143" max="6335" width="8.85546875" style="8"/>
    <col min="6336" max="6336" width="43.42578125" style="8" customWidth="1"/>
    <col min="6337" max="6343" width="18.85546875" style="8" customWidth="1"/>
    <col min="6344" max="6344" width="15.42578125" style="8" customWidth="1"/>
    <col min="6345" max="6345" width="12.140625" style="8" customWidth="1"/>
    <col min="6346" max="6346" width="14.28515625" style="8" customWidth="1"/>
    <col min="6347" max="6347" width="12.28515625" style="8" customWidth="1"/>
    <col min="6348" max="6348" width="12.85546875" style="8" customWidth="1"/>
    <col min="6349" max="6350" width="12.42578125" style="8" customWidth="1"/>
    <col min="6351" max="6351" width="12.28515625" style="8" customWidth="1"/>
    <col min="6352" max="6357" width="11.42578125" style="8" bestFit="1" customWidth="1"/>
    <col min="6358" max="6358" width="13.85546875" style="8" bestFit="1" customWidth="1"/>
    <col min="6359" max="6363" width="11.42578125" style="8" bestFit="1" customWidth="1"/>
    <col min="6364" max="6364" width="11.7109375" style="8" customWidth="1"/>
    <col min="6365" max="6365" width="13.42578125" style="8" bestFit="1" customWidth="1"/>
    <col min="6366" max="6367" width="11.42578125" style="8" bestFit="1" customWidth="1"/>
    <col min="6368" max="6368" width="13.85546875" style="8" bestFit="1" customWidth="1"/>
    <col min="6369" max="6374" width="11.42578125" style="8" bestFit="1" customWidth="1"/>
    <col min="6375" max="6377" width="11.28515625" style="8" bestFit="1" customWidth="1"/>
    <col min="6378" max="6378" width="13.85546875" style="8" bestFit="1" customWidth="1"/>
    <col min="6379" max="6383" width="11.28515625" style="8" bestFit="1" customWidth="1"/>
    <col min="6384" max="6384" width="13.42578125" style="8" customWidth="1"/>
    <col min="6385" max="6385" width="11.28515625" style="8" bestFit="1" customWidth="1"/>
    <col min="6386" max="6386" width="15.140625" style="8" customWidth="1"/>
    <col min="6387" max="6387" width="13.140625" style="8" customWidth="1"/>
    <col min="6388" max="6388" width="15.85546875" style="8" customWidth="1"/>
    <col min="6389" max="6389" width="14.85546875" style="8" customWidth="1"/>
    <col min="6390" max="6390" width="19.140625" style="8" customWidth="1"/>
    <col min="6391" max="6391" width="14" style="8" customWidth="1"/>
    <col min="6392" max="6392" width="15.85546875" style="8" customWidth="1"/>
    <col min="6393" max="6393" width="17" style="8" customWidth="1"/>
    <col min="6394" max="6394" width="16.140625" style="8" customWidth="1"/>
    <col min="6395" max="6395" width="17.28515625" style="8" customWidth="1"/>
    <col min="6396" max="6397" width="8.85546875" style="8"/>
    <col min="6398" max="6398" width="13.85546875" style="8" bestFit="1" customWidth="1"/>
    <col min="6399" max="6591" width="8.85546875" style="8"/>
    <col min="6592" max="6592" width="43.42578125" style="8" customWidth="1"/>
    <col min="6593" max="6599" width="18.85546875" style="8" customWidth="1"/>
    <col min="6600" max="6600" width="15.42578125" style="8" customWidth="1"/>
    <col min="6601" max="6601" width="12.140625" style="8" customWidth="1"/>
    <col min="6602" max="6602" width="14.28515625" style="8" customWidth="1"/>
    <col min="6603" max="6603" width="12.28515625" style="8" customWidth="1"/>
    <col min="6604" max="6604" width="12.85546875" style="8" customWidth="1"/>
    <col min="6605" max="6606" width="12.42578125" style="8" customWidth="1"/>
    <col min="6607" max="6607" width="12.28515625" style="8" customWidth="1"/>
    <col min="6608" max="6613" width="11.42578125" style="8" bestFit="1" customWidth="1"/>
    <col min="6614" max="6614" width="13.85546875" style="8" bestFit="1" customWidth="1"/>
    <col min="6615" max="6619" width="11.42578125" style="8" bestFit="1" customWidth="1"/>
    <col min="6620" max="6620" width="11.7109375" style="8" customWidth="1"/>
    <col min="6621" max="6621" width="13.42578125" style="8" bestFit="1" customWidth="1"/>
    <col min="6622" max="6623" width="11.42578125" style="8" bestFit="1" customWidth="1"/>
    <col min="6624" max="6624" width="13.85546875" style="8" bestFit="1" customWidth="1"/>
    <col min="6625" max="6630" width="11.42578125" style="8" bestFit="1" customWidth="1"/>
    <col min="6631" max="6633" width="11.28515625" style="8" bestFit="1" customWidth="1"/>
    <col min="6634" max="6634" width="13.85546875" style="8" bestFit="1" customWidth="1"/>
    <col min="6635" max="6639" width="11.28515625" style="8" bestFit="1" customWidth="1"/>
    <col min="6640" max="6640" width="13.42578125" style="8" customWidth="1"/>
    <col min="6641" max="6641" width="11.28515625" style="8" bestFit="1" customWidth="1"/>
    <col min="6642" max="6642" width="15.140625" style="8" customWidth="1"/>
    <col min="6643" max="6643" width="13.140625" style="8" customWidth="1"/>
    <col min="6644" max="6644" width="15.85546875" style="8" customWidth="1"/>
    <col min="6645" max="6645" width="14.85546875" style="8" customWidth="1"/>
    <col min="6646" max="6646" width="19.140625" style="8" customWidth="1"/>
    <col min="6647" max="6647" width="14" style="8" customWidth="1"/>
    <col min="6648" max="6648" width="15.85546875" style="8" customWidth="1"/>
    <col min="6649" max="6649" width="17" style="8" customWidth="1"/>
    <col min="6650" max="6650" width="16.140625" style="8" customWidth="1"/>
    <col min="6651" max="6651" width="17.28515625" style="8" customWidth="1"/>
    <col min="6652" max="6653" width="8.85546875" style="8"/>
    <col min="6654" max="6654" width="13.85546875" style="8" bestFit="1" customWidth="1"/>
    <col min="6655" max="6847" width="8.85546875" style="8"/>
    <col min="6848" max="6848" width="43.42578125" style="8" customWidth="1"/>
    <col min="6849" max="6855" width="18.85546875" style="8" customWidth="1"/>
    <col min="6856" max="6856" width="15.42578125" style="8" customWidth="1"/>
    <col min="6857" max="6857" width="12.140625" style="8" customWidth="1"/>
    <col min="6858" max="6858" width="14.28515625" style="8" customWidth="1"/>
    <col min="6859" max="6859" width="12.28515625" style="8" customWidth="1"/>
    <col min="6860" max="6860" width="12.85546875" style="8" customWidth="1"/>
    <col min="6861" max="6862" width="12.42578125" style="8" customWidth="1"/>
    <col min="6863" max="6863" width="12.28515625" style="8" customWidth="1"/>
    <col min="6864" max="6869" width="11.42578125" style="8" bestFit="1" customWidth="1"/>
    <col min="6870" max="6870" width="13.85546875" style="8" bestFit="1" customWidth="1"/>
    <col min="6871" max="6875" width="11.42578125" style="8" bestFit="1" customWidth="1"/>
    <col min="6876" max="6876" width="11.7109375" style="8" customWidth="1"/>
    <col min="6877" max="6877" width="13.42578125" style="8" bestFit="1" customWidth="1"/>
    <col min="6878" max="6879" width="11.42578125" style="8" bestFit="1" customWidth="1"/>
    <col min="6880" max="6880" width="13.85546875" style="8" bestFit="1" customWidth="1"/>
    <col min="6881" max="6886" width="11.42578125" style="8" bestFit="1" customWidth="1"/>
    <col min="6887" max="6889" width="11.28515625" style="8" bestFit="1" customWidth="1"/>
    <col min="6890" max="6890" width="13.85546875" style="8" bestFit="1" customWidth="1"/>
    <col min="6891" max="6895" width="11.28515625" style="8" bestFit="1" customWidth="1"/>
    <col min="6896" max="6896" width="13.42578125" style="8" customWidth="1"/>
    <col min="6897" max="6897" width="11.28515625" style="8" bestFit="1" customWidth="1"/>
    <col min="6898" max="6898" width="15.140625" style="8" customWidth="1"/>
    <col min="6899" max="6899" width="13.140625" style="8" customWidth="1"/>
    <col min="6900" max="6900" width="15.85546875" style="8" customWidth="1"/>
    <col min="6901" max="6901" width="14.85546875" style="8" customWidth="1"/>
    <col min="6902" max="6902" width="19.140625" style="8" customWidth="1"/>
    <col min="6903" max="6903" width="14" style="8" customWidth="1"/>
    <col min="6904" max="6904" width="15.85546875" style="8" customWidth="1"/>
    <col min="6905" max="6905" width="17" style="8" customWidth="1"/>
    <col min="6906" max="6906" width="16.140625" style="8" customWidth="1"/>
    <col min="6907" max="6907" width="17.28515625" style="8" customWidth="1"/>
    <col min="6908" max="6909" width="8.85546875" style="8"/>
    <col min="6910" max="6910" width="13.85546875" style="8" bestFit="1" customWidth="1"/>
    <col min="6911" max="7103" width="8.85546875" style="8"/>
    <col min="7104" max="7104" width="43.42578125" style="8" customWidth="1"/>
    <col min="7105" max="7111" width="18.85546875" style="8" customWidth="1"/>
    <col min="7112" max="7112" width="15.42578125" style="8" customWidth="1"/>
    <col min="7113" max="7113" width="12.140625" style="8" customWidth="1"/>
    <col min="7114" max="7114" width="14.28515625" style="8" customWidth="1"/>
    <col min="7115" max="7115" width="12.28515625" style="8" customWidth="1"/>
    <col min="7116" max="7116" width="12.85546875" style="8" customWidth="1"/>
    <col min="7117" max="7118" width="12.42578125" style="8" customWidth="1"/>
    <col min="7119" max="7119" width="12.28515625" style="8" customWidth="1"/>
    <col min="7120" max="7125" width="11.42578125" style="8" bestFit="1" customWidth="1"/>
    <col min="7126" max="7126" width="13.85546875" style="8" bestFit="1" customWidth="1"/>
    <col min="7127" max="7131" width="11.42578125" style="8" bestFit="1" customWidth="1"/>
    <col min="7132" max="7132" width="11.7109375" style="8" customWidth="1"/>
    <col min="7133" max="7133" width="13.42578125" style="8" bestFit="1" customWidth="1"/>
    <col min="7134" max="7135" width="11.42578125" style="8" bestFit="1" customWidth="1"/>
    <col min="7136" max="7136" width="13.85546875" style="8" bestFit="1" customWidth="1"/>
    <col min="7137" max="7142" width="11.42578125" style="8" bestFit="1" customWidth="1"/>
    <col min="7143" max="7145" width="11.28515625" style="8" bestFit="1" customWidth="1"/>
    <col min="7146" max="7146" width="13.85546875" style="8" bestFit="1" customWidth="1"/>
    <col min="7147" max="7151" width="11.28515625" style="8" bestFit="1" customWidth="1"/>
    <col min="7152" max="7152" width="13.42578125" style="8" customWidth="1"/>
    <col min="7153" max="7153" width="11.28515625" style="8" bestFit="1" customWidth="1"/>
    <col min="7154" max="7154" width="15.140625" style="8" customWidth="1"/>
    <col min="7155" max="7155" width="13.140625" style="8" customWidth="1"/>
    <col min="7156" max="7156" width="15.85546875" style="8" customWidth="1"/>
    <col min="7157" max="7157" width="14.85546875" style="8" customWidth="1"/>
    <col min="7158" max="7158" width="19.140625" style="8" customWidth="1"/>
    <col min="7159" max="7159" width="14" style="8" customWidth="1"/>
    <col min="7160" max="7160" width="15.85546875" style="8" customWidth="1"/>
    <col min="7161" max="7161" width="17" style="8" customWidth="1"/>
    <col min="7162" max="7162" width="16.140625" style="8" customWidth="1"/>
    <col min="7163" max="7163" width="17.28515625" style="8" customWidth="1"/>
    <col min="7164" max="7165" width="8.85546875" style="8"/>
    <col min="7166" max="7166" width="13.85546875" style="8" bestFit="1" customWidth="1"/>
    <col min="7167" max="7359" width="8.85546875" style="8"/>
    <col min="7360" max="7360" width="43.42578125" style="8" customWidth="1"/>
    <col min="7361" max="7367" width="18.85546875" style="8" customWidth="1"/>
    <col min="7368" max="7368" width="15.42578125" style="8" customWidth="1"/>
    <col min="7369" max="7369" width="12.140625" style="8" customWidth="1"/>
    <col min="7370" max="7370" width="14.28515625" style="8" customWidth="1"/>
    <col min="7371" max="7371" width="12.28515625" style="8" customWidth="1"/>
    <col min="7372" max="7372" width="12.85546875" style="8" customWidth="1"/>
    <col min="7373" max="7374" width="12.42578125" style="8" customWidth="1"/>
    <col min="7375" max="7375" width="12.28515625" style="8" customWidth="1"/>
    <col min="7376" max="7381" width="11.42578125" style="8" bestFit="1" customWidth="1"/>
    <col min="7382" max="7382" width="13.85546875" style="8" bestFit="1" customWidth="1"/>
    <col min="7383" max="7387" width="11.42578125" style="8" bestFit="1" customWidth="1"/>
    <col min="7388" max="7388" width="11.7109375" style="8" customWidth="1"/>
    <col min="7389" max="7389" width="13.42578125" style="8" bestFit="1" customWidth="1"/>
    <col min="7390" max="7391" width="11.42578125" style="8" bestFit="1" customWidth="1"/>
    <col min="7392" max="7392" width="13.85546875" style="8" bestFit="1" customWidth="1"/>
    <col min="7393" max="7398" width="11.42578125" style="8" bestFit="1" customWidth="1"/>
    <col min="7399" max="7401" width="11.28515625" style="8" bestFit="1" customWidth="1"/>
    <col min="7402" max="7402" width="13.85546875" style="8" bestFit="1" customWidth="1"/>
    <col min="7403" max="7407" width="11.28515625" style="8" bestFit="1" customWidth="1"/>
    <col min="7408" max="7408" width="13.42578125" style="8" customWidth="1"/>
    <col min="7409" max="7409" width="11.28515625" style="8" bestFit="1" customWidth="1"/>
    <col min="7410" max="7410" width="15.140625" style="8" customWidth="1"/>
    <col min="7411" max="7411" width="13.140625" style="8" customWidth="1"/>
    <col min="7412" max="7412" width="15.85546875" style="8" customWidth="1"/>
    <col min="7413" max="7413" width="14.85546875" style="8" customWidth="1"/>
    <col min="7414" max="7414" width="19.140625" style="8" customWidth="1"/>
    <col min="7415" max="7415" width="14" style="8" customWidth="1"/>
    <col min="7416" max="7416" width="15.85546875" style="8" customWidth="1"/>
    <col min="7417" max="7417" width="17" style="8" customWidth="1"/>
    <col min="7418" max="7418" width="16.140625" style="8" customWidth="1"/>
    <col min="7419" max="7419" width="17.28515625" style="8" customWidth="1"/>
    <col min="7420" max="7421" width="8.85546875" style="8"/>
    <col min="7422" max="7422" width="13.85546875" style="8" bestFit="1" customWidth="1"/>
    <col min="7423" max="7615" width="8.85546875" style="8"/>
    <col min="7616" max="7616" width="43.42578125" style="8" customWidth="1"/>
    <col min="7617" max="7623" width="18.85546875" style="8" customWidth="1"/>
    <col min="7624" max="7624" width="15.42578125" style="8" customWidth="1"/>
    <col min="7625" max="7625" width="12.140625" style="8" customWidth="1"/>
    <col min="7626" max="7626" width="14.28515625" style="8" customWidth="1"/>
    <col min="7627" max="7627" width="12.28515625" style="8" customWidth="1"/>
    <col min="7628" max="7628" width="12.85546875" style="8" customWidth="1"/>
    <col min="7629" max="7630" width="12.42578125" style="8" customWidth="1"/>
    <col min="7631" max="7631" width="12.28515625" style="8" customWidth="1"/>
    <col min="7632" max="7637" width="11.42578125" style="8" bestFit="1" customWidth="1"/>
    <col min="7638" max="7638" width="13.85546875" style="8" bestFit="1" customWidth="1"/>
    <col min="7639" max="7643" width="11.42578125" style="8" bestFit="1" customWidth="1"/>
    <col min="7644" max="7644" width="11.7109375" style="8" customWidth="1"/>
    <col min="7645" max="7645" width="13.42578125" style="8" bestFit="1" customWidth="1"/>
    <col min="7646" max="7647" width="11.42578125" style="8" bestFit="1" customWidth="1"/>
    <col min="7648" max="7648" width="13.85546875" style="8" bestFit="1" customWidth="1"/>
    <col min="7649" max="7654" width="11.42578125" style="8" bestFit="1" customWidth="1"/>
    <col min="7655" max="7657" width="11.28515625" style="8" bestFit="1" customWidth="1"/>
    <col min="7658" max="7658" width="13.85546875" style="8" bestFit="1" customWidth="1"/>
    <col min="7659" max="7663" width="11.28515625" style="8" bestFit="1" customWidth="1"/>
    <col min="7664" max="7664" width="13.42578125" style="8" customWidth="1"/>
    <col min="7665" max="7665" width="11.28515625" style="8" bestFit="1" customWidth="1"/>
    <col min="7666" max="7666" width="15.140625" style="8" customWidth="1"/>
    <col min="7667" max="7667" width="13.140625" style="8" customWidth="1"/>
    <col min="7668" max="7668" width="15.85546875" style="8" customWidth="1"/>
    <col min="7669" max="7669" width="14.85546875" style="8" customWidth="1"/>
    <col min="7670" max="7670" width="19.140625" style="8" customWidth="1"/>
    <col min="7671" max="7671" width="14" style="8" customWidth="1"/>
    <col min="7672" max="7672" width="15.85546875" style="8" customWidth="1"/>
    <col min="7673" max="7673" width="17" style="8" customWidth="1"/>
    <col min="7674" max="7674" width="16.140625" style="8" customWidth="1"/>
    <col min="7675" max="7675" width="17.28515625" style="8" customWidth="1"/>
    <col min="7676" max="7677" width="8.85546875" style="8"/>
    <col min="7678" max="7678" width="13.85546875" style="8" bestFit="1" customWidth="1"/>
    <col min="7679" max="7871" width="8.85546875" style="8"/>
    <col min="7872" max="7872" width="43.42578125" style="8" customWidth="1"/>
    <col min="7873" max="7879" width="18.85546875" style="8" customWidth="1"/>
    <col min="7880" max="7880" width="15.42578125" style="8" customWidth="1"/>
    <col min="7881" max="7881" width="12.140625" style="8" customWidth="1"/>
    <col min="7882" max="7882" width="14.28515625" style="8" customWidth="1"/>
    <col min="7883" max="7883" width="12.28515625" style="8" customWidth="1"/>
    <col min="7884" max="7884" width="12.85546875" style="8" customWidth="1"/>
    <col min="7885" max="7886" width="12.42578125" style="8" customWidth="1"/>
    <col min="7887" max="7887" width="12.28515625" style="8" customWidth="1"/>
    <col min="7888" max="7893" width="11.42578125" style="8" bestFit="1" customWidth="1"/>
    <col min="7894" max="7894" width="13.85546875" style="8" bestFit="1" customWidth="1"/>
    <col min="7895" max="7899" width="11.42578125" style="8" bestFit="1" customWidth="1"/>
    <col min="7900" max="7900" width="11.7109375" style="8" customWidth="1"/>
    <col min="7901" max="7901" width="13.42578125" style="8" bestFit="1" customWidth="1"/>
    <col min="7902" max="7903" width="11.42578125" style="8" bestFit="1" customWidth="1"/>
    <col min="7904" max="7904" width="13.85546875" style="8" bestFit="1" customWidth="1"/>
    <col min="7905" max="7910" width="11.42578125" style="8" bestFit="1" customWidth="1"/>
    <col min="7911" max="7913" width="11.28515625" style="8" bestFit="1" customWidth="1"/>
    <col min="7914" max="7914" width="13.85546875" style="8" bestFit="1" customWidth="1"/>
    <col min="7915" max="7919" width="11.28515625" style="8" bestFit="1" customWidth="1"/>
    <col min="7920" max="7920" width="13.42578125" style="8" customWidth="1"/>
    <col min="7921" max="7921" width="11.28515625" style="8" bestFit="1" customWidth="1"/>
    <col min="7922" max="7922" width="15.140625" style="8" customWidth="1"/>
    <col min="7923" max="7923" width="13.140625" style="8" customWidth="1"/>
    <col min="7924" max="7924" width="15.85546875" style="8" customWidth="1"/>
    <col min="7925" max="7925" width="14.85546875" style="8" customWidth="1"/>
    <col min="7926" max="7926" width="19.140625" style="8" customWidth="1"/>
    <col min="7927" max="7927" width="14" style="8" customWidth="1"/>
    <col min="7928" max="7928" width="15.85546875" style="8" customWidth="1"/>
    <col min="7929" max="7929" width="17" style="8" customWidth="1"/>
    <col min="7930" max="7930" width="16.140625" style="8" customWidth="1"/>
    <col min="7931" max="7931" width="17.28515625" style="8" customWidth="1"/>
    <col min="7932" max="7933" width="8.85546875" style="8"/>
    <col min="7934" max="7934" width="13.85546875" style="8" bestFit="1" customWidth="1"/>
    <col min="7935" max="8127" width="8.85546875" style="8"/>
    <col min="8128" max="8128" width="43.42578125" style="8" customWidth="1"/>
    <col min="8129" max="8135" width="18.85546875" style="8" customWidth="1"/>
    <col min="8136" max="8136" width="15.42578125" style="8" customWidth="1"/>
    <col min="8137" max="8137" width="12.140625" style="8" customWidth="1"/>
    <col min="8138" max="8138" width="14.28515625" style="8" customWidth="1"/>
    <col min="8139" max="8139" width="12.28515625" style="8" customWidth="1"/>
    <col min="8140" max="8140" width="12.85546875" style="8" customWidth="1"/>
    <col min="8141" max="8142" width="12.42578125" style="8" customWidth="1"/>
    <col min="8143" max="8143" width="12.28515625" style="8" customWidth="1"/>
    <col min="8144" max="8149" width="11.42578125" style="8" bestFit="1" customWidth="1"/>
    <col min="8150" max="8150" width="13.85546875" style="8" bestFit="1" customWidth="1"/>
    <col min="8151" max="8155" width="11.42578125" style="8" bestFit="1" customWidth="1"/>
    <col min="8156" max="8156" width="11.7109375" style="8" customWidth="1"/>
    <col min="8157" max="8157" width="13.42578125" style="8" bestFit="1" customWidth="1"/>
    <col min="8158" max="8159" width="11.42578125" style="8" bestFit="1" customWidth="1"/>
    <col min="8160" max="8160" width="13.85546875" style="8" bestFit="1" customWidth="1"/>
    <col min="8161" max="8166" width="11.42578125" style="8" bestFit="1" customWidth="1"/>
    <col min="8167" max="8169" width="11.28515625" style="8" bestFit="1" customWidth="1"/>
    <col min="8170" max="8170" width="13.85546875" style="8" bestFit="1" customWidth="1"/>
    <col min="8171" max="8175" width="11.28515625" style="8" bestFit="1" customWidth="1"/>
    <col min="8176" max="8176" width="13.42578125" style="8" customWidth="1"/>
    <col min="8177" max="8177" width="11.28515625" style="8" bestFit="1" customWidth="1"/>
    <col min="8178" max="8178" width="15.140625" style="8" customWidth="1"/>
    <col min="8179" max="8179" width="13.140625" style="8" customWidth="1"/>
    <col min="8180" max="8180" width="15.85546875" style="8" customWidth="1"/>
    <col min="8181" max="8181" width="14.85546875" style="8" customWidth="1"/>
    <col min="8182" max="8182" width="19.140625" style="8" customWidth="1"/>
    <col min="8183" max="8183" width="14" style="8" customWidth="1"/>
    <col min="8184" max="8184" width="15.85546875" style="8" customWidth="1"/>
    <col min="8185" max="8185" width="17" style="8" customWidth="1"/>
    <col min="8186" max="8186" width="16.140625" style="8" customWidth="1"/>
    <col min="8187" max="8187" width="17.28515625" style="8" customWidth="1"/>
    <col min="8188" max="8189" width="8.85546875" style="8"/>
    <col min="8190" max="8190" width="13.85546875" style="8" bestFit="1" customWidth="1"/>
    <col min="8191" max="8383" width="8.85546875" style="8"/>
    <col min="8384" max="8384" width="43.42578125" style="8" customWidth="1"/>
    <col min="8385" max="8391" width="18.85546875" style="8" customWidth="1"/>
    <col min="8392" max="8392" width="15.42578125" style="8" customWidth="1"/>
    <col min="8393" max="8393" width="12.140625" style="8" customWidth="1"/>
    <col min="8394" max="8394" width="14.28515625" style="8" customWidth="1"/>
    <col min="8395" max="8395" width="12.28515625" style="8" customWidth="1"/>
    <col min="8396" max="8396" width="12.85546875" style="8" customWidth="1"/>
    <col min="8397" max="8398" width="12.42578125" style="8" customWidth="1"/>
    <col min="8399" max="8399" width="12.28515625" style="8" customWidth="1"/>
    <col min="8400" max="8405" width="11.42578125" style="8" bestFit="1" customWidth="1"/>
    <col min="8406" max="8406" width="13.85546875" style="8" bestFit="1" customWidth="1"/>
    <col min="8407" max="8411" width="11.42578125" style="8" bestFit="1" customWidth="1"/>
    <col min="8412" max="8412" width="11.7109375" style="8" customWidth="1"/>
    <col min="8413" max="8413" width="13.42578125" style="8" bestFit="1" customWidth="1"/>
    <col min="8414" max="8415" width="11.42578125" style="8" bestFit="1" customWidth="1"/>
    <col min="8416" max="8416" width="13.85546875" style="8" bestFit="1" customWidth="1"/>
    <col min="8417" max="8422" width="11.42578125" style="8" bestFit="1" customWidth="1"/>
    <col min="8423" max="8425" width="11.28515625" style="8" bestFit="1" customWidth="1"/>
    <col min="8426" max="8426" width="13.85546875" style="8" bestFit="1" customWidth="1"/>
    <col min="8427" max="8431" width="11.28515625" style="8" bestFit="1" customWidth="1"/>
    <col min="8432" max="8432" width="13.42578125" style="8" customWidth="1"/>
    <col min="8433" max="8433" width="11.28515625" style="8" bestFit="1" customWidth="1"/>
    <col min="8434" max="8434" width="15.140625" style="8" customWidth="1"/>
    <col min="8435" max="8435" width="13.140625" style="8" customWidth="1"/>
    <col min="8436" max="8436" width="15.85546875" style="8" customWidth="1"/>
    <col min="8437" max="8437" width="14.85546875" style="8" customWidth="1"/>
    <col min="8438" max="8438" width="19.140625" style="8" customWidth="1"/>
    <col min="8439" max="8439" width="14" style="8" customWidth="1"/>
    <col min="8440" max="8440" width="15.85546875" style="8" customWidth="1"/>
    <col min="8441" max="8441" width="17" style="8" customWidth="1"/>
    <col min="8442" max="8442" width="16.140625" style="8" customWidth="1"/>
    <col min="8443" max="8443" width="17.28515625" style="8" customWidth="1"/>
    <col min="8444" max="8445" width="8.85546875" style="8"/>
    <col min="8446" max="8446" width="13.85546875" style="8" bestFit="1" customWidth="1"/>
    <col min="8447" max="8639" width="8.85546875" style="8"/>
    <col min="8640" max="8640" width="43.42578125" style="8" customWidth="1"/>
    <col min="8641" max="8647" width="18.85546875" style="8" customWidth="1"/>
    <col min="8648" max="8648" width="15.42578125" style="8" customWidth="1"/>
    <col min="8649" max="8649" width="12.140625" style="8" customWidth="1"/>
    <col min="8650" max="8650" width="14.28515625" style="8" customWidth="1"/>
    <col min="8651" max="8651" width="12.28515625" style="8" customWidth="1"/>
    <col min="8652" max="8652" width="12.85546875" style="8" customWidth="1"/>
    <col min="8653" max="8654" width="12.42578125" style="8" customWidth="1"/>
    <col min="8655" max="8655" width="12.28515625" style="8" customWidth="1"/>
    <col min="8656" max="8661" width="11.42578125" style="8" bestFit="1" customWidth="1"/>
    <col min="8662" max="8662" width="13.85546875" style="8" bestFit="1" customWidth="1"/>
    <col min="8663" max="8667" width="11.42578125" style="8" bestFit="1" customWidth="1"/>
    <col min="8668" max="8668" width="11.7109375" style="8" customWidth="1"/>
    <col min="8669" max="8669" width="13.42578125" style="8" bestFit="1" customWidth="1"/>
    <col min="8670" max="8671" width="11.42578125" style="8" bestFit="1" customWidth="1"/>
    <col min="8672" max="8672" width="13.85546875" style="8" bestFit="1" customWidth="1"/>
    <col min="8673" max="8678" width="11.42578125" style="8" bestFit="1" customWidth="1"/>
    <col min="8679" max="8681" width="11.28515625" style="8" bestFit="1" customWidth="1"/>
    <col min="8682" max="8682" width="13.85546875" style="8" bestFit="1" customWidth="1"/>
    <col min="8683" max="8687" width="11.28515625" style="8" bestFit="1" customWidth="1"/>
    <col min="8688" max="8688" width="13.42578125" style="8" customWidth="1"/>
    <col min="8689" max="8689" width="11.28515625" style="8" bestFit="1" customWidth="1"/>
    <col min="8690" max="8690" width="15.140625" style="8" customWidth="1"/>
    <col min="8691" max="8691" width="13.140625" style="8" customWidth="1"/>
    <col min="8692" max="8692" width="15.85546875" style="8" customWidth="1"/>
    <col min="8693" max="8693" width="14.85546875" style="8" customWidth="1"/>
    <col min="8694" max="8694" width="19.140625" style="8" customWidth="1"/>
    <col min="8695" max="8695" width="14" style="8" customWidth="1"/>
    <col min="8696" max="8696" width="15.85546875" style="8" customWidth="1"/>
    <col min="8697" max="8697" width="17" style="8" customWidth="1"/>
    <col min="8698" max="8698" width="16.140625" style="8" customWidth="1"/>
    <col min="8699" max="8699" width="17.28515625" style="8" customWidth="1"/>
    <col min="8700" max="8701" width="8.85546875" style="8"/>
    <col min="8702" max="8702" width="13.85546875" style="8" bestFit="1" customWidth="1"/>
    <col min="8703" max="8895" width="8.85546875" style="8"/>
    <col min="8896" max="8896" width="43.42578125" style="8" customWidth="1"/>
    <col min="8897" max="8903" width="18.85546875" style="8" customWidth="1"/>
    <col min="8904" max="8904" width="15.42578125" style="8" customWidth="1"/>
    <col min="8905" max="8905" width="12.140625" style="8" customWidth="1"/>
    <col min="8906" max="8906" width="14.28515625" style="8" customWidth="1"/>
    <col min="8907" max="8907" width="12.28515625" style="8" customWidth="1"/>
    <col min="8908" max="8908" width="12.85546875" style="8" customWidth="1"/>
    <col min="8909" max="8910" width="12.42578125" style="8" customWidth="1"/>
    <col min="8911" max="8911" width="12.28515625" style="8" customWidth="1"/>
    <col min="8912" max="8917" width="11.42578125" style="8" bestFit="1" customWidth="1"/>
    <col min="8918" max="8918" width="13.85546875" style="8" bestFit="1" customWidth="1"/>
    <col min="8919" max="8923" width="11.42578125" style="8" bestFit="1" customWidth="1"/>
    <col min="8924" max="8924" width="11.7109375" style="8" customWidth="1"/>
    <col min="8925" max="8925" width="13.42578125" style="8" bestFit="1" customWidth="1"/>
    <col min="8926" max="8927" width="11.42578125" style="8" bestFit="1" customWidth="1"/>
    <col min="8928" max="8928" width="13.85546875" style="8" bestFit="1" customWidth="1"/>
    <col min="8929" max="8934" width="11.42578125" style="8" bestFit="1" customWidth="1"/>
    <col min="8935" max="8937" width="11.28515625" style="8" bestFit="1" customWidth="1"/>
    <col min="8938" max="8938" width="13.85546875" style="8" bestFit="1" customWidth="1"/>
    <col min="8939" max="8943" width="11.28515625" style="8" bestFit="1" customWidth="1"/>
    <col min="8944" max="8944" width="13.42578125" style="8" customWidth="1"/>
    <col min="8945" max="8945" width="11.28515625" style="8" bestFit="1" customWidth="1"/>
    <col min="8946" max="8946" width="15.140625" style="8" customWidth="1"/>
    <col min="8947" max="8947" width="13.140625" style="8" customWidth="1"/>
    <col min="8948" max="8948" width="15.85546875" style="8" customWidth="1"/>
    <col min="8949" max="8949" width="14.85546875" style="8" customWidth="1"/>
    <col min="8950" max="8950" width="19.140625" style="8" customWidth="1"/>
    <col min="8951" max="8951" width="14" style="8" customWidth="1"/>
    <col min="8952" max="8952" width="15.85546875" style="8" customWidth="1"/>
    <col min="8953" max="8953" width="17" style="8" customWidth="1"/>
    <col min="8954" max="8954" width="16.140625" style="8" customWidth="1"/>
    <col min="8955" max="8955" width="17.28515625" style="8" customWidth="1"/>
    <col min="8956" max="8957" width="8.85546875" style="8"/>
    <col min="8958" max="8958" width="13.85546875" style="8" bestFit="1" customWidth="1"/>
    <col min="8959" max="9151" width="8.85546875" style="8"/>
    <col min="9152" max="9152" width="43.42578125" style="8" customWidth="1"/>
    <col min="9153" max="9159" width="18.85546875" style="8" customWidth="1"/>
    <col min="9160" max="9160" width="15.42578125" style="8" customWidth="1"/>
    <col min="9161" max="9161" width="12.140625" style="8" customWidth="1"/>
    <col min="9162" max="9162" width="14.28515625" style="8" customWidth="1"/>
    <col min="9163" max="9163" width="12.28515625" style="8" customWidth="1"/>
    <col min="9164" max="9164" width="12.85546875" style="8" customWidth="1"/>
    <col min="9165" max="9166" width="12.42578125" style="8" customWidth="1"/>
    <col min="9167" max="9167" width="12.28515625" style="8" customWidth="1"/>
    <col min="9168" max="9173" width="11.42578125" style="8" bestFit="1" customWidth="1"/>
    <col min="9174" max="9174" width="13.85546875" style="8" bestFit="1" customWidth="1"/>
    <col min="9175" max="9179" width="11.42578125" style="8" bestFit="1" customWidth="1"/>
    <col min="9180" max="9180" width="11.7109375" style="8" customWidth="1"/>
    <col min="9181" max="9181" width="13.42578125" style="8" bestFit="1" customWidth="1"/>
    <col min="9182" max="9183" width="11.42578125" style="8" bestFit="1" customWidth="1"/>
    <col min="9184" max="9184" width="13.85546875" style="8" bestFit="1" customWidth="1"/>
    <col min="9185" max="9190" width="11.42578125" style="8" bestFit="1" customWidth="1"/>
    <col min="9191" max="9193" width="11.28515625" style="8" bestFit="1" customWidth="1"/>
    <col min="9194" max="9194" width="13.85546875" style="8" bestFit="1" customWidth="1"/>
    <col min="9195" max="9199" width="11.28515625" style="8" bestFit="1" customWidth="1"/>
    <col min="9200" max="9200" width="13.42578125" style="8" customWidth="1"/>
    <col min="9201" max="9201" width="11.28515625" style="8" bestFit="1" customWidth="1"/>
    <col min="9202" max="9202" width="15.140625" style="8" customWidth="1"/>
    <col min="9203" max="9203" width="13.140625" style="8" customWidth="1"/>
    <col min="9204" max="9204" width="15.85546875" style="8" customWidth="1"/>
    <col min="9205" max="9205" width="14.85546875" style="8" customWidth="1"/>
    <col min="9206" max="9206" width="19.140625" style="8" customWidth="1"/>
    <col min="9207" max="9207" width="14" style="8" customWidth="1"/>
    <col min="9208" max="9208" width="15.85546875" style="8" customWidth="1"/>
    <col min="9209" max="9209" width="17" style="8" customWidth="1"/>
    <col min="9210" max="9210" width="16.140625" style="8" customWidth="1"/>
    <col min="9211" max="9211" width="17.28515625" style="8" customWidth="1"/>
    <col min="9212" max="9213" width="8.85546875" style="8"/>
    <col min="9214" max="9214" width="13.85546875" style="8" bestFit="1" customWidth="1"/>
    <col min="9215" max="9407" width="8.85546875" style="8"/>
    <col min="9408" max="9408" width="43.42578125" style="8" customWidth="1"/>
    <col min="9409" max="9415" width="18.85546875" style="8" customWidth="1"/>
    <col min="9416" max="9416" width="15.42578125" style="8" customWidth="1"/>
    <col min="9417" max="9417" width="12.140625" style="8" customWidth="1"/>
    <col min="9418" max="9418" width="14.28515625" style="8" customWidth="1"/>
    <col min="9419" max="9419" width="12.28515625" style="8" customWidth="1"/>
    <col min="9420" max="9420" width="12.85546875" style="8" customWidth="1"/>
    <col min="9421" max="9422" width="12.42578125" style="8" customWidth="1"/>
    <col min="9423" max="9423" width="12.28515625" style="8" customWidth="1"/>
    <col min="9424" max="9429" width="11.42578125" style="8" bestFit="1" customWidth="1"/>
    <col min="9430" max="9430" width="13.85546875" style="8" bestFit="1" customWidth="1"/>
    <col min="9431" max="9435" width="11.42578125" style="8" bestFit="1" customWidth="1"/>
    <col min="9436" max="9436" width="11.7109375" style="8" customWidth="1"/>
    <col min="9437" max="9437" width="13.42578125" style="8" bestFit="1" customWidth="1"/>
    <col min="9438" max="9439" width="11.42578125" style="8" bestFit="1" customWidth="1"/>
    <col min="9440" max="9440" width="13.85546875" style="8" bestFit="1" customWidth="1"/>
    <col min="9441" max="9446" width="11.42578125" style="8" bestFit="1" customWidth="1"/>
    <col min="9447" max="9449" width="11.28515625" style="8" bestFit="1" customWidth="1"/>
    <col min="9450" max="9450" width="13.85546875" style="8" bestFit="1" customWidth="1"/>
    <col min="9451" max="9455" width="11.28515625" style="8" bestFit="1" customWidth="1"/>
    <col min="9456" max="9456" width="13.42578125" style="8" customWidth="1"/>
    <col min="9457" max="9457" width="11.28515625" style="8" bestFit="1" customWidth="1"/>
    <col min="9458" max="9458" width="15.140625" style="8" customWidth="1"/>
    <col min="9459" max="9459" width="13.140625" style="8" customWidth="1"/>
    <col min="9460" max="9460" width="15.85546875" style="8" customWidth="1"/>
    <col min="9461" max="9461" width="14.85546875" style="8" customWidth="1"/>
    <col min="9462" max="9462" width="19.140625" style="8" customWidth="1"/>
    <col min="9463" max="9463" width="14" style="8" customWidth="1"/>
    <col min="9464" max="9464" width="15.85546875" style="8" customWidth="1"/>
    <col min="9465" max="9465" width="17" style="8" customWidth="1"/>
    <col min="9466" max="9466" width="16.140625" style="8" customWidth="1"/>
    <col min="9467" max="9467" width="17.28515625" style="8" customWidth="1"/>
    <col min="9468" max="9469" width="8.85546875" style="8"/>
    <col min="9470" max="9470" width="13.85546875" style="8" bestFit="1" customWidth="1"/>
    <col min="9471" max="9663" width="8.85546875" style="8"/>
    <col min="9664" max="9664" width="43.42578125" style="8" customWidth="1"/>
    <col min="9665" max="9671" width="18.85546875" style="8" customWidth="1"/>
    <col min="9672" max="9672" width="15.42578125" style="8" customWidth="1"/>
    <col min="9673" max="9673" width="12.140625" style="8" customWidth="1"/>
    <col min="9674" max="9674" width="14.28515625" style="8" customWidth="1"/>
    <col min="9675" max="9675" width="12.28515625" style="8" customWidth="1"/>
    <col min="9676" max="9676" width="12.85546875" style="8" customWidth="1"/>
    <col min="9677" max="9678" width="12.42578125" style="8" customWidth="1"/>
    <col min="9679" max="9679" width="12.28515625" style="8" customWidth="1"/>
    <col min="9680" max="9685" width="11.42578125" style="8" bestFit="1" customWidth="1"/>
    <col min="9686" max="9686" width="13.85546875" style="8" bestFit="1" customWidth="1"/>
    <col min="9687" max="9691" width="11.42578125" style="8" bestFit="1" customWidth="1"/>
    <col min="9692" max="9692" width="11.7109375" style="8" customWidth="1"/>
    <col min="9693" max="9693" width="13.42578125" style="8" bestFit="1" customWidth="1"/>
    <col min="9694" max="9695" width="11.42578125" style="8" bestFit="1" customWidth="1"/>
    <col min="9696" max="9696" width="13.85546875" style="8" bestFit="1" customWidth="1"/>
    <col min="9697" max="9702" width="11.42578125" style="8" bestFit="1" customWidth="1"/>
    <col min="9703" max="9705" width="11.28515625" style="8" bestFit="1" customWidth="1"/>
    <col min="9706" max="9706" width="13.85546875" style="8" bestFit="1" customWidth="1"/>
    <col min="9707" max="9711" width="11.28515625" style="8" bestFit="1" customWidth="1"/>
    <col min="9712" max="9712" width="13.42578125" style="8" customWidth="1"/>
    <col min="9713" max="9713" width="11.28515625" style="8" bestFit="1" customWidth="1"/>
    <col min="9714" max="9714" width="15.140625" style="8" customWidth="1"/>
    <col min="9715" max="9715" width="13.140625" style="8" customWidth="1"/>
    <col min="9716" max="9716" width="15.85546875" style="8" customWidth="1"/>
    <col min="9717" max="9717" width="14.85546875" style="8" customWidth="1"/>
    <col min="9718" max="9718" width="19.140625" style="8" customWidth="1"/>
    <col min="9719" max="9719" width="14" style="8" customWidth="1"/>
    <col min="9720" max="9720" width="15.85546875" style="8" customWidth="1"/>
    <col min="9721" max="9721" width="17" style="8" customWidth="1"/>
    <col min="9722" max="9722" width="16.140625" style="8" customWidth="1"/>
    <col min="9723" max="9723" width="17.28515625" style="8" customWidth="1"/>
    <col min="9724" max="9725" width="8.85546875" style="8"/>
    <col min="9726" max="9726" width="13.85546875" style="8" bestFit="1" customWidth="1"/>
    <col min="9727" max="9919" width="8.85546875" style="8"/>
    <col min="9920" max="9920" width="43.42578125" style="8" customWidth="1"/>
    <col min="9921" max="9927" width="18.85546875" style="8" customWidth="1"/>
    <col min="9928" max="9928" width="15.42578125" style="8" customWidth="1"/>
    <col min="9929" max="9929" width="12.140625" style="8" customWidth="1"/>
    <col min="9930" max="9930" width="14.28515625" style="8" customWidth="1"/>
    <col min="9931" max="9931" width="12.28515625" style="8" customWidth="1"/>
    <col min="9932" max="9932" width="12.85546875" style="8" customWidth="1"/>
    <col min="9933" max="9934" width="12.42578125" style="8" customWidth="1"/>
    <col min="9935" max="9935" width="12.28515625" style="8" customWidth="1"/>
    <col min="9936" max="9941" width="11.42578125" style="8" bestFit="1" customWidth="1"/>
    <col min="9942" max="9942" width="13.85546875" style="8" bestFit="1" customWidth="1"/>
    <col min="9943" max="9947" width="11.42578125" style="8" bestFit="1" customWidth="1"/>
    <col min="9948" max="9948" width="11.7109375" style="8" customWidth="1"/>
    <col min="9949" max="9949" width="13.42578125" style="8" bestFit="1" customWidth="1"/>
    <col min="9950" max="9951" width="11.42578125" style="8" bestFit="1" customWidth="1"/>
    <col min="9952" max="9952" width="13.85546875" style="8" bestFit="1" customWidth="1"/>
    <col min="9953" max="9958" width="11.42578125" style="8" bestFit="1" customWidth="1"/>
    <col min="9959" max="9961" width="11.28515625" style="8" bestFit="1" customWidth="1"/>
    <col min="9962" max="9962" width="13.85546875" style="8" bestFit="1" customWidth="1"/>
    <col min="9963" max="9967" width="11.28515625" style="8" bestFit="1" customWidth="1"/>
    <col min="9968" max="9968" width="13.42578125" style="8" customWidth="1"/>
    <col min="9969" max="9969" width="11.28515625" style="8" bestFit="1" customWidth="1"/>
    <col min="9970" max="9970" width="15.140625" style="8" customWidth="1"/>
    <col min="9971" max="9971" width="13.140625" style="8" customWidth="1"/>
    <col min="9972" max="9972" width="15.85546875" style="8" customWidth="1"/>
    <col min="9973" max="9973" width="14.85546875" style="8" customWidth="1"/>
    <col min="9974" max="9974" width="19.140625" style="8" customWidth="1"/>
    <col min="9975" max="9975" width="14" style="8" customWidth="1"/>
    <col min="9976" max="9976" width="15.85546875" style="8" customWidth="1"/>
    <col min="9977" max="9977" width="17" style="8" customWidth="1"/>
    <col min="9978" max="9978" width="16.140625" style="8" customWidth="1"/>
    <col min="9979" max="9979" width="17.28515625" style="8" customWidth="1"/>
    <col min="9980" max="9981" width="8.85546875" style="8"/>
    <col min="9982" max="9982" width="13.85546875" style="8" bestFit="1" customWidth="1"/>
    <col min="9983" max="10175" width="8.85546875" style="8"/>
    <col min="10176" max="10176" width="43.42578125" style="8" customWidth="1"/>
    <col min="10177" max="10183" width="18.85546875" style="8" customWidth="1"/>
    <col min="10184" max="10184" width="15.42578125" style="8" customWidth="1"/>
    <col min="10185" max="10185" width="12.140625" style="8" customWidth="1"/>
    <col min="10186" max="10186" width="14.28515625" style="8" customWidth="1"/>
    <col min="10187" max="10187" width="12.28515625" style="8" customWidth="1"/>
    <col min="10188" max="10188" width="12.85546875" style="8" customWidth="1"/>
    <col min="10189" max="10190" width="12.42578125" style="8" customWidth="1"/>
    <col min="10191" max="10191" width="12.28515625" style="8" customWidth="1"/>
    <col min="10192" max="10197" width="11.42578125" style="8" bestFit="1" customWidth="1"/>
    <col min="10198" max="10198" width="13.85546875" style="8" bestFit="1" customWidth="1"/>
    <col min="10199" max="10203" width="11.42578125" style="8" bestFit="1" customWidth="1"/>
    <col min="10204" max="10204" width="11.7109375" style="8" customWidth="1"/>
    <col min="10205" max="10205" width="13.42578125" style="8" bestFit="1" customWidth="1"/>
    <col min="10206" max="10207" width="11.42578125" style="8" bestFit="1" customWidth="1"/>
    <col min="10208" max="10208" width="13.85546875" style="8" bestFit="1" customWidth="1"/>
    <col min="10209" max="10214" width="11.42578125" style="8" bestFit="1" customWidth="1"/>
    <col min="10215" max="10217" width="11.28515625" style="8" bestFit="1" customWidth="1"/>
    <col min="10218" max="10218" width="13.85546875" style="8" bestFit="1" customWidth="1"/>
    <col min="10219" max="10223" width="11.28515625" style="8" bestFit="1" customWidth="1"/>
    <col min="10224" max="10224" width="13.42578125" style="8" customWidth="1"/>
    <col min="10225" max="10225" width="11.28515625" style="8" bestFit="1" customWidth="1"/>
    <col min="10226" max="10226" width="15.140625" style="8" customWidth="1"/>
    <col min="10227" max="10227" width="13.140625" style="8" customWidth="1"/>
    <col min="10228" max="10228" width="15.85546875" style="8" customWidth="1"/>
    <col min="10229" max="10229" width="14.85546875" style="8" customWidth="1"/>
    <col min="10230" max="10230" width="19.140625" style="8" customWidth="1"/>
    <col min="10231" max="10231" width="14" style="8" customWidth="1"/>
    <col min="10232" max="10232" width="15.85546875" style="8" customWidth="1"/>
    <col min="10233" max="10233" width="17" style="8" customWidth="1"/>
    <col min="10234" max="10234" width="16.140625" style="8" customWidth="1"/>
    <col min="10235" max="10235" width="17.28515625" style="8" customWidth="1"/>
    <col min="10236" max="10237" width="8.85546875" style="8"/>
    <col min="10238" max="10238" width="13.85546875" style="8" bestFit="1" customWidth="1"/>
    <col min="10239" max="10431" width="8.85546875" style="8"/>
    <col min="10432" max="10432" width="43.42578125" style="8" customWidth="1"/>
    <col min="10433" max="10439" width="18.85546875" style="8" customWidth="1"/>
    <col min="10440" max="10440" width="15.42578125" style="8" customWidth="1"/>
    <col min="10441" max="10441" width="12.140625" style="8" customWidth="1"/>
    <col min="10442" max="10442" width="14.28515625" style="8" customWidth="1"/>
    <col min="10443" max="10443" width="12.28515625" style="8" customWidth="1"/>
    <col min="10444" max="10444" width="12.85546875" style="8" customWidth="1"/>
    <col min="10445" max="10446" width="12.42578125" style="8" customWidth="1"/>
    <col min="10447" max="10447" width="12.28515625" style="8" customWidth="1"/>
    <col min="10448" max="10453" width="11.42578125" style="8" bestFit="1" customWidth="1"/>
    <col min="10454" max="10454" width="13.85546875" style="8" bestFit="1" customWidth="1"/>
    <col min="10455" max="10459" width="11.42578125" style="8" bestFit="1" customWidth="1"/>
    <col min="10460" max="10460" width="11.7109375" style="8" customWidth="1"/>
    <col min="10461" max="10461" width="13.42578125" style="8" bestFit="1" customWidth="1"/>
    <col min="10462" max="10463" width="11.42578125" style="8" bestFit="1" customWidth="1"/>
    <col min="10464" max="10464" width="13.85546875" style="8" bestFit="1" customWidth="1"/>
    <col min="10465" max="10470" width="11.42578125" style="8" bestFit="1" customWidth="1"/>
    <col min="10471" max="10473" width="11.28515625" style="8" bestFit="1" customWidth="1"/>
    <col min="10474" max="10474" width="13.85546875" style="8" bestFit="1" customWidth="1"/>
    <col min="10475" max="10479" width="11.28515625" style="8" bestFit="1" customWidth="1"/>
    <col min="10480" max="10480" width="13.42578125" style="8" customWidth="1"/>
    <col min="10481" max="10481" width="11.28515625" style="8" bestFit="1" customWidth="1"/>
    <col min="10482" max="10482" width="15.140625" style="8" customWidth="1"/>
    <col min="10483" max="10483" width="13.140625" style="8" customWidth="1"/>
    <col min="10484" max="10484" width="15.85546875" style="8" customWidth="1"/>
    <col min="10485" max="10485" width="14.85546875" style="8" customWidth="1"/>
    <col min="10486" max="10486" width="19.140625" style="8" customWidth="1"/>
    <col min="10487" max="10487" width="14" style="8" customWidth="1"/>
    <col min="10488" max="10488" width="15.85546875" style="8" customWidth="1"/>
    <col min="10489" max="10489" width="17" style="8" customWidth="1"/>
    <col min="10490" max="10490" width="16.140625" style="8" customWidth="1"/>
    <col min="10491" max="10491" width="17.28515625" style="8" customWidth="1"/>
    <col min="10492" max="10493" width="8.85546875" style="8"/>
    <col min="10494" max="10494" width="13.85546875" style="8" bestFit="1" customWidth="1"/>
    <col min="10495" max="10687" width="8.85546875" style="8"/>
    <col min="10688" max="10688" width="43.42578125" style="8" customWidth="1"/>
    <col min="10689" max="10695" width="18.85546875" style="8" customWidth="1"/>
    <col min="10696" max="10696" width="15.42578125" style="8" customWidth="1"/>
    <col min="10697" max="10697" width="12.140625" style="8" customWidth="1"/>
    <col min="10698" max="10698" width="14.28515625" style="8" customWidth="1"/>
    <col min="10699" max="10699" width="12.28515625" style="8" customWidth="1"/>
    <col min="10700" max="10700" width="12.85546875" style="8" customWidth="1"/>
    <col min="10701" max="10702" width="12.42578125" style="8" customWidth="1"/>
    <col min="10703" max="10703" width="12.28515625" style="8" customWidth="1"/>
    <col min="10704" max="10709" width="11.42578125" style="8" bestFit="1" customWidth="1"/>
    <col min="10710" max="10710" width="13.85546875" style="8" bestFit="1" customWidth="1"/>
    <col min="10711" max="10715" width="11.42578125" style="8" bestFit="1" customWidth="1"/>
    <col min="10716" max="10716" width="11.7109375" style="8" customWidth="1"/>
    <col min="10717" max="10717" width="13.42578125" style="8" bestFit="1" customWidth="1"/>
    <col min="10718" max="10719" width="11.42578125" style="8" bestFit="1" customWidth="1"/>
    <col min="10720" max="10720" width="13.85546875" style="8" bestFit="1" customWidth="1"/>
    <col min="10721" max="10726" width="11.42578125" style="8" bestFit="1" customWidth="1"/>
    <col min="10727" max="10729" width="11.28515625" style="8" bestFit="1" customWidth="1"/>
    <col min="10730" max="10730" width="13.85546875" style="8" bestFit="1" customWidth="1"/>
    <col min="10731" max="10735" width="11.28515625" style="8" bestFit="1" customWidth="1"/>
    <col min="10736" max="10736" width="13.42578125" style="8" customWidth="1"/>
    <col min="10737" max="10737" width="11.28515625" style="8" bestFit="1" customWidth="1"/>
    <col min="10738" max="10738" width="15.140625" style="8" customWidth="1"/>
    <col min="10739" max="10739" width="13.140625" style="8" customWidth="1"/>
    <col min="10740" max="10740" width="15.85546875" style="8" customWidth="1"/>
    <col min="10741" max="10741" width="14.85546875" style="8" customWidth="1"/>
    <col min="10742" max="10742" width="19.140625" style="8" customWidth="1"/>
    <col min="10743" max="10743" width="14" style="8" customWidth="1"/>
    <col min="10744" max="10744" width="15.85546875" style="8" customWidth="1"/>
    <col min="10745" max="10745" width="17" style="8" customWidth="1"/>
    <col min="10746" max="10746" width="16.140625" style="8" customWidth="1"/>
    <col min="10747" max="10747" width="17.28515625" style="8" customWidth="1"/>
    <col min="10748" max="10749" width="8.85546875" style="8"/>
    <col min="10750" max="10750" width="13.85546875" style="8" bestFit="1" customWidth="1"/>
    <col min="10751" max="10943" width="8.85546875" style="8"/>
    <col min="10944" max="10944" width="43.42578125" style="8" customWidth="1"/>
    <col min="10945" max="10951" width="18.85546875" style="8" customWidth="1"/>
    <col min="10952" max="10952" width="15.42578125" style="8" customWidth="1"/>
    <col min="10953" max="10953" width="12.140625" style="8" customWidth="1"/>
    <col min="10954" max="10954" width="14.28515625" style="8" customWidth="1"/>
    <col min="10955" max="10955" width="12.28515625" style="8" customWidth="1"/>
    <col min="10956" max="10956" width="12.85546875" style="8" customWidth="1"/>
    <col min="10957" max="10958" width="12.42578125" style="8" customWidth="1"/>
    <col min="10959" max="10959" width="12.28515625" style="8" customWidth="1"/>
    <col min="10960" max="10965" width="11.42578125" style="8" bestFit="1" customWidth="1"/>
    <col min="10966" max="10966" width="13.85546875" style="8" bestFit="1" customWidth="1"/>
    <col min="10967" max="10971" width="11.42578125" style="8" bestFit="1" customWidth="1"/>
    <col min="10972" max="10972" width="11.7109375" style="8" customWidth="1"/>
    <col min="10973" max="10973" width="13.42578125" style="8" bestFit="1" customWidth="1"/>
    <col min="10974" max="10975" width="11.42578125" style="8" bestFit="1" customWidth="1"/>
    <col min="10976" max="10976" width="13.85546875" style="8" bestFit="1" customWidth="1"/>
    <col min="10977" max="10982" width="11.42578125" style="8" bestFit="1" customWidth="1"/>
    <col min="10983" max="10985" width="11.28515625" style="8" bestFit="1" customWidth="1"/>
    <col min="10986" max="10986" width="13.85546875" style="8" bestFit="1" customWidth="1"/>
    <col min="10987" max="10991" width="11.28515625" style="8" bestFit="1" customWidth="1"/>
    <col min="10992" max="10992" width="13.42578125" style="8" customWidth="1"/>
    <col min="10993" max="10993" width="11.28515625" style="8" bestFit="1" customWidth="1"/>
    <col min="10994" max="10994" width="15.140625" style="8" customWidth="1"/>
    <col min="10995" max="10995" width="13.140625" style="8" customWidth="1"/>
    <col min="10996" max="10996" width="15.85546875" style="8" customWidth="1"/>
    <col min="10997" max="10997" width="14.85546875" style="8" customWidth="1"/>
    <col min="10998" max="10998" width="19.140625" style="8" customWidth="1"/>
    <col min="10999" max="10999" width="14" style="8" customWidth="1"/>
    <col min="11000" max="11000" width="15.85546875" style="8" customWidth="1"/>
    <col min="11001" max="11001" width="17" style="8" customWidth="1"/>
    <col min="11002" max="11002" width="16.140625" style="8" customWidth="1"/>
    <col min="11003" max="11003" width="17.28515625" style="8" customWidth="1"/>
    <col min="11004" max="11005" width="8.85546875" style="8"/>
    <col min="11006" max="11006" width="13.85546875" style="8" bestFit="1" customWidth="1"/>
    <col min="11007" max="11199" width="8.85546875" style="8"/>
    <col min="11200" max="11200" width="43.42578125" style="8" customWidth="1"/>
    <col min="11201" max="11207" width="18.85546875" style="8" customWidth="1"/>
    <col min="11208" max="11208" width="15.42578125" style="8" customWidth="1"/>
    <col min="11209" max="11209" width="12.140625" style="8" customWidth="1"/>
    <col min="11210" max="11210" width="14.28515625" style="8" customWidth="1"/>
    <col min="11211" max="11211" width="12.28515625" style="8" customWidth="1"/>
    <col min="11212" max="11212" width="12.85546875" style="8" customWidth="1"/>
    <col min="11213" max="11214" width="12.42578125" style="8" customWidth="1"/>
    <col min="11215" max="11215" width="12.28515625" style="8" customWidth="1"/>
    <col min="11216" max="11221" width="11.42578125" style="8" bestFit="1" customWidth="1"/>
    <col min="11222" max="11222" width="13.85546875" style="8" bestFit="1" customWidth="1"/>
    <col min="11223" max="11227" width="11.42578125" style="8" bestFit="1" customWidth="1"/>
    <col min="11228" max="11228" width="11.7109375" style="8" customWidth="1"/>
    <col min="11229" max="11229" width="13.42578125" style="8" bestFit="1" customWidth="1"/>
    <col min="11230" max="11231" width="11.42578125" style="8" bestFit="1" customWidth="1"/>
    <col min="11232" max="11232" width="13.85546875" style="8" bestFit="1" customWidth="1"/>
    <col min="11233" max="11238" width="11.42578125" style="8" bestFit="1" customWidth="1"/>
    <col min="11239" max="11241" width="11.28515625" style="8" bestFit="1" customWidth="1"/>
    <col min="11242" max="11242" width="13.85546875" style="8" bestFit="1" customWidth="1"/>
    <col min="11243" max="11247" width="11.28515625" style="8" bestFit="1" customWidth="1"/>
    <col min="11248" max="11248" width="13.42578125" style="8" customWidth="1"/>
    <col min="11249" max="11249" width="11.28515625" style="8" bestFit="1" customWidth="1"/>
    <col min="11250" max="11250" width="15.140625" style="8" customWidth="1"/>
    <col min="11251" max="11251" width="13.140625" style="8" customWidth="1"/>
    <col min="11252" max="11252" width="15.85546875" style="8" customWidth="1"/>
    <col min="11253" max="11253" width="14.85546875" style="8" customWidth="1"/>
    <col min="11254" max="11254" width="19.140625" style="8" customWidth="1"/>
    <col min="11255" max="11255" width="14" style="8" customWidth="1"/>
    <col min="11256" max="11256" width="15.85546875" style="8" customWidth="1"/>
    <col min="11257" max="11257" width="17" style="8" customWidth="1"/>
    <col min="11258" max="11258" width="16.140625" style="8" customWidth="1"/>
    <col min="11259" max="11259" width="17.28515625" style="8" customWidth="1"/>
    <col min="11260" max="11261" width="8.85546875" style="8"/>
    <col min="11262" max="11262" width="13.85546875" style="8" bestFit="1" customWidth="1"/>
    <col min="11263" max="11455" width="8.85546875" style="8"/>
    <col min="11456" max="11456" width="43.42578125" style="8" customWidth="1"/>
    <col min="11457" max="11463" width="18.85546875" style="8" customWidth="1"/>
    <col min="11464" max="11464" width="15.42578125" style="8" customWidth="1"/>
    <col min="11465" max="11465" width="12.140625" style="8" customWidth="1"/>
    <col min="11466" max="11466" width="14.28515625" style="8" customWidth="1"/>
    <col min="11467" max="11467" width="12.28515625" style="8" customWidth="1"/>
    <col min="11468" max="11468" width="12.85546875" style="8" customWidth="1"/>
    <col min="11469" max="11470" width="12.42578125" style="8" customWidth="1"/>
    <col min="11471" max="11471" width="12.28515625" style="8" customWidth="1"/>
    <col min="11472" max="11477" width="11.42578125" style="8" bestFit="1" customWidth="1"/>
    <col min="11478" max="11478" width="13.85546875" style="8" bestFit="1" customWidth="1"/>
    <col min="11479" max="11483" width="11.42578125" style="8" bestFit="1" customWidth="1"/>
    <col min="11484" max="11484" width="11.7109375" style="8" customWidth="1"/>
    <col min="11485" max="11485" width="13.42578125" style="8" bestFit="1" customWidth="1"/>
    <col min="11486" max="11487" width="11.42578125" style="8" bestFit="1" customWidth="1"/>
    <col min="11488" max="11488" width="13.85546875" style="8" bestFit="1" customWidth="1"/>
    <col min="11489" max="11494" width="11.42578125" style="8" bestFit="1" customWidth="1"/>
    <col min="11495" max="11497" width="11.28515625" style="8" bestFit="1" customWidth="1"/>
    <col min="11498" max="11498" width="13.85546875" style="8" bestFit="1" customWidth="1"/>
    <col min="11499" max="11503" width="11.28515625" style="8" bestFit="1" customWidth="1"/>
    <col min="11504" max="11504" width="13.42578125" style="8" customWidth="1"/>
    <col min="11505" max="11505" width="11.28515625" style="8" bestFit="1" customWidth="1"/>
    <col min="11506" max="11506" width="15.140625" style="8" customWidth="1"/>
    <col min="11507" max="11507" width="13.140625" style="8" customWidth="1"/>
    <col min="11508" max="11508" width="15.85546875" style="8" customWidth="1"/>
    <col min="11509" max="11509" width="14.85546875" style="8" customWidth="1"/>
    <col min="11510" max="11510" width="19.140625" style="8" customWidth="1"/>
    <col min="11511" max="11511" width="14" style="8" customWidth="1"/>
    <col min="11512" max="11512" width="15.85546875" style="8" customWidth="1"/>
    <col min="11513" max="11513" width="17" style="8" customWidth="1"/>
    <col min="11514" max="11514" width="16.140625" style="8" customWidth="1"/>
    <col min="11515" max="11515" width="17.28515625" style="8" customWidth="1"/>
    <col min="11516" max="11517" width="8.85546875" style="8"/>
    <col min="11518" max="11518" width="13.85546875" style="8" bestFit="1" customWidth="1"/>
    <col min="11519" max="11711" width="8.85546875" style="8"/>
    <col min="11712" max="11712" width="43.42578125" style="8" customWidth="1"/>
    <col min="11713" max="11719" width="18.85546875" style="8" customWidth="1"/>
    <col min="11720" max="11720" width="15.42578125" style="8" customWidth="1"/>
    <col min="11721" max="11721" width="12.140625" style="8" customWidth="1"/>
    <col min="11722" max="11722" width="14.28515625" style="8" customWidth="1"/>
    <col min="11723" max="11723" width="12.28515625" style="8" customWidth="1"/>
    <col min="11724" max="11724" width="12.85546875" style="8" customWidth="1"/>
    <col min="11725" max="11726" width="12.42578125" style="8" customWidth="1"/>
    <col min="11727" max="11727" width="12.28515625" style="8" customWidth="1"/>
    <col min="11728" max="11733" width="11.42578125" style="8" bestFit="1" customWidth="1"/>
    <col min="11734" max="11734" width="13.85546875" style="8" bestFit="1" customWidth="1"/>
    <col min="11735" max="11739" width="11.42578125" style="8" bestFit="1" customWidth="1"/>
    <col min="11740" max="11740" width="11.7109375" style="8" customWidth="1"/>
    <col min="11741" max="11741" width="13.42578125" style="8" bestFit="1" customWidth="1"/>
    <col min="11742" max="11743" width="11.42578125" style="8" bestFit="1" customWidth="1"/>
    <col min="11744" max="11744" width="13.85546875" style="8" bestFit="1" customWidth="1"/>
    <col min="11745" max="11750" width="11.42578125" style="8" bestFit="1" customWidth="1"/>
    <col min="11751" max="11753" width="11.28515625" style="8" bestFit="1" customWidth="1"/>
    <col min="11754" max="11754" width="13.85546875" style="8" bestFit="1" customWidth="1"/>
    <col min="11755" max="11759" width="11.28515625" style="8" bestFit="1" customWidth="1"/>
    <col min="11760" max="11760" width="13.42578125" style="8" customWidth="1"/>
    <col min="11761" max="11761" width="11.28515625" style="8" bestFit="1" customWidth="1"/>
    <col min="11762" max="11762" width="15.140625" style="8" customWidth="1"/>
    <col min="11763" max="11763" width="13.140625" style="8" customWidth="1"/>
    <col min="11764" max="11764" width="15.85546875" style="8" customWidth="1"/>
    <col min="11765" max="11765" width="14.85546875" style="8" customWidth="1"/>
    <col min="11766" max="11766" width="19.140625" style="8" customWidth="1"/>
    <col min="11767" max="11767" width="14" style="8" customWidth="1"/>
    <col min="11768" max="11768" width="15.85546875" style="8" customWidth="1"/>
    <col min="11769" max="11769" width="17" style="8" customWidth="1"/>
    <col min="11770" max="11770" width="16.140625" style="8" customWidth="1"/>
    <col min="11771" max="11771" width="17.28515625" style="8" customWidth="1"/>
    <col min="11772" max="11773" width="8.85546875" style="8"/>
    <col min="11774" max="11774" width="13.85546875" style="8" bestFit="1" customWidth="1"/>
    <col min="11775" max="11967" width="8.85546875" style="8"/>
    <col min="11968" max="11968" width="43.42578125" style="8" customWidth="1"/>
    <col min="11969" max="11975" width="18.85546875" style="8" customWidth="1"/>
    <col min="11976" max="11976" width="15.42578125" style="8" customWidth="1"/>
    <col min="11977" max="11977" width="12.140625" style="8" customWidth="1"/>
    <col min="11978" max="11978" width="14.28515625" style="8" customWidth="1"/>
    <col min="11979" max="11979" width="12.28515625" style="8" customWidth="1"/>
    <col min="11980" max="11980" width="12.85546875" style="8" customWidth="1"/>
    <col min="11981" max="11982" width="12.42578125" style="8" customWidth="1"/>
    <col min="11983" max="11983" width="12.28515625" style="8" customWidth="1"/>
    <col min="11984" max="11989" width="11.42578125" style="8" bestFit="1" customWidth="1"/>
    <col min="11990" max="11990" width="13.85546875" style="8" bestFit="1" customWidth="1"/>
    <col min="11991" max="11995" width="11.42578125" style="8" bestFit="1" customWidth="1"/>
    <col min="11996" max="11996" width="11.7109375" style="8" customWidth="1"/>
    <col min="11997" max="11997" width="13.42578125" style="8" bestFit="1" customWidth="1"/>
    <col min="11998" max="11999" width="11.42578125" style="8" bestFit="1" customWidth="1"/>
    <col min="12000" max="12000" width="13.85546875" style="8" bestFit="1" customWidth="1"/>
    <col min="12001" max="12006" width="11.42578125" style="8" bestFit="1" customWidth="1"/>
    <col min="12007" max="12009" width="11.28515625" style="8" bestFit="1" customWidth="1"/>
    <col min="12010" max="12010" width="13.85546875" style="8" bestFit="1" customWidth="1"/>
    <col min="12011" max="12015" width="11.28515625" style="8" bestFit="1" customWidth="1"/>
    <col min="12016" max="12016" width="13.42578125" style="8" customWidth="1"/>
    <col min="12017" max="12017" width="11.28515625" style="8" bestFit="1" customWidth="1"/>
    <col min="12018" max="12018" width="15.140625" style="8" customWidth="1"/>
    <col min="12019" max="12019" width="13.140625" style="8" customWidth="1"/>
    <col min="12020" max="12020" width="15.85546875" style="8" customWidth="1"/>
    <col min="12021" max="12021" width="14.85546875" style="8" customWidth="1"/>
    <col min="12022" max="12022" width="19.140625" style="8" customWidth="1"/>
    <col min="12023" max="12023" width="14" style="8" customWidth="1"/>
    <col min="12024" max="12024" width="15.85546875" style="8" customWidth="1"/>
    <col min="12025" max="12025" width="17" style="8" customWidth="1"/>
    <col min="12026" max="12026" width="16.140625" style="8" customWidth="1"/>
    <col min="12027" max="12027" width="17.28515625" style="8" customWidth="1"/>
    <col min="12028" max="12029" width="8.85546875" style="8"/>
    <col min="12030" max="12030" width="13.85546875" style="8" bestFit="1" customWidth="1"/>
    <col min="12031" max="12223" width="8.85546875" style="8"/>
    <col min="12224" max="12224" width="43.42578125" style="8" customWidth="1"/>
    <col min="12225" max="12231" width="18.85546875" style="8" customWidth="1"/>
    <col min="12232" max="12232" width="15.42578125" style="8" customWidth="1"/>
    <col min="12233" max="12233" width="12.140625" style="8" customWidth="1"/>
    <col min="12234" max="12234" width="14.28515625" style="8" customWidth="1"/>
    <col min="12235" max="12235" width="12.28515625" style="8" customWidth="1"/>
    <col min="12236" max="12236" width="12.85546875" style="8" customWidth="1"/>
    <col min="12237" max="12238" width="12.42578125" style="8" customWidth="1"/>
    <col min="12239" max="12239" width="12.28515625" style="8" customWidth="1"/>
    <col min="12240" max="12245" width="11.42578125" style="8" bestFit="1" customWidth="1"/>
    <col min="12246" max="12246" width="13.85546875" style="8" bestFit="1" customWidth="1"/>
    <col min="12247" max="12251" width="11.42578125" style="8" bestFit="1" customWidth="1"/>
    <col min="12252" max="12252" width="11.7109375" style="8" customWidth="1"/>
    <col min="12253" max="12253" width="13.42578125" style="8" bestFit="1" customWidth="1"/>
    <col min="12254" max="12255" width="11.42578125" style="8" bestFit="1" customWidth="1"/>
    <col min="12256" max="12256" width="13.85546875" style="8" bestFit="1" customWidth="1"/>
    <col min="12257" max="12262" width="11.42578125" style="8" bestFit="1" customWidth="1"/>
    <col min="12263" max="12265" width="11.28515625" style="8" bestFit="1" customWidth="1"/>
    <col min="12266" max="12266" width="13.85546875" style="8" bestFit="1" customWidth="1"/>
    <col min="12267" max="12271" width="11.28515625" style="8" bestFit="1" customWidth="1"/>
    <col min="12272" max="12272" width="13.42578125" style="8" customWidth="1"/>
    <col min="12273" max="12273" width="11.28515625" style="8" bestFit="1" customWidth="1"/>
    <col min="12274" max="12274" width="15.140625" style="8" customWidth="1"/>
    <col min="12275" max="12275" width="13.140625" style="8" customWidth="1"/>
    <col min="12276" max="12276" width="15.85546875" style="8" customWidth="1"/>
    <col min="12277" max="12277" width="14.85546875" style="8" customWidth="1"/>
    <col min="12278" max="12278" width="19.140625" style="8" customWidth="1"/>
    <col min="12279" max="12279" width="14" style="8" customWidth="1"/>
    <col min="12280" max="12280" width="15.85546875" style="8" customWidth="1"/>
    <col min="12281" max="12281" width="17" style="8" customWidth="1"/>
    <col min="12282" max="12282" width="16.140625" style="8" customWidth="1"/>
    <col min="12283" max="12283" width="17.28515625" style="8" customWidth="1"/>
    <col min="12284" max="12285" width="8.85546875" style="8"/>
    <col min="12286" max="12286" width="13.85546875" style="8" bestFit="1" customWidth="1"/>
    <col min="12287" max="12479" width="8.85546875" style="8"/>
    <col min="12480" max="12480" width="43.42578125" style="8" customWidth="1"/>
    <col min="12481" max="12487" width="18.85546875" style="8" customWidth="1"/>
    <col min="12488" max="12488" width="15.42578125" style="8" customWidth="1"/>
    <col min="12489" max="12489" width="12.140625" style="8" customWidth="1"/>
    <col min="12490" max="12490" width="14.28515625" style="8" customWidth="1"/>
    <col min="12491" max="12491" width="12.28515625" style="8" customWidth="1"/>
    <col min="12492" max="12492" width="12.85546875" style="8" customWidth="1"/>
    <col min="12493" max="12494" width="12.42578125" style="8" customWidth="1"/>
    <col min="12495" max="12495" width="12.28515625" style="8" customWidth="1"/>
    <col min="12496" max="12501" width="11.42578125" style="8" bestFit="1" customWidth="1"/>
    <col min="12502" max="12502" width="13.85546875" style="8" bestFit="1" customWidth="1"/>
    <col min="12503" max="12507" width="11.42578125" style="8" bestFit="1" customWidth="1"/>
    <col min="12508" max="12508" width="11.7109375" style="8" customWidth="1"/>
    <col min="12509" max="12509" width="13.42578125" style="8" bestFit="1" customWidth="1"/>
    <col min="12510" max="12511" width="11.42578125" style="8" bestFit="1" customWidth="1"/>
    <col min="12512" max="12512" width="13.85546875" style="8" bestFit="1" customWidth="1"/>
    <col min="12513" max="12518" width="11.42578125" style="8" bestFit="1" customWidth="1"/>
    <col min="12519" max="12521" width="11.28515625" style="8" bestFit="1" customWidth="1"/>
    <col min="12522" max="12522" width="13.85546875" style="8" bestFit="1" customWidth="1"/>
    <col min="12523" max="12527" width="11.28515625" style="8" bestFit="1" customWidth="1"/>
    <col min="12528" max="12528" width="13.42578125" style="8" customWidth="1"/>
    <col min="12529" max="12529" width="11.28515625" style="8" bestFit="1" customWidth="1"/>
    <col min="12530" max="12530" width="15.140625" style="8" customWidth="1"/>
    <col min="12531" max="12531" width="13.140625" style="8" customWidth="1"/>
    <col min="12532" max="12532" width="15.85546875" style="8" customWidth="1"/>
    <col min="12533" max="12533" width="14.85546875" style="8" customWidth="1"/>
    <col min="12534" max="12534" width="19.140625" style="8" customWidth="1"/>
    <col min="12535" max="12535" width="14" style="8" customWidth="1"/>
    <col min="12536" max="12536" width="15.85546875" style="8" customWidth="1"/>
    <col min="12537" max="12537" width="17" style="8" customWidth="1"/>
    <col min="12538" max="12538" width="16.140625" style="8" customWidth="1"/>
    <col min="12539" max="12539" width="17.28515625" style="8" customWidth="1"/>
    <col min="12540" max="12541" width="8.85546875" style="8"/>
    <col min="12542" max="12542" width="13.85546875" style="8" bestFit="1" customWidth="1"/>
    <col min="12543" max="12735" width="8.85546875" style="8"/>
    <col min="12736" max="12736" width="43.42578125" style="8" customWidth="1"/>
    <col min="12737" max="12743" width="18.85546875" style="8" customWidth="1"/>
    <col min="12744" max="12744" width="15.42578125" style="8" customWidth="1"/>
    <col min="12745" max="12745" width="12.140625" style="8" customWidth="1"/>
    <col min="12746" max="12746" width="14.28515625" style="8" customWidth="1"/>
    <col min="12747" max="12747" width="12.28515625" style="8" customWidth="1"/>
    <col min="12748" max="12748" width="12.85546875" style="8" customWidth="1"/>
    <col min="12749" max="12750" width="12.42578125" style="8" customWidth="1"/>
    <col min="12751" max="12751" width="12.28515625" style="8" customWidth="1"/>
    <col min="12752" max="12757" width="11.42578125" style="8" bestFit="1" customWidth="1"/>
    <col min="12758" max="12758" width="13.85546875" style="8" bestFit="1" customWidth="1"/>
    <col min="12759" max="12763" width="11.42578125" style="8" bestFit="1" customWidth="1"/>
    <col min="12764" max="12764" width="11.7109375" style="8" customWidth="1"/>
    <col min="12765" max="12765" width="13.42578125" style="8" bestFit="1" customWidth="1"/>
    <col min="12766" max="12767" width="11.42578125" style="8" bestFit="1" customWidth="1"/>
    <col min="12768" max="12768" width="13.85546875" style="8" bestFit="1" customWidth="1"/>
    <col min="12769" max="12774" width="11.42578125" style="8" bestFit="1" customWidth="1"/>
    <col min="12775" max="12777" width="11.28515625" style="8" bestFit="1" customWidth="1"/>
    <col min="12778" max="12778" width="13.85546875" style="8" bestFit="1" customWidth="1"/>
    <col min="12779" max="12783" width="11.28515625" style="8" bestFit="1" customWidth="1"/>
    <col min="12784" max="12784" width="13.42578125" style="8" customWidth="1"/>
    <col min="12785" max="12785" width="11.28515625" style="8" bestFit="1" customWidth="1"/>
    <col min="12786" max="12786" width="15.140625" style="8" customWidth="1"/>
    <col min="12787" max="12787" width="13.140625" style="8" customWidth="1"/>
    <col min="12788" max="12788" width="15.85546875" style="8" customWidth="1"/>
    <col min="12789" max="12789" width="14.85546875" style="8" customWidth="1"/>
    <col min="12790" max="12790" width="19.140625" style="8" customWidth="1"/>
    <col min="12791" max="12791" width="14" style="8" customWidth="1"/>
    <col min="12792" max="12792" width="15.85546875" style="8" customWidth="1"/>
    <col min="12793" max="12793" width="17" style="8" customWidth="1"/>
    <col min="12794" max="12794" width="16.140625" style="8" customWidth="1"/>
    <col min="12795" max="12795" width="17.28515625" style="8" customWidth="1"/>
    <col min="12796" max="12797" width="8.85546875" style="8"/>
    <col min="12798" max="12798" width="13.85546875" style="8" bestFit="1" customWidth="1"/>
    <col min="12799" max="12991" width="8.85546875" style="8"/>
    <col min="12992" max="12992" width="43.42578125" style="8" customWidth="1"/>
    <col min="12993" max="12999" width="18.85546875" style="8" customWidth="1"/>
    <col min="13000" max="13000" width="15.42578125" style="8" customWidth="1"/>
    <col min="13001" max="13001" width="12.140625" style="8" customWidth="1"/>
    <col min="13002" max="13002" width="14.28515625" style="8" customWidth="1"/>
    <col min="13003" max="13003" width="12.28515625" style="8" customWidth="1"/>
    <col min="13004" max="13004" width="12.85546875" style="8" customWidth="1"/>
    <col min="13005" max="13006" width="12.42578125" style="8" customWidth="1"/>
    <col min="13007" max="13007" width="12.28515625" style="8" customWidth="1"/>
    <col min="13008" max="13013" width="11.42578125" style="8" bestFit="1" customWidth="1"/>
    <col min="13014" max="13014" width="13.85546875" style="8" bestFit="1" customWidth="1"/>
    <col min="13015" max="13019" width="11.42578125" style="8" bestFit="1" customWidth="1"/>
    <col min="13020" max="13020" width="11.7109375" style="8" customWidth="1"/>
    <col min="13021" max="13021" width="13.42578125" style="8" bestFit="1" customWidth="1"/>
    <col min="13022" max="13023" width="11.42578125" style="8" bestFit="1" customWidth="1"/>
    <col min="13024" max="13024" width="13.85546875" style="8" bestFit="1" customWidth="1"/>
    <col min="13025" max="13030" width="11.42578125" style="8" bestFit="1" customWidth="1"/>
    <col min="13031" max="13033" width="11.28515625" style="8" bestFit="1" customWidth="1"/>
    <col min="13034" max="13034" width="13.85546875" style="8" bestFit="1" customWidth="1"/>
    <col min="13035" max="13039" width="11.28515625" style="8" bestFit="1" customWidth="1"/>
    <col min="13040" max="13040" width="13.42578125" style="8" customWidth="1"/>
    <col min="13041" max="13041" width="11.28515625" style="8" bestFit="1" customWidth="1"/>
    <col min="13042" max="13042" width="15.140625" style="8" customWidth="1"/>
    <col min="13043" max="13043" width="13.140625" style="8" customWidth="1"/>
    <col min="13044" max="13044" width="15.85546875" style="8" customWidth="1"/>
    <col min="13045" max="13045" width="14.85546875" style="8" customWidth="1"/>
    <col min="13046" max="13046" width="19.140625" style="8" customWidth="1"/>
    <col min="13047" max="13047" width="14" style="8" customWidth="1"/>
    <col min="13048" max="13048" width="15.85546875" style="8" customWidth="1"/>
    <col min="13049" max="13049" width="17" style="8" customWidth="1"/>
    <col min="13050" max="13050" width="16.140625" style="8" customWidth="1"/>
    <col min="13051" max="13051" width="17.28515625" style="8" customWidth="1"/>
    <col min="13052" max="13053" width="8.85546875" style="8"/>
    <col min="13054" max="13054" width="13.85546875" style="8" bestFit="1" customWidth="1"/>
    <col min="13055" max="13247" width="8.85546875" style="8"/>
    <col min="13248" max="13248" width="43.42578125" style="8" customWidth="1"/>
    <col min="13249" max="13255" width="18.85546875" style="8" customWidth="1"/>
    <col min="13256" max="13256" width="15.42578125" style="8" customWidth="1"/>
    <col min="13257" max="13257" width="12.140625" style="8" customWidth="1"/>
    <col min="13258" max="13258" width="14.28515625" style="8" customWidth="1"/>
    <col min="13259" max="13259" width="12.28515625" style="8" customWidth="1"/>
    <col min="13260" max="13260" width="12.85546875" style="8" customWidth="1"/>
    <col min="13261" max="13262" width="12.42578125" style="8" customWidth="1"/>
    <col min="13263" max="13263" width="12.28515625" style="8" customWidth="1"/>
    <col min="13264" max="13269" width="11.42578125" style="8" bestFit="1" customWidth="1"/>
    <col min="13270" max="13270" width="13.85546875" style="8" bestFit="1" customWidth="1"/>
    <col min="13271" max="13275" width="11.42578125" style="8" bestFit="1" customWidth="1"/>
    <col min="13276" max="13276" width="11.7109375" style="8" customWidth="1"/>
    <col min="13277" max="13277" width="13.42578125" style="8" bestFit="1" customWidth="1"/>
    <col min="13278" max="13279" width="11.42578125" style="8" bestFit="1" customWidth="1"/>
    <col min="13280" max="13280" width="13.85546875" style="8" bestFit="1" customWidth="1"/>
    <col min="13281" max="13286" width="11.42578125" style="8" bestFit="1" customWidth="1"/>
    <col min="13287" max="13289" width="11.28515625" style="8" bestFit="1" customWidth="1"/>
    <col min="13290" max="13290" width="13.85546875" style="8" bestFit="1" customWidth="1"/>
    <col min="13291" max="13295" width="11.28515625" style="8" bestFit="1" customWidth="1"/>
    <col min="13296" max="13296" width="13.42578125" style="8" customWidth="1"/>
    <col min="13297" max="13297" width="11.28515625" style="8" bestFit="1" customWidth="1"/>
    <col min="13298" max="13298" width="15.140625" style="8" customWidth="1"/>
    <col min="13299" max="13299" width="13.140625" style="8" customWidth="1"/>
    <col min="13300" max="13300" width="15.85546875" style="8" customWidth="1"/>
    <col min="13301" max="13301" width="14.85546875" style="8" customWidth="1"/>
    <col min="13302" max="13302" width="19.140625" style="8" customWidth="1"/>
    <col min="13303" max="13303" width="14" style="8" customWidth="1"/>
    <col min="13304" max="13304" width="15.85546875" style="8" customWidth="1"/>
    <col min="13305" max="13305" width="17" style="8" customWidth="1"/>
    <col min="13306" max="13306" width="16.140625" style="8" customWidth="1"/>
    <col min="13307" max="13307" width="17.28515625" style="8" customWidth="1"/>
    <col min="13308" max="13309" width="8.85546875" style="8"/>
    <col min="13310" max="13310" width="13.85546875" style="8" bestFit="1" customWidth="1"/>
    <col min="13311" max="13503" width="8.85546875" style="8"/>
    <col min="13504" max="13504" width="43.42578125" style="8" customWidth="1"/>
    <col min="13505" max="13511" width="18.85546875" style="8" customWidth="1"/>
    <col min="13512" max="13512" width="15.42578125" style="8" customWidth="1"/>
    <col min="13513" max="13513" width="12.140625" style="8" customWidth="1"/>
    <col min="13514" max="13514" width="14.28515625" style="8" customWidth="1"/>
    <col min="13515" max="13515" width="12.28515625" style="8" customWidth="1"/>
    <col min="13516" max="13516" width="12.85546875" style="8" customWidth="1"/>
    <col min="13517" max="13518" width="12.42578125" style="8" customWidth="1"/>
    <col min="13519" max="13519" width="12.28515625" style="8" customWidth="1"/>
    <col min="13520" max="13525" width="11.42578125" style="8" bestFit="1" customWidth="1"/>
    <col min="13526" max="13526" width="13.85546875" style="8" bestFit="1" customWidth="1"/>
    <col min="13527" max="13531" width="11.42578125" style="8" bestFit="1" customWidth="1"/>
    <col min="13532" max="13532" width="11.7109375" style="8" customWidth="1"/>
    <col min="13533" max="13533" width="13.42578125" style="8" bestFit="1" customWidth="1"/>
    <col min="13534" max="13535" width="11.42578125" style="8" bestFit="1" customWidth="1"/>
    <col min="13536" max="13536" width="13.85546875" style="8" bestFit="1" customWidth="1"/>
    <col min="13537" max="13542" width="11.42578125" style="8" bestFit="1" customWidth="1"/>
    <col min="13543" max="13545" width="11.28515625" style="8" bestFit="1" customWidth="1"/>
    <col min="13546" max="13546" width="13.85546875" style="8" bestFit="1" customWidth="1"/>
    <col min="13547" max="13551" width="11.28515625" style="8" bestFit="1" customWidth="1"/>
    <col min="13552" max="13552" width="13.42578125" style="8" customWidth="1"/>
    <col min="13553" max="13553" width="11.28515625" style="8" bestFit="1" customWidth="1"/>
    <col min="13554" max="13554" width="15.140625" style="8" customWidth="1"/>
    <col min="13555" max="13555" width="13.140625" style="8" customWidth="1"/>
    <col min="13556" max="13556" width="15.85546875" style="8" customWidth="1"/>
    <col min="13557" max="13557" width="14.85546875" style="8" customWidth="1"/>
    <col min="13558" max="13558" width="19.140625" style="8" customWidth="1"/>
    <col min="13559" max="13559" width="14" style="8" customWidth="1"/>
    <col min="13560" max="13560" width="15.85546875" style="8" customWidth="1"/>
    <col min="13561" max="13561" width="17" style="8" customWidth="1"/>
    <col min="13562" max="13562" width="16.140625" style="8" customWidth="1"/>
    <col min="13563" max="13563" width="17.28515625" style="8" customWidth="1"/>
    <col min="13564" max="13565" width="8.85546875" style="8"/>
    <col min="13566" max="13566" width="13.85546875" style="8" bestFit="1" customWidth="1"/>
    <col min="13567" max="13759" width="8.85546875" style="8"/>
    <col min="13760" max="13760" width="43.42578125" style="8" customWidth="1"/>
    <col min="13761" max="13767" width="18.85546875" style="8" customWidth="1"/>
    <col min="13768" max="13768" width="15.42578125" style="8" customWidth="1"/>
    <col min="13769" max="13769" width="12.140625" style="8" customWidth="1"/>
    <col min="13770" max="13770" width="14.28515625" style="8" customWidth="1"/>
    <col min="13771" max="13771" width="12.28515625" style="8" customWidth="1"/>
    <col min="13772" max="13772" width="12.85546875" style="8" customWidth="1"/>
    <col min="13773" max="13774" width="12.42578125" style="8" customWidth="1"/>
    <col min="13775" max="13775" width="12.28515625" style="8" customWidth="1"/>
    <col min="13776" max="13781" width="11.42578125" style="8" bestFit="1" customWidth="1"/>
    <col min="13782" max="13782" width="13.85546875" style="8" bestFit="1" customWidth="1"/>
    <col min="13783" max="13787" width="11.42578125" style="8" bestFit="1" customWidth="1"/>
    <col min="13788" max="13788" width="11.7109375" style="8" customWidth="1"/>
    <col min="13789" max="13789" width="13.42578125" style="8" bestFit="1" customWidth="1"/>
    <col min="13790" max="13791" width="11.42578125" style="8" bestFit="1" customWidth="1"/>
    <col min="13792" max="13792" width="13.85546875" style="8" bestFit="1" customWidth="1"/>
    <col min="13793" max="13798" width="11.42578125" style="8" bestFit="1" customWidth="1"/>
    <col min="13799" max="13801" width="11.28515625" style="8" bestFit="1" customWidth="1"/>
    <col min="13802" max="13802" width="13.85546875" style="8" bestFit="1" customWidth="1"/>
    <col min="13803" max="13807" width="11.28515625" style="8" bestFit="1" customWidth="1"/>
    <col min="13808" max="13808" width="13.42578125" style="8" customWidth="1"/>
    <col min="13809" max="13809" width="11.28515625" style="8" bestFit="1" customWidth="1"/>
    <col min="13810" max="13810" width="15.140625" style="8" customWidth="1"/>
    <col min="13811" max="13811" width="13.140625" style="8" customWidth="1"/>
    <col min="13812" max="13812" width="15.85546875" style="8" customWidth="1"/>
    <col min="13813" max="13813" width="14.85546875" style="8" customWidth="1"/>
    <col min="13814" max="13814" width="19.140625" style="8" customWidth="1"/>
    <col min="13815" max="13815" width="14" style="8" customWidth="1"/>
    <col min="13816" max="13816" width="15.85546875" style="8" customWidth="1"/>
    <col min="13817" max="13817" width="17" style="8" customWidth="1"/>
    <col min="13818" max="13818" width="16.140625" style="8" customWidth="1"/>
    <col min="13819" max="13819" width="17.28515625" style="8" customWidth="1"/>
    <col min="13820" max="13821" width="8.85546875" style="8"/>
    <col min="13822" max="13822" width="13.85546875" style="8" bestFit="1" customWidth="1"/>
    <col min="13823" max="14015" width="8.85546875" style="8"/>
    <col min="14016" max="14016" width="43.42578125" style="8" customWidth="1"/>
    <col min="14017" max="14023" width="18.85546875" style="8" customWidth="1"/>
    <col min="14024" max="14024" width="15.42578125" style="8" customWidth="1"/>
    <col min="14025" max="14025" width="12.140625" style="8" customWidth="1"/>
    <col min="14026" max="14026" width="14.28515625" style="8" customWidth="1"/>
    <col min="14027" max="14027" width="12.28515625" style="8" customWidth="1"/>
    <col min="14028" max="14028" width="12.85546875" style="8" customWidth="1"/>
    <col min="14029" max="14030" width="12.42578125" style="8" customWidth="1"/>
    <col min="14031" max="14031" width="12.28515625" style="8" customWidth="1"/>
    <col min="14032" max="14037" width="11.42578125" style="8" bestFit="1" customWidth="1"/>
    <col min="14038" max="14038" width="13.85546875" style="8" bestFit="1" customWidth="1"/>
    <col min="14039" max="14043" width="11.42578125" style="8" bestFit="1" customWidth="1"/>
    <col min="14044" max="14044" width="11.7109375" style="8" customWidth="1"/>
    <col min="14045" max="14045" width="13.42578125" style="8" bestFit="1" customWidth="1"/>
    <col min="14046" max="14047" width="11.42578125" style="8" bestFit="1" customWidth="1"/>
    <col min="14048" max="14048" width="13.85546875" style="8" bestFit="1" customWidth="1"/>
    <col min="14049" max="14054" width="11.42578125" style="8" bestFit="1" customWidth="1"/>
    <col min="14055" max="14057" width="11.28515625" style="8" bestFit="1" customWidth="1"/>
    <col min="14058" max="14058" width="13.85546875" style="8" bestFit="1" customWidth="1"/>
    <col min="14059" max="14063" width="11.28515625" style="8" bestFit="1" customWidth="1"/>
    <col min="14064" max="14064" width="13.42578125" style="8" customWidth="1"/>
    <col min="14065" max="14065" width="11.28515625" style="8" bestFit="1" customWidth="1"/>
    <col min="14066" max="14066" width="15.140625" style="8" customWidth="1"/>
    <col min="14067" max="14067" width="13.140625" style="8" customWidth="1"/>
    <col min="14068" max="14068" width="15.85546875" style="8" customWidth="1"/>
    <col min="14069" max="14069" width="14.85546875" style="8" customWidth="1"/>
    <col min="14070" max="14070" width="19.140625" style="8" customWidth="1"/>
    <col min="14071" max="14071" width="14" style="8" customWidth="1"/>
    <col min="14072" max="14072" width="15.85546875" style="8" customWidth="1"/>
    <col min="14073" max="14073" width="17" style="8" customWidth="1"/>
    <col min="14074" max="14074" width="16.140625" style="8" customWidth="1"/>
    <col min="14075" max="14075" width="17.28515625" style="8" customWidth="1"/>
    <col min="14076" max="14077" width="8.85546875" style="8"/>
    <col min="14078" max="14078" width="13.85546875" style="8" bestFit="1" customWidth="1"/>
    <col min="14079" max="14271" width="8.85546875" style="8"/>
    <col min="14272" max="14272" width="43.42578125" style="8" customWidth="1"/>
    <col min="14273" max="14279" width="18.85546875" style="8" customWidth="1"/>
    <col min="14280" max="14280" width="15.42578125" style="8" customWidth="1"/>
    <col min="14281" max="14281" width="12.140625" style="8" customWidth="1"/>
    <col min="14282" max="14282" width="14.28515625" style="8" customWidth="1"/>
    <col min="14283" max="14283" width="12.28515625" style="8" customWidth="1"/>
    <col min="14284" max="14284" width="12.85546875" style="8" customWidth="1"/>
    <col min="14285" max="14286" width="12.42578125" style="8" customWidth="1"/>
    <col min="14287" max="14287" width="12.28515625" style="8" customWidth="1"/>
    <col min="14288" max="14293" width="11.42578125" style="8" bestFit="1" customWidth="1"/>
    <col min="14294" max="14294" width="13.85546875" style="8" bestFit="1" customWidth="1"/>
    <col min="14295" max="14299" width="11.42578125" style="8" bestFit="1" customWidth="1"/>
    <col min="14300" max="14300" width="11.7109375" style="8" customWidth="1"/>
    <col min="14301" max="14301" width="13.42578125" style="8" bestFit="1" customWidth="1"/>
    <col min="14302" max="14303" width="11.42578125" style="8" bestFit="1" customWidth="1"/>
    <col min="14304" max="14304" width="13.85546875" style="8" bestFit="1" customWidth="1"/>
    <col min="14305" max="14310" width="11.42578125" style="8" bestFit="1" customWidth="1"/>
    <col min="14311" max="14313" width="11.28515625" style="8" bestFit="1" customWidth="1"/>
    <col min="14314" max="14314" width="13.85546875" style="8" bestFit="1" customWidth="1"/>
    <col min="14315" max="14319" width="11.28515625" style="8" bestFit="1" customWidth="1"/>
    <col min="14320" max="14320" width="13.42578125" style="8" customWidth="1"/>
    <col min="14321" max="14321" width="11.28515625" style="8" bestFit="1" customWidth="1"/>
    <col min="14322" max="14322" width="15.140625" style="8" customWidth="1"/>
    <col min="14323" max="14323" width="13.140625" style="8" customWidth="1"/>
    <col min="14324" max="14324" width="15.85546875" style="8" customWidth="1"/>
    <col min="14325" max="14325" width="14.85546875" style="8" customWidth="1"/>
    <col min="14326" max="14326" width="19.140625" style="8" customWidth="1"/>
    <col min="14327" max="14327" width="14" style="8" customWidth="1"/>
    <col min="14328" max="14328" width="15.85546875" style="8" customWidth="1"/>
    <col min="14329" max="14329" width="17" style="8" customWidth="1"/>
    <col min="14330" max="14330" width="16.140625" style="8" customWidth="1"/>
    <col min="14331" max="14331" width="17.28515625" style="8" customWidth="1"/>
    <col min="14332" max="14333" width="8.85546875" style="8"/>
    <col min="14334" max="14334" width="13.85546875" style="8" bestFit="1" customWidth="1"/>
    <col min="14335" max="14527" width="8.85546875" style="8"/>
    <col min="14528" max="14528" width="43.42578125" style="8" customWidth="1"/>
    <col min="14529" max="14535" width="18.85546875" style="8" customWidth="1"/>
    <col min="14536" max="14536" width="15.42578125" style="8" customWidth="1"/>
    <col min="14537" max="14537" width="12.140625" style="8" customWidth="1"/>
    <col min="14538" max="14538" width="14.28515625" style="8" customWidth="1"/>
    <col min="14539" max="14539" width="12.28515625" style="8" customWidth="1"/>
    <col min="14540" max="14540" width="12.85546875" style="8" customWidth="1"/>
    <col min="14541" max="14542" width="12.42578125" style="8" customWidth="1"/>
    <col min="14543" max="14543" width="12.28515625" style="8" customWidth="1"/>
    <col min="14544" max="14549" width="11.42578125" style="8" bestFit="1" customWidth="1"/>
    <col min="14550" max="14550" width="13.85546875" style="8" bestFit="1" customWidth="1"/>
    <col min="14551" max="14555" width="11.42578125" style="8" bestFit="1" customWidth="1"/>
    <col min="14556" max="14556" width="11.7109375" style="8" customWidth="1"/>
    <col min="14557" max="14557" width="13.42578125" style="8" bestFit="1" customWidth="1"/>
    <col min="14558" max="14559" width="11.42578125" style="8" bestFit="1" customWidth="1"/>
    <col min="14560" max="14560" width="13.85546875" style="8" bestFit="1" customWidth="1"/>
    <col min="14561" max="14566" width="11.42578125" style="8" bestFit="1" customWidth="1"/>
    <col min="14567" max="14569" width="11.28515625" style="8" bestFit="1" customWidth="1"/>
    <col min="14570" max="14570" width="13.85546875" style="8" bestFit="1" customWidth="1"/>
    <col min="14571" max="14575" width="11.28515625" style="8" bestFit="1" customWidth="1"/>
    <col min="14576" max="14576" width="13.42578125" style="8" customWidth="1"/>
    <col min="14577" max="14577" width="11.28515625" style="8" bestFit="1" customWidth="1"/>
    <col min="14578" max="14578" width="15.140625" style="8" customWidth="1"/>
    <col min="14579" max="14579" width="13.140625" style="8" customWidth="1"/>
    <col min="14580" max="14580" width="15.85546875" style="8" customWidth="1"/>
    <col min="14581" max="14581" width="14.85546875" style="8" customWidth="1"/>
    <col min="14582" max="14582" width="19.140625" style="8" customWidth="1"/>
    <col min="14583" max="14583" width="14" style="8" customWidth="1"/>
    <col min="14584" max="14584" width="15.85546875" style="8" customWidth="1"/>
    <col min="14585" max="14585" width="17" style="8" customWidth="1"/>
    <col min="14586" max="14586" width="16.140625" style="8" customWidth="1"/>
    <col min="14587" max="14587" width="17.28515625" style="8" customWidth="1"/>
    <col min="14588" max="14589" width="8.85546875" style="8"/>
    <col min="14590" max="14590" width="13.85546875" style="8" bestFit="1" customWidth="1"/>
    <col min="14591" max="14783" width="8.85546875" style="8"/>
    <col min="14784" max="14784" width="43.42578125" style="8" customWidth="1"/>
    <col min="14785" max="14791" width="18.85546875" style="8" customWidth="1"/>
    <col min="14792" max="14792" width="15.42578125" style="8" customWidth="1"/>
    <col min="14793" max="14793" width="12.140625" style="8" customWidth="1"/>
    <col min="14794" max="14794" width="14.28515625" style="8" customWidth="1"/>
    <col min="14795" max="14795" width="12.28515625" style="8" customWidth="1"/>
    <col min="14796" max="14796" width="12.85546875" style="8" customWidth="1"/>
    <col min="14797" max="14798" width="12.42578125" style="8" customWidth="1"/>
    <col min="14799" max="14799" width="12.28515625" style="8" customWidth="1"/>
    <col min="14800" max="14805" width="11.42578125" style="8" bestFit="1" customWidth="1"/>
    <col min="14806" max="14806" width="13.85546875" style="8" bestFit="1" customWidth="1"/>
    <col min="14807" max="14811" width="11.42578125" style="8" bestFit="1" customWidth="1"/>
    <col min="14812" max="14812" width="11.7109375" style="8" customWidth="1"/>
    <col min="14813" max="14813" width="13.42578125" style="8" bestFit="1" customWidth="1"/>
    <col min="14814" max="14815" width="11.42578125" style="8" bestFit="1" customWidth="1"/>
    <col min="14816" max="14816" width="13.85546875" style="8" bestFit="1" customWidth="1"/>
    <col min="14817" max="14822" width="11.42578125" style="8" bestFit="1" customWidth="1"/>
    <col min="14823" max="14825" width="11.28515625" style="8" bestFit="1" customWidth="1"/>
    <col min="14826" max="14826" width="13.85546875" style="8" bestFit="1" customWidth="1"/>
    <col min="14827" max="14831" width="11.28515625" style="8" bestFit="1" customWidth="1"/>
    <col min="14832" max="14832" width="13.42578125" style="8" customWidth="1"/>
    <col min="14833" max="14833" width="11.28515625" style="8" bestFit="1" customWidth="1"/>
    <col min="14834" max="14834" width="15.140625" style="8" customWidth="1"/>
    <col min="14835" max="14835" width="13.140625" style="8" customWidth="1"/>
    <col min="14836" max="14836" width="15.85546875" style="8" customWidth="1"/>
    <col min="14837" max="14837" width="14.85546875" style="8" customWidth="1"/>
    <col min="14838" max="14838" width="19.140625" style="8" customWidth="1"/>
    <col min="14839" max="14839" width="14" style="8" customWidth="1"/>
    <col min="14840" max="14840" width="15.85546875" style="8" customWidth="1"/>
    <col min="14841" max="14841" width="17" style="8" customWidth="1"/>
    <col min="14842" max="14842" width="16.140625" style="8" customWidth="1"/>
    <col min="14843" max="14843" width="17.28515625" style="8" customWidth="1"/>
    <col min="14844" max="14845" width="8.85546875" style="8"/>
    <col min="14846" max="14846" width="13.85546875" style="8" bestFit="1" customWidth="1"/>
    <col min="14847" max="15039" width="8.85546875" style="8"/>
    <col min="15040" max="15040" width="43.42578125" style="8" customWidth="1"/>
    <col min="15041" max="15047" width="18.85546875" style="8" customWidth="1"/>
    <col min="15048" max="15048" width="15.42578125" style="8" customWidth="1"/>
    <col min="15049" max="15049" width="12.140625" style="8" customWidth="1"/>
    <col min="15050" max="15050" width="14.28515625" style="8" customWidth="1"/>
    <col min="15051" max="15051" width="12.28515625" style="8" customWidth="1"/>
    <col min="15052" max="15052" width="12.85546875" style="8" customWidth="1"/>
    <col min="15053" max="15054" width="12.42578125" style="8" customWidth="1"/>
    <col min="15055" max="15055" width="12.28515625" style="8" customWidth="1"/>
    <col min="15056" max="15061" width="11.42578125" style="8" bestFit="1" customWidth="1"/>
    <col min="15062" max="15062" width="13.85546875" style="8" bestFit="1" customWidth="1"/>
    <col min="15063" max="15067" width="11.42578125" style="8" bestFit="1" customWidth="1"/>
    <col min="15068" max="15068" width="11.7109375" style="8" customWidth="1"/>
    <col min="15069" max="15069" width="13.42578125" style="8" bestFit="1" customWidth="1"/>
    <col min="15070" max="15071" width="11.42578125" style="8" bestFit="1" customWidth="1"/>
    <col min="15072" max="15072" width="13.85546875" style="8" bestFit="1" customWidth="1"/>
    <col min="15073" max="15078" width="11.42578125" style="8" bestFit="1" customWidth="1"/>
    <col min="15079" max="15081" width="11.28515625" style="8" bestFit="1" customWidth="1"/>
    <col min="15082" max="15082" width="13.85546875" style="8" bestFit="1" customWidth="1"/>
    <col min="15083" max="15087" width="11.28515625" style="8" bestFit="1" customWidth="1"/>
    <col min="15088" max="15088" width="13.42578125" style="8" customWidth="1"/>
    <col min="15089" max="15089" width="11.28515625" style="8" bestFit="1" customWidth="1"/>
    <col min="15090" max="15090" width="15.140625" style="8" customWidth="1"/>
    <col min="15091" max="15091" width="13.140625" style="8" customWidth="1"/>
    <col min="15092" max="15092" width="15.85546875" style="8" customWidth="1"/>
    <col min="15093" max="15093" width="14.85546875" style="8" customWidth="1"/>
    <col min="15094" max="15094" width="19.140625" style="8" customWidth="1"/>
    <col min="15095" max="15095" width="14" style="8" customWidth="1"/>
    <col min="15096" max="15096" width="15.85546875" style="8" customWidth="1"/>
    <col min="15097" max="15097" width="17" style="8" customWidth="1"/>
    <col min="15098" max="15098" width="16.140625" style="8" customWidth="1"/>
    <col min="15099" max="15099" width="17.28515625" style="8" customWidth="1"/>
    <col min="15100" max="15101" width="8.85546875" style="8"/>
    <col min="15102" max="15102" width="13.85546875" style="8" bestFit="1" customWidth="1"/>
    <col min="15103" max="15295" width="8.85546875" style="8"/>
    <col min="15296" max="15296" width="43.42578125" style="8" customWidth="1"/>
    <col min="15297" max="15303" width="18.85546875" style="8" customWidth="1"/>
    <col min="15304" max="15304" width="15.42578125" style="8" customWidth="1"/>
    <col min="15305" max="15305" width="12.140625" style="8" customWidth="1"/>
    <col min="15306" max="15306" width="14.28515625" style="8" customWidth="1"/>
    <col min="15307" max="15307" width="12.28515625" style="8" customWidth="1"/>
    <col min="15308" max="15308" width="12.85546875" style="8" customWidth="1"/>
    <col min="15309" max="15310" width="12.42578125" style="8" customWidth="1"/>
    <col min="15311" max="15311" width="12.28515625" style="8" customWidth="1"/>
    <col min="15312" max="15317" width="11.42578125" style="8" bestFit="1" customWidth="1"/>
    <col min="15318" max="15318" width="13.85546875" style="8" bestFit="1" customWidth="1"/>
    <col min="15319" max="15323" width="11.42578125" style="8" bestFit="1" customWidth="1"/>
    <col min="15324" max="15324" width="11.7109375" style="8" customWidth="1"/>
    <col min="15325" max="15325" width="13.42578125" style="8" bestFit="1" customWidth="1"/>
    <col min="15326" max="15327" width="11.42578125" style="8" bestFit="1" customWidth="1"/>
    <col min="15328" max="15328" width="13.85546875" style="8" bestFit="1" customWidth="1"/>
    <col min="15329" max="15334" width="11.42578125" style="8" bestFit="1" customWidth="1"/>
    <col min="15335" max="15337" width="11.28515625" style="8" bestFit="1" customWidth="1"/>
    <col min="15338" max="15338" width="13.85546875" style="8" bestFit="1" customWidth="1"/>
    <col min="15339" max="15343" width="11.28515625" style="8" bestFit="1" customWidth="1"/>
    <col min="15344" max="15344" width="13.42578125" style="8" customWidth="1"/>
    <col min="15345" max="15345" width="11.28515625" style="8" bestFit="1" customWidth="1"/>
    <col min="15346" max="15346" width="15.140625" style="8" customWidth="1"/>
    <col min="15347" max="15347" width="13.140625" style="8" customWidth="1"/>
    <col min="15348" max="15348" width="15.85546875" style="8" customWidth="1"/>
    <col min="15349" max="15349" width="14.85546875" style="8" customWidth="1"/>
    <col min="15350" max="15350" width="19.140625" style="8" customWidth="1"/>
    <col min="15351" max="15351" width="14" style="8" customWidth="1"/>
    <col min="15352" max="15352" width="15.85546875" style="8" customWidth="1"/>
    <col min="15353" max="15353" width="17" style="8" customWidth="1"/>
    <col min="15354" max="15354" width="16.140625" style="8" customWidth="1"/>
    <col min="15355" max="15355" width="17.28515625" style="8" customWidth="1"/>
    <col min="15356" max="15357" width="8.85546875" style="8"/>
    <col min="15358" max="15358" width="13.85546875" style="8" bestFit="1" customWidth="1"/>
    <col min="15359" max="15551" width="8.85546875" style="8"/>
    <col min="15552" max="15552" width="43.42578125" style="8" customWidth="1"/>
    <col min="15553" max="15559" width="18.85546875" style="8" customWidth="1"/>
    <col min="15560" max="15560" width="15.42578125" style="8" customWidth="1"/>
    <col min="15561" max="15561" width="12.140625" style="8" customWidth="1"/>
    <col min="15562" max="15562" width="14.28515625" style="8" customWidth="1"/>
    <col min="15563" max="15563" width="12.28515625" style="8" customWidth="1"/>
    <col min="15564" max="15564" width="12.85546875" style="8" customWidth="1"/>
    <col min="15565" max="15566" width="12.42578125" style="8" customWidth="1"/>
    <col min="15567" max="15567" width="12.28515625" style="8" customWidth="1"/>
    <col min="15568" max="15573" width="11.42578125" style="8" bestFit="1" customWidth="1"/>
    <col min="15574" max="15574" width="13.85546875" style="8" bestFit="1" customWidth="1"/>
    <col min="15575" max="15579" width="11.42578125" style="8" bestFit="1" customWidth="1"/>
    <col min="15580" max="15580" width="11.7109375" style="8" customWidth="1"/>
    <col min="15581" max="15581" width="13.42578125" style="8" bestFit="1" customWidth="1"/>
    <col min="15582" max="15583" width="11.42578125" style="8" bestFit="1" customWidth="1"/>
    <col min="15584" max="15584" width="13.85546875" style="8" bestFit="1" customWidth="1"/>
    <col min="15585" max="15590" width="11.42578125" style="8" bestFit="1" customWidth="1"/>
    <col min="15591" max="15593" width="11.28515625" style="8" bestFit="1" customWidth="1"/>
    <col min="15594" max="15594" width="13.85546875" style="8" bestFit="1" customWidth="1"/>
    <col min="15595" max="15599" width="11.28515625" style="8" bestFit="1" customWidth="1"/>
    <col min="15600" max="15600" width="13.42578125" style="8" customWidth="1"/>
    <col min="15601" max="15601" width="11.28515625" style="8" bestFit="1" customWidth="1"/>
    <col min="15602" max="15602" width="15.140625" style="8" customWidth="1"/>
    <col min="15603" max="15603" width="13.140625" style="8" customWidth="1"/>
    <col min="15604" max="15604" width="15.85546875" style="8" customWidth="1"/>
    <col min="15605" max="15605" width="14.85546875" style="8" customWidth="1"/>
    <col min="15606" max="15606" width="19.140625" style="8" customWidth="1"/>
    <col min="15607" max="15607" width="14" style="8" customWidth="1"/>
    <col min="15608" max="15608" width="15.85546875" style="8" customWidth="1"/>
    <col min="15609" max="15609" width="17" style="8" customWidth="1"/>
    <col min="15610" max="15610" width="16.140625" style="8" customWidth="1"/>
    <col min="15611" max="15611" width="17.28515625" style="8" customWidth="1"/>
    <col min="15612" max="15613" width="8.85546875" style="8"/>
    <col min="15614" max="15614" width="13.85546875" style="8" bestFit="1" customWidth="1"/>
    <col min="15615" max="15807" width="8.85546875" style="8"/>
    <col min="15808" max="15808" width="43.42578125" style="8" customWidth="1"/>
    <col min="15809" max="15815" width="18.85546875" style="8" customWidth="1"/>
    <col min="15816" max="15816" width="15.42578125" style="8" customWidth="1"/>
    <col min="15817" max="15817" width="12.140625" style="8" customWidth="1"/>
    <col min="15818" max="15818" width="14.28515625" style="8" customWidth="1"/>
    <col min="15819" max="15819" width="12.28515625" style="8" customWidth="1"/>
    <col min="15820" max="15820" width="12.85546875" style="8" customWidth="1"/>
    <col min="15821" max="15822" width="12.42578125" style="8" customWidth="1"/>
    <col min="15823" max="15823" width="12.28515625" style="8" customWidth="1"/>
    <col min="15824" max="15829" width="11.42578125" style="8" bestFit="1" customWidth="1"/>
    <col min="15830" max="15830" width="13.85546875" style="8" bestFit="1" customWidth="1"/>
    <col min="15831" max="15835" width="11.42578125" style="8" bestFit="1" customWidth="1"/>
    <col min="15836" max="15836" width="11.7109375" style="8" customWidth="1"/>
    <col min="15837" max="15837" width="13.42578125" style="8" bestFit="1" customWidth="1"/>
    <col min="15838" max="15839" width="11.42578125" style="8" bestFit="1" customWidth="1"/>
    <col min="15840" max="15840" width="13.85546875" style="8" bestFit="1" customWidth="1"/>
    <col min="15841" max="15846" width="11.42578125" style="8" bestFit="1" customWidth="1"/>
    <col min="15847" max="15849" width="11.28515625" style="8" bestFit="1" customWidth="1"/>
    <col min="15850" max="15850" width="13.85546875" style="8" bestFit="1" customWidth="1"/>
    <col min="15851" max="15855" width="11.28515625" style="8" bestFit="1" customWidth="1"/>
    <col min="15856" max="15856" width="13.42578125" style="8" customWidth="1"/>
    <col min="15857" max="15857" width="11.28515625" style="8" bestFit="1" customWidth="1"/>
    <col min="15858" max="15858" width="15.140625" style="8" customWidth="1"/>
    <col min="15859" max="15859" width="13.140625" style="8" customWidth="1"/>
    <col min="15860" max="15860" width="15.85546875" style="8" customWidth="1"/>
    <col min="15861" max="15861" width="14.85546875" style="8" customWidth="1"/>
    <col min="15862" max="15862" width="19.140625" style="8" customWidth="1"/>
    <col min="15863" max="15863" width="14" style="8" customWidth="1"/>
    <col min="15864" max="15864" width="15.85546875" style="8" customWidth="1"/>
    <col min="15865" max="15865" width="17" style="8" customWidth="1"/>
    <col min="15866" max="15866" width="16.140625" style="8" customWidth="1"/>
    <col min="15867" max="15867" width="17.28515625" style="8" customWidth="1"/>
    <col min="15868" max="15869" width="8.85546875" style="8"/>
    <col min="15870" max="15870" width="13.85546875" style="8" bestFit="1" customWidth="1"/>
    <col min="15871" max="16063" width="8.85546875" style="8"/>
    <col min="16064" max="16064" width="43.42578125" style="8" customWidth="1"/>
    <col min="16065" max="16071" width="18.85546875" style="8" customWidth="1"/>
    <col min="16072" max="16072" width="15.42578125" style="8" customWidth="1"/>
    <col min="16073" max="16073" width="12.140625" style="8" customWidth="1"/>
    <col min="16074" max="16074" width="14.28515625" style="8" customWidth="1"/>
    <col min="16075" max="16075" width="12.28515625" style="8" customWidth="1"/>
    <col min="16076" max="16076" width="12.85546875" style="8" customWidth="1"/>
    <col min="16077" max="16078" width="12.42578125" style="8" customWidth="1"/>
    <col min="16079" max="16079" width="12.28515625" style="8" customWidth="1"/>
    <col min="16080" max="16085" width="11.42578125" style="8" bestFit="1" customWidth="1"/>
    <col min="16086" max="16086" width="13.85546875" style="8" bestFit="1" customWidth="1"/>
    <col min="16087" max="16091" width="11.42578125" style="8" bestFit="1" customWidth="1"/>
    <col min="16092" max="16092" width="11.7109375" style="8" customWidth="1"/>
    <col min="16093" max="16093" width="13.42578125" style="8" bestFit="1" customWidth="1"/>
    <col min="16094" max="16095" width="11.42578125" style="8" bestFit="1" customWidth="1"/>
    <col min="16096" max="16096" width="13.85546875" style="8" bestFit="1" customWidth="1"/>
    <col min="16097" max="16102" width="11.42578125" style="8" bestFit="1" customWidth="1"/>
    <col min="16103" max="16105" width="11.28515625" style="8" bestFit="1" customWidth="1"/>
    <col min="16106" max="16106" width="13.85546875" style="8" bestFit="1" customWidth="1"/>
    <col min="16107" max="16111" width="11.28515625" style="8" bestFit="1" customWidth="1"/>
    <col min="16112" max="16112" width="13.42578125" style="8" customWidth="1"/>
    <col min="16113" max="16113" width="11.28515625" style="8" bestFit="1" customWidth="1"/>
    <col min="16114" max="16114" width="15.140625" style="8" customWidth="1"/>
    <col min="16115" max="16115" width="13.140625" style="8" customWidth="1"/>
    <col min="16116" max="16116" width="15.85546875" style="8" customWidth="1"/>
    <col min="16117" max="16117" width="14.85546875" style="8" customWidth="1"/>
    <col min="16118" max="16118" width="19.140625" style="8" customWidth="1"/>
    <col min="16119" max="16119" width="14" style="8" customWidth="1"/>
    <col min="16120" max="16120" width="15.85546875" style="8" customWidth="1"/>
    <col min="16121" max="16121" width="17" style="8" customWidth="1"/>
    <col min="16122" max="16122" width="16.140625" style="8" customWidth="1"/>
    <col min="16123" max="16123" width="17.28515625" style="8" customWidth="1"/>
    <col min="16124" max="16125" width="8.85546875" style="8"/>
    <col min="16126" max="16126" width="13.85546875" style="8" bestFit="1" customWidth="1"/>
    <col min="16127" max="16384" width="8.85546875" style="8"/>
  </cols>
  <sheetData>
    <row r="1" spans="1:28" x14ac:dyDescent="0.25">
      <c r="A1" s="40"/>
      <c r="B1" s="1"/>
      <c r="C1" s="1"/>
      <c r="D1" s="1"/>
      <c r="E1" s="10"/>
      <c r="F1" s="10"/>
      <c r="G1" s="10"/>
      <c r="J1" s="10"/>
    </row>
    <row r="2" spans="1:28" s="14" customFormat="1" x14ac:dyDescent="0.25">
      <c r="A2" s="115" t="s">
        <v>168</v>
      </c>
      <c r="B2" s="11" t="s">
        <v>0</v>
      </c>
      <c r="C2" s="12">
        <v>2005</v>
      </c>
      <c r="D2" s="12">
        <v>2006</v>
      </c>
      <c r="E2" s="12">
        <v>2007</v>
      </c>
      <c r="F2" s="12">
        <v>2008</v>
      </c>
      <c r="G2" s="12">
        <v>2009</v>
      </c>
      <c r="H2" s="12">
        <v>2010</v>
      </c>
      <c r="I2" s="12">
        <v>2011</v>
      </c>
      <c r="J2" s="12">
        <v>2012</v>
      </c>
      <c r="K2" s="12">
        <v>2013</v>
      </c>
      <c r="L2" s="13">
        <v>2014</v>
      </c>
    </row>
    <row r="3" spans="1:28" s="15" customFormat="1" x14ac:dyDescent="0.25">
      <c r="A3" s="276"/>
      <c r="B3" s="123"/>
      <c r="C3" s="345">
        <f t="shared" ref="C3:H3" si="0">D3-(D3*0.0123)</f>
        <v>773814531.26878405</v>
      </c>
      <c r="D3" s="345">
        <f t="shared" si="0"/>
        <v>783450978.30189741</v>
      </c>
      <c r="E3" s="345">
        <f t="shared" si="0"/>
        <v>793207429.68704808</v>
      </c>
      <c r="F3" s="345">
        <f t="shared" si="0"/>
        <v>803085379.85931766</v>
      </c>
      <c r="G3" s="345">
        <f t="shared" si="0"/>
        <v>813086341.86424792</v>
      </c>
      <c r="H3" s="345">
        <f t="shared" si="0"/>
        <v>823211847.58959997</v>
      </c>
      <c r="I3" s="337">
        <v>833463448</v>
      </c>
      <c r="J3" s="337">
        <f>I3+(I3*0.0123)</f>
        <v>843715048.41040003</v>
      </c>
      <c r="K3" s="337">
        <f>J3+(J3*0.0123)</f>
        <v>854092743.50584793</v>
      </c>
      <c r="L3" s="343">
        <f>K3+(K3*0.0123)</f>
        <v>864598084.25096989</v>
      </c>
      <c r="N3" s="117"/>
    </row>
    <row r="4" spans="1:28" s="15" customFormat="1" x14ac:dyDescent="0.25">
      <c r="I4" s="16"/>
      <c r="J4" s="16"/>
    </row>
    <row r="5" spans="1:28" s="15" customFormat="1" x14ac:dyDescent="0.25">
      <c r="A5" s="43"/>
      <c r="B5" s="7"/>
      <c r="C5" s="7"/>
      <c r="D5" s="7"/>
      <c r="E5" s="17"/>
      <c r="F5" s="17"/>
      <c r="G5" s="17"/>
      <c r="H5" s="277"/>
      <c r="I5" s="278"/>
      <c r="J5" s="279"/>
    </row>
    <row r="6" spans="1:28" s="15" customFormat="1" x14ac:dyDescent="0.25">
      <c r="A6" s="115" t="s">
        <v>52</v>
      </c>
      <c r="B6" s="11" t="s">
        <v>53</v>
      </c>
      <c r="C6" s="12">
        <v>2005</v>
      </c>
      <c r="D6" s="12">
        <v>2006</v>
      </c>
      <c r="E6" s="12">
        <v>2007</v>
      </c>
      <c r="F6" s="12">
        <v>2008</v>
      </c>
      <c r="G6" s="12">
        <v>2009</v>
      </c>
      <c r="H6" s="12">
        <v>2010</v>
      </c>
      <c r="I6" s="12">
        <v>2011</v>
      </c>
      <c r="J6" s="12">
        <v>2012</v>
      </c>
      <c r="K6" s="12">
        <v>2013</v>
      </c>
      <c r="L6" s="13">
        <v>2014</v>
      </c>
    </row>
    <row r="7" spans="1:28" s="15" customFormat="1" x14ac:dyDescent="0.25">
      <c r="A7" s="42"/>
      <c r="B7" s="128"/>
      <c r="C7" s="130">
        <f>'Protein intake'!C7/1000*365</f>
        <v>20.805</v>
      </c>
      <c r="D7" s="130">
        <f>'Protein intake'!C7/1000*365</f>
        <v>20.805</v>
      </c>
      <c r="E7" s="130">
        <f>'Protein intake'!C7/1000*365</f>
        <v>20.805</v>
      </c>
      <c r="F7" s="130">
        <f>'Protein intake'!C7/1000*365</f>
        <v>20.805</v>
      </c>
      <c r="G7" s="130">
        <f>'Protein intake'!I7/1000*365</f>
        <v>20.859749999999998</v>
      </c>
      <c r="H7" s="130">
        <f>'Protein intake'!I7/1000*365</f>
        <v>20.859749999999998</v>
      </c>
      <c r="I7" s="130">
        <f>'Protein intake'!O7/1000*365</f>
        <v>21.388999999999999</v>
      </c>
      <c r="J7" s="130">
        <f>'Protein intake'!O7/1000*365</f>
        <v>21.388999999999999</v>
      </c>
      <c r="K7" s="130">
        <f>'Protein intake'!O7/1000*365</f>
        <v>21.388999999999999</v>
      </c>
      <c r="L7" s="344">
        <f>'Protein intake'!O7/1000*365</f>
        <v>21.388999999999999</v>
      </c>
    </row>
    <row r="8" spans="1:28" s="15" customFormat="1" x14ac:dyDescent="0.25">
      <c r="A8" s="43"/>
      <c r="B8" s="7"/>
      <c r="C8" s="280"/>
      <c r="D8" s="280"/>
      <c r="E8" s="245"/>
      <c r="F8" s="20"/>
      <c r="G8" s="20"/>
      <c r="H8" s="245"/>
      <c r="I8" s="20"/>
      <c r="J8" s="20"/>
    </row>
    <row r="9" spans="1:28" s="15" customFormat="1" x14ac:dyDescent="0.25">
      <c r="A9" s="43"/>
      <c r="B9" s="2"/>
      <c r="C9" s="2"/>
      <c r="D9" s="2"/>
      <c r="E9" s="17"/>
      <c r="F9" s="17"/>
      <c r="G9" s="17"/>
      <c r="H9" s="17"/>
      <c r="I9" s="17"/>
      <c r="J9" s="17"/>
    </row>
    <row r="10" spans="1:28" s="14" customFormat="1" ht="17.25" x14ac:dyDescent="0.25">
      <c r="A10" s="115" t="s">
        <v>85</v>
      </c>
      <c r="B10" s="11"/>
      <c r="C10" s="12">
        <v>2005</v>
      </c>
      <c r="D10" s="12">
        <v>2006</v>
      </c>
      <c r="E10" s="12">
        <v>2007</v>
      </c>
      <c r="F10" s="12">
        <v>2008</v>
      </c>
      <c r="G10" s="12">
        <v>2009</v>
      </c>
      <c r="H10" s="12">
        <v>2010</v>
      </c>
      <c r="I10" s="12">
        <v>2011</v>
      </c>
      <c r="J10" s="12">
        <v>2012</v>
      </c>
      <c r="K10" s="12">
        <v>2013</v>
      </c>
      <c r="L10" s="13">
        <v>2014</v>
      </c>
      <c r="N10" s="15"/>
      <c r="O10" s="15"/>
      <c r="P10" s="15"/>
      <c r="Q10" s="15"/>
      <c r="R10" s="15"/>
      <c r="S10" s="15"/>
      <c r="T10" s="15"/>
      <c r="U10" s="15"/>
      <c r="V10" s="15"/>
      <c r="W10" s="15"/>
      <c r="X10" s="15"/>
      <c r="Y10" s="15"/>
      <c r="Z10" s="15"/>
      <c r="AA10" s="15"/>
      <c r="AB10" s="15"/>
    </row>
    <row r="11" spans="1:28" x14ac:dyDescent="0.25">
      <c r="A11" s="44"/>
      <c r="B11" s="3"/>
      <c r="C11" s="131">
        <v>0.16</v>
      </c>
      <c r="D11" s="131">
        <v>0.16</v>
      </c>
      <c r="E11" s="132">
        <v>0.16</v>
      </c>
      <c r="F11" s="132">
        <v>0.16</v>
      </c>
      <c r="G11" s="132">
        <v>0.16</v>
      </c>
      <c r="H11" s="132">
        <v>0.16</v>
      </c>
      <c r="I11" s="132">
        <v>0.16</v>
      </c>
      <c r="J11" s="132">
        <v>0.16</v>
      </c>
      <c r="K11" s="133">
        <v>0.16</v>
      </c>
      <c r="L11" s="134">
        <v>0.16</v>
      </c>
      <c r="N11" s="15"/>
      <c r="O11" s="15"/>
      <c r="P11" s="15"/>
      <c r="Q11" s="15"/>
      <c r="R11" s="15"/>
      <c r="S11" s="15"/>
      <c r="T11" s="15"/>
      <c r="U11" s="15"/>
      <c r="V11" s="15"/>
      <c r="W11" s="15"/>
      <c r="X11" s="15"/>
      <c r="Y11" s="15"/>
      <c r="Z11" s="15"/>
      <c r="AA11" s="15"/>
      <c r="AB11" s="15"/>
    </row>
    <row r="12" spans="1:28" x14ac:dyDescent="0.25">
      <c r="A12" s="45"/>
      <c r="B12" s="2"/>
      <c r="C12" s="2"/>
      <c r="D12" s="2"/>
      <c r="E12" s="20"/>
      <c r="F12" s="20"/>
      <c r="G12" s="20"/>
      <c r="H12" s="20"/>
      <c r="I12" s="20"/>
      <c r="J12" s="20"/>
      <c r="N12" s="15"/>
      <c r="O12" s="15"/>
      <c r="P12" s="15"/>
      <c r="Q12" s="15"/>
      <c r="R12" s="15"/>
      <c r="S12" s="15"/>
      <c r="T12" s="15"/>
      <c r="U12" s="15"/>
      <c r="V12" s="15"/>
      <c r="W12" s="15"/>
      <c r="X12" s="15"/>
      <c r="Y12" s="15"/>
      <c r="Z12" s="15"/>
      <c r="AA12" s="15"/>
      <c r="AB12" s="15"/>
    </row>
    <row r="13" spans="1:28" x14ac:dyDescent="0.25">
      <c r="A13" s="45"/>
      <c r="B13" s="2"/>
      <c r="C13" s="2"/>
      <c r="D13" s="2"/>
      <c r="E13" s="20"/>
      <c r="F13" s="18"/>
      <c r="G13" s="18"/>
      <c r="H13" s="18"/>
      <c r="I13" s="18"/>
      <c r="J13" s="18"/>
      <c r="N13" s="15"/>
      <c r="O13" s="15"/>
      <c r="P13" s="15"/>
      <c r="Q13" s="15"/>
      <c r="R13" s="15"/>
      <c r="S13" s="15"/>
      <c r="T13" s="15"/>
      <c r="U13" s="15"/>
      <c r="V13" s="15"/>
      <c r="W13" s="15"/>
      <c r="X13" s="15"/>
      <c r="Y13" s="15"/>
      <c r="Z13" s="15"/>
      <c r="AA13" s="15"/>
      <c r="AB13" s="15"/>
    </row>
    <row r="14" spans="1:28" ht="33" x14ac:dyDescent="0.25">
      <c r="A14" s="115" t="s">
        <v>86</v>
      </c>
      <c r="B14" s="11" t="s">
        <v>0</v>
      </c>
      <c r="C14" s="12">
        <v>2005</v>
      </c>
      <c r="D14" s="12">
        <v>2006</v>
      </c>
      <c r="E14" s="12">
        <v>2007</v>
      </c>
      <c r="F14" s="12">
        <v>2008</v>
      </c>
      <c r="G14" s="12">
        <v>2009</v>
      </c>
      <c r="H14" s="12">
        <v>2010</v>
      </c>
      <c r="I14" s="12">
        <v>2011</v>
      </c>
      <c r="J14" s="12">
        <v>2012</v>
      </c>
      <c r="K14" s="12">
        <v>2013</v>
      </c>
      <c r="L14" s="13">
        <v>2014</v>
      </c>
      <c r="N14" s="15"/>
      <c r="O14" s="15"/>
      <c r="P14" s="15"/>
      <c r="Q14" s="15"/>
      <c r="R14" s="15"/>
      <c r="S14" s="15"/>
      <c r="T14" s="15"/>
      <c r="U14" s="15"/>
      <c r="V14" s="15"/>
      <c r="W14" s="15"/>
      <c r="X14" s="15"/>
      <c r="Y14" s="15"/>
      <c r="Z14" s="15"/>
      <c r="AA14" s="15"/>
      <c r="AB14" s="15"/>
    </row>
    <row r="15" spans="1:28" x14ac:dyDescent="0.25">
      <c r="A15" s="44"/>
      <c r="B15" s="3"/>
      <c r="C15" s="109">
        <v>1.4</v>
      </c>
      <c r="D15" s="109">
        <v>1.4</v>
      </c>
      <c r="E15" s="109">
        <v>1.4</v>
      </c>
      <c r="F15" s="109">
        <v>1.4</v>
      </c>
      <c r="G15" s="109">
        <v>1.4</v>
      </c>
      <c r="H15" s="109">
        <v>1.4</v>
      </c>
      <c r="I15" s="109">
        <v>1.4</v>
      </c>
      <c r="J15" s="109">
        <v>1.4</v>
      </c>
      <c r="K15" s="126">
        <v>1.4</v>
      </c>
      <c r="L15" s="127">
        <v>1.4</v>
      </c>
      <c r="N15" s="15"/>
      <c r="O15" s="15"/>
      <c r="P15" s="15"/>
      <c r="Q15" s="15"/>
      <c r="R15" s="15"/>
      <c r="S15" s="15"/>
      <c r="T15" s="15"/>
      <c r="U15" s="15"/>
      <c r="V15" s="15"/>
      <c r="W15" s="15"/>
      <c r="X15" s="15"/>
      <c r="Y15" s="15"/>
      <c r="Z15" s="15"/>
      <c r="AA15" s="15"/>
      <c r="AB15" s="15"/>
    </row>
    <row r="16" spans="1:28" x14ac:dyDescent="0.25">
      <c r="A16" s="45"/>
      <c r="B16" s="2"/>
      <c r="C16" s="2"/>
      <c r="D16" s="2"/>
      <c r="E16" s="20"/>
      <c r="F16" s="20"/>
      <c r="G16" s="20"/>
      <c r="H16" s="20"/>
      <c r="I16" s="20"/>
      <c r="J16" s="20"/>
      <c r="N16" s="15"/>
      <c r="O16" s="15"/>
      <c r="P16" s="15"/>
      <c r="Q16" s="15"/>
      <c r="R16" s="15"/>
      <c r="S16" s="15"/>
      <c r="T16" s="15"/>
      <c r="U16" s="15"/>
      <c r="V16" s="15"/>
      <c r="W16" s="15"/>
      <c r="X16" s="15"/>
      <c r="Y16" s="15"/>
      <c r="Z16" s="15"/>
      <c r="AA16" s="15"/>
      <c r="AB16" s="15"/>
    </row>
    <row r="17" spans="1:28" x14ac:dyDescent="0.25">
      <c r="A17" s="45"/>
      <c r="B17" s="2"/>
      <c r="C17" s="2"/>
      <c r="D17" s="2"/>
      <c r="E17" s="22"/>
      <c r="F17" s="22"/>
      <c r="G17" s="22"/>
      <c r="H17" s="22"/>
      <c r="I17" s="22"/>
      <c r="J17" s="22"/>
      <c r="N17" s="15"/>
      <c r="O17" s="15"/>
      <c r="P17" s="15"/>
      <c r="Q17" s="15"/>
      <c r="R17" s="15"/>
      <c r="S17" s="15"/>
      <c r="T17" s="15"/>
      <c r="U17" s="15"/>
      <c r="V17" s="15"/>
      <c r="W17" s="15"/>
      <c r="X17" s="15"/>
      <c r="Y17" s="15"/>
      <c r="Z17" s="15"/>
      <c r="AA17" s="15"/>
      <c r="AB17" s="15"/>
    </row>
    <row r="18" spans="1:28" s="14" customFormat="1" ht="48.75" x14ac:dyDescent="0.25">
      <c r="A18" s="115" t="s">
        <v>87</v>
      </c>
      <c r="B18" s="11" t="s">
        <v>0</v>
      </c>
      <c r="C18" s="12">
        <v>2005</v>
      </c>
      <c r="D18" s="12">
        <v>2006</v>
      </c>
      <c r="E18" s="12">
        <v>2007</v>
      </c>
      <c r="F18" s="12">
        <v>2008</v>
      </c>
      <c r="G18" s="12">
        <v>2009</v>
      </c>
      <c r="H18" s="12">
        <v>2010</v>
      </c>
      <c r="I18" s="12">
        <v>2011</v>
      </c>
      <c r="J18" s="12">
        <v>2012</v>
      </c>
      <c r="K18" s="12">
        <v>2013</v>
      </c>
      <c r="L18" s="13">
        <v>2014</v>
      </c>
      <c r="N18" s="15"/>
      <c r="O18" s="15"/>
      <c r="P18" s="15"/>
      <c r="Q18" s="15"/>
      <c r="R18" s="15"/>
      <c r="S18" s="15"/>
      <c r="T18" s="15"/>
      <c r="U18" s="15"/>
      <c r="V18" s="15"/>
      <c r="W18" s="15"/>
      <c r="X18" s="15"/>
      <c r="Y18" s="15"/>
      <c r="Z18" s="15"/>
      <c r="AA18" s="15"/>
      <c r="AB18" s="15"/>
    </row>
    <row r="19" spans="1:28" x14ac:dyDescent="0.25">
      <c r="A19" s="44"/>
      <c r="B19" s="3"/>
      <c r="C19" s="118">
        <v>1.25</v>
      </c>
      <c r="D19" s="118">
        <v>1.25</v>
      </c>
      <c r="E19" s="19">
        <v>1.25</v>
      </c>
      <c r="F19" s="19">
        <v>1.25</v>
      </c>
      <c r="G19" s="19">
        <v>1.25</v>
      </c>
      <c r="H19" s="19">
        <v>1.25</v>
      </c>
      <c r="I19" s="19">
        <v>1.25</v>
      </c>
      <c r="J19" s="19">
        <v>1.25</v>
      </c>
      <c r="K19" s="123">
        <v>1.25</v>
      </c>
      <c r="L19" s="124">
        <v>1.25</v>
      </c>
      <c r="N19" s="15"/>
      <c r="O19" s="15"/>
      <c r="P19" s="15"/>
      <c r="Q19" s="15"/>
      <c r="R19" s="15"/>
      <c r="S19" s="15"/>
      <c r="T19" s="15"/>
      <c r="U19" s="15"/>
      <c r="V19" s="15"/>
      <c r="W19" s="15"/>
      <c r="X19" s="15"/>
      <c r="Y19" s="15"/>
      <c r="Z19" s="15"/>
      <c r="AA19" s="15"/>
      <c r="AB19" s="15"/>
    </row>
    <row r="20" spans="1:28" x14ac:dyDescent="0.25">
      <c r="A20" s="45"/>
      <c r="B20" s="2"/>
      <c r="C20" s="2"/>
      <c r="D20" s="2"/>
      <c r="E20" s="20"/>
      <c r="F20" s="20"/>
      <c r="G20" s="20"/>
      <c r="H20" s="20"/>
      <c r="I20" s="20"/>
      <c r="J20" s="20"/>
      <c r="N20" s="15"/>
      <c r="O20" s="15"/>
      <c r="P20" s="15"/>
      <c r="Q20" s="15"/>
      <c r="R20" s="15"/>
      <c r="S20" s="15"/>
      <c r="T20" s="15"/>
      <c r="U20" s="15"/>
      <c r="V20" s="15"/>
      <c r="W20" s="15"/>
      <c r="X20" s="15"/>
      <c r="Y20" s="15"/>
      <c r="Z20" s="15"/>
      <c r="AA20" s="15"/>
      <c r="AB20" s="15"/>
    </row>
    <row r="21" spans="1:28" x14ac:dyDescent="0.25">
      <c r="A21" s="45"/>
      <c r="B21" s="2"/>
      <c r="C21" s="2"/>
      <c r="D21" s="2"/>
      <c r="E21" s="22"/>
      <c r="F21" s="22"/>
      <c r="G21" s="22"/>
      <c r="H21" s="22"/>
      <c r="I21" s="22"/>
      <c r="J21" s="22"/>
      <c r="N21" s="15"/>
      <c r="O21" s="15"/>
      <c r="P21" s="15"/>
      <c r="Q21" s="15"/>
      <c r="R21" s="15"/>
      <c r="S21" s="15"/>
      <c r="T21" s="15"/>
      <c r="U21" s="15"/>
      <c r="V21" s="15"/>
      <c r="W21" s="15"/>
      <c r="X21" s="15"/>
      <c r="Y21" s="15"/>
      <c r="Z21" s="15"/>
      <c r="AA21" s="15"/>
      <c r="AB21" s="15"/>
    </row>
    <row r="22" spans="1:28" s="25" customFormat="1" ht="17.25" x14ac:dyDescent="0.25">
      <c r="A22" s="115" t="s">
        <v>88</v>
      </c>
      <c r="B22" s="32"/>
      <c r="C22" s="47"/>
      <c r="D22" s="47"/>
      <c r="E22" s="33"/>
      <c r="F22" s="33"/>
      <c r="G22" s="33"/>
      <c r="H22" s="33"/>
      <c r="I22" s="33"/>
      <c r="J22" s="33"/>
      <c r="N22" s="15"/>
      <c r="O22" s="15"/>
      <c r="P22" s="15"/>
      <c r="Q22" s="15"/>
      <c r="R22" s="15"/>
      <c r="S22" s="15"/>
      <c r="T22" s="15"/>
      <c r="U22" s="15"/>
      <c r="V22" s="15"/>
      <c r="W22" s="15"/>
      <c r="X22" s="15"/>
      <c r="Y22" s="15"/>
      <c r="Z22" s="15"/>
      <c r="AA22" s="15"/>
      <c r="AB22" s="15"/>
    </row>
    <row r="23" spans="1:28" s="25" customFormat="1" x14ac:dyDescent="0.25">
      <c r="A23" s="36">
        <v>0</v>
      </c>
      <c r="B23" s="34" t="s">
        <v>54</v>
      </c>
      <c r="C23" s="47"/>
      <c r="D23" s="47"/>
      <c r="E23" s="31"/>
      <c r="F23" s="35"/>
      <c r="G23" s="35"/>
      <c r="H23" s="35"/>
      <c r="I23" s="35"/>
      <c r="J23" s="35"/>
      <c r="N23" s="15"/>
      <c r="O23" s="15"/>
      <c r="P23" s="15"/>
      <c r="Q23" s="15"/>
      <c r="R23" s="15"/>
      <c r="S23" s="15"/>
      <c r="T23" s="15"/>
      <c r="U23" s="15"/>
      <c r="V23" s="15"/>
      <c r="W23" s="15"/>
      <c r="X23" s="15"/>
      <c r="Y23" s="15"/>
      <c r="Z23" s="15"/>
      <c r="AA23" s="15"/>
      <c r="AB23" s="15"/>
    </row>
    <row r="24" spans="1:28" s="25" customFormat="1" x14ac:dyDescent="0.25">
      <c r="A24" s="46"/>
      <c r="B24" s="47"/>
      <c r="C24" s="47"/>
      <c r="D24" s="47"/>
      <c r="E24" s="31"/>
      <c r="F24" s="35"/>
      <c r="G24" s="35"/>
      <c r="H24" s="35"/>
      <c r="I24" s="35"/>
      <c r="J24" s="35"/>
    </row>
    <row r="25" spans="1:28" s="25" customFormat="1" x14ac:dyDescent="0.25">
      <c r="A25" s="46"/>
      <c r="B25" s="47"/>
      <c r="C25" s="47"/>
      <c r="D25" s="47"/>
      <c r="E25" s="31"/>
      <c r="F25" s="35"/>
      <c r="G25" s="35"/>
      <c r="H25" s="35"/>
      <c r="I25" s="35"/>
      <c r="J25" s="35"/>
    </row>
    <row r="26" spans="1:28" ht="33" x14ac:dyDescent="0.25">
      <c r="A26" s="115" t="s">
        <v>89</v>
      </c>
      <c r="B26" s="39" t="s">
        <v>54</v>
      </c>
      <c r="C26" s="12">
        <v>2005</v>
      </c>
      <c r="D26" s="12">
        <v>2006</v>
      </c>
      <c r="E26" s="12">
        <v>2007</v>
      </c>
      <c r="F26" s="12">
        <v>2008</v>
      </c>
      <c r="G26" s="12">
        <v>2009</v>
      </c>
      <c r="H26" s="12">
        <v>2010</v>
      </c>
      <c r="I26" s="12">
        <v>2011</v>
      </c>
      <c r="J26" s="12">
        <v>2012</v>
      </c>
      <c r="K26" s="12">
        <v>2013</v>
      </c>
      <c r="L26" s="13">
        <v>2014</v>
      </c>
    </row>
    <row r="27" spans="1:28" s="25" customFormat="1" x14ac:dyDescent="0.25">
      <c r="A27" s="48"/>
      <c r="B27" s="4"/>
      <c r="C27" s="23">
        <f>(C3*C7*C11*C15*C19)-$A$23</f>
        <v>4507779170.4531746</v>
      </c>
      <c r="D27" s="23">
        <f t="shared" ref="D27:L27" si="1">(D3*D7*D11*D15*D19)-$A$23</f>
        <v>4563915328.9998732</v>
      </c>
      <c r="E27" s="23">
        <f t="shared" si="1"/>
        <v>4620750560.8989296</v>
      </c>
      <c r="F27" s="23">
        <f t="shared" si="1"/>
        <v>4678293571.832468</v>
      </c>
      <c r="G27" s="23">
        <f t="shared" si="1"/>
        <v>4749017789.5167675</v>
      </c>
      <c r="H27" s="23">
        <f t="shared" si="1"/>
        <v>4808158134.5720024</v>
      </c>
      <c r="I27" s="23">
        <f t="shared" si="1"/>
        <v>4991545912.9961596</v>
      </c>
      <c r="J27" s="23">
        <f t="shared" si="1"/>
        <v>5052941927.7260122</v>
      </c>
      <c r="K27" s="23">
        <f t="shared" si="1"/>
        <v>5115093113.4370422</v>
      </c>
      <c r="L27" s="24">
        <f t="shared" si="1"/>
        <v>5178008758.7323179</v>
      </c>
    </row>
    <row r="28" spans="1:28" s="25" customFormat="1" x14ac:dyDescent="0.25">
      <c r="A28" s="49"/>
      <c r="B28" s="5"/>
      <c r="C28" s="5"/>
      <c r="D28" s="5"/>
      <c r="E28" s="26"/>
      <c r="F28" s="26"/>
      <c r="G28" s="26"/>
      <c r="H28" s="26"/>
      <c r="I28" s="26"/>
      <c r="J28" s="26"/>
    </row>
    <row r="29" spans="1:28" s="25" customFormat="1" x14ac:dyDescent="0.25">
      <c r="A29" s="49"/>
      <c r="B29" s="5"/>
      <c r="C29" s="5"/>
      <c r="D29" s="5"/>
      <c r="E29" s="27"/>
      <c r="F29" s="27"/>
      <c r="G29" s="27"/>
      <c r="H29" s="27"/>
      <c r="I29" s="27"/>
      <c r="J29" s="27"/>
    </row>
    <row r="30" spans="1:28" ht="33" x14ac:dyDescent="0.25">
      <c r="A30" s="115" t="s">
        <v>90</v>
      </c>
      <c r="B30" s="11" t="s">
        <v>55</v>
      </c>
      <c r="C30" s="12">
        <v>2005</v>
      </c>
      <c r="D30" s="12">
        <v>2006</v>
      </c>
      <c r="E30" s="12">
        <v>2007</v>
      </c>
      <c r="F30" s="12">
        <v>2008</v>
      </c>
      <c r="G30" s="12">
        <v>2009</v>
      </c>
      <c r="H30" s="12">
        <v>2010</v>
      </c>
      <c r="I30" s="12">
        <v>2011</v>
      </c>
      <c r="J30" s="12">
        <v>2012</v>
      </c>
      <c r="K30" s="12">
        <v>2013</v>
      </c>
      <c r="L30" s="13">
        <v>2014</v>
      </c>
    </row>
    <row r="31" spans="1:28" s="25" customFormat="1" x14ac:dyDescent="0.25">
      <c r="A31" s="50"/>
      <c r="B31" s="28"/>
      <c r="C31" s="23">
        <v>5.0000000000000001E-3</v>
      </c>
      <c r="D31" s="23">
        <v>5.0000000000000001E-3</v>
      </c>
      <c r="E31" s="23">
        <v>5.0000000000000001E-3</v>
      </c>
      <c r="F31" s="23">
        <v>5.0000000000000001E-3</v>
      </c>
      <c r="G31" s="23">
        <v>5.0000000000000001E-3</v>
      </c>
      <c r="H31" s="23">
        <v>5.0000000000000001E-3</v>
      </c>
      <c r="I31" s="23">
        <v>5.0000000000000001E-3</v>
      </c>
      <c r="J31" s="23">
        <v>5.0000000000000001E-3</v>
      </c>
      <c r="K31" s="23">
        <v>5.0000000000000001E-3</v>
      </c>
      <c r="L31" s="24">
        <v>5.0000000000000001E-3</v>
      </c>
    </row>
    <row r="32" spans="1:28" s="25" customFormat="1" x14ac:dyDescent="0.25">
      <c r="A32" s="51"/>
      <c r="B32" s="30"/>
      <c r="C32" s="30"/>
      <c r="D32" s="30"/>
      <c r="E32" s="26"/>
      <c r="F32" s="26"/>
      <c r="G32" s="26"/>
      <c r="H32" s="26"/>
      <c r="I32" s="26"/>
      <c r="J32" s="26"/>
    </row>
    <row r="33" spans="1:12" s="25" customFormat="1" x14ac:dyDescent="0.25">
      <c r="A33" s="51"/>
      <c r="B33" s="29"/>
      <c r="C33" s="29"/>
      <c r="D33" s="29"/>
      <c r="E33" s="31"/>
      <c r="F33" s="31"/>
      <c r="G33" s="31"/>
      <c r="H33" s="31"/>
      <c r="I33" s="31"/>
      <c r="J33" s="31"/>
    </row>
    <row r="34" spans="1:12" s="25" customFormat="1" ht="31.5" x14ac:dyDescent="0.25">
      <c r="A34" s="52" t="s">
        <v>56</v>
      </c>
      <c r="B34" s="53"/>
      <c r="C34" s="53"/>
      <c r="D34" s="53"/>
      <c r="E34" s="31"/>
      <c r="F34" s="31"/>
      <c r="G34" s="31"/>
      <c r="H34" s="31"/>
      <c r="I34" s="31"/>
      <c r="J34" s="31"/>
    </row>
    <row r="35" spans="1:12" s="25" customFormat="1" x14ac:dyDescent="0.25">
      <c r="A35" s="110">
        <f>44/28</f>
        <v>1.5714285714285714</v>
      </c>
      <c r="B35" s="5"/>
      <c r="C35" s="5"/>
      <c r="D35" s="5"/>
      <c r="E35" s="31"/>
      <c r="F35" s="31"/>
      <c r="G35" s="31"/>
      <c r="H35" s="31"/>
      <c r="I35" s="31"/>
      <c r="J35" s="31"/>
    </row>
    <row r="36" spans="1:12" s="25" customFormat="1" x14ac:dyDescent="0.25">
      <c r="A36" s="37"/>
      <c r="B36" s="29"/>
      <c r="C36" s="29"/>
      <c r="D36" s="29"/>
      <c r="E36" s="31"/>
      <c r="F36" s="31"/>
      <c r="G36" s="31"/>
      <c r="H36" s="31"/>
      <c r="I36" s="31"/>
      <c r="J36" s="31"/>
    </row>
    <row r="37" spans="1:12" s="25" customFormat="1" x14ac:dyDescent="0.25">
      <c r="A37" s="51"/>
      <c r="B37" s="30"/>
      <c r="C37" s="30"/>
      <c r="D37" s="30"/>
      <c r="E37" s="31"/>
      <c r="F37" s="31"/>
      <c r="G37" s="31"/>
      <c r="H37" s="31"/>
      <c r="I37" s="31"/>
      <c r="J37" s="31"/>
    </row>
    <row r="38" spans="1:12" ht="47.25" customHeight="1" x14ac:dyDescent="0.25">
      <c r="A38" s="466" t="s">
        <v>194</v>
      </c>
      <c r="B38" s="467"/>
      <c r="C38" s="12">
        <v>2005</v>
      </c>
      <c r="D38" s="12">
        <v>2006</v>
      </c>
      <c r="E38" s="54">
        <v>2007</v>
      </c>
      <c r="F38" s="54">
        <v>2008</v>
      </c>
      <c r="G38" s="54">
        <v>2009</v>
      </c>
      <c r="H38" s="54">
        <v>2010</v>
      </c>
      <c r="I38" s="54">
        <v>2011</v>
      </c>
      <c r="J38" s="54">
        <v>2012</v>
      </c>
      <c r="K38" s="12">
        <v>2013</v>
      </c>
      <c r="L38" s="13">
        <v>2014</v>
      </c>
    </row>
    <row r="39" spans="1:12" x14ac:dyDescent="0.25">
      <c r="A39" s="42"/>
      <c r="B39" s="6"/>
      <c r="C39" s="281">
        <f>C27*C31*$A$35/10^3</f>
        <v>35418.26491070351</v>
      </c>
      <c r="D39" s="281">
        <f t="shared" ref="D39:L39" si="2">D27*D31*$A$35/10^3</f>
        <v>35859.334727856141</v>
      </c>
      <c r="E39" s="281">
        <f t="shared" si="2"/>
        <v>36305.897264205872</v>
      </c>
      <c r="F39" s="281">
        <f t="shared" si="2"/>
        <v>36758.020921540818</v>
      </c>
      <c r="G39" s="281">
        <f t="shared" si="2"/>
        <v>37313.711203346029</v>
      </c>
      <c r="H39" s="281">
        <f t="shared" si="2"/>
        <v>37778.385343065733</v>
      </c>
      <c r="I39" s="281">
        <f t="shared" si="2"/>
        <v>39219.289316398397</v>
      </c>
      <c r="J39" s="281">
        <f t="shared" si="2"/>
        <v>39701.686574990097</v>
      </c>
      <c r="K39" s="281">
        <f t="shared" si="2"/>
        <v>40190.017319862476</v>
      </c>
      <c r="L39" s="341">
        <f t="shared" si="2"/>
        <v>40684.354532896788</v>
      </c>
    </row>
    <row r="40" spans="1:12" x14ac:dyDescent="0.25">
      <c r="A40" s="43"/>
      <c r="B40" s="7"/>
      <c r="C40" s="7"/>
      <c r="D40" s="7"/>
      <c r="E40" s="41"/>
      <c r="F40" s="41"/>
      <c r="G40" s="41"/>
      <c r="H40" s="41"/>
      <c r="I40" s="41"/>
      <c r="J40" s="41"/>
    </row>
    <row r="42" spans="1:12" ht="47.25" customHeight="1" x14ac:dyDescent="0.25">
      <c r="A42" s="466" t="s">
        <v>195</v>
      </c>
      <c r="B42" s="467"/>
      <c r="C42" s="121">
        <v>2005</v>
      </c>
      <c r="D42" s="122">
        <v>2006</v>
      </c>
      <c r="E42" s="54">
        <v>2007</v>
      </c>
      <c r="F42" s="54">
        <v>2008</v>
      </c>
      <c r="G42" s="54">
        <v>2009</v>
      </c>
      <c r="H42" s="54">
        <v>2010</v>
      </c>
      <c r="I42" s="54">
        <v>2011</v>
      </c>
      <c r="J42" s="54">
        <v>2012</v>
      </c>
      <c r="K42" s="12">
        <v>2013</v>
      </c>
      <c r="L42" s="13">
        <v>2014</v>
      </c>
    </row>
    <row r="43" spans="1:12" x14ac:dyDescent="0.25">
      <c r="A43" s="42"/>
      <c r="B43" s="6"/>
      <c r="C43" s="94">
        <f>C39*310</f>
        <v>10979662.122318089</v>
      </c>
      <c r="D43" s="94">
        <f>D39*310</f>
        <v>11116393.765635405</v>
      </c>
      <c r="E43" s="94">
        <f>E39*310</f>
        <v>11254828.151903821</v>
      </c>
      <c r="F43" s="94">
        <f t="shared" ref="F43:L43" si="3">F39*310</f>
        <v>11394986.485677654</v>
      </c>
      <c r="G43" s="94">
        <f t="shared" si="3"/>
        <v>11567250.473037269</v>
      </c>
      <c r="H43" s="94">
        <f t="shared" si="3"/>
        <v>11711299.456350377</v>
      </c>
      <c r="I43" s="94">
        <f t="shared" si="3"/>
        <v>12157979.688083503</v>
      </c>
      <c r="J43" s="94">
        <f t="shared" si="3"/>
        <v>12307522.83824693</v>
      </c>
      <c r="K43" s="94">
        <f t="shared" si="3"/>
        <v>12458905.369157368</v>
      </c>
      <c r="L43" s="342">
        <f t="shared" si="3"/>
        <v>12612149.905198004</v>
      </c>
    </row>
    <row r="44" spans="1:12" x14ac:dyDescent="0.25">
      <c r="A44" s="47"/>
      <c r="B44" s="47"/>
      <c r="C44" s="47"/>
      <c r="D44" s="47"/>
    </row>
    <row r="45" spans="1:12" x14ac:dyDescent="0.25">
      <c r="A45" s="47"/>
      <c r="B45" s="47"/>
      <c r="C45" s="116"/>
      <c r="D45" s="116"/>
    </row>
    <row r="46" spans="1:12" x14ac:dyDescent="0.25">
      <c r="A46" s="47"/>
      <c r="B46" s="47"/>
      <c r="C46" s="120"/>
      <c r="D46" s="120"/>
    </row>
  </sheetData>
  <mergeCells count="2">
    <mergeCell ref="A38:B38"/>
    <mergeCell ref="A42:B42"/>
  </mergeCells>
  <hyperlinks>
    <hyperlink ref="P19" r:id="rId1" display="http://www.indiaenvironmentportal.org.in/files/file/nutritional%20intake%20in%20India%202011-12.pdf" xr:uid="{00000000-0004-0000-0600-000000000000}"/>
  </hyperlinks>
  <pageMargins left="0.25" right="0.25" top="0.75" bottom="0.75" header="0.3" footer="0.3"/>
  <pageSetup paperSize="9" scale="51" fitToHeight="0" orientation="landscape" horizontalDpi="30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2"/>
  <sheetViews>
    <sheetView zoomScale="85" zoomScaleNormal="85" workbookViewId="0">
      <selection activeCell="A11" sqref="A11"/>
    </sheetView>
  </sheetViews>
  <sheetFormatPr defaultRowHeight="15" x14ac:dyDescent="0.25"/>
  <cols>
    <col min="1" max="1" width="9.140625" style="366"/>
    <col min="2" max="2" width="34.85546875" style="366" customWidth="1"/>
    <col min="3" max="3" width="32.7109375" style="366" customWidth="1"/>
    <col min="4" max="4" width="35.7109375" style="366" customWidth="1"/>
    <col min="5" max="5" width="34.85546875" style="366" customWidth="1"/>
    <col min="6" max="6" width="25.28515625" style="366" bestFit="1" customWidth="1"/>
    <col min="7" max="16384" width="9.140625" style="366"/>
  </cols>
  <sheetData>
    <row r="1" spans="1:5" x14ac:dyDescent="0.25">
      <c r="A1" s="364" t="s">
        <v>206</v>
      </c>
    </row>
    <row r="2" spans="1:5" x14ac:dyDescent="0.25">
      <c r="A2" s="365" t="s">
        <v>240</v>
      </c>
    </row>
    <row r="3" spans="1:5" x14ac:dyDescent="0.25">
      <c r="A3" s="365"/>
    </row>
    <row r="4" spans="1:5" ht="29.25" x14ac:dyDescent="0.25">
      <c r="B4" s="367" t="s">
        <v>207</v>
      </c>
      <c r="C4" s="368" t="s">
        <v>218</v>
      </c>
      <c r="D4" s="367" t="s">
        <v>207</v>
      </c>
      <c r="E4" s="368" t="s">
        <v>218</v>
      </c>
    </row>
    <row r="5" spans="1:5" x14ac:dyDescent="0.25">
      <c r="B5" s="472" t="s">
        <v>219</v>
      </c>
      <c r="C5" s="478">
        <v>0.19399999999999998</v>
      </c>
      <c r="D5" s="369" t="s">
        <v>208</v>
      </c>
      <c r="E5" s="370">
        <v>2.1999999999999999E-2</v>
      </c>
    </row>
    <row r="6" spans="1:5" x14ac:dyDescent="0.25">
      <c r="B6" s="472"/>
      <c r="C6" s="479"/>
      <c r="D6" s="371" t="s">
        <v>209</v>
      </c>
      <c r="E6" s="370">
        <v>0.14699999999999999</v>
      </c>
    </row>
    <row r="7" spans="1:5" x14ac:dyDescent="0.25">
      <c r="B7" s="472"/>
      <c r="C7" s="480"/>
      <c r="D7" s="369" t="s">
        <v>210</v>
      </c>
      <c r="E7" s="372">
        <v>2.5000000000000001E-2</v>
      </c>
    </row>
    <row r="8" spans="1:5" x14ac:dyDescent="0.25">
      <c r="B8" s="473" t="s">
        <v>220</v>
      </c>
      <c r="C8" s="478">
        <v>0.10500000000000001</v>
      </c>
      <c r="D8" s="371" t="s">
        <v>211</v>
      </c>
      <c r="E8" s="370">
        <v>8.2000000000000003E-2</v>
      </c>
    </row>
    <row r="9" spans="1:5" x14ac:dyDescent="0.25">
      <c r="B9" s="473"/>
      <c r="C9" s="480"/>
      <c r="D9" s="371" t="s">
        <v>212</v>
      </c>
      <c r="E9" s="370">
        <v>2.3E-2</v>
      </c>
    </row>
    <row r="10" spans="1:5" ht="15" customHeight="1" x14ac:dyDescent="0.25">
      <c r="B10" s="472" t="s">
        <v>221</v>
      </c>
      <c r="C10" s="478">
        <v>7.0000000000000001E-3</v>
      </c>
      <c r="D10" s="369" t="s">
        <v>213</v>
      </c>
      <c r="E10" s="372">
        <v>2E-3</v>
      </c>
    </row>
    <row r="11" spans="1:5" x14ac:dyDescent="0.25">
      <c r="B11" s="472"/>
      <c r="C11" s="479"/>
      <c r="D11" s="369" t="s">
        <v>214</v>
      </c>
      <c r="E11" s="372">
        <v>3.0000000000000001E-3</v>
      </c>
    </row>
    <row r="12" spans="1:5" x14ac:dyDescent="0.25">
      <c r="B12" s="472"/>
      <c r="C12" s="480"/>
      <c r="D12" s="369" t="s">
        <v>215</v>
      </c>
      <c r="E12" s="372">
        <v>2E-3</v>
      </c>
    </row>
    <row r="13" spans="1:5" x14ac:dyDescent="0.25">
      <c r="B13" s="472" t="s">
        <v>222</v>
      </c>
      <c r="C13" s="481">
        <v>0.69200000000000006</v>
      </c>
      <c r="D13" s="371" t="s">
        <v>216</v>
      </c>
      <c r="E13" s="373">
        <v>1.9E-2</v>
      </c>
    </row>
    <row r="14" spans="1:5" x14ac:dyDescent="0.25">
      <c r="B14" s="472"/>
      <c r="C14" s="482"/>
      <c r="D14" s="369" t="s">
        <v>217</v>
      </c>
      <c r="E14" s="372">
        <v>0.67300000000000004</v>
      </c>
    </row>
    <row r="15" spans="1:5" ht="45" x14ac:dyDescent="0.25">
      <c r="B15" s="374" t="s">
        <v>227</v>
      </c>
      <c r="C15" s="380" t="s">
        <v>239</v>
      </c>
      <c r="D15" s="369"/>
      <c r="E15" s="370">
        <f>1-E5-E6-C8-E13</f>
        <v>0.70699999999999996</v>
      </c>
    </row>
    <row r="17" spans="1:8" ht="29.25" x14ac:dyDescent="0.25">
      <c r="B17" s="367" t="s">
        <v>207</v>
      </c>
      <c r="C17" s="368" t="s">
        <v>223</v>
      </c>
      <c r="D17" s="367" t="s">
        <v>207</v>
      </c>
      <c r="E17" s="368" t="s">
        <v>224</v>
      </c>
    </row>
    <row r="18" spans="1:8" ht="15.75" x14ac:dyDescent="0.25">
      <c r="B18" s="472" t="s">
        <v>219</v>
      </c>
      <c r="C18" s="474">
        <v>7.0999999999999994E-2</v>
      </c>
      <c r="D18" s="369" t="s">
        <v>208</v>
      </c>
      <c r="E18" s="375">
        <v>8.0999999999999996E-3</v>
      </c>
      <c r="G18" s="217"/>
      <c r="H18" s="391"/>
    </row>
    <row r="19" spans="1:8" ht="15.75" x14ac:dyDescent="0.25">
      <c r="B19" s="472"/>
      <c r="C19" s="472"/>
      <c r="D19" s="371" t="s">
        <v>209</v>
      </c>
      <c r="E19" s="375">
        <v>5.3800000000000001E-2</v>
      </c>
      <c r="G19" s="217"/>
      <c r="H19" s="392"/>
    </row>
    <row r="20" spans="1:8" ht="15.75" x14ac:dyDescent="0.25">
      <c r="B20" s="472"/>
      <c r="C20" s="472"/>
      <c r="D20" s="369" t="s">
        <v>210</v>
      </c>
      <c r="E20" s="372">
        <f>(E7/C5)*C18</f>
        <v>9.1494845360824747E-3</v>
      </c>
      <c r="G20" s="217"/>
      <c r="H20" s="393"/>
    </row>
    <row r="21" spans="1:8" ht="15.75" x14ac:dyDescent="0.25">
      <c r="B21" s="473" t="s">
        <v>220</v>
      </c>
      <c r="C21" s="474">
        <v>0.10299999999999999</v>
      </c>
      <c r="D21" s="371" t="s">
        <v>211</v>
      </c>
      <c r="E21" s="370">
        <f>(E8/C8)*C21</f>
        <v>8.0438095238095239E-2</v>
      </c>
      <c r="G21" s="217"/>
      <c r="H21" s="477"/>
    </row>
    <row r="22" spans="1:8" ht="15.75" x14ac:dyDescent="0.25">
      <c r="B22" s="473"/>
      <c r="C22" s="472"/>
      <c r="D22" s="371" t="s">
        <v>212</v>
      </c>
      <c r="E22" s="370">
        <f>(E9/C8)*C21</f>
        <v>2.2561904761904759E-2</v>
      </c>
      <c r="G22" s="217"/>
      <c r="H22" s="477"/>
    </row>
    <row r="23" spans="1:8" ht="15.75" x14ac:dyDescent="0.25">
      <c r="B23" s="472" t="s">
        <v>221</v>
      </c>
      <c r="C23" s="474">
        <v>4.4999999999999998E-2</v>
      </c>
      <c r="D23" s="369" t="s">
        <v>213</v>
      </c>
      <c r="E23" s="372">
        <f>(E10/C10)*C23</f>
        <v>1.2857142857142855E-2</v>
      </c>
      <c r="G23" s="217"/>
      <c r="H23" s="392"/>
    </row>
    <row r="24" spans="1:8" x14ac:dyDescent="0.25">
      <c r="B24" s="472"/>
      <c r="C24" s="472"/>
      <c r="D24" s="369" t="s">
        <v>214</v>
      </c>
      <c r="E24" s="372">
        <f>(E11/C10)*C23</f>
        <v>1.9285714285714285E-2</v>
      </c>
    </row>
    <row r="25" spans="1:8" x14ac:dyDescent="0.25">
      <c r="B25" s="472"/>
      <c r="C25" s="472"/>
      <c r="D25" s="369" t="s">
        <v>215</v>
      </c>
      <c r="E25" s="372">
        <f>(E12/C10)*C23</f>
        <v>1.2857142857142855E-2</v>
      </c>
    </row>
    <row r="26" spans="1:8" x14ac:dyDescent="0.25">
      <c r="B26" s="472" t="s">
        <v>222</v>
      </c>
      <c r="C26" s="474">
        <v>0.78100000000000003</v>
      </c>
      <c r="D26" s="371" t="s">
        <v>216</v>
      </c>
      <c r="E26" s="375">
        <v>2.1399999999999999E-2</v>
      </c>
    </row>
    <row r="27" spans="1:8" x14ac:dyDescent="0.25">
      <c r="B27" s="472"/>
      <c r="C27" s="472"/>
      <c r="D27" s="369" t="s">
        <v>217</v>
      </c>
      <c r="E27" s="372">
        <f>(E14/C13)*C26</f>
        <v>0.75955635838150293</v>
      </c>
    </row>
    <row r="28" spans="1:8" ht="45" x14ac:dyDescent="0.25">
      <c r="B28" s="374" t="s">
        <v>227</v>
      </c>
      <c r="C28" s="376" t="s">
        <v>239</v>
      </c>
      <c r="D28" s="376"/>
      <c r="E28" s="377">
        <f>1-E18-E19-C21-E26</f>
        <v>0.81370000000000009</v>
      </c>
    </row>
    <row r="29" spans="1:8" x14ac:dyDescent="0.25">
      <c r="E29" s="378"/>
    </row>
    <row r="30" spans="1:8" ht="28.5" customHeight="1" x14ac:dyDescent="0.25">
      <c r="A30" s="475" t="s">
        <v>225</v>
      </c>
      <c r="B30" s="476"/>
      <c r="C30" s="476"/>
      <c r="D30" s="476"/>
      <c r="E30" s="476"/>
    </row>
    <row r="31" spans="1:8" ht="27.75" customHeight="1" x14ac:dyDescent="0.25">
      <c r="A31" s="468" t="s">
        <v>226</v>
      </c>
      <c r="B31" s="469"/>
      <c r="C31" s="469"/>
      <c r="D31" s="469"/>
      <c r="E31" s="469"/>
    </row>
    <row r="32" spans="1:8" x14ac:dyDescent="0.25">
      <c r="A32" s="470"/>
      <c r="B32" s="471"/>
      <c r="C32" s="471"/>
      <c r="D32" s="471"/>
      <c r="E32" s="471"/>
    </row>
  </sheetData>
  <mergeCells count="20">
    <mergeCell ref="H21:H22"/>
    <mergeCell ref="C5:C7"/>
    <mergeCell ref="C8:C9"/>
    <mergeCell ref="C10:C12"/>
    <mergeCell ref="C13:C14"/>
    <mergeCell ref="B10:B12"/>
    <mergeCell ref="B5:B7"/>
    <mergeCell ref="B8:B9"/>
    <mergeCell ref="B13:B14"/>
    <mergeCell ref="A30:E30"/>
    <mergeCell ref="A31:E31"/>
    <mergeCell ref="A32:E32"/>
    <mergeCell ref="B18:B20"/>
    <mergeCell ref="B21:B22"/>
    <mergeCell ref="B23:B25"/>
    <mergeCell ref="B26:B27"/>
    <mergeCell ref="C18:C20"/>
    <mergeCell ref="C21:C22"/>
    <mergeCell ref="C23:C25"/>
    <mergeCell ref="C26:C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12"/>
  <sheetViews>
    <sheetView zoomScaleNormal="100" workbookViewId="0">
      <selection activeCell="N11" sqref="N11"/>
    </sheetView>
  </sheetViews>
  <sheetFormatPr defaultRowHeight="15" x14ac:dyDescent="0.25"/>
  <cols>
    <col min="1" max="3" width="9.140625" style="366"/>
    <col min="4" max="4" width="10.140625" style="366" customWidth="1"/>
    <col min="5" max="5" width="12.7109375" style="366" customWidth="1"/>
    <col min="6" max="6" width="8.140625" style="366" customWidth="1"/>
    <col min="7" max="7" width="11.28515625" style="366" customWidth="1"/>
    <col min="8" max="8" width="11" style="366" customWidth="1"/>
    <col min="9" max="9" width="9.5703125" style="366" customWidth="1"/>
    <col min="10" max="10" width="11.85546875" style="366" customWidth="1"/>
    <col min="11" max="11" width="11.5703125" style="366" customWidth="1"/>
    <col min="12" max="12" width="9.140625" style="366"/>
    <col min="13" max="13" width="12.28515625" style="366" customWidth="1"/>
    <col min="14" max="14" width="11.85546875" style="366" customWidth="1"/>
    <col min="15" max="16384" width="9.140625" style="366"/>
  </cols>
  <sheetData>
    <row r="1" spans="2:15" x14ac:dyDescent="0.25">
      <c r="B1" s="364" t="s">
        <v>238</v>
      </c>
    </row>
    <row r="2" spans="2:15" x14ac:dyDescent="0.25">
      <c r="B2" s="365" t="s">
        <v>228</v>
      </c>
    </row>
    <row r="3" spans="2:15" ht="15.75" thickBot="1" x14ac:dyDescent="0.3"/>
    <row r="4" spans="2:15" x14ac:dyDescent="0.25">
      <c r="B4" s="485" t="s">
        <v>231</v>
      </c>
      <c r="C4" s="487"/>
      <c r="D4" s="485" t="s">
        <v>232</v>
      </c>
      <c r="E4" s="486"/>
      <c r="F4" s="486"/>
      <c r="G4" s="486"/>
      <c r="H4" s="486"/>
      <c r="I4" s="487"/>
      <c r="J4" s="485" t="s">
        <v>233</v>
      </c>
      <c r="K4" s="486"/>
      <c r="L4" s="486"/>
      <c r="M4" s="486"/>
      <c r="N4" s="486"/>
      <c r="O4" s="487"/>
    </row>
    <row r="5" spans="2:15" x14ac:dyDescent="0.25">
      <c r="B5" s="489" t="s">
        <v>181</v>
      </c>
      <c r="C5" s="491" t="s">
        <v>143</v>
      </c>
      <c r="D5" s="483" t="s">
        <v>246</v>
      </c>
      <c r="E5" s="484"/>
      <c r="F5" s="484"/>
      <c r="G5" s="484" t="s">
        <v>143</v>
      </c>
      <c r="H5" s="484"/>
      <c r="I5" s="488"/>
      <c r="J5" s="483" t="s">
        <v>246</v>
      </c>
      <c r="K5" s="484"/>
      <c r="L5" s="484"/>
      <c r="M5" s="484" t="s">
        <v>143</v>
      </c>
      <c r="N5" s="484"/>
      <c r="O5" s="488"/>
    </row>
    <row r="6" spans="2:15" ht="26.25" customHeight="1" thickBot="1" x14ac:dyDescent="0.3">
      <c r="B6" s="490"/>
      <c r="C6" s="492"/>
      <c r="D6" s="390" t="s">
        <v>234</v>
      </c>
      <c r="E6" s="387" t="s">
        <v>235</v>
      </c>
      <c r="F6" s="388" t="s">
        <v>245</v>
      </c>
      <c r="G6" s="387" t="s">
        <v>236</v>
      </c>
      <c r="H6" s="387" t="s">
        <v>237</v>
      </c>
      <c r="I6" s="389" t="s">
        <v>245</v>
      </c>
      <c r="J6" s="390" t="s">
        <v>234</v>
      </c>
      <c r="K6" s="387" t="s">
        <v>235</v>
      </c>
      <c r="L6" s="388" t="s">
        <v>245</v>
      </c>
      <c r="M6" s="387" t="s">
        <v>236</v>
      </c>
      <c r="N6" s="387" t="s">
        <v>237</v>
      </c>
      <c r="O6" s="389" t="s">
        <v>245</v>
      </c>
    </row>
    <row r="7" spans="2:15" x14ac:dyDescent="0.25">
      <c r="B7" s="384">
        <v>57</v>
      </c>
      <c r="C7" s="384">
        <v>57</v>
      </c>
      <c r="D7" s="385">
        <v>53.5</v>
      </c>
      <c r="E7" s="385">
        <v>58.8</v>
      </c>
      <c r="F7" s="384">
        <f>AVERAGE(D7,E7)</f>
        <v>56.15</v>
      </c>
      <c r="G7" s="385">
        <v>55</v>
      </c>
      <c r="H7" s="385">
        <v>59.3</v>
      </c>
      <c r="I7" s="384">
        <f>AVERAGE(G7,H7)</f>
        <v>57.15</v>
      </c>
      <c r="J7" s="385">
        <v>55.7</v>
      </c>
      <c r="K7" s="385">
        <v>60.3</v>
      </c>
      <c r="L7" s="384">
        <f>AVERAGE(J7,K7)</f>
        <v>58</v>
      </c>
      <c r="M7" s="385">
        <v>56.5</v>
      </c>
      <c r="N7" s="385">
        <v>60.7</v>
      </c>
      <c r="O7" s="386">
        <f>AVERAGE(M7,N7)</f>
        <v>58.6</v>
      </c>
    </row>
    <row r="8" spans="2:15" x14ac:dyDescent="0.25">
      <c r="B8" s="382"/>
      <c r="C8" s="382"/>
      <c r="D8" s="383"/>
      <c r="E8" s="383"/>
      <c r="F8" s="382"/>
      <c r="G8" s="383"/>
      <c r="H8" s="383"/>
      <c r="I8" s="382"/>
      <c r="J8" s="383"/>
      <c r="K8" s="383"/>
      <c r="L8" s="382"/>
      <c r="M8" s="383"/>
      <c r="N8" s="383"/>
      <c r="O8" s="382"/>
    </row>
    <row r="10" spans="2:15" ht="32.25" customHeight="1" x14ac:dyDescent="0.25">
      <c r="B10" s="475" t="s">
        <v>229</v>
      </c>
      <c r="C10" s="476"/>
      <c r="D10" s="476"/>
      <c r="E10" s="476"/>
      <c r="F10" s="476"/>
      <c r="G10" s="476"/>
      <c r="H10" s="476"/>
      <c r="I10" s="476"/>
      <c r="J10" s="476"/>
    </row>
    <row r="11" spans="2:15" ht="112.5" customHeight="1" x14ac:dyDescent="0.25">
      <c r="B11" s="475" t="s">
        <v>230</v>
      </c>
      <c r="C11" s="476"/>
      <c r="D11" s="476"/>
      <c r="E11" s="476"/>
      <c r="F11" s="476"/>
      <c r="G11" s="476"/>
      <c r="H11" s="476"/>
      <c r="I11" s="476"/>
      <c r="J11" s="476"/>
      <c r="K11" s="476"/>
    </row>
    <row r="12" spans="2:15" ht="57" customHeight="1" x14ac:dyDescent="0.25">
      <c r="B12" s="470" t="s">
        <v>247</v>
      </c>
      <c r="C12" s="471"/>
      <c r="D12" s="471"/>
      <c r="E12" s="471"/>
      <c r="F12" s="471"/>
      <c r="G12" s="471"/>
      <c r="H12" s="471"/>
      <c r="I12" s="471"/>
      <c r="J12" s="471"/>
      <c r="K12" s="471"/>
    </row>
  </sheetData>
  <mergeCells count="12">
    <mergeCell ref="B12:K12"/>
    <mergeCell ref="B11:K11"/>
    <mergeCell ref="J5:L5"/>
    <mergeCell ref="J4:O4"/>
    <mergeCell ref="M5:O5"/>
    <mergeCell ref="D4:I4"/>
    <mergeCell ref="B4:C4"/>
    <mergeCell ref="B5:B6"/>
    <mergeCell ref="C5:C6"/>
    <mergeCell ref="D5:F5"/>
    <mergeCell ref="G5:I5"/>
    <mergeCell ref="B10:J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Description</vt:lpstr>
      <vt:lpstr>Summary</vt:lpstr>
      <vt:lpstr>Final results - CH4 (Urban)</vt:lpstr>
      <vt:lpstr>Final results - CH4 (Rural)</vt:lpstr>
      <vt:lpstr>Final Results - N2O (Urban)</vt:lpstr>
      <vt:lpstr>Final Results - N2O (Rural)</vt:lpstr>
      <vt:lpstr>Rural_Degree of Utilization</vt:lpstr>
      <vt:lpstr>Protein intake</vt:lpstr>
      <vt:lpstr>flowsheet for CH4 emissions</vt:lpstr>
      <vt:lpstr>flowsheet for N2O emissions</vt:lpstr>
      <vt:lpstr>IPCC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Vasudha-PC</cp:lastModifiedBy>
  <cp:lastPrinted>2017-04-28T17:06:05Z</cp:lastPrinted>
  <dcterms:created xsi:type="dcterms:W3CDTF">2016-05-16T09:49:39Z</dcterms:created>
  <dcterms:modified xsi:type="dcterms:W3CDTF">2017-09-26T05:51:53Z</dcterms:modified>
</cp:coreProperties>
</file>