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PRIYA\Desktop\Emission Estimates  Phase I&amp;II\II\5. Waste\"/>
    </mc:Choice>
  </mc:AlternateContent>
  <xr:revisionPtr revIDLastSave="0" documentId="13_ncr:1_{97CECA43-AC12-47B8-A28F-1C521CBEF2FB}" xr6:coauthVersionLast="44" xr6:coauthVersionMax="44" xr10:uidLastSave="{00000000-0000-0000-0000-000000000000}"/>
  <bookViews>
    <workbookView xWindow="-120" yWindow="-120" windowWidth="20730" windowHeight="11160" tabRatio="827" xr2:uid="{00000000-000D-0000-FFFF-FFFF00000000}"/>
  </bookViews>
  <sheets>
    <sheet name="Introduction" sheetId="21" r:id="rId1"/>
    <sheet name="Final Results" sheetId="19" r:id="rId2"/>
    <sheet name="Description" sheetId="22" r:id="rId3"/>
    <sheet name="Iron&amp;Steel" sheetId="4" r:id="rId4"/>
    <sheet name="State_Production_Iron&amp;Steel" sheetId="24" r:id="rId5"/>
    <sheet name="Fertilizers" sheetId="5" r:id="rId6"/>
    <sheet name="State_Production_Fertilizers" sheetId="25" r:id="rId7"/>
    <sheet name="Sugar" sheetId="6" r:id="rId8"/>
    <sheet name="State_Production_Sugar" sheetId="26" r:id="rId9"/>
    <sheet name="Coffee" sheetId="7" r:id="rId10"/>
    <sheet name="State Production_Coffee" sheetId="27" r:id="rId11"/>
    <sheet name="Petroleum" sheetId="8" r:id="rId12"/>
    <sheet name="State_Production_Petroleum" sheetId="28" r:id="rId13"/>
    <sheet name="Dairy" sheetId="9" r:id="rId14"/>
    <sheet name="State Production_Dairy" sheetId="29" r:id="rId15"/>
    <sheet name="Meat" sheetId="11" r:id="rId16"/>
    <sheet name="State_Production_Meat" sheetId="31" r:id="rId17"/>
    <sheet name="Pulp &amp; Paper" sheetId="13" r:id="rId18"/>
    <sheet name="State_Production_Pulp &amp; Paper" sheetId="33" r:id="rId19"/>
    <sheet name="Rubber" sheetId="15" r:id="rId20"/>
    <sheet name="State_Production_Rubber" sheetId="34" r:id="rId21"/>
    <sheet name="Tannery" sheetId="16" r:id="rId22"/>
    <sheet name="State_Production_Tannery" sheetId="35" r:id="rId23"/>
    <sheet name="flowsheet" sheetId="17" r:id="rId24"/>
    <sheet name="Methodology" sheetId="18" r:id="rId25"/>
  </sheets>
  <externalReferences>
    <externalReference r:id="rId26"/>
    <externalReference r:id="rId27"/>
    <externalReference r:id="rId28"/>
  </externalReferences>
  <definedNames>
    <definedName name="__123Graph_A" localSheetId="9" hidden="1">[1]EVAREBR!#REF!</definedName>
    <definedName name="__123Graph_A" localSheetId="13" hidden="1">[1]EVAREBR!#REF!</definedName>
    <definedName name="__123Graph_A" localSheetId="5" hidden="1">[1]EVAREBR!#REF!</definedName>
    <definedName name="__123Graph_A" localSheetId="23" hidden="1">[1]EVAREBR!#REF!</definedName>
    <definedName name="__123Graph_A" localSheetId="15" hidden="1">[1]EVAREBR!#REF!</definedName>
    <definedName name="__123Graph_A" localSheetId="11" hidden="1">[1]EVAREBR!#REF!</definedName>
    <definedName name="__123Graph_A" localSheetId="17" hidden="1">[1]EVAREBR!#REF!</definedName>
    <definedName name="__123Graph_A" localSheetId="19" hidden="1">[1]EVAREBR!#REF!</definedName>
    <definedName name="__123Graph_A" localSheetId="7" hidden="1">[1]EVAREBR!#REF!</definedName>
    <definedName name="__123Graph_A" localSheetId="21" hidden="1">[1]EVAREBR!#REF!</definedName>
    <definedName name="__123Graph_A" hidden="1">[1]EVAREBR!#REF!</definedName>
    <definedName name="__123Graph_ABRA" localSheetId="9" hidden="1">[1]EVAREBR!#REF!</definedName>
    <definedName name="__123Graph_ABRA" localSheetId="13" hidden="1">[1]EVAREBR!#REF!</definedName>
    <definedName name="__123Graph_ABRA" localSheetId="5" hidden="1">[1]EVAREBR!#REF!</definedName>
    <definedName name="__123Graph_ABRA" localSheetId="15" hidden="1">[1]EVAREBR!#REF!</definedName>
    <definedName name="__123Graph_ABRA" localSheetId="11" hidden="1">[1]EVAREBR!#REF!</definedName>
    <definedName name="__123Graph_ABRA" localSheetId="17" hidden="1">[1]EVAREBR!#REF!</definedName>
    <definedName name="__123Graph_ABRA" localSheetId="19" hidden="1">[1]EVAREBR!#REF!</definedName>
    <definedName name="__123Graph_ABRA" localSheetId="7" hidden="1">[1]EVAREBR!#REF!</definedName>
    <definedName name="__123Graph_ABRA" localSheetId="21" hidden="1">[1]EVAREBR!#REF!</definedName>
    <definedName name="__123Graph_ABRA" hidden="1">[1]EVAREBR!#REF!</definedName>
    <definedName name="__123Graph_X" localSheetId="9" hidden="1">#REF!</definedName>
    <definedName name="__123Graph_X" localSheetId="13" hidden="1">#REF!</definedName>
    <definedName name="__123Graph_X" localSheetId="5" hidden="1">#REF!</definedName>
    <definedName name="__123Graph_X" localSheetId="15" hidden="1">#REF!</definedName>
    <definedName name="__123Graph_X" localSheetId="11" hidden="1">#REF!</definedName>
    <definedName name="__123Graph_X" localSheetId="17" hidden="1">#REF!</definedName>
    <definedName name="__123Graph_X" localSheetId="19" hidden="1">#REF!</definedName>
    <definedName name="__123Graph_X" localSheetId="7" hidden="1">#REF!</definedName>
    <definedName name="__123Graph_X" localSheetId="21" hidden="1">#REF!</definedName>
    <definedName name="__123Graph_X" hidden="1">#REF!</definedName>
    <definedName name="__123Graph_XBRA" localSheetId="9" hidden="1">#REF!</definedName>
    <definedName name="__123Graph_XBRA" localSheetId="13" hidden="1">#REF!</definedName>
    <definedName name="__123Graph_XBRA" localSheetId="5" hidden="1">#REF!</definedName>
    <definedName name="__123Graph_XBRA" localSheetId="15" hidden="1">#REF!</definedName>
    <definedName name="__123Graph_XBRA" localSheetId="11" hidden="1">#REF!</definedName>
    <definedName name="__123Graph_XBRA" localSheetId="17" hidden="1">#REF!</definedName>
    <definedName name="__123Graph_XBRA" localSheetId="19" hidden="1">#REF!</definedName>
    <definedName name="__123Graph_XBRA" localSheetId="7" hidden="1">#REF!</definedName>
    <definedName name="__123Graph_XBRA" localSheetId="21" hidden="1">#REF!</definedName>
    <definedName name="__123Graph_XBRA" hidden="1">#REF!</definedName>
    <definedName name="_TAB1">#N/A</definedName>
    <definedName name="_TAB2" localSheetId="9">#REF!</definedName>
    <definedName name="_TAB2" localSheetId="13">#REF!</definedName>
    <definedName name="_TAB2" localSheetId="5">#REF!</definedName>
    <definedName name="_TAB2" localSheetId="15">#REF!</definedName>
    <definedName name="_TAB2" localSheetId="11">#REF!</definedName>
    <definedName name="_TAB2" localSheetId="17">#REF!</definedName>
    <definedName name="_TAB2" localSheetId="19">#REF!</definedName>
    <definedName name="_TAB2" localSheetId="7">#REF!</definedName>
    <definedName name="_TAB2" localSheetId="21">#REF!</definedName>
    <definedName name="_TAB2">#REF!</definedName>
    <definedName name="AAAAA" localSheetId="9" hidden="1">[2]EVAREBR!#REF!</definedName>
    <definedName name="AAAAA" localSheetId="13" hidden="1">[2]EVAREBR!#REF!</definedName>
    <definedName name="AAAAA" localSheetId="5" hidden="1">[2]EVAREBR!#REF!</definedName>
    <definedName name="AAAAA" localSheetId="23" hidden="1">[2]EVAREBR!#REF!</definedName>
    <definedName name="AAAAA" localSheetId="15" hidden="1">[2]EVAREBR!#REF!</definedName>
    <definedName name="AAAAA" localSheetId="11" hidden="1">[2]EVAREBR!#REF!</definedName>
    <definedName name="AAAAA" localSheetId="17" hidden="1">[2]EVAREBR!#REF!</definedName>
    <definedName name="AAAAA" localSheetId="19" hidden="1">[2]EVAREBR!#REF!</definedName>
    <definedName name="AAAAA" localSheetId="7" hidden="1">[2]EVAREBR!#REF!</definedName>
    <definedName name="AAAAA" localSheetId="21" hidden="1">[2]EVAREBR!#REF!</definedName>
    <definedName name="AAAAA" hidden="1">[2]EVAREBR!#REF!</definedName>
    <definedName name="BA_SUL">#N/A</definedName>
    <definedName name="DF" localSheetId="9">[3]MILHO1A!#REF!</definedName>
    <definedName name="DF" localSheetId="13">[3]MILHO1A!#REF!</definedName>
    <definedName name="DF" localSheetId="5">[3]MILHO1A!#REF!</definedName>
    <definedName name="DF" localSheetId="15">[3]MILHO1A!#REF!</definedName>
    <definedName name="DF" localSheetId="11">[3]MILHO1A!#REF!</definedName>
    <definedName name="DF" localSheetId="17">[3]MILHO1A!#REF!</definedName>
    <definedName name="DF" localSheetId="19">[3]MILHO1A!#REF!</definedName>
    <definedName name="DF" localSheetId="7">[3]MILHO1A!#REF!</definedName>
    <definedName name="DF" localSheetId="21">[3]MILHO1A!#REF!</definedName>
    <definedName name="DF">[3]MILHO1A!#REF!</definedName>
    <definedName name="ES" localSheetId="9">[3]MILHO1A!#REF!</definedName>
    <definedName name="ES" localSheetId="13">[3]MILHO1A!#REF!</definedName>
    <definedName name="ES" localSheetId="5">[3]MILHO1A!#REF!</definedName>
    <definedName name="ES" localSheetId="15">[3]MILHO1A!#REF!</definedName>
    <definedName name="ES" localSheetId="11">[3]MILHO1A!#REF!</definedName>
    <definedName name="ES" localSheetId="17">[3]MILHO1A!#REF!</definedName>
    <definedName name="ES" localSheetId="19">[3]MILHO1A!#REF!</definedName>
    <definedName name="ES" localSheetId="7">[3]MILHO1A!#REF!</definedName>
    <definedName name="ES" localSheetId="21">[3]MILHO1A!#REF!</definedName>
    <definedName name="ES">[3]MILHO1A!#REF!</definedName>
    <definedName name="GO" localSheetId="9">[3]MILHO1A!#REF!</definedName>
    <definedName name="GO" localSheetId="13">[3]MILHO1A!#REF!</definedName>
    <definedName name="GO" localSheetId="5">[3]MILHO1A!#REF!</definedName>
    <definedName name="GO" localSheetId="15">[3]MILHO1A!#REF!</definedName>
    <definedName name="GO" localSheetId="11">[3]MILHO1A!#REF!</definedName>
    <definedName name="GO" localSheetId="17">[3]MILHO1A!#REF!</definedName>
    <definedName name="GO" localSheetId="19">[3]MILHO1A!#REF!</definedName>
    <definedName name="GO" localSheetId="7">[3]MILHO1A!#REF!</definedName>
    <definedName name="GO" localSheetId="21">[3]MILHO1A!#REF!</definedName>
    <definedName name="GO">[3]MILHO1A!#REF!</definedName>
    <definedName name="MG" localSheetId="9">[3]MILHO1A!#REF!</definedName>
    <definedName name="MG" localSheetId="13">[3]MILHO1A!#REF!</definedName>
    <definedName name="MG" localSheetId="5">[3]MILHO1A!#REF!</definedName>
    <definedName name="MG" localSheetId="15">[3]MILHO1A!#REF!</definedName>
    <definedName name="MG" localSheetId="11">[3]MILHO1A!#REF!</definedName>
    <definedName name="MG" localSheetId="17">[3]MILHO1A!#REF!</definedName>
    <definedName name="MG" localSheetId="19">[3]MILHO1A!#REF!</definedName>
    <definedName name="MG" localSheetId="7">[3]MILHO1A!#REF!</definedName>
    <definedName name="MG" localSheetId="21">[3]MILHO1A!#REF!</definedName>
    <definedName name="MG">[3]MILHO1A!#REF!</definedName>
    <definedName name="MILHO_2__SAFRA" localSheetId="9">#REF!</definedName>
    <definedName name="MILHO_2__SAFRA" localSheetId="13">#REF!</definedName>
    <definedName name="MILHO_2__SAFRA" localSheetId="5">#REF!</definedName>
    <definedName name="MILHO_2__SAFRA" localSheetId="15">#REF!</definedName>
    <definedName name="MILHO_2__SAFRA" localSheetId="11">#REF!</definedName>
    <definedName name="MILHO_2__SAFRA" localSheetId="17">#REF!</definedName>
    <definedName name="MILHO_2__SAFRA" localSheetId="19">#REF!</definedName>
    <definedName name="MILHO_2__SAFRA" localSheetId="7">#REF!</definedName>
    <definedName name="MILHO_2__SAFRA" localSheetId="21">#REF!</definedName>
    <definedName name="MILHO_2__SAFRA">#REF!</definedName>
    <definedName name="MS" localSheetId="9">[3]MILHO1A!#REF!</definedName>
    <definedName name="MS" localSheetId="13">[3]MILHO1A!#REF!</definedName>
    <definedName name="MS" localSheetId="5">[3]MILHO1A!#REF!</definedName>
    <definedName name="MS" localSheetId="23">[3]MILHO1A!#REF!</definedName>
    <definedName name="MS" localSheetId="15">[3]MILHO1A!#REF!</definedName>
    <definedName name="MS" localSheetId="11">[3]MILHO1A!#REF!</definedName>
    <definedName name="MS" localSheetId="17">[3]MILHO1A!#REF!</definedName>
    <definedName name="MS" localSheetId="19">[3]MILHO1A!#REF!</definedName>
    <definedName name="MS" localSheetId="7">[3]MILHO1A!#REF!</definedName>
    <definedName name="MS" localSheetId="21">[3]MILHO1A!#REF!</definedName>
    <definedName name="MS">[3]MILHO1A!#REF!</definedName>
    <definedName name="MT" localSheetId="9">[3]MILHO1A!#REF!</definedName>
    <definedName name="MT" localSheetId="13">[3]MILHO1A!#REF!</definedName>
    <definedName name="MT" localSheetId="5">[3]MILHO1A!#REF!</definedName>
    <definedName name="MT" localSheetId="23">[3]MILHO1A!#REF!</definedName>
    <definedName name="MT" localSheetId="15">[3]MILHO1A!#REF!</definedName>
    <definedName name="MT" localSheetId="11">[3]MILHO1A!#REF!</definedName>
    <definedName name="MT" localSheetId="17">[3]MILHO1A!#REF!</definedName>
    <definedName name="MT" localSheetId="19">[3]MILHO1A!#REF!</definedName>
    <definedName name="MT" localSheetId="7">[3]MILHO1A!#REF!</definedName>
    <definedName name="MT" localSheetId="21">[3]MILHO1A!#REF!</definedName>
    <definedName name="MT">[3]MILHO1A!#REF!</definedName>
    <definedName name="PR" localSheetId="9">[3]MILHO1A!#REF!</definedName>
    <definedName name="PR" localSheetId="13">[3]MILHO1A!#REF!</definedName>
    <definedName name="PR" localSheetId="5">[3]MILHO1A!#REF!</definedName>
    <definedName name="PR" localSheetId="23">[3]MILHO1A!#REF!</definedName>
    <definedName name="PR" localSheetId="15">[3]MILHO1A!#REF!</definedName>
    <definedName name="PR" localSheetId="11">[3]MILHO1A!#REF!</definedName>
    <definedName name="PR" localSheetId="17">[3]MILHO1A!#REF!</definedName>
    <definedName name="PR" localSheetId="19">[3]MILHO1A!#REF!</definedName>
    <definedName name="PR" localSheetId="7">[3]MILHO1A!#REF!</definedName>
    <definedName name="PR" localSheetId="21">[3]MILHO1A!#REF!</definedName>
    <definedName name="PR">[3]MILHO1A!#REF!</definedName>
    <definedName name="QUADRO2" localSheetId="9">#REF!</definedName>
    <definedName name="QUADRO2" localSheetId="13">#REF!</definedName>
    <definedName name="QUADRO2" localSheetId="5">#REF!</definedName>
    <definedName name="QUADRO2" localSheetId="15">#REF!</definedName>
    <definedName name="QUADRO2" localSheetId="11">#REF!</definedName>
    <definedName name="QUADRO2" localSheetId="17">#REF!</definedName>
    <definedName name="QUADRO2" localSheetId="19">#REF!</definedName>
    <definedName name="QUADRO2" localSheetId="7">#REF!</definedName>
    <definedName name="QUADRO2" localSheetId="21">#REF!</definedName>
    <definedName name="QUADRO2">#REF!</definedName>
    <definedName name="QUADRO3" localSheetId="9">#REF!</definedName>
    <definedName name="QUADRO3" localSheetId="13">#REF!</definedName>
    <definedName name="QUADRO3" localSheetId="5">#REF!</definedName>
    <definedName name="QUADRO3" localSheetId="15">#REF!</definedName>
    <definedName name="QUADRO3" localSheetId="11">#REF!</definedName>
    <definedName name="QUADRO3" localSheetId="17">#REF!</definedName>
    <definedName name="QUADRO3" localSheetId="19">#REF!</definedName>
    <definedName name="QUADRO3" localSheetId="7">#REF!</definedName>
    <definedName name="QUADRO3" localSheetId="21">#REF!</definedName>
    <definedName name="QUADRO3">#REF!</definedName>
    <definedName name="RJ" localSheetId="9">[3]MILHO1A!#REF!</definedName>
    <definedName name="RJ" localSheetId="13">[3]MILHO1A!#REF!</definedName>
    <definedName name="RJ" localSheetId="5">[3]MILHO1A!#REF!</definedName>
    <definedName name="RJ" localSheetId="23">[3]MILHO1A!#REF!</definedName>
    <definedName name="RJ" localSheetId="15">[3]MILHO1A!#REF!</definedName>
    <definedName name="RJ" localSheetId="11">[3]MILHO1A!#REF!</definedName>
    <definedName name="RJ" localSheetId="17">[3]MILHO1A!#REF!</definedName>
    <definedName name="RJ" localSheetId="19">[3]MILHO1A!#REF!</definedName>
    <definedName name="RJ" localSheetId="7">[3]MILHO1A!#REF!</definedName>
    <definedName name="RJ" localSheetId="21">[3]MILHO1A!#REF!</definedName>
    <definedName name="RJ">[3]MILHO1A!#REF!</definedName>
    <definedName name="RO" localSheetId="9">[3]MILHO1A!#REF!</definedName>
    <definedName name="RO" localSheetId="13">[3]MILHO1A!#REF!</definedName>
    <definedName name="RO" localSheetId="5">[3]MILHO1A!#REF!</definedName>
    <definedName name="RO" localSheetId="15">[3]MILHO1A!#REF!</definedName>
    <definedName name="RO" localSheetId="11">[3]MILHO1A!#REF!</definedName>
    <definedName name="RO" localSheetId="17">[3]MILHO1A!#REF!</definedName>
    <definedName name="RO" localSheetId="19">[3]MILHO1A!#REF!</definedName>
    <definedName name="RO" localSheetId="7">[3]MILHO1A!#REF!</definedName>
    <definedName name="RO" localSheetId="21">[3]MILHO1A!#REF!</definedName>
    <definedName name="RO">[3]MILHO1A!#REF!</definedName>
    <definedName name="RS" localSheetId="9">[3]MILHO1A!#REF!</definedName>
    <definedName name="RS" localSheetId="13">[3]MILHO1A!#REF!</definedName>
    <definedName name="RS" localSheetId="5">[3]MILHO1A!#REF!</definedName>
    <definedName name="RS" localSheetId="15">[3]MILHO1A!#REF!</definedName>
    <definedName name="RS" localSheetId="11">[3]MILHO1A!#REF!</definedName>
    <definedName name="RS" localSheetId="17">[3]MILHO1A!#REF!</definedName>
    <definedName name="RS" localSheetId="19">[3]MILHO1A!#REF!</definedName>
    <definedName name="RS" localSheetId="7">[3]MILHO1A!#REF!</definedName>
    <definedName name="RS" localSheetId="21">[3]MILHO1A!#REF!</definedName>
    <definedName name="RS">[3]MILHO1A!#REF!</definedName>
    <definedName name="SC" localSheetId="9">[3]MILHO1A!#REF!</definedName>
    <definedName name="SC" localSheetId="13">[3]MILHO1A!#REF!</definedName>
    <definedName name="SC" localSheetId="5">[3]MILHO1A!#REF!</definedName>
    <definedName name="SC" localSheetId="15">[3]MILHO1A!#REF!</definedName>
    <definedName name="SC" localSheetId="11">[3]MILHO1A!#REF!</definedName>
    <definedName name="SC" localSheetId="17">[3]MILHO1A!#REF!</definedName>
    <definedName name="SC" localSheetId="19">[3]MILHO1A!#REF!</definedName>
    <definedName name="SC" localSheetId="7">[3]MILHO1A!#REF!</definedName>
    <definedName name="SC" localSheetId="21">[3]MILHO1A!#REF!</definedName>
    <definedName name="SC">[3]MILHO1A!#REF!</definedName>
    <definedName name="SP" localSheetId="9">[3]MILHO1A!#REF!</definedName>
    <definedName name="SP" localSheetId="13">[3]MILHO1A!#REF!</definedName>
    <definedName name="SP" localSheetId="5">[3]MILHO1A!#REF!</definedName>
    <definedName name="SP" localSheetId="15">[3]MILHO1A!#REF!</definedName>
    <definedName name="SP" localSheetId="11">[3]MILHO1A!#REF!</definedName>
    <definedName name="SP" localSheetId="17">[3]MILHO1A!#REF!</definedName>
    <definedName name="SP" localSheetId="19">[3]MILHO1A!#REF!</definedName>
    <definedName name="SP" localSheetId="7">[3]MILHO1A!#REF!</definedName>
    <definedName name="SP" localSheetId="21">[3]MILHO1A!#REF!</definedName>
    <definedName name="SP">[3]MILHO1A!#REF!</definedName>
    <definedName name="Suprimento_de_Milho" localSheetId="9">#REF!</definedName>
    <definedName name="Suprimento_de_Milho" localSheetId="13">#REF!</definedName>
    <definedName name="Suprimento_de_Milho" localSheetId="5">#REF!</definedName>
    <definedName name="Suprimento_de_Milho" localSheetId="15">#REF!</definedName>
    <definedName name="Suprimento_de_Milho" localSheetId="11">#REF!</definedName>
    <definedName name="Suprimento_de_Milho" localSheetId="17">#REF!</definedName>
    <definedName name="Suprimento_de_Milho" localSheetId="19">#REF!</definedName>
    <definedName name="Suprimento_de_Milho" localSheetId="7">#REF!</definedName>
    <definedName name="Suprimento_de_Milho" localSheetId="21">#REF!</definedName>
    <definedName name="Suprimento_de_Milho">#REF!</definedName>
    <definedName name="tabela1">#N/A</definedName>
    <definedName name="TO" localSheetId="9">[3]MILHO1A!#REF!</definedName>
    <definedName name="TO" localSheetId="13">[3]MILHO1A!#REF!</definedName>
    <definedName name="TO" localSheetId="5">[3]MILHO1A!#REF!</definedName>
    <definedName name="TO" localSheetId="23">[3]MILHO1A!#REF!</definedName>
    <definedName name="TO" localSheetId="15">[3]MILHO1A!#REF!</definedName>
    <definedName name="TO" localSheetId="11">[3]MILHO1A!#REF!</definedName>
    <definedName name="TO" localSheetId="17">[3]MILHO1A!#REF!</definedName>
    <definedName name="TO" localSheetId="19">[3]MILHO1A!#REF!</definedName>
    <definedName name="TO" localSheetId="7">[3]MILHO1A!#REF!</definedName>
    <definedName name="TO" localSheetId="21">[3]MILHO1A!#REF!</definedName>
    <definedName name="TO">[3]MILHO1A!#REF!</definedName>
    <definedName name="XXXXXX" localSheetId="9" hidden="1">[2]EVAREBR!#REF!</definedName>
    <definedName name="XXXXXX" localSheetId="13" hidden="1">[2]EVAREBR!#REF!</definedName>
    <definedName name="XXXXXX" localSheetId="5" hidden="1">[2]EVAREBR!#REF!</definedName>
    <definedName name="XXXXXX" localSheetId="23" hidden="1">[2]EVAREBR!#REF!</definedName>
    <definedName name="XXXXXX" localSheetId="15" hidden="1">[2]EVAREBR!#REF!</definedName>
    <definedName name="XXXXXX" localSheetId="11" hidden="1">[2]EVAREBR!#REF!</definedName>
    <definedName name="XXXXXX" localSheetId="17" hidden="1">[2]EVAREBR!#REF!</definedName>
    <definedName name="XXXXXX" localSheetId="19" hidden="1">[2]EVAREBR!#REF!</definedName>
    <definedName name="XXXXXX" localSheetId="7" hidden="1">[2]EVAREBR!#REF!</definedName>
    <definedName name="XXXXXX" localSheetId="21" hidden="1">[2]EVAREBR!#REF!</definedName>
    <definedName name="XXXXXX" hidden="1">[2]EVAREBR!#REF!</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6" i="26" l="1"/>
  <c r="J6" i="26"/>
  <c r="I6" i="26"/>
  <c r="H6" i="26"/>
  <c r="G6" i="26"/>
  <c r="F6" i="26"/>
  <c r="E6" i="26"/>
  <c r="D6" i="26"/>
  <c r="M6" i="31"/>
  <c r="L6" i="31"/>
  <c r="K6" i="31"/>
  <c r="J6" i="31"/>
  <c r="I6" i="31"/>
  <c r="H6" i="31"/>
  <c r="G6" i="31"/>
  <c r="F6" i="31"/>
  <c r="E6" i="31"/>
  <c r="D6" i="31"/>
  <c r="G309" i="24" l="1"/>
  <c r="F309" i="24"/>
  <c r="E309" i="24"/>
  <c r="D309" i="24"/>
  <c r="G305" i="24"/>
  <c r="F305" i="24"/>
  <c r="E305" i="24"/>
  <c r="D305" i="24"/>
  <c r="E95" i="24" l="1"/>
  <c r="F95" i="24"/>
  <c r="G95" i="24"/>
  <c r="H95" i="24"/>
  <c r="I95" i="24"/>
  <c r="J95" i="24"/>
  <c r="K95" i="24"/>
  <c r="L95" i="24"/>
  <c r="M95" i="24"/>
  <c r="D95" i="24"/>
  <c r="E94" i="24"/>
  <c r="F94" i="24"/>
  <c r="G94" i="24"/>
  <c r="H94" i="24"/>
  <c r="I94" i="24"/>
  <c r="J94" i="24"/>
  <c r="K94" i="24"/>
  <c r="L94" i="24"/>
  <c r="M94" i="24"/>
  <c r="D94" i="24"/>
  <c r="E93" i="24"/>
  <c r="F93" i="24"/>
  <c r="G93" i="24"/>
  <c r="H93" i="24"/>
  <c r="I93" i="24"/>
  <c r="J93" i="24"/>
  <c r="K93" i="24"/>
  <c r="L93" i="24"/>
  <c r="M93" i="24"/>
  <c r="D93" i="24"/>
  <c r="E92" i="24"/>
  <c r="F92" i="24"/>
  <c r="G92" i="24"/>
  <c r="H92" i="24"/>
  <c r="I92" i="24"/>
  <c r="J92" i="24"/>
  <c r="K92" i="24"/>
  <c r="L92" i="24"/>
  <c r="M92" i="24"/>
  <c r="D92" i="24"/>
  <c r="E91" i="24"/>
  <c r="F91" i="24"/>
  <c r="G91" i="24"/>
  <c r="H91" i="24"/>
  <c r="I91" i="24"/>
  <c r="J91" i="24"/>
  <c r="K91" i="24"/>
  <c r="L91" i="24"/>
  <c r="M91" i="24"/>
  <c r="D91" i="24"/>
  <c r="E90" i="24"/>
  <c r="F90" i="24"/>
  <c r="G90" i="24"/>
  <c r="H90" i="24"/>
  <c r="I90" i="24"/>
  <c r="J90" i="24"/>
  <c r="K90" i="24"/>
  <c r="L90" i="24"/>
  <c r="M90" i="24"/>
  <c r="E110" i="24"/>
  <c r="F110" i="24"/>
  <c r="G110" i="24"/>
  <c r="H110" i="24"/>
  <c r="I110" i="24"/>
  <c r="J110" i="24"/>
  <c r="K110" i="24"/>
  <c r="L110" i="24"/>
  <c r="M110" i="24"/>
  <c r="D110" i="24"/>
  <c r="G303" i="24" l="1"/>
  <c r="F303" i="24"/>
  <c r="E303" i="24"/>
  <c r="D303" i="24"/>
  <c r="G302" i="24"/>
  <c r="F302" i="24"/>
  <c r="E302" i="24"/>
  <c r="D302" i="24"/>
  <c r="E310" i="24" l="1"/>
  <c r="F310" i="24"/>
  <c r="G310" i="24"/>
  <c r="E308" i="24"/>
  <c r="F308" i="24"/>
  <c r="G308" i="24"/>
  <c r="E307" i="24"/>
  <c r="F307" i="24"/>
  <c r="G307" i="24"/>
  <c r="F306" i="24"/>
  <c r="G306" i="24"/>
  <c r="F304" i="24"/>
  <c r="G304" i="24"/>
  <c r="E306" i="24"/>
  <c r="E304" i="24"/>
  <c r="D310" i="24"/>
  <c r="D308" i="24"/>
  <c r="D307" i="24"/>
  <c r="D306" i="24"/>
  <c r="D304" i="24"/>
  <c r="G340" i="24" l="1"/>
  <c r="F340" i="24"/>
  <c r="E340" i="24"/>
  <c r="F311" i="24" l="1"/>
  <c r="E311" i="24"/>
  <c r="G311" i="24"/>
  <c r="D311" i="24"/>
  <c r="D108" i="5"/>
  <c r="D7" i="25"/>
  <c r="D8" i="25"/>
  <c r="D9" i="25"/>
  <c r="D10" i="25"/>
  <c r="D11" i="25"/>
  <c r="D12" i="25"/>
  <c r="D13" i="25"/>
  <c r="D14" i="25"/>
  <c r="D15" i="25"/>
  <c r="D16" i="25"/>
  <c r="D17" i="25"/>
  <c r="D18" i="25"/>
  <c r="D19" i="25"/>
  <c r="D20" i="25"/>
  <c r="D21" i="25"/>
  <c r="D6" i="25" l="1"/>
  <c r="E268" i="24"/>
  <c r="F268" i="24"/>
  <c r="G282" i="24"/>
  <c r="H268" i="24"/>
  <c r="I267" i="24"/>
  <c r="J272" i="24"/>
  <c r="K277" i="24"/>
  <c r="M277" i="24"/>
  <c r="D282" i="24"/>
  <c r="G259" i="24" l="1"/>
  <c r="K263" i="24"/>
  <c r="J277" i="24"/>
  <c r="F254" i="24"/>
  <c r="D272" i="24"/>
  <c r="D268" i="24"/>
  <c r="D287" i="24"/>
  <c r="D263" i="24"/>
  <c r="F272" i="24"/>
  <c r="F287" i="24"/>
  <c r="F263" i="24"/>
  <c r="J267" i="24"/>
  <c r="F259" i="24"/>
  <c r="D277" i="24"/>
  <c r="D259" i="24"/>
  <c r="G272" i="24"/>
  <c r="M272" i="24"/>
  <c r="M259" i="24"/>
  <c r="M287" i="24"/>
  <c r="E254" i="24"/>
  <c r="E259" i="24"/>
  <c r="M268" i="24"/>
  <c r="I254" i="24"/>
  <c r="I268" i="24"/>
  <c r="I277" i="24"/>
  <c r="M254" i="24"/>
  <c r="J287" i="24"/>
  <c r="E287" i="24"/>
  <c r="E263" i="24"/>
  <c r="G263" i="24"/>
  <c r="M267" i="24"/>
  <c r="E267" i="24"/>
  <c r="I259" i="24"/>
  <c r="D267" i="24"/>
  <c r="J282" i="24"/>
  <c r="L282" i="24"/>
  <c r="L254" i="24"/>
  <c r="L287" i="24"/>
  <c r="L268" i="24"/>
  <c r="H287" i="24"/>
  <c r="L259" i="24"/>
  <c r="H259" i="24"/>
  <c r="K267" i="24"/>
  <c r="K254" i="24"/>
  <c r="G277" i="24"/>
  <c r="L267" i="24"/>
  <c r="H277" i="24"/>
  <c r="K268" i="24"/>
  <c r="G254" i="24"/>
  <c r="H254" i="24"/>
  <c r="H282" i="24"/>
  <c r="H267" i="24"/>
  <c r="G267" i="24"/>
  <c r="K259" i="24"/>
  <c r="G268" i="24"/>
  <c r="L272" i="24"/>
  <c r="F277" i="24"/>
  <c r="H263" i="24"/>
  <c r="K287" i="24"/>
  <c r="G287" i="24"/>
  <c r="D254" i="24"/>
  <c r="J259" i="24"/>
  <c r="H272" i="24"/>
  <c r="J268" i="24"/>
  <c r="F282" i="24"/>
  <c r="F267" i="24"/>
  <c r="M263" i="24"/>
  <c r="L263" i="24"/>
  <c r="I263" i="24"/>
  <c r="L277" i="24"/>
  <c r="M282" i="24"/>
  <c r="K272" i="24"/>
  <c r="I282" i="24"/>
  <c r="K282" i="24"/>
  <c r="I287" i="24"/>
  <c r="E282" i="24"/>
  <c r="I272" i="24"/>
  <c r="E277" i="24"/>
  <c r="E272" i="24"/>
  <c r="J254" i="24"/>
  <c r="J263" i="24"/>
  <c r="D90" i="24"/>
  <c r="F58" i="24"/>
  <c r="E58" i="24"/>
  <c r="D58" i="24"/>
  <c r="I74" i="24" l="1"/>
  <c r="I73" i="24"/>
  <c r="I72" i="24"/>
  <c r="I71" i="24"/>
  <c r="I70" i="24"/>
  <c r="I69" i="24"/>
  <c r="I68" i="24"/>
  <c r="I67" i="24"/>
  <c r="J69" i="24" l="1"/>
  <c r="J73" i="24"/>
  <c r="J70" i="24"/>
  <c r="J74" i="24"/>
  <c r="J67" i="24"/>
  <c r="J71" i="24"/>
  <c r="J68" i="24"/>
  <c r="J72" i="24"/>
  <c r="M53" i="24" l="1"/>
  <c r="L53" i="24"/>
  <c r="K53" i="24"/>
  <c r="K22" i="24" s="1"/>
  <c r="D53" i="24"/>
  <c r="E53" i="24"/>
  <c r="M54" i="24"/>
  <c r="M23" i="24" s="1"/>
  <c r="L54" i="24"/>
  <c r="L23" i="24" s="1"/>
  <c r="K54" i="24"/>
  <c r="K23" i="24" s="1"/>
  <c r="E54" i="24"/>
  <c r="D54" i="24"/>
  <c r="M56" i="24"/>
  <c r="M32" i="24" s="1"/>
  <c r="L56" i="24"/>
  <c r="L32" i="24" s="1"/>
  <c r="K56" i="24"/>
  <c r="K32" i="24" s="1"/>
  <c r="E56" i="24"/>
  <c r="D56" i="24"/>
  <c r="M51" i="24"/>
  <c r="L51" i="24"/>
  <c r="K51" i="24"/>
  <c r="K14" i="24" s="1"/>
  <c r="D51" i="24"/>
  <c r="E51" i="24"/>
  <c r="K50" i="24"/>
  <c r="M50" i="24"/>
  <c r="L50" i="24"/>
  <c r="D50" i="24"/>
  <c r="E50" i="24"/>
  <c r="M55" i="24"/>
  <c r="L55" i="24"/>
  <c r="L27" i="24" s="1"/>
  <c r="K55" i="24"/>
  <c r="K27" i="24" s="1"/>
  <c r="D55" i="24"/>
  <c r="E55" i="24"/>
  <c r="M57" i="24"/>
  <c r="M42" i="24" s="1"/>
  <c r="L57" i="24"/>
  <c r="L42" i="24" s="1"/>
  <c r="K57" i="24"/>
  <c r="D57" i="24"/>
  <c r="E57" i="24"/>
  <c r="M52" i="24"/>
  <c r="L52" i="24"/>
  <c r="K52" i="24"/>
  <c r="K17" i="24" s="1"/>
  <c r="D52" i="24"/>
  <c r="E52" i="24"/>
  <c r="I52" i="24"/>
  <c r="G52" i="24"/>
  <c r="F52" i="24"/>
  <c r="H52" i="24"/>
  <c r="J52" i="24"/>
  <c r="J50" i="24"/>
  <c r="F50" i="24"/>
  <c r="I50" i="24"/>
  <c r="H50" i="24"/>
  <c r="G50" i="24"/>
  <c r="J54" i="24"/>
  <c r="F54" i="24"/>
  <c r="I54" i="24"/>
  <c r="H54" i="24"/>
  <c r="G54" i="24"/>
  <c r="H53" i="24"/>
  <c r="G53" i="24"/>
  <c r="J53" i="24"/>
  <c r="F53" i="24"/>
  <c r="I53" i="24"/>
  <c r="J56" i="24"/>
  <c r="F56" i="24"/>
  <c r="I56" i="24"/>
  <c r="H56" i="24"/>
  <c r="G56" i="24"/>
  <c r="H55" i="24"/>
  <c r="G55" i="24"/>
  <c r="J55" i="24"/>
  <c r="F55" i="24"/>
  <c r="I55" i="24"/>
  <c r="H51" i="24"/>
  <c r="G51" i="24"/>
  <c r="J51" i="24"/>
  <c r="F51" i="24"/>
  <c r="I51" i="24"/>
  <c r="H57" i="24"/>
  <c r="G57" i="24"/>
  <c r="J57" i="24"/>
  <c r="F57" i="24"/>
  <c r="I57" i="24"/>
  <c r="K42" i="24"/>
  <c r="M27" i="24" l="1"/>
  <c r="M17" i="24"/>
  <c r="L17" i="24"/>
  <c r="M14" i="24"/>
  <c r="L14" i="24"/>
  <c r="M22" i="24"/>
  <c r="L22" i="24"/>
  <c r="C179" i="24" l="1"/>
  <c r="C178" i="24"/>
  <c r="C177" i="24"/>
  <c r="C176" i="24"/>
  <c r="C175" i="24"/>
  <c r="C174" i="24"/>
  <c r="C173" i="24"/>
  <c r="C172" i="24"/>
  <c r="C171" i="24"/>
  <c r="C170" i="24"/>
  <c r="C180" i="24" l="1"/>
  <c r="F131" i="24" s="1"/>
  <c r="K108" i="4"/>
  <c r="E51" i="4"/>
  <c r="F51" i="4"/>
  <c r="L108" i="4"/>
  <c r="J108" i="4"/>
  <c r="E89" i="4"/>
  <c r="E20" i="13"/>
  <c r="F20" i="13"/>
  <c r="G20" i="13"/>
  <c r="H20" i="13"/>
  <c r="I20" i="13"/>
  <c r="J20" i="13"/>
  <c r="K20" i="13"/>
  <c r="L20" i="13"/>
  <c r="J21" i="13"/>
  <c r="K21" i="13"/>
  <c r="L21" i="13"/>
  <c r="E22" i="13"/>
  <c r="F22" i="13"/>
  <c r="G22" i="13"/>
  <c r="H22" i="13"/>
  <c r="I22" i="13"/>
  <c r="J22" i="13"/>
  <c r="K22" i="13"/>
  <c r="L22" i="13"/>
  <c r="J23" i="13"/>
  <c r="K23" i="13"/>
  <c r="L23" i="13"/>
  <c r="J24" i="13"/>
  <c r="K24" i="13"/>
  <c r="L24" i="13"/>
  <c r="E25" i="13"/>
  <c r="F25" i="13"/>
  <c r="G25" i="13"/>
  <c r="H25" i="13"/>
  <c r="I25" i="13"/>
  <c r="J25" i="13"/>
  <c r="K25" i="13"/>
  <c r="L25" i="13"/>
  <c r="J26" i="13"/>
  <c r="K26" i="13"/>
  <c r="L26" i="13"/>
  <c r="E29" i="13"/>
  <c r="F29" i="13"/>
  <c r="G29" i="13"/>
  <c r="H29" i="13"/>
  <c r="I29" i="13"/>
  <c r="J29" i="13"/>
  <c r="K29" i="13"/>
  <c r="L29" i="13"/>
  <c r="E28" i="13"/>
  <c r="F28" i="13"/>
  <c r="G28" i="13"/>
  <c r="H28" i="13"/>
  <c r="I28" i="13"/>
  <c r="J28" i="13"/>
  <c r="K28" i="13"/>
  <c r="L28" i="13"/>
  <c r="E27" i="13"/>
  <c r="F27" i="13"/>
  <c r="G27" i="13"/>
  <c r="H27" i="13"/>
  <c r="I27" i="13"/>
  <c r="J27" i="13"/>
  <c r="K27" i="13"/>
  <c r="L27" i="13"/>
  <c r="E30" i="13"/>
  <c r="F30" i="13"/>
  <c r="G30" i="13"/>
  <c r="H30" i="13"/>
  <c r="I30" i="13"/>
  <c r="J30" i="13"/>
  <c r="K30" i="13"/>
  <c r="L30" i="13"/>
  <c r="J31" i="13"/>
  <c r="K31" i="13"/>
  <c r="L31" i="13"/>
  <c r="J32" i="13"/>
  <c r="K32" i="13"/>
  <c r="L32" i="13"/>
  <c r="J33" i="13"/>
  <c r="K33" i="13"/>
  <c r="L33" i="13"/>
  <c r="J34" i="13"/>
  <c r="K34" i="13"/>
  <c r="L34" i="13"/>
  <c r="E35" i="13"/>
  <c r="F35" i="13"/>
  <c r="G35" i="13"/>
  <c r="H35" i="13"/>
  <c r="I35" i="13"/>
  <c r="J35" i="13"/>
  <c r="K35" i="13"/>
  <c r="L35" i="13"/>
  <c r="J36" i="13"/>
  <c r="K36" i="13"/>
  <c r="L36" i="13"/>
  <c r="J37" i="13"/>
  <c r="K37" i="13"/>
  <c r="L37" i="13"/>
  <c r="E38" i="13"/>
  <c r="F38" i="13"/>
  <c r="G38" i="13"/>
  <c r="H38" i="13"/>
  <c r="I38" i="13"/>
  <c r="J38" i="13"/>
  <c r="K38" i="13"/>
  <c r="L38" i="13"/>
  <c r="J39" i="13"/>
  <c r="K39" i="13"/>
  <c r="L39" i="13"/>
  <c r="J40" i="13"/>
  <c r="K40" i="13"/>
  <c r="L40" i="13"/>
  <c r="E41" i="13"/>
  <c r="F41" i="13"/>
  <c r="G41" i="13"/>
  <c r="H41" i="13"/>
  <c r="I41" i="13"/>
  <c r="J41" i="13"/>
  <c r="K41" i="13"/>
  <c r="L41" i="13"/>
  <c r="E42" i="13"/>
  <c r="F42" i="13"/>
  <c r="G42" i="13"/>
  <c r="H42" i="13"/>
  <c r="I42" i="13"/>
  <c r="J42" i="13"/>
  <c r="K42" i="13"/>
  <c r="L42" i="13"/>
  <c r="E43" i="13"/>
  <c r="F43" i="13"/>
  <c r="G43" i="13"/>
  <c r="H43" i="13"/>
  <c r="I43" i="13"/>
  <c r="J43" i="13"/>
  <c r="K43" i="13"/>
  <c r="L43" i="13"/>
  <c r="E44" i="13"/>
  <c r="F44" i="13"/>
  <c r="G44" i="13"/>
  <c r="H44" i="13"/>
  <c r="I44" i="13"/>
  <c r="J44" i="13"/>
  <c r="K44" i="13"/>
  <c r="L44" i="13"/>
  <c r="J45" i="13"/>
  <c r="K45" i="13"/>
  <c r="L45" i="13"/>
  <c r="E46" i="13"/>
  <c r="F46" i="13"/>
  <c r="G46" i="13"/>
  <c r="H46" i="13"/>
  <c r="I46" i="13"/>
  <c r="J46" i="13"/>
  <c r="K46" i="13"/>
  <c r="L46" i="13"/>
  <c r="J47" i="13"/>
  <c r="K47" i="13"/>
  <c r="L47" i="13"/>
  <c r="J48" i="13"/>
  <c r="K48" i="13"/>
  <c r="L48" i="13"/>
  <c r="E49" i="13"/>
  <c r="F49" i="13"/>
  <c r="G49" i="13"/>
  <c r="H49" i="13"/>
  <c r="I49" i="13"/>
  <c r="J49" i="13"/>
  <c r="K49" i="13"/>
  <c r="L49" i="13"/>
  <c r="J50" i="13"/>
  <c r="K50" i="13"/>
  <c r="L50" i="13"/>
  <c r="E51" i="13"/>
  <c r="F51" i="13"/>
  <c r="G51" i="13"/>
  <c r="H51" i="13"/>
  <c r="I51" i="13"/>
  <c r="J51" i="13"/>
  <c r="K51" i="13"/>
  <c r="L51" i="13"/>
  <c r="E52" i="13"/>
  <c r="F52" i="13"/>
  <c r="G52" i="13"/>
  <c r="H52" i="13"/>
  <c r="I52" i="13"/>
  <c r="J52" i="13"/>
  <c r="K52" i="13"/>
  <c r="L52" i="13"/>
  <c r="J53" i="13"/>
  <c r="K53" i="13"/>
  <c r="L53" i="13"/>
  <c r="J54" i="13"/>
  <c r="K54" i="13"/>
  <c r="L54" i="13"/>
  <c r="J55" i="13"/>
  <c r="K55" i="13"/>
  <c r="L55" i="13"/>
  <c r="D20" i="13"/>
  <c r="I128" i="24" l="1"/>
  <c r="F146" i="24"/>
  <c r="D141" i="24"/>
  <c r="K137" i="24"/>
  <c r="I136" i="24"/>
  <c r="K148" i="24"/>
  <c r="E123" i="24"/>
  <c r="M141" i="24"/>
  <c r="M137" i="24"/>
  <c r="H136" i="24"/>
  <c r="L148" i="24"/>
  <c r="M128" i="24"/>
  <c r="K123" i="24"/>
  <c r="E146" i="24"/>
  <c r="K141" i="24"/>
  <c r="D137" i="24"/>
  <c r="F136" i="24"/>
  <c r="M131" i="24"/>
  <c r="D156" i="24"/>
  <c r="J128" i="24"/>
  <c r="J146" i="24"/>
  <c r="H132" i="24"/>
  <c r="E128" i="24"/>
  <c r="D123" i="24"/>
  <c r="D146" i="24"/>
  <c r="G137" i="24"/>
  <c r="L136" i="24"/>
  <c r="K132" i="24"/>
  <c r="F148" i="24"/>
  <c r="I156" i="24"/>
  <c r="L132" i="24"/>
  <c r="D131" i="24"/>
  <c r="J148" i="24"/>
  <c r="I148" i="24"/>
  <c r="M156" i="24"/>
  <c r="F156" i="24"/>
  <c r="L128" i="24"/>
  <c r="M123" i="24"/>
  <c r="J123" i="24"/>
  <c r="K146" i="24"/>
  <c r="L146" i="24"/>
  <c r="E141" i="24"/>
  <c r="F141" i="24"/>
  <c r="J137" i="24"/>
  <c r="D136" i="24"/>
  <c r="G136" i="24"/>
  <c r="G132" i="24"/>
  <c r="J132" i="24"/>
  <c r="I131" i="24"/>
  <c r="E148" i="24"/>
  <c r="G148" i="24"/>
  <c r="H148" i="24"/>
  <c r="K156" i="24"/>
  <c r="E156" i="24"/>
  <c r="H156" i="24"/>
  <c r="G128" i="24"/>
  <c r="H128" i="24"/>
  <c r="F123" i="24"/>
  <c r="L123" i="24"/>
  <c r="G146" i="24"/>
  <c r="H146" i="24"/>
  <c r="L141" i="24"/>
  <c r="I141" i="24"/>
  <c r="E137" i="24"/>
  <c r="L137" i="24"/>
  <c r="M136" i="24"/>
  <c r="J136" i="24"/>
  <c r="I132" i="24"/>
  <c r="L131" i="24"/>
  <c r="M148" i="24"/>
  <c r="D148" i="24"/>
  <c r="G156" i="24"/>
  <c r="L156" i="24"/>
  <c r="J156" i="24"/>
  <c r="F128" i="24"/>
  <c r="D128" i="24"/>
  <c r="K128" i="24"/>
  <c r="H123" i="24"/>
  <c r="G123" i="24"/>
  <c r="I123" i="24"/>
  <c r="M146" i="24"/>
  <c r="I146" i="24"/>
  <c r="H141" i="24"/>
  <c r="G141" i="24"/>
  <c r="J141" i="24"/>
  <c r="F137" i="24"/>
  <c r="I137" i="24"/>
  <c r="H137" i="24"/>
  <c r="E136" i="24"/>
  <c r="K136" i="24"/>
  <c r="F132" i="24"/>
  <c r="E132" i="24"/>
  <c r="D132" i="24"/>
  <c r="E131" i="24"/>
  <c r="E69" i="4" s="1"/>
  <c r="K131" i="24"/>
  <c r="J131" i="24"/>
  <c r="M132" i="24"/>
  <c r="H131" i="24"/>
  <c r="G131" i="24"/>
  <c r="F69" i="4" s="1"/>
  <c r="J127" i="4"/>
  <c r="K132" i="4"/>
  <c r="J132" i="4"/>
  <c r="L127" i="4"/>
  <c r="L132" i="4"/>
  <c r="K127" i="4"/>
  <c r="F89" i="4"/>
  <c r="L113" i="4"/>
  <c r="L98" i="4"/>
  <c r="K98" i="4"/>
  <c r="D89" i="4"/>
  <c r="K113" i="4"/>
  <c r="L112" i="4"/>
  <c r="J113" i="4"/>
  <c r="J98" i="4"/>
  <c r="K112" i="4"/>
  <c r="D51" i="4"/>
  <c r="D71" i="33"/>
  <c r="F71" i="33"/>
  <c r="H71" i="33"/>
  <c r="J71" i="33"/>
  <c r="I6" i="33"/>
  <c r="H6" i="33" s="1"/>
  <c r="G6" i="33" s="1"/>
  <c r="F6" i="33" s="1"/>
  <c r="E6" i="33" s="1"/>
  <c r="D6" i="33" s="1"/>
  <c r="E50" i="7"/>
  <c r="F50" i="7"/>
  <c r="G50" i="7"/>
  <c r="H50" i="7"/>
  <c r="I50" i="7"/>
  <c r="J50" i="7"/>
  <c r="K50" i="7"/>
  <c r="L50" i="7"/>
  <c r="D50" i="7"/>
  <c r="E37" i="7"/>
  <c r="F37" i="7"/>
  <c r="G37" i="7"/>
  <c r="H37" i="7"/>
  <c r="I37" i="7"/>
  <c r="J37" i="7"/>
  <c r="K37" i="7"/>
  <c r="L37" i="7"/>
  <c r="D37" i="7"/>
  <c r="E36" i="7"/>
  <c r="F36" i="7"/>
  <c r="G36" i="7"/>
  <c r="H36" i="7"/>
  <c r="I36" i="7"/>
  <c r="J36" i="7"/>
  <c r="K36" i="7"/>
  <c r="L36" i="7"/>
  <c r="D36" i="7"/>
  <c r="E70" i="4" l="1"/>
  <c r="D65" i="4"/>
  <c r="F74" i="4"/>
  <c r="D79" i="4"/>
  <c r="D60" i="4"/>
  <c r="F84" i="4"/>
  <c r="E84" i="4"/>
  <c r="F79" i="4"/>
  <c r="D75" i="4"/>
  <c r="E60" i="4"/>
  <c r="E74" i="4"/>
  <c r="D84" i="4"/>
  <c r="D94" i="4"/>
  <c r="F70" i="4"/>
  <c r="F94" i="4"/>
  <c r="D74" i="4"/>
  <c r="E94" i="4"/>
  <c r="D69" i="4"/>
  <c r="E79" i="4"/>
  <c r="F60" i="4"/>
  <c r="E65" i="4"/>
  <c r="F65" i="4"/>
  <c r="F75" i="4"/>
  <c r="E75" i="4"/>
  <c r="D70" i="4"/>
  <c r="D39" i="33"/>
  <c r="D52" i="13" s="1"/>
  <c r="D31" i="33"/>
  <c r="D44" i="13" s="1"/>
  <c r="D15" i="33"/>
  <c r="D28" i="13" s="1"/>
  <c r="D30" i="33"/>
  <c r="D43" i="13" s="1"/>
  <c r="D14" i="33"/>
  <c r="D27" i="13" s="1"/>
  <c r="D40" i="33"/>
  <c r="D51" i="13" s="1"/>
  <c r="D32" i="33"/>
  <c r="D28" i="33"/>
  <c r="D41" i="13" s="1"/>
  <c r="D16" i="33"/>
  <c r="D29" i="13" s="1"/>
  <c r="D9" i="33"/>
  <c r="D22" i="13" s="1"/>
  <c r="D25" i="33"/>
  <c r="D38" i="13" s="1"/>
  <c r="D37" i="33"/>
  <c r="D49" i="13" s="1"/>
  <c r="D22" i="33"/>
  <c r="D35" i="13" s="1"/>
  <c r="D29" i="33"/>
  <c r="D42" i="13" s="1"/>
  <c r="D17" i="33"/>
  <c r="D30" i="13" s="1"/>
  <c r="D33" i="33"/>
  <c r="D46" i="13" s="1"/>
  <c r="D12" i="33"/>
  <c r="D25" i="13" s="1"/>
  <c r="J112" i="4"/>
  <c r="I108" i="4"/>
  <c r="K117" i="4"/>
  <c r="L117" i="4"/>
  <c r="G51" i="4"/>
  <c r="E6" i="27"/>
  <c r="F6" i="27"/>
  <c r="G6" i="27"/>
  <c r="H6" i="27"/>
  <c r="I6" i="27"/>
  <c r="J6" i="27"/>
  <c r="K6" i="27"/>
  <c r="L6" i="27"/>
  <c r="M6" i="27"/>
  <c r="D6" i="27"/>
  <c r="E18" i="27"/>
  <c r="E43" i="7" s="1"/>
  <c r="F18" i="27"/>
  <c r="G18" i="27"/>
  <c r="H18" i="27"/>
  <c r="I18" i="27"/>
  <c r="J18" i="27"/>
  <c r="K18" i="27"/>
  <c r="L18" i="27"/>
  <c r="M18" i="27"/>
  <c r="E19" i="27"/>
  <c r="F19" i="27"/>
  <c r="G19" i="27"/>
  <c r="H19" i="27"/>
  <c r="I19" i="27"/>
  <c r="J19" i="27"/>
  <c r="K19" i="27"/>
  <c r="L19" i="27"/>
  <c r="L44" i="7" s="1"/>
  <c r="M19" i="27"/>
  <c r="E20" i="27"/>
  <c r="F20" i="27"/>
  <c r="G20" i="27"/>
  <c r="H20" i="27"/>
  <c r="I20" i="27"/>
  <c r="J20" i="27"/>
  <c r="K20" i="27"/>
  <c r="K52" i="7" s="1"/>
  <c r="L20" i="27"/>
  <c r="M20" i="27"/>
  <c r="D20" i="27"/>
  <c r="D19" i="27"/>
  <c r="D44" i="7" s="1"/>
  <c r="D18" i="27"/>
  <c r="E17" i="27"/>
  <c r="F17" i="27"/>
  <c r="G17" i="27"/>
  <c r="G41" i="7" s="1"/>
  <c r="H17" i="27"/>
  <c r="I17" i="27"/>
  <c r="J17" i="27"/>
  <c r="K17" i="27"/>
  <c r="L17" i="27"/>
  <c r="M17" i="27"/>
  <c r="D17" i="27"/>
  <c r="E14" i="27"/>
  <c r="E22" i="7" s="1"/>
  <c r="F14" i="27"/>
  <c r="G14" i="27"/>
  <c r="H14" i="27"/>
  <c r="I14" i="27"/>
  <c r="J14" i="27"/>
  <c r="K14" i="27"/>
  <c r="L14" i="27"/>
  <c r="M14" i="27"/>
  <c r="D14" i="27"/>
  <c r="E16" i="27"/>
  <c r="F16" i="27"/>
  <c r="G16" i="27"/>
  <c r="H16" i="27"/>
  <c r="I16" i="27"/>
  <c r="J16" i="27"/>
  <c r="K16" i="27"/>
  <c r="K42" i="7" s="1"/>
  <c r="L16" i="27"/>
  <c r="M16" i="27"/>
  <c r="D16" i="27"/>
  <c r="E15" i="27"/>
  <c r="F15" i="27"/>
  <c r="G15" i="27"/>
  <c r="H15" i="27"/>
  <c r="I15" i="27"/>
  <c r="I23" i="7" s="1"/>
  <c r="J15" i="27"/>
  <c r="K15" i="27"/>
  <c r="L15" i="27"/>
  <c r="M15" i="27"/>
  <c r="D15" i="27"/>
  <c r="E12" i="27"/>
  <c r="F12" i="27"/>
  <c r="G12" i="27"/>
  <c r="G45" i="7" s="1"/>
  <c r="H12" i="27"/>
  <c r="I12" i="27"/>
  <c r="J12" i="27"/>
  <c r="K12" i="27"/>
  <c r="L12" i="27"/>
  <c r="M12" i="27"/>
  <c r="D12" i="27"/>
  <c r="E11" i="27"/>
  <c r="E21" i="7" s="1"/>
  <c r="F11" i="27"/>
  <c r="G11" i="27"/>
  <c r="H11" i="27"/>
  <c r="I11" i="27"/>
  <c r="J11" i="27"/>
  <c r="K11" i="27"/>
  <c r="L11" i="27"/>
  <c r="M11" i="27"/>
  <c r="D11" i="27"/>
  <c r="G42" i="7" l="1"/>
  <c r="G52" i="7"/>
  <c r="K45" i="7"/>
  <c r="I43" i="7"/>
  <c r="H44" i="7"/>
  <c r="I22" i="7"/>
  <c r="E23" i="7"/>
  <c r="I21" i="7"/>
  <c r="K41" i="7"/>
  <c r="D95" i="4"/>
  <c r="F95" i="4"/>
  <c r="E95" i="4"/>
  <c r="I127" i="4"/>
  <c r="I113" i="4"/>
  <c r="I132" i="4"/>
  <c r="J51" i="4"/>
  <c r="H108" i="4"/>
  <c r="G108" i="4"/>
  <c r="F108" i="4"/>
  <c r="J117" i="4"/>
  <c r="E108" i="4"/>
  <c r="D108" i="4"/>
  <c r="K56" i="4"/>
  <c r="H51" i="4"/>
  <c r="I51" i="4"/>
  <c r="I112" i="4"/>
  <c r="L122" i="4"/>
  <c r="I117" i="4"/>
  <c r="G103" i="4"/>
  <c r="K51" i="4"/>
  <c r="L56" i="4"/>
  <c r="D45" i="7"/>
  <c r="L21" i="7"/>
  <c r="J45" i="7"/>
  <c r="F45" i="7"/>
  <c r="L23" i="7"/>
  <c r="H23" i="7"/>
  <c r="D42" i="7"/>
  <c r="J42" i="7"/>
  <c r="F42" i="7"/>
  <c r="L22" i="7"/>
  <c r="H22" i="7"/>
  <c r="D41" i="7"/>
  <c r="J41" i="7"/>
  <c r="F41" i="7"/>
  <c r="D52" i="7"/>
  <c r="J52" i="7"/>
  <c r="F52" i="7"/>
  <c r="K44" i="7"/>
  <c r="G44" i="7"/>
  <c r="L43" i="7"/>
  <c r="H43" i="7"/>
  <c r="H21" i="7"/>
  <c r="D43" i="7"/>
  <c r="K21" i="7"/>
  <c r="K23" i="7"/>
  <c r="G21" i="7"/>
  <c r="I45" i="7"/>
  <c r="E45" i="7"/>
  <c r="G23" i="7"/>
  <c r="I42" i="7"/>
  <c r="E42" i="7"/>
  <c r="K22" i="7"/>
  <c r="G22" i="7"/>
  <c r="I41" i="7"/>
  <c r="E41" i="7"/>
  <c r="I52" i="7"/>
  <c r="E52" i="7"/>
  <c r="J44" i="7"/>
  <c r="F44" i="7"/>
  <c r="K43" i="7"/>
  <c r="G43" i="7"/>
  <c r="D21" i="7"/>
  <c r="J21" i="7"/>
  <c r="F21" i="7"/>
  <c r="L45" i="7"/>
  <c r="H45" i="7"/>
  <c r="D23" i="7"/>
  <c r="J23" i="7"/>
  <c r="F23" i="7"/>
  <c r="L42" i="7"/>
  <c r="H42" i="7"/>
  <c r="D22" i="7"/>
  <c r="J22" i="7"/>
  <c r="F22" i="7"/>
  <c r="L41" i="7"/>
  <c r="H41" i="7"/>
  <c r="L52" i="7"/>
  <c r="H52" i="7"/>
  <c r="I44" i="7"/>
  <c r="E44" i="7"/>
  <c r="J43" i="7"/>
  <c r="F43" i="7"/>
  <c r="K69" i="33"/>
  <c r="D42" i="33" s="1"/>
  <c r="I68" i="33"/>
  <c r="G55" i="33"/>
  <c r="E70" i="33"/>
  <c r="I65" i="33"/>
  <c r="I57" i="33"/>
  <c r="E54" i="33"/>
  <c r="I53" i="33"/>
  <c r="E52" i="33"/>
  <c r="N39" i="25"/>
  <c r="M39" i="25"/>
  <c r="L39" i="25"/>
  <c r="K39" i="25"/>
  <c r="J39" i="25"/>
  <c r="I39" i="25"/>
  <c r="H39" i="25"/>
  <c r="G39" i="25"/>
  <c r="F39" i="25"/>
  <c r="D39" i="25"/>
  <c r="E39" i="25" s="1"/>
  <c r="N38" i="25"/>
  <c r="M38" i="25"/>
  <c r="L38" i="25"/>
  <c r="K38" i="25"/>
  <c r="J38" i="25"/>
  <c r="I38" i="25"/>
  <c r="H38" i="25"/>
  <c r="G38" i="25"/>
  <c r="F38" i="25"/>
  <c r="E38" i="25"/>
  <c r="D38" i="25"/>
  <c r="N37" i="25"/>
  <c r="M37" i="25"/>
  <c r="L37" i="25"/>
  <c r="K37" i="25"/>
  <c r="J37" i="25"/>
  <c r="I37" i="25"/>
  <c r="H37" i="25"/>
  <c r="G37" i="25"/>
  <c r="F37" i="25"/>
  <c r="D37" i="25"/>
  <c r="E37" i="25" s="1"/>
  <c r="N36" i="25"/>
  <c r="M36" i="25"/>
  <c r="L36" i="25"/>
  <c r="K36" i="25"/>
  <c r="J36" i="25"/>
  <c r="I36" i="25"/>
  <c r="H36" i="25"/>
  <c r="G36" i="25"/>
  <c r="F36" i="25"/>
  <c r="E36" i="25"/>
  <c r="D36" i="25"/>
  <c r="N35" i="25"/>
  <c r="M35" i="25"/>
  <c r="L35" i="25"/>
  <c r="K35" i="25"/>
  <c r="J35" i="25"/>
  <c r="I35" i="25"/>
  <c r="H35" i="25"/>
  <c r="G35" i="25"/>
  <c r="F35" i="25"/>
  <c r="E35" i="25"/>
  <c r="D35" i="25"/>
  <c r="N34" i="25"/>
  <c r="M34" i="25"/>
  <c r="L34" i="25"/>
  <c r="K34" i="25"/>
  <c r="J34" i="25"/>
  <c r="I34" i="25"/>
  <c r="H34" i="25"/>
  <c r="G34" i="25"/>
  <c r="F34" i="25"/>
  <c r="E34" i="25"/>
  <c r="D34" i="25"/>
  <c r="N33" i="25"/>
  <c r="M33" i="25"/>
  <c r="L33" i="25"/>
  <c r="K33" i="25"/>
  <c r="J33" i="25"/>
  <c r="I33" i="25"/>
  <c r="H33" i="25"/>
  <c r="G33" i="25"/>
  <c r="F33" i="25"/>
  <c r="E33" i="25"/>
  <c r="D33" i="25"/>
  <c r="N32" i="25"/>
  <c r="M32" i="25"/>
  <c r="L32" i="25"/>
  <c r="K32" i="25"/>
  <c r="J32" i="25"/>
  <c r="I32" i="25"/>
  <c r="H32" i="25"/>
  <c r="G32" i="25"/>
  <c r="F32" i="25"/>
  <c r="E32" i="25"/>
  <c r="D32" i="25"/>
  <c r="N31" i="25"/>
  <c r="M31" i="25"/>
  <c r="L31" i="25"/>
  <c r="K31" i="25"/>
  <c r="J31" i="25"/>
  <c r="I31" i="25"/>
  <c r="H31" i="25"/>
  <c r="G31" i="25"/>
  <c r="F31" i="25"/>
  <c r="E31" i="25"/>
  <c r="D31" i="25"/>
  <c r="N21" i="25"/>
  <c r="M21" i="25"/>
  <c r="L21" i="25"/>
  <c r="K21" i="25"/>
  <c r="J21" i="25"/>
  <c r="I21" i="25"/>
  <c r="H21" i="25"/>
  <c r="G21" i="25"/>
  <c r="F21" i="25"/>
  <c r="E21" i="25"/>
  <c r="N20" i="25"/>
  <c r="M20" i="25"/>
  <c r="L20" i="25"/>
  <c r="K20" i="25"/>
  <c r="J20" i="25"/>
  <c r="I20" i="25"/>
  <c r="H20" i="25"/>
  <c r="G20" i="25"/>
  <c r="F20" i="25"/>
  <c r="E20" i="25"/>
  <c r="N19" i="25"/>
  <c r="M19" i="25"/>
  <c r="L19" i="25"/>
  <c r="K19" i="25"/>
  <c r="J19" i="25"/>
  <c r="I19" i="25"/>
  <c r="H19" i="25"/>
  <c r="G19" i="25"/>
  <c r="F19" i="25"/>
  <c r="E19" i="25"/>
  <c r="N18" i="25"/>
  <c r="M18" i="25"/>
  <c r="L18" i="25"/>
  <c r="K18" i="25"/>
  <c r="J18" i="25"/>
  <c r="I18" i="25"/>
  <c r="H18" i="25"/>
  <c r="G18" i="25"/>
  <c r="F18" i="25"/>
  <c r="E18" i="25"/>
  <c r="N17" i="25"/>
  <c r="M17" i="25"/>
  <c r="L17" i="25"/>
  <c r="K17" i="25"/>
  <c r="J17" i="25"/>
  <c r="I17" i="25"/>
  <c r="H17" i="25"/>
  <c r="G17" i="25"/>
  <c r="F17" i="25"/>
  <c r="E17" i="25"/>
  <c r="N16" i="25"/>
  <c r="M16" i="25"/>
  <c r="L16" i="25"/>
  <c r="K16" i="25"/>
  <c r="J16" i="25"/>
  <c r="I16" i="25"/>
  <c r="H16" i="25"/>
  <c r="G16" i="25"/>
  <c r="F16" i="25"/>
  <c r="E16" i="25"/>
  <c r="N15" i="25"/>
  <c r="M15" i="25"/>
  <c r="L15" i="25"/>
  <c r="K15" i="25"/>
  <c r="J15" i="25"/>
  <c r="I15" i="25"/>
  <c r="H15" i="25"/>
  <c r="G15" i="25"/>
  <c r="F15" i="25"/>
  <c r="E15" i="25"/>
  <c r="N14" i="25"/>
  <c r="M14" i="25"/>
  <c r="L14" i="25"/>
  <c r="K14" i="25"/>
  <c r="J14" i="25"/>
  <c r="I14" i="25"/>
  <c r="H14" i="25"/>
  <c r="G14" i="25"/>
  <c r="F14" i="25"/>
  <c r="E14" i="25"/>
  <c r="N13" i="25"/>
  <c r="M13" i="25"/>
  <c r="L13" i="25"/>
  <c r="K13" i="25"/>
  <c r="J13" i="25"/>
  <c r="I13" i="25"/>
  <c r="H13" i="25"/>
  <c r="G13" i="25"/>
  <c r="F13" i="25"/>
  <c r="E13" i="25"/>
  <c r="N12" i="25"/>
  <c r="M12" i="25"/>
  <c r="L12" i="25"/>
  <c r="K12" i="25"/>
  <c r="J12" i="25"/>
  <c r="I12" i="25"/>
  <c r="H12" i="25"/>
  <c r="G12" i="25"/>
  <c r="F12" i="25"/>
  <c r="E12" i="25"/>
  <c r="N11" i="25"/>
  <c r="M11" i="25"/>
  <c r="L11" i="25"/>
  <c r="K11" i="25"/>
  <c r="J11" i="25"/>
  <c r="I11" i="25"/>
  <c r="H11" i="25"/>
  <c r="G11" i="25"/>
  <c r="F11" i="25"/>
  <c r="E11" i="25"/>
  <c r="N10" i="25"/>
  <c r="M10" i="25"/>
  <c r="L10" i="25"/>
  <c r="K10" i="25"/>
  <c r="J10" i="25"/>
  <c r="I10" i="25"/>
  <c r="H10" i="25"/>
  <c r="G10" i="25"/>
  <c r="F10" i="25"/>
  <c r="E10" i="25"/>
  <c r="N9" i="25"/>
  <c r="M9" i="25"/>
  <c r="L9" i="25"/>
  <c r="K9" i="25"/>
  <c r="J9" i="25"/>
  <c r="I9" i="25"/>
  <c r="H9" i="25"/>
  <c r="G9" i="25"/>
  <c r="F9" i="25"/>
  <c r="E9" i="25"/>
  <c r="N8" i="25"/>
  <c r="M8" i="25"/>
  <c r="L8" i="25"/>
  <c r="K8" i="25"/>
  <c r="J8" i="25"/>
  <c r="I8" i="25"/>
  <c r="H8" i="25"/>
  <c r="G8" i="25"/>
  <c r="F8" i="25"/>
  <c r="E8" i="25"/>
  <c r="N7" i="25"/>
  <c r="M7" i="25"/>
  <c r="L7" i="25"/>
  <c r="K7" i="25"/>
  <c r="J7" i="25"/>
  <c r="I7" i="25"/>
  <c r="H7" i="25"/>
  <c r="G7" i="25"/>
  <c r="F7" i="25"/>
  <c r="D93" i="5" l="1"/>
  <c r="H93" i="5"/>
  <c r="L93" i="5"/>
  <c r="I30" i="25"/>
  <c r="M30" i="25"/>
  <c r="I98" i="4"/>
  <c r="F122" i="4"/>
  <c r="L103" i="4"/>
  <c r="L133" i="4" s="1"/>
  <c r="G132" i="4"/>
  <c r="H127" i="4"/>
  <c r="E127" i="4"/>
  <c r="F132" i="4"/>
  <c r="F117" i="4"/>
  <c r="D127" i="4"/>
  <c r="G127" i="4"/>
  <c r="F127" i="4"/>
  <c r="D113" i="4"/>
  <c r="D112" i="4"/>
  <c r="D122" i="4"/>
  <c r="D103" i="4"/>
  <c r="I122" i="4"/>
  <c r="E113" i="4"/>
  <c r="L27" i="4"/>
  <c r="F103" i="4"/>
  <c r="G122" i="4"/>
  <c r="D117" i="4"/>
  <c r="G117" i="4"/>
  <c r="E98" i="4"/>
  <c r="I103" i="4"/>
  <c r="H98" i="4"/>
  <c r="F112" i="4"/>
  <c r="H132" i="4"/>
  <c r="K31" i="4"/>
  <c r="G98" i="4"/>
  <c r="E117" i="4"/>
  <c r="H113" i="4"/>
  <c r="F98" i="4"/>
  <c r="H103" i="4"/>
  <c r="H122" i="4"/>
  <c r="K122" i="4"/>
  <c r="G113" i="4"/>
  <c r="E132" i="4"/>
  <c r="D132" i="4"/>
  <c r="E112" i="4"/>
  <c r="D98" i="4"/>
  <c r="E122" i="4"/>
  <c r="H117" i="4"/>
  <c r="F113" i="4"/>
  <c r="E103" i="4"/>
  <c r="J122" i="4"/>
  <c r="H112" i="4"/>
  <c r="G112" i="4"/>
  <c r="L31" i="4"/>
  <c r="L36" i="4"/>
  <c r="K27" i="4"/>
  <c r="K36" i="4"/>
  <c r="L51" i="4"/>
  <c r="K41" i="4"/>
  <c r="K37" i="4"/>
  <c r="I60" i="33"/>
  <c r="I70" i="33"/>
  <c r="I56" i="33"/>
  <c r="I61" i="33"/>
  <c r="I52" i="33"/>
  <c r="E57" i="33"/>
  <c r="I64" i="33"/>
  <c r="E62" i="33"/>
  <c r="E55" i="33"/>
  <c r="E59" i="33"/>
  <c r="E67" i="33"/>
  <c r="E53" i="33"/>
  <c r="E60" i="33"/>
  <c r="E63" i="33"/>
  <c r="E68" i="33"/>
  <c r="E65" i="33"/>
  <c r="E69" i="33"/>
  <c r="K53" i="33"/>
  <c r="D10" i="33" s="1"/>
  <c r="E56" i="33"/>
  <c r="E58" i="33"/>
  <c r="E61" i="33"/>
  <c r="E64" i="33"/>
  <c r="E66" i="33"/>
  <c r="K52" i="33"/>
  <c r="D8" i="33" s="1"/>
  <c r="K57" i="33"/>
  <c r="D19" i="33" s="1"/>
  <c r="K66" i="33"/>
  <c r="D36" i="33" s="1"/>
  <c r="K64" i="33"/>
  <c r="D34" i="33" s="1"/>
  <c r="K68" i="33"/>
  <c r="D41" i="33" s="1"/>
  <c r="K54" i="33"/>
  <c r="D11" i="33" s="1"/>
  <c r="K56" i="33"/>
  <c r="D18" i="33" s="1"/>
  <c r="K61" i="33"/>
  <c r="D24" i="33" s="1"/>
  <c r="K62" i="33"/>
  <c r="D26" i="33" s="1"/>
  <c r="K70" i="33"/>
  <c r="D43" i="33" s="1"/>
  <c r="K58" i="33"/>
  <c r="D20" i="33" s="1"/>
  <c r="K60" i="33"/>
  <c r="D23" i="33" s="1"/>
  <c r="K65" i="33"/>
  <c r="D35" i="33" s="1"/>
  <c r="I55" i="33"/>
  <c r="I59" i="33"/>
  <c r="I63" i="33"/>
  <c r="I67" i="33"/>
  <c r="I54" i="33"/>
  <c r="K55" i="33"/>
  <c r="D13" i="33" s="1"/>
  <c r="I58" i="33"/>
  <c r="K59" i="33"/>
  <c r="D21" i="33" s="1"/>
  <c r="I62" i="33"/>
  <c r="K63" i="33"/>
  <c r="D27" i="33" s="1"/>
  <c r="I66" i="33"/>
  <c r="K67" i="33"/>
  <c r="D38" i="33" s="1"/>
  <c r="I69" i="33"/>
  <c r="E30" i="25"/>
  <c r="F30" i="25"/>
  <c r="J30" i="25"/>
  <c r="N30" i="25"/>
  <c r="G30" i="25"/>
  <c r="K30" i="25"/>
  <c r="D30" i="25"/>
  <c r="H30" i="25"/>
  <c r="L30" i="25"/>
  <c r="F83" i="5"/>
  <c r="J83" i="5"/>
  <c r="G88" i="5"/>
  <c r="K88" i="5"/>
  <c r="E23" i="5"/>
  <c r="I23" i="5"/>
  <c r="G30" i="5"/>
  <c r="K30" i="5"/>
  <c r="D31" i="5"/>
  <c r="H31" i="5"/>
  <c r="L31" i="5"/>
  <c r="E32" i="5"/>
  <c r="I32" i="5"/>
  <c r="G36" i="5"/>
  <c r="K36" i="5"/>
  <c r="D37" i="5"/>
  <c r="H37" i="5"/>
  <c r="L37" i="5"/>
  <c r="E40" i="5"/>
  <c r="I40" i="5"/>
  <c r="F39" i="5"/>
  <c r="J39" i="5"/>
  <c r="E50" i="5"/>
  <c r="I50" i="5"/>
  <c r="F53" i="5"/>
  <c r="J53" i="5"/>
  <c r="D55" i="5"/>
  <c r="H6" i="25"/>
  <c r="L6" i="25"/>
  <c r="F30" i="5"/>
  <c r="J30" i="5"/>
  <c r="G31" i="5"/>
  <c r="K31" i="5"/>
  <c r="D32" i="5"/>
  <c r="H32" i="5"/>
  <c r="L32" i="5"/>
  <c r="F36" i="5"/>
  <c r="J36" i="5"/>
  <c r="G37" i="5"/>
  <c r="K37" i="5"/>
  <c r="D40" i="5"/>
  <c r="H40" i="5"/>
  <c r="L40" i="5"/>
  <c r="E39" i="5"/>
  <c r="I39" i="5"/>
  <c r="G45" i="5"/>
  <c r="K45" i="5"/>
  <c r="D47" i="5"/>
  <c r="H47" i="5"/>
  <c r="L47" i="5"/>
  <c r="G55" i="5"/>
  <c r="K55" i="5"/>
  <c r="D59" i="5"/>
  <c r="H59" i="5"/>
  <c r="L59" i="5"/>
  <c r="E68" i="5"/>
  <c r="I68" i="5"/>
  <c r="F69" i="5"/>
  <c r="J69" i="5"/>
  <c r="G74" i="5"/>
  <c r="K74" i="5"/>
  <c r="D75" i="5"/>
  <c r="H75" i="5"/>
  <c r="L75" i="5"/>
  <c r="E78" i="5"/>
  <c r="I78" i="5"/>
  <c r="F23" i="5"/>
  <c r="J23" i="5"/>
  <c r="D30" i="5"/>
  <c r="H30" i="5"/>
  <c r="L30" i="5"/>
  <c r="E31" i="5"/>
  <c r="I31" i="5"/>
  <c r="F32" i="5"/>
  <c r="J32" i="5"/>
  <c r="E45" i="5"/>
  <c r="D48" i="5"/>
  <c r="E7" i="25"/>
  <c r="H21" i="5"/>
  <c r="I6" i="25"/>
  <c r="L21" i="5"/>
  <c r="M6" i="25"/>
  <c r="E21" i="5"/>
  <c r="F6" i="25"/>
  <c r="I21" i="5"/>
  <c r="J6" i="25"/>
  <c r="N6" i="25"/>
  <c r="F21" i="5"/>
  <c r="G6" i="25"/>
  <c r="J21" i="5"/>
  <c r="K6" i="25"/>
  <c r="G23" i="5"/>
  <c r="K23" i="5"/>
  <c r="E48" i="5"/>
  <c r="I48" i="5"/>
  <c r="E36" i="5"/>
  <c r="I36" i="5"/>
  <c r="F37" i="5"/>
  <c r="J37" i="5"/>
  <c r="G40" i="5"/>
  <c r="K40" i="5"/>
  <c r="D39" i="5"/>
  <c r="H39" i="5"/>
  <c r="L39" i="5"/>
  <c r="F45" i="5"/>
  <c r="J45" i="5"/>
  <c r="G47" i="5"/>
  <c r="K47" i="5"/>
  <c r="H48" i="5"/>
  <c r="L48" i="5"/>
  <c r="F50" i="5"/>
  <c r="J50" i="5"/>
  <c r="G53" i="5"/>
  <c r="K53" i="5"/>
  <c r="H55" i="5"/>
  <c r="L55" i="5"/>
  <c r="E59" i="5"/>
  <c r="I59" i="5"/>
  <c r="F68" i="5"/>
  <c r="J68" i="5"/>
  <c r="G69" i="5"/>
  <c r="K69" i="5"/>
  <c r="D74" i="5"/>
  <c r="E56" i="7"/>
  <c r="K56" i="7"/>
  <c r="L56" i="7"/>
  <c r="D56" i="7"/>
  <c r="J56" i="7"/>
  <c r="I56" i="7"/>
  <c r="G56" i="7"/>
  <c r="F56" i="7"/>
  <c r="H56" i="7"/>
  <c r="I45" i="5"/>
  <c r="F47" i="5"/>
  <c r="J47" i="5"/>
  <c r="G48" i="5"/>
  <c r="K48" i="5"/>
  <c r="D50" i="5"/>
  <c r="H50" i="5"/>
  <c r="L50" i="5"/>
  <c r="E53" i="5"/>
  <c r="I53" i="5"/>
  <c r="F55" i="5"/>
  <c r="J55" i="5"/>
  <c r="G59" i="5"/>
  <c r="K59" i="5"/>
  <c r="D68" i="5"/>
  <c r="H68" i="5"/>
  <c r="L68" i="5"/>
  <c r="E69" i="5"/>
  <c r="I69" i="5"/>
  <c r="F74" i="5"/>
  <c r="G69" i="33"/>
  <c r="G63" i="33"/>
  <c r="G59" i="33"/>
  <c r="G67" i="33"/>
  <c r="J74" i="5"/>
  <c r="G75" i="5"/>
  <c r="K75" i="5"/>
  <c r="D78" i="5"/>
  <c r="H78" i="5"/>
  <c r="L78" i="5"/>
  <c r="E83" i="5"/>
  <c r="I83" i="5"/>
  <c r="F88" i="5"/>
  <c r="J88" i="5"/>
  <c r="G93" i="5"/>
  <c r="K93" i="5"/>
  <c r="H74" i="5"/>
  <c r="L74" i="5"/>
  <c r="E75" i="5"/>
  <c r="I75" i="5"/>
  <c r="F78" i="5"/>
  <c r="J78" i="5"/>
  <c r="G83" i="5"/>
  <c r="K83" i="5"/>
  <c r="D88" i="5"/>
  <c r="H88" i="5"/>
  <c r="L88" i="5"/>
  <c r="E93" i="5"/>
  <c r="I93" i="5"/>
  <c r="G21" i="5"/>
  <c r="K21" i="5"/>
  <c r="D23" i="5"/>
  <c r="H23" i="5"/>
  <c r="L23" i="5"/>
  <c r="E30" i="5"/>
  <c r="I30" i="5"/>
  <c r="F31" i="5"/>
  <c r="J31" i="5"/>
  <c r="G32" i="5"/>
  <c r="K32" i="5"/>
  <c r="D36" i="5"/>
  <c r="H36" i="5"/>
  <c r="L36" i="5"/>
  <c r="E37" i="5"/>
  <c r="I37" i="5"/>
  <c r="F40" i="5"/>
  <c r="J40" i="5"/>
  <c r="G39" i="5"/>
  <c r="K39" i="5"/>
  <c r="D45" i="5"/>
  <c r="H45" i="5"/>
  <c r="L45" i="5"/>
  <c r="E47" i="5"/>
  <c r="I47" i="5"/>
  <c r="F48" i="5"/>
  <c r="J48" i="5"/>
  <c r="G50" i="5"/>
  <c r="K50" i="5"/>
  <c r="D53" i="5"/>
  <c r="H53" i="5"/>
  <c r="L53" i="5"/>
  <c r="E55" i="5"/>
  <c r="I55" i="5"/>
  <c r="F59" i="5"/>
  <c r="J59" i="5"/>
  <c r="G68" i="5"/>
  <c r="K68" i="5"/>
  <c r="D69" i="5"/>
  <c r="H69" i="5"/>
  <c r="L69" i="5"/>
  <c r="E74" i="5"/>
  <c r="I74" i="5"/>
  <c r="F75" i="5"/>
  <c r="J75" i="5"/>
  <c r="G78" i="5"/>
  <c r="K78" i="5"/>
  <c r="D83" i="5"/>
  <c r="H83" i="5"/>
  <c r="L83" i="5"/>
  <c r="E88" i="5"/>
  <c r="I88" i="5"/>
  <c r="F93" i="5"/>
  <c r="J93" i="5"/>
  <c r="G54" i="33"/>
  <c r="G58" i="33"/>
  <c r="G62" i="33"/>
  <c r="G66" i="33"/>
  <c r="G70" i="33"/>
  <c r="G52" i="33"/>
  <c r="G56" i="33"/>
  <c r="G60" i="33"/>
  <c r="G64" i="33"/>
  <c r="G68" i="33"/>
  <c r="G53" i="33"/>
  <c r="G57" i="33"/>
  <c r="G61" i="33"/>
  <c r="G65" i="33"/>
  <c r="J94" i="5" l="1"/>
  <c r="G94" i="5"/>
  <c r="E94" i="5"/>
  <c r="I56" i="5"/>
  <c r="L56" i="5"/>
  <c r="D94" i="5"/>
  <c r="F94" i="5"/>
  <c r="F56" i="5"/>
  <c r="K56" i="5"/>
  <c r="E56" i="5"/>
  <c r="H56" i="5"/>
  <c r="L94" i="5"/>
  <c r="G56" i="5"/>
  <c r="K94" i="5"/>
  <c r="I94" i="5"/>
  <c r="J56" i="5"/>
  <c r="H94" i="5"/>
  <c r="I133" i="4"/>
  <c r="E133" i="4"/>
  <c r="G133" i="4"/>
  <c r="H133" i="4"/>
  <c r="D133" i="4"/>
  <c r="F133" i="4"/>
  <c r="L65" i="33"/>
  <c r="H35" i="33" s="1"/>
  <c r="L52" i="33"/>
  <c r="F8" i="33" s="1"/>
  <c r="K103" i="4"/>
  <c r="K133" i="4" s="1"/>
  <c r="J103" i="4"/>
  <c r="J133" i="4" s="1"/>
  <c r="L37" i="4"/>
  <c r="L41" i="4"/>
  <c r="L46" i="4"/>
  <c r="K46" i="4"/>
  <c r="L69" i="33"/>
  <c r="G42" i="33" s="1"/>
  <c r="L57" i="33"/>
  <c r="I19" i="33" s="1"/>
  <c r="I32" i="13" s="1"/>
  <c r="L53" i="33"/>
  <c r="F10" i="33" s="1"/>
  <c r="L68" i="33"/>
  <c r="E41" i="33" s="1"/>
  <c r="E8" i="33"/>
  <c r="L70" i="33"/>
  <c r="L54" i="33"/>
  <c r="L67" i="33"/>
  <c r="L55" i="33"/>
  <c r="L56" i="33"/>
  <c r="L58" i="33"/>
  <c r="L59" i="33"/>
  <c r="L61" i="33"/>
  <c r="L64" i="33"/>
  <c r="L63" i="33"/>
  <c r="L60" i="33"/>
  <c r="L66" i="33"/>
  <c r="L62" i="33"/>
  <c r="E6" i="25"/>
  <c r="D21" i="5"/>
  <c r="D56" i="5" s="1"/>
  <c r="G8" i="33" l="1"/>
  <c r="I8" i="33"/>
  <c r="I21" i="13" s="1"/>
  <c r="H8" i="33"/>
  <c r="I35" i="33"/>
  <c r="I47" i="13" s="1"/>
  <c r="E35" i="33"/>
  <c r="G35" i="33"/>
  <c r="G47" i="13" s="1"/>
  <c r="F42" i="33"/>
  <c r="F54" i="13" s="1"/>
  <c r="F35" i="33"/>
  <c r="E47" i="13" s="1"/>
  <c r="F21" i="13"/>
  <c r="I42" i="33"/>
  <c r="I54" i="13" s="1"/>
  <c r="H21" i="13"/>
  <c r="H47" i="13"/>
  <c r="E42" i="33"/>
  <c r="E21" i="13"/>
  <c r="D47" i="13"/>
  <c r="G21" i="13"/>
  <c r="D21" i="13"/>
  <c r="H42" i="33"/>
  <c r="D53" i="13"/>
  <c r="D96" i="24"/>
  <c r="M96" i="24"/>
  <c r="I10" i="33"/>
  <c r="I23" i="13" s="1"/>
  <c r="F19" i="33"/>
  <c r="G10" i="33"/>
  <c r="H10" i="33"/>
  <c r="E10" i="33"/>
  <c r="H19" i="33"/>
  <c r="H32" i="13" s="1"/>
  <c r="E19" i="33"/>
  <c r="G19" i="33"/>
  <c r="H26" i="33"/>
  <c r="F26" i="33"/>
  <c r="I26" i="33"/>
  <c r="I39" i="13" s="1"/>
  <c r="G26" i="33"/>
  <c r="F23" i="33"/>
  <c r="I23" i="33"/>
  <c r="I36" i="13" s="1"/>
  <c r="G23" i="33"/>
  <c r="H23" i="33"/>
  <c r="I21" i="33"/>
  <c r="I34" i="13" s="1"/>
  <c r="G21" i="33"/>
  <c r="H21" i="33"/>
  <c r="F21" i="33"/>
  <c r="I13" i="33"/>
  <c r="I26" i="13" s="1"/>
  <c r="G13" i="33"/>
  <c r="H13" i="33"/>
  <c r="F13" i="33"/>
  <c r="I27" i="33"/>
  <c r="I40" i="13" s="1"/>
  <c r="H27" i="33"/>
  <c r="F27" i="33"/>
  <c r="G27" i="33"/>
  <c r="H20" i="33"/>
  <c r="F20" i="33"/>
  <c r="I20" i="33"/>
  <c r="I33" i="13" s="1"/>
  <c r="G20" i="33"/>
  <c r="I38" i="33"/>
  <c r="I50" i="13" s="1"/>
  <c r="H38" i="33"/>
  <c r="F38" i="33"/>
  <c r="G38" i="33"/>
  <c r="F34" i="33"/>
  <c r="I34" i="33"/>
  <c r="I45" i="13" s="1"/>
  <c r="G34" i="33"/>
  <c r="H34" i="33"/>
  <c r="H11" i="33"/>
  <c r="I11" i="33"/>
  <c r="I24" i="13" s="1"/>
  <c r="G11" i="33"/>
  <c r="F11" i="33"/>
  <c r="H36" i="33"/>
  <c r="G36" i="33"/>
  <c r="F36" i="33"/>
  <c r="I36" i="33"/>
  <c r="I48" i="13" s="1"/>
  <c r="G24" i="33"/>
  <c r="H24" i="33"/>
  <c r="F24" i="33"/>
  <c r="I24" i="33"/>
  <c r="I37" i="13" s="1"/>
  <c r="F18" i="33"/>
  <c r="H18" i="33"/>
  <c r="I18" i="33"/>
  <c r="I31" i="13" s="1"/>
  <c r="G18" i="33"/>
  <c r="H43" i="33"/>
  <c r="I43" i="33"/>
  <c r="I55" i="13" s="1"/>
  <c r="G43" i="33"/>
  <c r="F43" i="33"/>
  <c r="F41" i="33"/>
  <c r="H41" i="33"/>
  <c r="I41" i="33"/>
  <c r="I53" i="13" s="1"/>
  <c r="G41" i="33"/>
  <c r="E27" i="33"/>
  <c r="E20" i="33"/>
  <c r="E38" i="33"/>
  <c r="E26" i="33"/>
  <c r="E34" i="33"/>
  <c r="E11" i="33"/>
  <c r="E36" i="33"/>
  <c r="E24" i="33"/>
  <c r="E18" i="33"/>
  <c r="E43" i="33"/>
  <c r="E23" i="33"/>
  <c r="E21" i="33"/>
  <c r="E13" i="33"/>
  <c r="E54" i="13" l="1"/>
  <c r="F47" i="13"/>
  <c r="D54" i="13"/>
  <c r="F55" i="13"/>
  <c r="F24" i="13"/>
  <c r="H54" i="13"/>
  <c r="H53" i="13"/>
  <c r="H31" i="13"/>
  <c r="G26" i="13"/>
  <c r="G34" i="13"/>
  <c r="F53" i="13"/>
  <c r="F31" i="13"/>
  <c r="H48" i="13"/>
  <c r="F45" i="13"/>
  <c r="H33" i="13"/>
  <c r="F36" i="13"/>
  <c r="H39" i="13"/>
  <c r="H37" i="13"/>
  <c r="G48" i="13"/>
  <c r="H50" i="13"/>
  <c r="F33" i="13"/>
  <c r="H40" i="13"/>
  <c r="F39" i="13"/>
  <c r="F32" i="13"/>
  <c r="G54" i="13"/>
  <c r="E24" i="13"/>
  <c r="D24" i="13"/>
  <c r="E33" i="13"/>
  <c r="D33" i="13"/>
  <c r="E31" i="13"/>
  <c r="D31" i="13"/>
  <c r="E45" i="13"/>
  <c r="D45" i="13"/>
  <c r="E40" i="13"/>
  <c r="D40" i="13"/>
  <c r="H55" i="13"/>
  <c r="G37" i="13"/>
  <c r="H24" i="13"/>
  <c r="E53" i="13"/>
  <c r="E37" i="13"/>
  <c r="D37" i="13"/>
  <c r="E39" i="13"/>
  <c r="D39" i="13"/>
  <c r="E36" i="13"/>
  <c r="D36" i="13"/>
  <c r="E48" i="13"/>
  <c r="D48" i="13"/>
  <c r="E50" i="13"/>
  <c r="D50" i="13"/>
  <c r="G55" i="13"/>
  <c r="F37" i="13"/>
  <c r="F48" i="13"/>
  <c r="G24" i="13"/>
  <c r="G45" i="13"/>
  <c r="F50" i="13"/>
  <c r="F40" i="13"/>
  <c r="H26" i="13"/>
  <c r="H34" i="13"/>
  <c r="G36" i="13"/>
  <c r="E32" i="13"/>
  <c r="D32" i="13"/>
  <c r="G23" i="13"/>
  <c r="E55" i="13"/>
  <c r="D55" i="13"/>
  <c r="E26" i="13"/>
  <c r="D26" i="13"/>
  <c r="E23" i="13"/>
  <c r="D23" i="13"/>
  <c r="E34" i="13"/>
  <c r="D34" i="13"/>
  <c r="G53" i="13"/>
  <c r="G31" i="13"/>
  <c r="H45" i="13"/>
  <c r="G50" i="13"/>
  <c r="G33" i="13"/>
  <c r="G40" i="13"/>
  <c r="F26" i="13"/>
  <c r="F34" i="13"/>
  <c r="H36" i="13"/>
  <c r="G39" i="13"/>
  <c r="G32" i="13"/>
  <c r="H23" i="13"/>
  <c r="F23" i="13"/>
  <c r="L96" i="24"/>
  <c r="L55" i="11"/>
  <c r="K55" i="11"/>
  <c r="J55" i="11"/>
  <c r="I55" i="11"/>
  <c r="H55" i="11"/>
  <c r="G55" i="11"/>
  <c r="F55" i="11"/>
  <c r="E55" i="11"/>
  <c r="D55" i="11"/>
  <c r="L54" i="11"/>
  <c r="K54" i="11"/>
  <c r="J54" i="11"/>
  <c r="I54" i="11"/>
  <c r="H54" i="11"/>
  <c r="G54" i="11"/>
  <c r="F54" i="11"/>
  <c r="E54" i="11"/>
  <c r="D54" i="11"/>
  <c r="L53" i="11"/>
  <c r="K53" i="11"/>
  <c r="J53" i="11"/>
  <c r="I53" i="11"/>
  <c r="H53" i="11"/>
  <c r="G53" i="11"/>
  <c r="F53" i="11"/>
  <c r="E53" i="11"/>
  <c r="D53" i="11"/>
  <c r="L52" i="11"/>
  <c r="K52" i="11"/>
  <c r="J52" i="11"/>
  <c r="I52" i="11"/>
  <c r="H52" i="11"/>
  <c r="G52" i="11"/>
  <c r="F52" i="11"/>
  <c r="E52" i="11"/>
  <c r="D52" i="11"/>
  <c r="L51" i="11"/>
  <c r="K51" i="11"/>
  <c r="J51" i="11"/>
  <c r="I51" i="11"/>
  <c r="H51" i="11"/>
  <c r="G51" i="11"/>
  <c r="F51" i="11"/>
  <c r="E51" i="11"/>
  <c r="D51" i="11"/>
  <c r="L50" i="11"/>
  <c r="K50" i="11"/>
  <c r="J50" i="11"/>
  <c r="I50" i="11"/>
  <c r="H50" i="11"/>
  <c r="G50" i="11"/>
  <c r="F50" i="11"/>
  <c r="E50" i="11"/>
  <c r="D50" i="11"/>
  <c r="L49" i="11"/>
  <c r="K49" i="11"/>
  <c r="J49" i="11"/>
  <c r="I49" i="11"/>
  <c r="H49" i="11"/>
  <c r="G49" i="11"/>
  <c r="F49" i="11"/>
  <c r="E49" i="11"/>
  <c r="D49" i="11"/>
  <c r="L48" i="11"/>
  <c r="K48" i="11"/>
  <c r="J48" i="11"/>
  <c r="I48" i="11"/>
  <c r="H48" i="11"/>
  <c r="G48" i="11"/>
  <c r="F48" i="11"/>
  <c r="E48" i="11"/>
  <c r="D48" i="11"/>
  <c r="L47" i="11"/>
  <c r="K47" i="11"/>
  <c r="J47" i="11"/>
  <c r="I47" i="11"/>
  <c r="H47" i="11"/>
  <c r="G47" i="11"/>
  <c r="F47" i="11"/>
  <c r="E47" i="11"/>
  <c r="D47" i="11"/>
  <c r="L46" i="11"/>
  <c r="K46" i="11"/>
  <c r="J46" i="11"/>
  <c r="I46" i="11"/>
  <c r="H46" i="11"/>
  <c r="G46" i="11"/>
  <c r="F46" i="11"/>
  <c r="E46" i="11"/>
  <c r="D46" i="11"/>
  <c r="L45" i="11"/>
  <c r="K45" i="11"/>
  <c r="J45" i="11"/>
  <c r="I45" i="11"/>
  <c r="H45" i="11"/>
  <c r="G45" i="11"/>
  <c r="F45" i="11"/>
  <c r="E45" i="11"/>
  <c r="D45" i="11"/>
  <c r="L44" i="11"/>
  <c r="K44" i="11"/>
  <c r="J44" i="11"/>
  <c r="I44" i="11"/>
  <c r="H44" i="11"/>
  <c r="G44" i="11"/>
  <c r="F44" i="11"/>
  <c r="E44" i="11"/>
  <c r="D44" i="11"/>
  <c r="L43" i="11"/>
  <c r="K43" i="11"/>
  <c r="J43" i="11"/>
  <c r="I43" i="11"/>
  <c r="H43" i="11"/>
  <c r="G43" i="11"/>
  <c r="F43" i="11"/>
  <c r="E43" i="11"/>
  <c r="D43" i="11"/>
  <c r="L42" i="11"/>
  <c r="K42" i="11"/>
  <c r="J42" i="11"/>
  <c r="I42" i="11"/>
  <c r="H42" i="11"/>
  <c r="G42" i="11"/>
  <c r="F42" i="11"/>
  <c r="E42" i="11"/>
  <c r="D42" i="11"/>
  <c r="L41" i="11"/>
  <c r="K41" i="11"/>
  <c r="J41" i="11"/>
  <c r="I41" i="11"/>
  <c r="H41" i="11"/>
  <c r="G41" i="11"/>
  <c r="F41" i="11"/>
  <c r="E41" i="11"/>
  <c r="D41" i="11"/>
  <c r="L40" i="11"/>
  <c r="K40" i="11"/>
  <c r="J40" i="11"/>
  <c r="I40" i="11"/>
  <c r="H40" i="11"/>
  <c r="G40" i="11"/>
  <c r="F40" i="11"/>
  <c r="E40" i="11"/>
  <c r="D40" i="11"/>
  <c r="L39" i="11"/>
  <c r="K39" i="11"/>
  <c r="J39" i="11"/>
  <c r="I39" i="11"/>
  <c r="H39" i="11"/>
  <c r="G39" i="11"/>
  <c r="F39" i="11"/>
  <c r="E39" i="11"/>
  <c r="D39" i="11"/>
  <c r="L38" i="11"/>
  <c r="K38" i="11"/>
  <c r="J38" i="11"/>
  <c r="I38" i="11"/>
  <c r="H38" i="11"/>
  <c r="G38" i="11"/>
  <c r="F38" i="11"/>
  <c r="E38" i="11"/>
  <c r="D38" i="11"/>
  <c r="L37" i="11"/>
  <c r="K37" i="11"/>
  <c r="J37" i="11"/>
  <c r="I37" i="11"/>
  <c r="H37" i="11"/>
  <c r="G37" i="11"/>
  <c r="F37" i="11"/>
  <c r="E37" i="11"/>
  <c r="D37" i="11"/>
  <c r="L36" i="11"/>
  <c r="K36" i="11"/>
  <c r="J36" i="11"/>
  <c r="I36" i="11"/>
  <c r="H36" i="11"/>
  <c r="G36" i="11"/>
  <c r="F36" i="11"/>
  <c r="E36" i="11"/>
  <c r="D36" i="11"/>
  <c r="L35" i="11"/>
  <c r="K35" i="11"/>
  <c r="J35" i="11"/>
  <c r="I35" i="11"/>
  <c r="H35" i="11"/>
  <c r="G35" i="11"/>
  <c r="F35" i="11"/>
  <c r="E35" i="11"/>
  <c r="D35" i="11"/>
  <c r="L34" i="11"/>
  <c r="K34" i="11"/>
  <c r="J34" i="11"/>
  <c r="I34" i="11"/>
  <c r="H34" i="11"/>
  <c r="G34" i="11"/>
  <c r="F34" i="11"/>
  <c r="E34" i="11"/>
  <c r="D34" i="11"/>
  <c r="L33" i="11"/>
  <c r="K33" i="11"/>
  <c r="J33" i="11"/>
  <c r="I33" i="11"/>
  <c r="H33" i="11"/>
  <c r="G33" i="11"/>
  <c r="F33" i="11"/>
  <c r="E33" i="11"/>
  <c r="D33" i="11"/>
  <c r="L32" i="11"/>
  <c r="K32" i="11"/>
  <c r="J32" i="11"/>
  <c r="I32" i="11"/>
  <c r="H32" i="11"/>
  <c r="G32" i="11"/>
  <c r="F32" i="11"/>
  <c r="E32" i="11"/>
  <c r="D32" i="11"/>
  <c r="L31" i="11"/>
  <c r="K31" i="11"/>
  <c r="J31" i="11"/>
  <c r="I31" i="11"/>
  <c r="H31" i="11"/>
  <c r="G31" i="11"/>
  <c r="F31" i="11"/>
  <c r="E31" i="11"/>
  <c r="D31" i="11"/>
  <c r="L30" i="11"/>
  <c r="K30" i="11"/>
  <c r="J30" i="11"/>
  <c r="I30" i="11"/>
  <c r="H30" i="11"/>
  <c r="G30" i="11"/>
  <c r="F30" i="11"/>
  <c r="E30" i="11"/>
  <c r="D30" i="11"/>
  <c r="L29" i="11"/>
  <c r="K29" i="11"/>
  <c r="J29" i="11"/>
  <c r="I29" i="11"/>
  <c r="H29" i="11"/>
  <c r="G29" i="11"/>
  <c r="F29" i="11"/>
  <c r="E29" i="11"/>
  <c r="D29" i="11"/>
  <c r="L28" i="11"/>
  <c r="K28" i="11"/>
  <c r="J28" i="11"/>
  <c r="I28" i="11"/>
  <c r="H28" i="11"/>
  <c r="G28" i="11"/>
  <c r="F28" i="11"/>
  <c r="E28" i="11"/>
  <c r="D28" i="11"/>
  <c r="L27" i="11"/>
  <c r="K27" i="11"/>
  <c r="J27" i="11"/>
  <c r="I27" i="11"/>
  <c r="H27" i="11"/>
  <c r="G27" i="11"/>
  <c r="F27" i="11"/>
  <c r="E27" i="11"/>
  <c r="D27" i="11"/>
  <c r="L26" i="11"/>
  <c r="K26" i="11"/>
  <c r="J26" i="11"/>
  <c r="I26" i="11"/>
  <c r="H26" i="11"/>
  <c r="G26" i="11"/>
  <c r="F26" i="11"/>
  <c r="E26" i="11"/>
  <c r="D26" i="11"/>
  <c r="L25" i="11"/>
  <c r="K25" i="11"/>
  <c r="J25" i="11"/>
  <c r="I25" i="11"/>
  <c r="H25" i="11"/>
  <c r="G25" i="11"/>
  <c r="F25" i="11"/>
  <c r="E25" i="11"/>
  <c r="D25" i="11"/>
  <c r="L24" i="11"/>
  <c r="K24" i="11"/>
  <c r="J24" i="11"/>
  <c r="I24" i="11"/>
  <c r="H24" i="11"/>
  <c r="G24" i="11"/>
  <c r="F24" i="11"/>
  <c r="E24" i="11"/>
  <c r="D24" i="11"/>
  <c r="L23" i="11"/>
  <c r="K23" i="11"/>
  <c r="J23" i="11"/>
  <c r="I23" i="11"/>
  <c r="H23" i="11"/>
  <c r="G23" i="11"/>
  <c r="F23" i="11"/>
  <c r="E23" i="11"/>
  <c r="D23" i="11"/>
  <c r="L22" i="11"/>
  <c r="K22" i="11"/>
  <c r="J22" i="11"/>
  <c r="I22" i="11"/>
  <c r="H22" i="11"/>
  <c r="G22" i="11"/>
  <c r="F22" i="11"/>
  <c r="E22" i="11"/>
  <c r="D22" i="11"/>
  <c r="L21" i="11"/>
  <c r="K21" i="11"/>
  <c r="J21" i="11"/>
  <c r="I21" i="11"/>
  <c r="H21" i="11"/>
  <c r="G21" i="11"/>
  <c r="F21" i="11"/>
  <c r="E21" i="11"/>
  <c r="D21" i="11"/>
  <c r="L20" i="11"/>
  <c r="K20" i="11"/>
  <c r="J20" i="11"/>
  <c r="I20" i="11"/>
  <c r="H20" i="11"/>
  <c r="G20" i="11"/>
  <c r="F20" i="11"/>
  <c r="E20" i="11"/>
  <c r="D20" i="11"/>
  <c r="D22" i="6"/>
  <c r="D67" i="6" s="1"/>
  <c r="E22" i="6"/>
  <c r="E67" i="6" s="1"/>
  <c r="F22" i="6"/>
  <c r="F67" i="6" s="1"/>
  <c r="G22" i="6"/>
  <c r="G67" i="6" s="1"/>
  <c r="H22" i="6"/>
  <c r="H67" i="6" s="1"/>
  <c r="I22" i="6"/>
  <c r="I67" i="6" s="1"/>
  <c r="J22" i="6"/>
  <c r="J67" i="6" s="1"/>
  <c r="D23" i="6"/>
  <c r="D68" i="6" s="1"/>
  <c r="E23" i="6"/>
  <c r="E68" i="6" s="1"/>
  <c r="F23" i="6"/>
  <c r="F68" i="6" s="1"/>
  <c r="G23" i="6"/>
  <c r="G68" i="6" s="1"/>
  <c r="H23" i="6"/>
  <c r="H68" i="6" s="1"/>
  <c r="I23" i="6"/>
  <c r="I68" i="6" s="1"/>
  <c r="J23" i="6"/>
  <c r="J68" i="6" s="1"/>
  <c r="D24" i="6"/>
  <c r="D69" i="6" s="1"/>
  <c r="E24" i="6"/>
  <c r="E69" i="6" s="1"/>
  <c r="F24" i="6"/>
  <c r="F69" i="6" s="1"/>
  <c r="G24" i="6"/>
  <c r="G69" i="6" s="1"/>
  <c r="H24" i="6"/>
  <c r="H69" i="6" s="1"/>
  <c r="I24" i="6"/>
  <c r="I69" i="6" s="1"/>
  <c r="J24" i="6"/>
  <c r="J69" i="6" s="1"/>
  <c r="D25" i="6"/>
  <c r="D70" i="6" s="1"/>
  <c r="E25" i="6"/>
  <c r="E70" i="6" s="1"/>
  <c r="F25" i="6"/>
  <c r="F70" i="6" s="1"/>
  <c r="G25" i="6"/>
  <c r="G70" i="6" s="1"/>
  <c r="H25" i="6"/>
  <c r="H70" i="6" s="1"/>
  <c r="I25" i="6"/>
  <c r="I70" i="6" s="1"/>
  <c r="J25" i="6"/>
  <c r="J70" i="6" s="1"/>
  <c r="D26" i="6"/>
  <c r="D71" i="6" s="1"/>
  <c r="E26" i="6"/>
  <c r="E71" i="6" s="1"/>
  <c r="F26" i="6"/>
  <c r="F71" i="6" s="1"/>
  <c r="G26" i="6"/>
  <c r="G71" i="6" s="1"/>
  <c r="H26" i="6"/>
  <c r="H71" i="6" s="1"/>
  <c r="I26" i="6"/>
  <c r="I71" i="6" s="1"/>
  <c r="J26" i="6"/>
  <c r="J71" i="6" s="1"/>
  <c r="D27" i="6"/>
  <c r="D72" i="6" s="1"/>
  <c r="E27" i="6"/>
  <c r="E72" i="6" s="1"/>
  <c r="F27" i="6"/>
  <c r="F72" i="6" s="1"/>
  <c r="G27" i="6"/>
  <c r="G72" i="6" s="1"/>
  <c r="H27" i="6"/>
  <c r="H72" i="6" s="1"/>
  <c r="I27" i="6"/>
  <c r="I72" i="6" s="1"/>
  <c r="J27" i="6"/>
  <c r="J72" i="6" s="1"/>
  <c r="D28" i="6"/>
  <c r="D73" i="6" s="1"/>
  <c r="E28" i="6"/>
  <c r="E73" i="6" s="1"/>
  <c r="F28" i="6"/>
  <c r="F73" i="6" s="1"/>
  <c r="G28" i="6"/>
  <c r="G73" i="6" s="1"/>
  <c r="H28" i="6"/>
  <c r="H73" i="6" s="1"/>
  <c r="I28" i="6"/>
  <c r="I73" i="6" s="1"/>
  <c r="J28" i="6"/>
  <c r="J73" i="6" s="1"/>
  <c r="D29" i="6"/>
  <c r="D74" i="6" s="1"/>
  <c r="E29" i="6"/>
  <c r="E74" i="6" s="1"/>
  <c r="F29" i="6"/>
  <c r="F74" i="6" s="1"/>
  <c r="G29" i="6"/>
  <c r="G74" i="6" s="1"/>
  <c r="H29" i="6"/>
  <c r="H74" i="6" s="1"/>
  <c r="I29" i="6"/>
  <c r="I74" i="6" s="1"/>
  <c r="J29" i="6"/>
  <c r="J74" i="6" s="1"/>
  <c r="D30" i="6"/>
  <c r="D75" i="6" s="1"/>
  <c r="E30" i="6"/>
  <c r="E75" i="6" s="1"/>
  <c r="F30" i="6"/>
  <c r="F75" i="6" s="1"/>
  <c r="G30" i="6"/>
  <c r="G75" i="6" s="1"/>
  <c r="H30" i="6"/>
  <c r="H75" i="6" s="1"/>
  <c r="I30" i="6"/>
  <c r="I75" i="6" s="1"/>
  <c r="J30" i="6"/>
  <c r="J75" i="6" s="1"/>
  <c r="D31" i="6"/>
  <c r="D76" i="6" s="1"/>
  <c r="E31" i="6"/>
  <c r="E76" i="6" s="1"/>
  <c r="F31" i="6"/>
  <c r="F76" i="6" s="1"/>
  <c r="G31" i="6"/>
  <c r="G76" i="6" s="1"/>
  <c r="H31" i="6"/>
  <c r="H76" i="6" s="1"/>
  <c r="I31" i="6"/>
  <c r="I76" i="6" s="1"/>
  <c r="J31" i="6"/>
  <c r="J76" i="6" s="1"/>
  <c r="D32" i="6"/>
  <c r="D77" i="6" s="1"/>
  <c r="E32" i="6"/>
  <c r="E77" i="6" s="1"/>
  <c r="F32" i="6"/>
  <c r="F77" i="6" s="1"/>
  <c r="G32" i="6"/>
  <c r="G77" i="6" s="1"/>
  <c r="H32" i="6"/>
  <c r="H77" i="6" s="1"/>
  <c r="I32" i="6"/>
  <c r="I77" i="6" s="1"/>
  <c r="J32" i="6"/>
  <c r="J77" i="6" s="1"/>
  <c r="D33" i="6"/>
  <c r="D78" i="6" s="1"/>
  <c r="E33" i="6"/>
  <c r="E78" i="6" s="1"/>
  <c r="F33" i="6"/>
  <c r="F78" i="6" s="1"/>
  <c r="G33" i="6"/>
  <c r="G78" i="6" s="1"/>
  <c r="H33" i="6"/>
  <c r="H78" i="6" s="1"/>
  <c r="I33" i="6"/>
  <c r="I78" i="6" s="1"/>
  <c r="J33" i="6"/>
  <c r="J78" i="6" s="1"/>
  <c r="D34" i="6"/>
  <c r="D79" i="6" s="1"/>
  <c r="E34" i="6"/>
  <c r="E79" i="6" s="1"/>
  <c r="F34" i="6"/>
  <c r="F79" i="6" s="1"/>
  <c r="G34" i="6"/>
  <c r="G79" i="6" s="1"/>
  <c r="H34" i="6"/>
  <c r="H79" i="6" s="1"/>
  <c r="I34" i="6"/>
  <c r="I79" i="6" s="1"/>
  <c r="J34" i="6"/>
  <c r="J79" i="6" s="1"/>
  <c r="D35" i="6"/>
  <c r="D80" i="6" s="1"/>
  <c r="E35" i="6"/>
  <c r="E80" i="6" s="1"/>
  <c r="F35" i="6"/>
  <c r="F80" i="6" s="1"/>
  <c r="G35" i="6"/>
  <c r="G80" i="6" s="1"/>
  <c r="H35" i="6"/>
  <c r="H80" i="6" s="1"/>
  <c r="I35" i="6"/>
  <c r="I80" i="6" s="1"/>
  <c r="J35" i="6"/>
  <c r="J80" i="6" s="1"/>
  <c r="D36" i="6"/>
  <c r="D81" i="6" s="1"/>
  <c r="E36" i="6"/>
  <c r="E81" i="6" s="1"/>
  <c r="F36" i="6"/>
  <c r="F81" i="6" s="1"/>
  <c r="G36" i="6"/>
  <c r="G81" i="6" s="1"/>
  <c r="H36" i="6"/>
  <c r="H81" i="6" s="1"/>
  <c r="I36" i="6"/>
  <c r="I81" i="6" s="1"/>
  <c r="J36" i="6"/>
  <c r="J81" i="6" s="1"/>
  <c r="D37" i="6"/>
  <c r="D82" i="6" s="1"/>
  <c r="E37" i="6"/>
  <c r="E82" i="6" s="1"/>
  <c r="F37" i="6"/>
  <c r="F82" i="6" s="1"/>
  <c r="G37" i="6"/>
  <c r="G82" i="6" s="1"/>
  <c r="H37" i="6"/>
  <c r="H82" i="6" s="1"/>
  <c r="I37" i="6"/>
  <c r="I82" i="6" s="1"/>
  <c r="J37" i="6"/>
  <c r="J82" i="6" s="1"/>
  <c r="D38" i="6"/>
  <c r="D83" i="6" s="1"/>
  <c r="E38" i="6"/>
  <c r="E83" i="6" s="1"/>
  <c r="F38" i="6"/>
  <c r="F83" i="6" s="1"/>
  <c r="G38" i="6"/>
  <c r="G83" i="6" s="1"/>
  <c r="H38" i="6"/>
  <c r="H83" i="6" s="1"/>
  <c r="I38" i="6"/>
  <c r="I83" i="6" s="1"/>
  <c r="J38" i="6"/>
  <c r="J83" i="6" s="1"/>
  <c r="D39" i="6"/>
  <c r="D84" i="6" s="1"/>
  <c r="E39" i="6"/>
  <c r="E84" i="6" s="1"/>
  <c r="F39" i="6"/>
  <c r="F84" i="6" s="1"/>
  <c r="G39" i="6"/>
  <c r="G84" i="6" s="1"/>
  <c r="H39" i="6"/>
  <c r="H84" i="6" s="1"/>
  <c r="I39" i="6"/>
  <c r="I84" i="6" s="1"/>
  <c r="J39" i="6"/>
  <c r="J84" i="6" s="1"/>
  <c r="D40" i="6"/>
  <c r="D85" i="6" s="1"/>
  <c r="E40" i="6"/>
  <c r="E85" i="6" s="1"/>
  <c r="F40" i="6"/>
  <c r="F85" i="6" s="1"/>
  <c r="G40" i="6"/>
  <c r="G85" i="6" s="1"/>
  <c r="H40" i="6"/>
  <c r="H85" i="6" s="1"/>
  <c r="I40" i="6"/>
  <c r="I85" i="6" s="1"/>
  <c r="J40" i="6"/>
  <c r="J85" i="6" s="1"/>
  <c r="D41" i="6"/>
  <c r="D86" i="6" s="1"/>
  <c r="E41" i="6"/>
  <c r="E86" i="6" s="1"/>
  <c r="F41" i="6"/>
  <c r="F86" i="6" s="1"/>
  <c r="G41" i="6"/>
  <c r="G86" i="6" s="1"/>
  <c r="H41" i="6"/>
  <c r="H86" i="6" s="1"/>
  <c r="I41" i="6"/>
  <c r="I86" i="6" s="1"/>
  <c r="J41" i="6"/>
  <c r="J86" i="6" s="1"/>
  <c r="D42" i="6"/>
  <c r="D87" i="6" s="1"/>
  <c r="E42" i="6"/>
  <c r="E87" i="6" s="1"/>
  <c r="F42" i="6"/>
  <c r="F87" i="6" s="1"/>
  <c r="G42" i="6"/>
  <c r="G87" i="6" s="1"/>
  <c r="H42" i="6"/>
  <c r="H87" i="6" s="1"/>
  <c r="I42" i="6"/>
  <c r="I87" i="6" s="1"/>
  <c r="J42" i="6"/>
  <c r="J87" i="6" s="1"/>
  <c r="D43" i="6"/>
  <c r="D88" i="6" s="1"/>
  <c r="E43" i="6"/>
  <c r="E88" i="6" s="1"/>
  <c r="F43" i="6"/>
  <c r="F88" i="6" s="1"/>
  <c r="G43" i="6"/>
  <c r="G88" i="6" s="1"/>
  <c r="H43" i="6"/>
  <c r="H88" i="6" s="1"/>
  <c r="I43" i="6"/>
  <c r="I88" i="6" s="1"/>
  <c r="J43" i="6"/>
  <c r="J88" i="6" s="1"/>
  <c r="D44" i="6"/>
  <c r="D89" i="6" s="1"/>
  <c r="E44" i="6"/>
  <c r="E89" i="6" s="1"/>
  <c r="F44" i="6"/>
  <c r="F89" i="6" s="1"/>
  <c r="G44" i="6"/>
  <c r="G89" i="6" s="1"/>
  <c r="H44" i="6"/>
  <c r="H89" i="6" s="1"/>
  <c r="I44" i="6"/>
  <c r="I89" i="6" s="1"/>
  <c r="J44" i="6"/>
  <c r="J89" i="6" s="1"/>
  <c r="D45" i="6"/>
  <c r="D90" i="6" s="1"/>
  <c r="E45" i="6"/>
  <c r="E90" i="6" s="1"/>
  <c r="F45" i="6"/>
  <c r="F90" i="6" s="1"/>
  <c r="G45" i="6"/>
  <c r="G90" i="6" s="1"/>
  <c r="H45" i="6"/>
  <c r="H90" i="6" s="1"/>
  <c r="I45" i="6"/>
  <c r="I90" i="6" s="1"/>
  <c r="J45" i="6"/>
  <c r="J90" i="6" s="1"/>
  <c r="D46" i="6"/>
  <c r="D91" i="6" s="1"/>
  <c r="E46" i="6"/>
  <c r="E91" i="6" s="1"/>
  <c r="F46" i="6"/>
  <c r="F91" i="6" s="1"/>
  <c r="G46" i="6"/>
  <c r="G91" i="6" s="1"/>
  <c r="H46" i="6"/>
  <c r="H91" i="6" s="1"/>
  <c r="I46" i="6"/>
  <c r="I91" i="6" s="1"/>
  <c r="J46" i="6"/>
  <c r="J91" i="6" s="1"/>
  <c r="D47" i="6"/>
  <c r="D92" i="6" s="1"/>
  <c r="E47" i="6"/>
  <c r="E92" i="6" s="1"/>
  <c r="F47" i="6"/>
  <c r="F92" i="6" s="1"/>
  <c r="G47" i="6"/>
  <c r="G92" i="6" s="1"/>
  <c r="H47" i="6"/>
  <c r="H92" i="6" s="1"/>
  <c r="I47" i="6"/>
  <c r="I92" i="6" s="1"/>
  <c r="J47" i="6"/>
  <c r="J92" i="6" s="1"/>
  <c r="D48" i="6"/>
  <c r="D93" i="6" s="1"/>
  <c r="E48" i="6"/>
  <c r="E93" i="6" s="1"/>
  <c r="F48" i="6"/>
  <c r="F93" i="6" s="1"/>
  <c r="G48" i="6"/>
  <c r="G93" i="6" s="1"/>
  <c r="H48" i="6"/>
  <c r="H93" i="6" s="1"/>
  <c r="I48" i="6"/>
  <c r="I93" i="6" s="1"/>
  <c r="J48" i="6"/>
  <c r="J93" i="6" s="1"/>
  <c r="D49" i="6"/>
  <c r="D94" i="6" s="1"/>
  <c r="E49" i="6"/>
  <c r="E94" i="6" s="1"/>
  <c r="F49" i="6"/>
  <c r="F94" i="6" s="1"/>
  <c r="G49" i="6"/>
  <c r="G94" i="6" s="1"/>
  <c r="H49" i="6"/>
  <c r="H94" i="6" s="1"/>
  <c r="I49" i="6"/>
  <c r="I94" i="6" s="1"/>
  <c r="J49" i="6"/>
  <c r="J94" i="6" s="1"/>
  <c r="D50" i="6"/>
  <c r="D95" i="6" s="1"/>
  <c r="E50" i="6"/>
  <c r="E95" i="6" s="1"/>
  <c r="F50" i="6"/>
  <c r="F95" i="6" s="1"/>
  <c r="G50" i="6"/>
  <c r="G95" i="6" s="1"/>
  <c r="H50" i="6"/>
  <c r="H95" i="6" s="1"/>
  <c r="I50" i="6"/>
  <c r="I95" i="6" s="1"/>
  <c r="J50" i="6"/>
  <c r="J95" i="6" s="1"/>
  <c r="D51" i="6"/>
  <c r="D96" i="6" s="1"/>
  <c r="E51" i="6"/>
  <c r="E96" i="6" s="1"/>
  <c r="F51" i="6"/>
  <c r="F96" i="6" s="1"/>
  <c r="G51" i="6"/>
  <c r="G96" i="6" s="1"/>
  <c r="H51" i="6"/>
  <c r="H96" i="6" s="1"/>
  <c r="I51" i="6"/>
  <c r="I96" i="6" s="1"/>
  <c r="J51" i="6"/>
  <c r="J96" i="6" s="1"/>
  <c r="D52" i="6"/>
  <c r="D97" i="6" s="1"/>
  <c r="E52" i="6"/>
  <c r="E97" i="6" s="1"/>
  <c r="F52" i="6"/>
  <c r="F97" i="6" s="1"/>
  <c r="G52" i="6"/>
  <c r="G97" i="6" s="1"/>
  <c r="H52" i="6"/>
  <c r="H97" i="6" s="1"/>
  <c r="I52" i="6"/>
  <c r="I97" i="6" s="1"/>
  <c r="J52" i="6"/>
  <c r="J97" i="6" s="1"/>
  <c r="D53" i="6"/>
  <c r="D98" i="6" s="1"/>
  <c r="E53" i="6"/>
  <c r="E98" i="6" s="1"/>
  <c r="F53" i="6"/>
  <c r="F98" i="6" s="1"/>
  <c r="G53" i="6"/>
  <c r="G98" i="6" s="1"/>
  <c r="H53" i="6"/>
  <c r="H98" i="6" s="1"/>
  <c r="I53" i="6"/>
  <c r="I98" i="6" s="1"/>
  <c r="J53" i="6"/>
  <c r="J98" i="6" s="1"/>
  <c r="D54" i="6"/>
  <c r="D99" i="6" s="1"/>
  <c r="E54" i="6"/>
  <c r="E99" i="6" s="1"/>
  <c r="F54" i="6"/>
  <c r="F99" i="6" s="1"/>
  <c r="G54" i="6"/>
  <c r="G99" i="6" s="1"/>
  <c r="H54" i="6"/>
  <c r="H99" i="6" s="1"/>
  <c r="I54" i="6"/>
  <c r="I99" i="6" s="1"/>
  <c r="J54" i="6"/>
  <c r="J99" i="6" s="1"/>
  <c r="D55" i="6"/>
  <c r="D100" i="6" s="1"/>
  <c r="E55" i="6"/>
  <c r="E100" i="6" s="1"/>
  <c r="F55" i="6"/>
  <c r="F100" i="6" s="1"/>
  <c r="G55" i="6"/>
  <c r="G100" i="6" s="1"/>
  <c r="H55" i="6"/>
  <c r="H100" i="6" s="1"/>
  <c r="I55" i="6"/>
  <c r="I100" i="6" s="1"/>
  <c r="J55" i="6"/>
  <c r="J100" i="6" s="1"/>
  <c r="D56" i="6"/>
  <c r="D101" i="6" s="1"/>
  <c r="E56" i="6"/>
  <c r="E101" i="6" s="1"/>
  <c r="F56" i="6"/>
  <c r="F101" i="6" s="1"/>
  <c r="G56" i="6"/>
  <c r="G101" i="6" s="1"/>
  <c r="H56" i="6"/>
  <c r="H101" i="6" s="1"/>
  <c r="I56" i="6"/>
  <c r="I101" i="6" s="1"/>
  <c r="J56" i="6"/>
  <c r="J101" i="6" s="1"/>
  <c r="J21" i="6"/>
  <c r="I21" i="6"/>
  <c r="H21" i="6"/>
  <c r="G21" i="6"/>
  <c r="F21" i="6"/>
  <c r="E21" i="6"/>
  <c r="D21" i="6"/>
  <c r="E55" i="29"/>
  <c r="E56" i="29"/>
  <c r="D9" i="29" s="1"/>
  <c r="E57" i="29"/>
  <c r="E58" i="29"/>
  <c r="H11" i="29" s="1"/>
  <c r="E59" i="29"/>
  <c r="F12" i="29" s="1"/>
  <c r="E60" i="29"/>
  <c r="L13" i="29" s="1"/>
  <c r="E61" i="29"/>
  <c r="F14" i="29" s="1"/>
  <c r="E62" i="29"/>
  <c r="E63" i="29"/>
  <c r="E64" i="29"/>
  <c r="D17" i="29" s="1"/>
  <c r="E65" i="29"/>
  <c r="D18" i="29" s="1"/>
  <c r="E66" i="29"/>
  <c r="L19" i="29" s="1"/>
  <c r="E67" i="29"/>
  <c r="H20" i="29" s="1"/>
  <c r="E68" i="29"/>
  <c r="E21" i="29" s="1"/>
  <c r="E69" i="29"/>
  <c r="E22" i="29" s="1"/>
  <c r="E70" i="29"/>
  <c r="G23" i="29" s="1"/>
  <c r="E71" i="29"/>
  <c r="E24" i="29" s="1"/>
  <c r="E72" i="29"/>
  <c r="G25" i="29" s="1"/>
  <c r="E73" i="29"/>
  <c r="E26" i="29" s="1"/>
  <c r="E74" i="29"/>
  <c r="G27" i="29" s="1"/>
  <c r="E75" i="29"/>
  <c r="E28" i="29" s="1"/>
  <c r="E76" i="29"/>
  <c r="G29" i="29" s="1"/>
  <c r="E77" i="29"/>
  <c r="E30" i="29" s="1"/>
  <c r="E78" i="29"/>
  <c r="G31" i="29" s="1"/>
  <c r="E79" i="29"/>
  <c r="E32" i="29" s="1"/>
  <c r="E80" i="29"/>
  <c r="G33" i="29" s="1"/>
  <c r="E81" i="29"/>
  <c r="E34" i="29" s="1"/>
  <c r="E82" i="29"/>
  <c r="G35" i="29" s="1"/>
  <c r="E83" i="29"/>
  <c r="E36" i="29" s="1"/>
  <c r="E84" i="29"/>
  <c r="G37" i="29" s="1"/>
  <c r="E85" i="29"/>
  <c r="E38" i="29" s="1"/>
  <c r="E86" i="29"/>
  <c r="G39" i="29" s="1"/>
  <c r="E87" i="29"/>
  <c r="E40" i="29" s="1"/>
  <c r="E88" i="29"/>
  <c r="G41" i="29" s="1"/>
  <c r="E89" i="29"/>
  <c r="E42" i="29" s="1"/>
  <c r="E90" i="29"/>
  <c r="E54" i="29"/>
  <c r="H7" i="29" s="1"/>
  <c r="H66" i="6" l="1"/>
  <c r="H57" i="6"/>
  <c r="I66" i="6"/>
  <c r="I102" i="6" s="1"/>
  <c r="I57" i="6"/>
  <c r="D66" i="6"/>
  <c r="D57" i="6"/>
  <c r="E66" i="6"/>
  <c r="E102" i="6" s="1"/>
  <c r="E57" i="6"/>
  <c r="F66" i="6"/>
  <c r="F102" i="6" s="1"/>
  <c r="F57" i="6"/>
  <c r="J66" i="6"/>
  <c r="J102" i="6" s="1"/>
  <c r="J57" i="6"/>
  <c r="G66" i="6"/>
  <c r="G102" i="6" s="1"/>
  <c r="G57" i="6"/>
  <c r="D102" i="6"/>
  <c r="H102" i="6"/>
  <c r="F35" i="29"/>
  <c r="F48" i="9" s="1"/>
  <c r="D19" i="29"/>
  <c r="J33" i="29"/>
  <c r="D13" i="29"/>
  <c r="F29" i="29"/>
  <c r="F42" i="9" s="1"/>
  <c r="J39" i="29"/>
  <c r="J23" i="29"/>
  <c r="H42" i="29"/>
  <c r="D22" i="29"/>
  <c r="D35" i="9" s="1"/>
  <c r="L42" i="29"/>
  <c r="F41" i="29"/>
  <c r="H38" i="29"/>
  <c r="J35" i="29"/>
  <c r="D34" i="29"/>
  <c r="D47" i="9" s="1"/>
  <c r="F31" i="29"/>
  <c r="J29" i="29"/>
  <c r="L26" i="29"/>
  <c r="F25" i="29"/>
  <c r="F38" i="9" s="1"/>
  <c r="H22" i="29"/>
  <c r="J14" i="29"/>
  <c r="D38" i="29"/>
  <c r="D51" i="9" s="1"/>
  <c r="L30" i="29"/>
  <c r="H26" i="29"/>
  <c r="D42" i="29"/>
  <c r="D55" i="9" s="1"/>
  <c r="F39" i="29"/>
  <c r="F52" i="9" s="1"/>
  <c r="J37" i="29"/>
  <c r="L34" i="29"/>
  <c r="F33" i="29"/>
  <c r="H30" i="29"/>
  <c r="J27" i="29"/>
  <c r="D26" i="29"/>
  <c r="F23" i="29"/>
  <c r="J21" i="29"/>
  <c r="F18" i="29"/>
  <c r="J41" i="29"/>
  <c r="L38" i="29"/>
  <c r="F37" i="29"/>
  <c r="F50" i="9" s="1"/>
  <c r="H34" i="29"/>
  <c r="J31" i="29"/>
  <c r="D30" i="29"/>
  <c r="D43" i="9" s="1"/>
  <c r="F27" i="29"/>
  <c r="F40" i="9" s="1"/>
  <c r="J25" i="29"/>
  <c r="L22" i="29"/>
  <c r="F21" i="29"/>
  <c r="E34" i="9" s="1"/>
  <c r="H17" i="29"/>
  <c r="L9" i="29"/>
  <c r="E19" i="29"/>
  <c r="I19" i="29"/>
  <c r="M19" i="29"/>
  <c r="L32" i="9" s="1"/>
  <c r="G19" i="29"/>
  <c r="K19" i="29"/>
  <c r="K32" i="9" s="1"/>
  <c r="E15" i="29"/>
  <c r="I15" i="29"/>
  <c r="M15" i="29"/>
  <c r="F15" i="29"/>
  <c r="J15" i="29"/>
  <c r="G15" i="29"/>
  <c r="K15" i="29"/>
  <c r="E11" i="29"/>
  <c r="I11" i="29"/>
  <c r="H24" i="9" s="1"/>
  <c r="M11" i="29"/>
  <c r="F11" i="29"/>
  <c r="J11" i="29"/>
  <c r="G11" i="29"/>
  <c r="G24" i="9" s="1"/>
  <c r="K11" i="29"/>
  <c r="D7" i="29"/>
  <c r="J7" i="29"/>
  <c r="F7" i="29"/>
  <c r="K42" i="29"/>
  <c r="K55" i="9" s="1"/>
  <c r="G42" i="29"/>
  <c r="M41" i="29"/>
  <c r="I41" i="29"/>
  <c r="E41" i="29"/>
  <c r="E54" i="9" s="1"/>
  <c r="K40" i="29"/>
  <c r="G40" i="29"/>
  <c r="M39" i="29"/>
  <c r="I39" i="29"/>
  <c r="I52" i="9" s="1"/>
  <c r="E39" i="29"/>
  <c r="K38" i="29"/>
  <c r="G38" i="29"/>
  <c r="G51" i="9" s="1"/>
  <c r="M37" i="29"/>
  <c r="I37" i="29"/>
  <c r="E37" i="29"/>
  <c r="K36" i="29"/>
  <c r="G36" i="29"/>
  <c r="M35" i="29"/>
  <c r="I35" i="29"/>
  <c r="E35" i="29"/>
  <c r="E48" i="9" s="1"/>
  <c r="K34" i="29"/>
  <c r="K47" i="9" s="1"/>
  <c r="G34" i="29"/>
  <c r="M33" i="29"/>
  <c r="I33" i="29"/>
  <c r="I46" i="9" s="1"/>
  <c r="E33" i="29"/>
  <c r="K32" i="29"/>
  <c r="G32" i="29"/>
  <c r="M31" i="29"/>
  <c r="I31" i="29"/>
  <c r="I44" i="9" s="1"/>
  <c r="E31" i="29"/>
  <c r="E44" i="9" s="1"/>
  <c r="K30" i="29"/>
  <c r="G30" i="29"/>
  <c r="M29" i="29"/>
  <c r="I29" i="29"/>
  <c r="E29" i="29"/>
  <c r="K28" i="29"/>
  <c r="G28" i="29"/>
  <c r="M27" i="29"/>
  <c r="I27" i="29"/>
  <c r="E27" i="29"/>
  <c r="K26" i="29"/>
  <c r="G26" i="29"/>
  <c r="G39" i="9" s="1"/>
  <c r="M25" i="29"/>
  <c r="I25" i="29"/>
  <c r="E25" i="29"/>
  <c r="E38" i="9" s="1"/>
  <c r="K24" i="29"/>
  <c r="G24" i="29"/>
  <c r="M23" i="29"/>
  <c r="I23" i="29"/>
  <c r="I36" i="9" s="1"/>
  <c r="E23" i="29"/>
  <c r="K22" i="29"/>
  <c r="K35" i="9" s="1"/>
  <c r="G22" i="29"/>
  <c r="G35" i="9" s="1"/>
  <c r="M21" i="29"/>
  <c r="I21" i="29"/>
  <c r="D21" i="29"/>
  <c r="D34" i="9" s="1"/>
  <c r="J19" i="29"/>
  <c r="L18" i="29"/>
  <c r="F17" i="29"/>
  <c r="L15" i="29"/>
  <c r="J12" i="29"/>
  <c r="D11" i="29"/>
  <c r="H9" i="29"/>
  <c r="G20" i="29"/>
  <c r="G33" i="9" s="1"/>
  <c r="K20" i="29"/>
  <c r="E20" i="29"/>
  <c r="I20" i="29"/>
  <c r="H33" i="9" s="1"/>
  <c r="G8" i="29"/>
  <c r="K8" i="29"/>
  <c r="D8" i="29"/>
  <c r="H8" i="29"/>
  <c r="L8" i="29"/>
  <c r="E8" i="29"/>
  <c r="I8" i="29"/>
  <c r="M8" i="29"/>
  <c r="G7" i="29"/>
  <c r="G20" i="9" s="1"/>
  <c r="F54" i="9"/>
  <c r="H40" i="29"/>
  <c r="D40" i="29"/>
  <c r="D53" i="9" s="1"/>
  <c r="L36" i="29"/>
  <c r="H36" i="29"/>
  <c r="D36" i="29"/>
  <c r="D49" i="9" s="1"/>
  <c r="L32" i="29"/>
  <c r="H28" i="29"/>
  <c r="D28" i="29"/>
  <c r="D41" i="9" s="1"/>
  <c r="L24" i="29"/>
  <c r="J20" i="29"/>
  <c r="J33" i="9" s="1"/>
  <c r="F8" i="29"/>
  <c r="G18" i="29"/>
  <c r="K18" i="29"/>
  <c r="E18" i="29"/>
  <c r="I18" i="29"/>
  <c r="M18" i="29"/>
  <c r="G14" i="29"/>
  <c r="K14" i="29"/>
  <c r="D14" i="29"/>
  <c r="H14" i="29"/>
  <c r="L14" i="29"/>
  <c r="E14" i="29"/>
  <c r="E27" i="9" s="1"/>
  <c r="I14" i="29"/>
  <c r="M14" i="29"/>
  <c r="G10" i="29"/>
  <c r="K10" i="29"/>
  <c r="D10" i="29"/>
  <c r="H10" i="29"/>
  <c r="L10" i="29"/>
  <c r="E10" i="29"/>
  <c r="I10" i="29"/>
  <c r="M10" i="29"/>
  <c r="M7" i="29"/>
  <c r="I7" i="29"/>
  <c r="E7" i="29"/>
  <c r="J42" i="29"/>
  <c r="J55" i="9" s="1"/>
  <c r="F42" i="29"/>
  <c r="F55" i="9" s="1"/>
  <c r="L41" i="29"/>
  <c r="H41" i="29"/>
  <c r="D41" i="29"/>
  <c r="D54" i="9" s="1"/>
  <c r="J40" i="29"/>
  <c r="J53" i="9" s="1"/>
  <c r="F40" i="29"/>
  <c r="L39" i="29"/>
  <c r="H39" i="29"/>
  <c r="H52" i="9" s="1"/>
  <c r="D39" i="29"/>
  <c r="D52" i="9" s="1"/>
  <c r="J38" i="29"/>
  <c r="F38" i="29"/>
  <c r="L37" i="29"/>
  <c r="L50" i="9" s="1"/>
  <c r="H37" i="29"/>
  <c r="H50" i="9" s="1"/>
  <c r="D37" i="29"/>
  <c r="J36" i="29"/>
  <c r="F36" i="29"/>
  <c r="F49" i="9" s="1"/>
  <c r="L35" i="29"/>
  <c r="L48" i="9" s="1"/>
  <c r="H35" i="29"/>
  <c r="D35" i="29"/>
  <c r="J34" i="29"/>
  <c r="J47" i="9" s="1"/>
  <c r="F34" i="29"/>
  <c r="F47" i="9" s="1"/>
  <c r="L33" i="29"/>
  <c r="H33" i="29"/>
  <c r="D33" i="29"/>
  <c r="D46" i="9" s="1"/>
  <c r="J32" i="29"/>
  <c r="J45" i="9" s="1"/>
  <c r="F32" i="29"/>
  <c r="L31" i="29"/>
  <c r="H31" i="29"/>
  <c r="H44" i="9" s="1"/>
  <c r="D31" i="29"/>
  <c r="D44" i="9" s="1"/>
  <c r="J30" i="29"/>
  <c r="F30" i="29"/>
  <c r="L29" i="29"/>
  <c r="L42" i="9" s="1"/>
  <c r="H29" i="29"/>
  <c r="H42" i="9" s="1"/>
  <c r="D29" i="29"/>
  <c r="J28" i="29"/>
  <c r="F28" i="29"/>
  <c r="F41" i="9" s="1"/>
  <c r="L27" i="29"/>
  <c r="L40" i="9" s="1"/>
  <c r="H27" i="29"/>
  <c r="D27" i="29"/>
  <c r="J26" i="29"/>
  <c r="J39" i="9" s="1"/>
  <c r="F26" i="29"/>
  <c r="F39" i="9" s="1"/>
  <c r="L25" i="29"/>
  <c r="H25" i="29"/>
  <c r="D25" i="29"/>
  <c r="D38" i="9" s="1"/>
  <c r="J24" i="29"/>
  <c r="J37" i="9" s="1"/>
  <c r="F24" i="29"/>
  <c r="L23" i="29"/>
  <c r="H23" i="29"/>
  <c r="H36" i="9" s="1"/>
  <c r="D23" i="29"/>
  <c r="D36" i="9" s="1"/>
  <c r="J22" i="29"/>
  <c r="F22" i="29"/>
  <c r="L21" i="29"/>
  <c r="L34" i="9" s="1"/>
  <c r="H21" i="29"/>
  <c r="H34" i="9" s="1"/>
  <c r="M20" i="29"/>
  <c r="F20" i="29"/>
  <c r="H19" i="29"/>
  <c r="J18" i="29"/>
  <c r="J31" i="9" s="1"/>
  <c r="L17" i="29"/>
  <c r="H15" i="29"/>
  <c r="J10" i="29"/>
  <c r="J23" i="9" s="1"/>
  <c r="G16" i="29"/>
  <c r="K16" i="29"/>
  <c r="D16" i="29"/>
  <c r="H16" i="29"/>
  <c r="L16" i="29"/>
  <c r="E16" i="29"/>
  <c r="I16" i="29"/>
  <c r="M16" i="29"/>
  <c r="G12" i="29"/>
  <c r="K12" i="29"/>
  <c r="D12" i="29"/>
  <c r="H12" i="29"/>
  <c r="L12" i="29"/>
  <c r="E12" i="29"/>
  <c r="E25" i="9" s="1"/>
  <c r="I12" i="29"/>
  <c r="M12" i="29"/>
  <c r="K7" i="29"/>
  <c r="L40" i="29"/>
  <c r="F46" i="9"/>
  <c r="H32" i="29"/>
  <c r="D32" i="29"/>
  <c r="D45" i="9" s="1"/>
  <c r="F44" i="9"/>
  <c r="L28" i="29"/>
  <c r="D39" i="9"/>
  <c r="H24" i="29"/>
  <c r="D24" i="29"/>
  <c r="D37" i="9" s="1"/>
  <c r="F36" i="9"/>
  <c r="F16" i="29"/>
  <c r="E17" i="29"/>
  <c r="E30" i="9" s="1"/>
  <c r="I17" i="29"/>
  <c r="H30" i="9" s="1"/>
  <c r="M17" i="29"/>
  <c r="G17" i="29"/>
  <c r="K17" i="29"/>
  <c r="K30" i="9" s="1"/>
  <c r="E13" i="29"/>
  <c r="I13" i="29"/>
  <c r="M13" i="29"/>
  <c r="L26" i="9" s="1"/>
  <c r="F13" i="29"/>
  <c r="J13" i="29"/>
  <c r="G13" i="29"/>
  <c r="K13" i="29"/>
  <c r="K26" i="9" s="1"/>
  <c r="E9" i="29"/>
  <c r="I9" i="29"/>
  <c r="M9" i="29"/>
  <c r="F9" i="29"/>
  <c r="J9" i="29"/>
  <c r="G9" i="29"/>
  <c r="G22" i="9" s="1"/>
  <c r="K9" i="29"/>
  <c r="L7" i="29"/>
  <c r="M42" i="29"/>
  <c r="I42" i="29"/>
  <c r="K41" i="29"/>
  <c r="M40" i="29"/>
  <c r="I40" i="29"/>
  <c r="K39" i="29"/>
  <c r="M38" i="29"/>
  <c r="I38" i="29"/>
  <c r="I51" i="9" s="1"/>
  <c r="K37" i="29"/>
  <c r="M36" i="29"/>
  <c r="I36" i="29"/>
  <c r="K35" i="29"/>
  <c r="M34" i="29"/>
  <c r="L47" i="9" s="1"/>
  <c r="I34" i="29"/>
  <c r="K33" i="29"/>
  <c r="K46" i="9" s="1"/>
  <c r="M32" i="29"/>
  <c r="I32" i="29"/>
  <c r="K31" i="29"/>
  <c r="M30" i="29"/>
  <c r="I30" i="29"/>
  <c r="I43" i="9" s="1"/>
  <c r="K29" i="29"/>
  <c r="M28" i="29"/>
  <c r="I28" i="29"/>
  <c r="K27" i="29"/>
  <c r="M26" i="29"/>
  <c r="I26" i="29"/>
  <c r="K25" i="29"/>
  <c r="M24" i="29"/>
  <c r="I24" i="29"/>
  <c r="K23" i="29"/>
  <c r="M22" i="29"/>
  <c r="L35" i="9" s="1"/>
  <c r="I22" i="29"/>
  <c r="I35" i="9" s="1"/>
  <c r="K21" i="29"/>
  <c r="G21" i="29"/>
  <c r="L20" i="29"/>
  <c r="L33" i="9" s="1"/>
  <c r="D20" i="29"/>
  <c r="D33" i="9" s="1"/>
  <c r="F19" i="29"/>
  <c r="F32" i="9" s="1"/>
  <c r="H18" i="29"/>
  <c r="J17" i="29"/>
  <c r="J16" i="29"/>
  <c r="J29" i="9" s="1"/>
  <c r="D15" i="29"/>
  <c r="H13" i="29"/>
  <c r="L11" i="29"/>
  <c r="F10" i="29"/>
  <c r="J8" i="29"/>
  <c r="O7" i="35"/>
  <c r="P7" i="35"/>
  <c r="Q7" i="35"/>
  <c r="R7" i="35"/>
  <c r="S7" i="35"/>
  <c r="T7" i="35"/>
  <c r="U7" i="35"/>
  <c r="V7" i="35"/>
  <c r="O8" i="35"/>
  <c r="P8" i="35"/>
  <c r="Q8" i="35"/>
  <c r="R8" i="35"/>
  <c r="S8" i="35"/>
  <c r="T8" i="35"/>
  <c r="U8" i="35"/>
  <c r="V8" i="35"/>
  <c r="O9" i="35"/>
  <c r="P9" i="35"/>
  <c r="Q9" i="35"/>
  <c r="R9" i="35"/>
  <c r="S9" i="35"/>
  <c r="T9" i="35"/>
  <c r="U9" i="35"/>
  <c r="V9" i="35"/>
  <c r="N8" i="35"/>
  <c r="N9" i="35"/>
  <c r="N7" i="35"/>
  <c r="D96" i="35"/>
  <c r="E60" i="35" s="1"/>
  <c r="E11" i="35" s="1"/>
  <c r="E21" i="16" s="1"/>
  <c r="E66" i="16" s="1"/>
  <c r="C96" i="35"/>
  <c r="K38" i="9" l="1"/>
  <c r="K54" i="9"/>
  <c r="L21" i="9"/>
  <c r="E24" i="9"/>
  <c r="G34" i="9"/>
  <c r="G21" i="9"/>
  <c r="L28" i="9"/>
  <c r="K51" i="9"/>
  <c r="D32" i="9"/>
  <c r="H26" i="9"/>
  <c r="J32" i="9"/>
  <c r="E40" i="9"/>
  <c r="G43" i="9"/>
  <c r="I54" i="9"/>
  <c r="J22" i="9"/>
  <c r="F26" i="9"/>
  <c r="J21" i="9"/>
  <c r="L39" i="9"/>
  <c r="I45" i="9"/>
  <c r="I53" i="9"/>
  <c r="E42" i="9"/>
  <c r="F23" i="9"/>
  <c r="K40" i="9"/>
  <c r="K48" i="9"/>
  <c r="L20" i="9"/>
  <c r="F22" i="9"/>
  <c r="G30" i="9"/>
  <c r="I25" i="9"/>
  <c r="F33" i="9"/>
  <c r="F35" i="9"/>
  <c r="L36" i="9"/>
  <c r="H38" i="9"/>
  <c r="D40" i="9"/>
  <c r="J41" i="9"/>
  <c r="F43" i="9"/>
  <c r="L44" i="9"/>
  <c r="H46" i="9"/>
  <c r="D48" i="9"/>
  <c r="J49" i="9"/>
  <c r="F51" i="9"/>
  <c r="L52" i="9"/>
  <c r="H54" i="9"/>
  <c r="E20" i="9"/>
  <c r="I27" i="9"/>
  <c r="E36" i="9"/>
  <c r="I42" i="9"/>
  <c r="G55" i="9"/>
  <c r="L11" i="35"/>
  <c r="L21" i="16" s="1"/>
  <c r="L66" i="16" s="1"/>
  <c r="D28" i="9"/>
  <c r="I37" i="9"/>
  <c r="H32" i="9"/>
  <c r="I48" i="9"/>
  <c r="L51" i="9"/>
  <c r="F29" i="9"/>
  <c r="L38" i="9"/>
  <c r="H40" i="9"/>
  <c r="D42" i="9"/>
  <c r="J43" i="9"/>
  <c r="F45" i="9"/>
  <c r="L46" i="9"/>
  <c r="H48" i="9"/>
  <c r="D50" i="9"/>
  <c r="J51" i="9"/>
  <c r="F53" i="9"/>
  <c r="L54" i="9"/>
  <c r="I20" i="9"/>
  <c r="J27" i="9"/>
  <c r="D24" i="9"/>
  <c r="K39" i="9"/>
  <c r="E46" i="9"/>
  <c r="E50" i="9"/>
  <c r="J30" i="9"/>
  <c r="I41" i="9"/>
  <c r="I49" i="9"/>
  <c r="J35" i="9"/>
  <c r="F37" i="9"/>
  <c r="I34" i="9"/>
  <c r="E52" i="9"/>
  <c r="H31" i="9"/>
  <c r="K36" i="9"/>
  <c r="K44" i="9"/>
  <c r="K52" i="9"/>
  <c r="F31" i="9"/>
  <c r="H25" i="9"/>
  <c r="H29" i="9"/>
  <c r="H23" i="9"/>
  <c r="H27" i="9"/>
  <c r="K96" i="24"/>
  <c r="E86" i="35"/>
  <c r="E37" i="35" s="1"/>
  <c r="E47" i="16" s="1"/>
  <c r="E92" i="16" s="1"/>
  <c r="E65" i="35"/>
  <c r="L16" i="35" s="1"/>
  <c r="L26" i="16" s="1"/>
  <c r="L71" i="16" s="1"/>
  <c r="E89" i="35"/>
  <c r="E40" i="35" s="1"/>
  <c r="E50" i="16" s="1"/>
  <c r="E95" i="16" s="1"/>
  <c r="E83" i="35"/>
  <c r="D34" i="35" s="1"/>
  <c r="D44" i="16" s="1"/>
  <c r="D89" i="16" s="1"/>
  <c r="E73" i="35"/>
  <c r="K24" i="35" s="1"/>
  <c r="K34" i="16" s="1"/>
  <c r="K79" i="16" s="1"/>
  <c r="E62" i="35"/>
  <c r="J13" i="35" s="1"/>
  <c r="J23" i="16" s="1"/>
  <c r="J68" i="16" s="1"/>
  <c r="E93" i="35"/>
  <c r="E44" i="35" s="1"/>
  <c r="E54" i="16" s="1"/>
  <c r="E99" i="16" s="1"/>
  <c r="E87" i="35"/>
  <c r="D38" i="35" s="1"/>
  <c r="D48" i="16" s="1"/>
  <c r="D93" i="16" s="1"/>
  <c r="E82" i="35"/>
  <c r="E33" i="35" s="1"/>
  <c r="E43" i="16" s="1"/>
  <c r="E88" i="16" s="1"/>
  <c r="E77" i="35"/>
  <c r="G28" i="35" s="1"/>
  <c r="G38" i="16" s="1"/>
  <c r="G83" i="16" s="1"/>
  <c r="E71" i="35"/>
  <c r="E22" i="35" s="1"/>
  <c r="E32" i="16" s="1"/>
  <c r="E77" i="16" s="1"/>
  <c r="E66" i="35"/>
  <c r="I17" i="35" s="1"/>
  <c r="I27" i="16" s="1"/>
  <c r="I72" i="16" s="1"/>
  <c r="E61" i="35"/>
  <c r="L12" i="35" s="1"/>
  <c r="L22" i="16" s="1"/>
  <c r="L67" i="16" s="1"/>
  <c r="K34" i="9"/>
  <c r="K42" i="9"/>
  <c r="K50" i="9"/>
  <c r="L55" i="9"/>
  <c r="L25" i="9"/>
  <c r="G25" i="9"/>
  <c r="L29" i="9"/>
  <c r="G29" i="9"/>
  <c r="L23" i="9"/>
  <c r="G23" i="9"/>
  <c r="L27" i="9"/>
  <c r="G27" i="9"/>
  <c r="K31" i="9"/>
  <c r="H21" i="9"/>
  <c r="G47" i="9"/>
  <c r="I50" i="9"/>
  <c r="E91" i="35"/>
  <c r="D42" i="35" s="1"/>
  <c r="D52" i="16" s="1"/>
  <c r="D97" i="16" s="1"/>
  <c r="E81" i="35"/>
  <c r="K32" i="35" s="1"/>
  <c r="K42" i="16" s="1"/>
  <c r="K87" i="16" s="1"/>
  <c r="E70" i="35"/>
  <c r="J21" i="35" s="1"/>
  <c r="J31" i="16" s="1"/>
  <c r="J76" i="16" s="1"/>
  <c r="E95" i="35"/>
  <c r="H46" i="35" s="1"/>
  <c r="H56" i="16" s="1"/>
  <c r="H101" i="16" s="1"/>
  <c r="E90" i="35"/>
  <c r="D41" i="35" s="1"/>
  <c r="D51" i="16" s="1"/>
  <c r="D96" i="16" s="1"/>
  <c r="E85" i="35"/>
  <c r="J36" i="35" s="1"/>
  <c r="J46" i="16" s="1"/>
  <c r="J91" i="16" s="1"/>
  <c r="E79" i="35"/>
  <c r="D30" i="35" s="1"/>
  <c r="D40" i="16" s="1"/>
  <c r="D85" i="16" s="1"/>
  <c r="E74" i="35"/>
  <c r="J25" i="35" s="1"/>
  <c r="J35" i="16" s="1"/>
  <c r="J80" i="16" s="1"/>
  <c r="E69" i="35"/>
  <c r="E20" i="35" s="1"/>
  <c r="E30" i="16" s="1"/>
  <c r="E75" i="16" s="1"/>
  <c r="E63" i="35"/>
  <c r="J14" i="35" s="1"/>
  <c r="J24" i="16" s="1"/>
  <c r="J69" i="16" s="1"/>
  <c r="H11" i="35"/>
  <c r="H21" i="16" s="1"/>
  <c r="H66" i="16" s="1"/>
  <c r="L24" i="9"/>
  <c r="L43" i="9"/>
  <c r="K22" i="9"/>
  <c r="L22" i="9"/>
  <c r="I26" i="9"/>
  <c r="J52" i="9"/>
  <c r="H28" i="9"/>
  <c r="F21" i="9"/>
  <c r="I38" i="9"/>
  <c r="E75" i="35"/>
  <c r="I26" i="35" s="1"/>
  <c r="I36" i="16" s="1"/>
  <c r="I81" i="16" s="1"/>
  <c r="E94" i="35"/>
  <c r="E45" i="35" s="1"/>
  <c r="E55" i="16" s="1"/>
  <c r="E100" i="16" s="1"/>
  <c r="E78" i="35"/>
  <c r="E29" i="35" s="1"/>
  <c r="E39" i="16" s="1"/>
  <c r="E84" i="16" s="1"/>
  <c r="E67" i="35"/>
  <c r="I18" i="35" s="1"/>
  <c r="I28" i="16" s="1"/>
  <c r="I73" i="16" s="1"/>
  <c r="L46" i="35"/>
  <c r="L56" i="16" s="1"/>
  <c r="L101" i="16" s="1"/>
  <c r="F44" i="35"/>
  <c r="F54" i="16" s="1"/>
  <c r="F99" i="16" s="1"/>
  <c r="I39" i="9"/>
  <c r="I47" i="9"/>
  <c r="I55" i="9"/>
  <c r="E31" i="9"/>
  <c r="I40" i="9"/>
  <c r="K43" i="9"/>
  <c r="J24" i="9"/>
  <c r="F28" i="9"/>
  <c r="I45" i="35"/>
  <c r="I55" i="16" s="1"/>
  <c r="I100" i="16" s="1"/>
  <c r="D11" i="35"/>
  <c r="D21" i="16" s="1"/>
  <c r="D66" i="16" s="1"/>
  <c r="I11" i="35"/>
  <c r="I21" i="16" s="1"/>
  <c r="I66" i="16" s="1"/>
  <c r="I46" i="35"/>
  <c r="I56" i="16" s="1"/>
  <c r="I101" i="16" s="1"/>
  <c r="J45" i="35"/>
  <c r="J55" i="16" s="1"/>
  <c r="J100" i="16" s="1"/>
  <c r="G44" i="35"/>
  <c r="G54" i="16" s="1"/>
  <c r="G99" i="16" s="1"/>
  <c r="I42" i="35"/>
  <c r="I52" i="16" s="1"/>
  <c r="I97" i="16" s="1"/>
  <c r="J33" i="35"/>
  <c r="J43" i="16" s="1"/>
  <c r="J88" i="16" s="1"/>
  <c r="K28" i="35"/>
  <c r="K38" i="16" s="1"/>
  <c r="K83" i="16" s="1"/>
  <c r="F25" i="35"/>
  <c r="F35" i="16" s="1"/>
  <c r="F80" i="16" s="1"/>
  <c r="I22" i="35"/>
  <c r="I32" i="16" s="1"/>
  <c r="I77" i="16" s="1"/>
  <c r="K12" i="35"/>
  <c r="K22" i="16" s="1"/>
  <c r="K67" i="16" s="1"/>
  <c r="E22" i="9"/>
  <c r="H35" i="9"/>
  <c r="L41" i="9"/>
  <c r="K25" i="9"/>
  <c r="E29" i="9"/>
  <c r="K29" i="9"/>
  <c r="L30" i="9"/>
  <c r="E23" i="9"/>
  <c r="K23" i="9"/>
  <c r="K27" i="9"/>
  <c r="J36" i="9"/>
  <c r="J46" i="9"/>
  <c r="H49" i="9"/>
  <c r="H55" i="9"/>
  <c r="E21" i="9"/>
  <c r="K21" i="9"/>
  <c r="K33" i="9"/>
  <c r="J25" i="9"/>
  <c r="K41" i="9"/>
  <c r="K49" i="9"/>
  <c r="F20" i="9"/>
  <c r="I24" i="9"/>
  <c r="J28" i="9"/>
  <c r="E28" i="9"/>
  <c r="I32" i="9"/>
  <c r="E53" i="9"/>
  <c r="D30" i="9"/>
  <c r="G50" i="9"/>
  <c r="E35" i="9"/>
  <c r="E51" i="9"/>
  <c r="G48" i="9"/>
  <c r="F40" i="35"/>
  <c r="F50" i="16" s="1"/>
  <c r="F95" i="16" s="1"/>
  <c r="J32" i="35"/>
  <c r="J42" i="16" s="1"/>
  <c r="J87" i="16" s="1"/>
  <c r="H26" i="35"/>
  <c r="H36" i="16" s="1"/>
  <c r="H81" i="16" s="1"/>
  <c r="I25" i="35"/>
  <c r="I35" i="16" s="1"/>
  <c r="I80" i="16" s="1"/>
  <c r="J24" i="35"/>
  <c r="J34" i="16" s="1"/>
  <c r="J79" i="16" s="1"/>
  <c r="D22" i="35"/>
  <c r="D32" i="16" s="1"/>
  <c r="D77" i="16" s="1"/>
  <c r="L18" i="35"/>
  <c r="L28" i="16" s="1"/>
  <c r="L73" i="16" s="1"/>
  <c r="L14" i="35"/>
  <c r="L24" i="16" s="1"/>
  <c r="L69" i="16" s="1"/>
  <c r="J42" i="9"/>
  <c r="H45" i="9"/>
  <c r="J48" i="9"/>
  <c r="K20" i="9"/>
  <c r="J34" i="9"/>
  <c r="L37" i="9"/>
  <c r="H47" i="9"/>
  <c r="L49" i="9"/>
  <c r="G37" i="9"/>
  <c r="G45" i="9"/>
  <c r="G53" i="9"/>
  <c r="J20" i="9"/>
  <c r="E32" i="9"/>
  <c r="E37" i="9"/>
  <c r="G54" i="9"/>
  <c r="G38" i="9"/>
  <c r="E55" i="9"/>
  <c r="E39" i="9"/>
  <c r="G36" i="9"/>
  <c r="G52" i="9"/>
  <c r="K11" i="35"/>
  <c r="K21" i="16" s="1"/>
  <c r="K66" i="16" s="1"/>
  <c r="G11" i="35"/>
  <c r="G21" i="16" s="1"/>
  <c r="G66" i="16" s="1"/>
  <c r="K46" i="35"/>
  <c r="K56" i="16" s="1"/>
  <c r="K101" i="16" s="1"/>
  <c r="G46" i="35"/>
  <c r="G56" i="16" s="1"/>
  <c r="G101" i="16" s="1"/>
  <c r="D45" i="35"/>
  <c r="D55" i="16" s="1"/>
  <c r="D100" i="16" s="1"/>
  <c r="I44" i="35"/>
  <c r="I54" i="16" s="1"/>
  <c r="I99" i="16" s="1"/>
  <c r="G38" i="35"/>
  <c r="G48" i="16" s="1"/>
  <c r="G93" i="16" s="1"/>
  <c r="L37" i="35"/>
  <c r="L47" i="16" s="1"/>
  <c r="L92" i="16" s="1"/>
  <c r="G34" i="35"/>
  <c r="G44" i="16" s="1"/>
  <c r="G89" i="16" s="1"/>
  <c r="L33" i="35"/>
  <c r="L43" i="16" s="1"/>
  <c r="L88" i="16" s="1"/>
  <c r="E32" i="35"/>
  <c r="E42" i="16" s="1"/>
  <c r="E87" i="16" s="1"/>
  <c r="K26" i="35"/>
  <c r="K36" i="16" s="1"/>
  <c r="K81" i="16" s="1"/>
  <c r="L25" i="35"/>
  <c r="L35" i="16" s="1"/>
  <c r="L80" i="16" s="1"/>
  <c r="H25" i="35"/>
  <c r="H35" i="16" s="1"/>
  <c r="H80" i="16" s="1"/>
  <c r="D25" i="35"/>
  <c r="D35" i="16" s="1"/>
  <c r="D80" i="16" s="1"/>
  <c r="G22" i="35"/>
  <c r="G32" i="16" s="1"/>
  <c r="G77" i="16" s="1"/>
  <c r="D21" i="35"/>
  <c r="D31" i="16" s="1"/>
  <c r="D76" i="16" s="1"/>
  <c r="K18" i="35"/>
  <c r="K28" i="16" s="1"/>
  <c r="K73" i="16" s="1"/>
  <c r="G18" i="35"/>
  <c r="G28" i="16" s="1"/>
  <c r="G73" i="16" s="1"/>
  <c r="L17" i="35"/>
  <c r="L27" i="16" s="1"/>
  <c r="L72" i="16" s="1"/>
  <c r="G14" i="35"/>
  <c r="G24" i="16" s="1"/>
  <c r="G69" i="16" s="1"/>
  <c r="I12" i="35"/>
  <c r="I22" i="16" s="1"/>
  <c r="I67" i="16" s="1"/>
  <c r="G26" i="9"/>
  <c r="H43" i="9"/>
  <c r="L53" i="9"/>
  <c r="G31" i="9"/>
  <c r="J38" i="9"/>
  <c r="H41" i="9"/>
  <c r="J44" i="9"/>
  <c r="J50" i="9"/>
  <c r="H53" i="9"/>
  <c r="I33" i="9"/>
  <c r="H22" i="9"/>
  <c r="F30" i="9"/>
  <c r="K37" i="9"/>
  <c r="K45" i="9"/>
  <c r="K53" i="9"/>
  <c r="D20" i="9"/>
  <c r="F24" i="9"/>
  <c r="K28" i="9"/>
  <c r="G32" i="9"/>
  <c r="E41" i="9"/>
  <c r="D22" i="9"/>
  <c r="G42" i="9"/>
  <c r="F27" i="9"/>
  <c r="E43" i="9"/>
  <c r="G40" i="9"/>
  <c r="E49" i="9"/>
  <c r="E92" i="35"/>
  <c r="D43" i="35" s="1"/>
  <c r="D53" i="16" s="1"/>
  <c r="D98" i="16" s="1"/>
  <c r="E88" i="35"/>
  <c r="D39" i="35" s="1"/>
  <c r="D49" i="16" s="1"/>
  <c r="D94" i="16" s="1"/>
  <c r="E84" i="35"/>
  <c r="H35" i="35" s="1"/>
  <c r="H45" i="16" s="1"/>
  <c r="H90" i="16" s="1"/>
  <c r="E80" i="35"/>
  <c r="L31" i="35" s="1"/>
  <c r="L41" i="16" s="1"/>
  <c r="L86" i="16" s="1"/>
  <c r="E76" i="35"/>
  <c r="L27" i="35" s="1"/>
  <c r="L37" i="16" s="1"/>
  <c r="L82" i="16" s="1"/>
  <c r="E72" i="35"/>
  <c r="D23" i="35" s="1"/>
  <c r="D33" i="16" s="1"/>
  <c r="D78" i="16" s="1"/>
  <c r="E68" i="35"/>
  <c r="H19" i="35" s="1"/>
  <c r="H29" i="16" s="1"/>
  <c r="H74" i="16" s="1"/>
  <c r="E64" i="35"/>
  <c r="I15" i="35" s="1"/>
  <c r="I25" i="16" s="1"/>
  <c r="I70" i="16" s="1"/>
  <c r="E96" i="35"/>
  <c r="J11" i="35"/>
  <c r="J21" i="16" s="1"/>
  <c r="J66" i="16" s="1"/>
  <c r="F11" i="35"/>
  <c r="F21" i="16" s="1"/>
  <c r="F66" i="16" s="1"/>
  <c r="J46" i="35"/>
  <c r="J56" i="16" s="1"/>
  <c r="J101" i="16" s="1"/>
  <c r="F46" i="35"/>
  <c r="F56" i="16" s="1"/>
  <c r="F101" i="16" s="1"/>
  <c r="K45" i="35"/>
  <c r="K55" i="16" s="1"/>
  <c r="K100" i="16" s="1"/>
  <c r="G45" i="35"/>
  <c r="G55" i="16" s="1"/>
  <c r="G100" i="16" s="1"/>
  <c r="D44" i="35"/>
  <c r="D54" i="16" s="1"/>
  <c r="D99" i="16" s="1"/>
  <c r="E43" i="35"/>
  <c r="E53" i="16" s="1"/>
  <c r="E98" i="16" s="1"/>
  <c r="H40" i="35"/>
  <c r="H50" i="16" s="1"/>
  <c r="H95" i="16" s="1"/>
  <c r="D40" i="35"/>
  <c r="D50" i="16" s="1"/>
  <c r="D95" i="16" s="1"/>
  <c r="G37" i="35"/>
  <c r="G47" i="16" s="1"/>
  <c r="G92" i="16" s="1"/>
  <c r="K33" i="35"/>
  <c r="K43" i="16" s="1"/>
  <c r="K88" i="16" s="1"/>
  <c r="D32" i="35"/>
  <c r="D42" i="16" s="1"/>
  <c r="D87" i="16" s="1"/>
  <c r="J30" i="35"/>
  <c r="J40" i="16" s="1"/>
  <c r="J85" i="16" s="1"/>
  <c r="J26" i="35"/>
  <c r="J36" i="16" s="1"/>
  <c r="J81" i="16" s="1"/>
  <c r="K25" i="35"/>
  <c r="K35" i="16" s="1"/>
  <c r="K80" i="16" s="1"/>
  <c r="G25" i="35"/>
  <c r="G35" i="16" s="1"/>
  <c r="G80" i="16" s="1"/>
  <c r="D24" i="35"/>
  <c r="D34" i="16" s="1"/>
  <c r="D79" i="16" s="1"/>
  <c r="E23" i="35"/>
  <c r="E33" i="16" s="1"/>
  <c r="E78" i="16" s="1"/>
  <c r="J22" i="35"/>
  <c r="J32" i="16" s="1"/>
  <c r="J77" i="16" s="1"/>
  <c r="E19" i="35"/>
  <c r="E29" i="16" s="1"/>
  <c r="E74" i="16" s="1"/>
  <c r="J18" i="35"/>
  <c r="J28" i="16" s="1"/>
  <c r="J73" i="16" s="1"/>
  <c r="F18" i="35"/>
  <c r="F28" i="16" s="1"/>
  <c r="F73" i="16" s="1"/>
  <c r="I22" i="9"/>
  <c r="J26" i="9"/>
  <c r="E26" i="9"/>
  <c r="I30" i="9"/>
  <c r="D26" i="9"/>
  <c r="F34" i="9"/>
  <c r="H37" i="9"/>
  <c r="J40" i="9"/>
  <c r="J54" i="9"/>
  <c r="D25" i="9"/>
  <c r="I29" i="9"/>
  <c r="D29" i="9"/>
  <c r="I23" i="9"/>
  <c r="D23" i="9"/>
  <c r="D27" i="9"/>
  <c r="I31" i="9"/>
  <c r="H39" i="9"/>
  <c r="L45" i="9"/>
  <c r="H51" i="9"/>
  <c r="I21" i="9"/>
  <c r="D21" i="9"/>
  <c r="E33" i="9"/>
  <c r="L31" i="9"/>
  <c r="G41" i="9"/>
  <c r="G49" i="9"/>
  <c r="K24" i="9"/>
  <c r="G28" i="9"/>
  <c r="I28" i="9"/>
  <c r="F25" i="9"/>
  <c r="E45" i="9"/>
  <c r="G46" i="9"/>
  <c r="D31" i="9"/>
  <c r="E47" i="9"/>
  <c r="G44" i="9"/>
  <c r="H20" i="9"/>
  <c r="C165" i="34"/>
  <c r="D165" i="34" s="1"/>
  <c r="K142" i="34"/>
  <c r="J142" i="34"/>
  <c r="I142" i="34"/>
  <c r="H142" i="34"/>
  <c r="G142" i="34"/>
  <c r="F142" i="34"/>
  <c r="E142" i="34"/>
  <c r="D142" i="34"/>
  <c r="AD120" i="34"/>
  <c r="AC120" i="34"/>
  <c r="M82" i="34"/>
  <c r="L82" i="34"/>
  <c r="K82" i="34"/>
  <c r="J82" i="34"/>
  <c r="I82" i="34"/>
  <c r="H82" i="34"/>
  <c r="G82" i="34"/>
  <c r="F82" i="34"/>
  <c r="E82" i="34"/>
  <c r="D82" i="34"/>
  <c r="M64" i="34"/>
  <c r="J64" i="34"/>
  <c r="I64" i="34"/>
  <c r="H64" i="34"/>
  <c r="G64" i="34"/>
  <c r="F64" i="34"/>
  <c r="E64" i="34"/>
  <c r="D64" i="34"/>
  <c r="M63" i="34"/>
  <c r="J63" i="34"/>
  <c r="I63" i="34"/>
  <c r="I66" i="34" s="1"/>
  <c r="H63" i="34"/>
  <c r="G63" i="34"/>
  <c r="G66" i="34" s="1"/>
  <c r="F63" i="34"/>
  <c r="E63" i="34"/>
  <c r="E66" i="34" s="1"/>
  <c r="D63" i="34"/>
  <c r="M61" i="34"/>
  <c r="L61" i="34"/>
  <c r="K61" i="34"/>
  <c r="J61" i="34"/>
  <c r="I61" i="34"/>
  <c r="H61" i="34"/>
  <c r="G61" i="34"/>
  <c r="F61" i="34"/>
  <c r="E61" i="34"/>
  <c r="D61" i="34"/>
  <c r="H32" i="28"/>
  <c r="E91" i="28"/>
  <c r="E9" i="28" s="1"/>
  <c r="F91" i="28"/>
  <c r="F7" i="28" s="1"/>
  <c r="G91" i="28"/>
  <c r="G8" i="28" s="1"/>
  <c r="H91" i="28"/>
  <c r="H8" i="28" s="1"/>
  <c r="I91" i="28"/>
  <c r="I9" i="28" s="1"/>
  <c r="J91" i="28"/>
  <c r="J7" i="28" s="1"/>
  <c r="K91" i="28"/>
  <c r="K8" i="28" s="1"/>
  <c r="L91" i="28"/>
  <c r="L8" i="28" s="1"/>
  <c r="M91" i="28"/>
  <c r="M9" i="28" s="1"/>
  <c r="D91" i="28"/>
  <c r="D7" i="28" s="1"/>
  <c r="L15" i="28" l="1"/>
  <c r="I14" i="35"/>
  <c r="I24" i="16" s="1"/>
  <c r="I69" i="16" s="1"/>
  <c r="I27" i="35"/>
  <c r="I37" i="16" s="1"/>
  <c r="I82" i="16" s="1"/>
  <c r="E25" i="35"/>
  <c r="E35" i="16" s="1"/>
  <c r="E80" i="16" s="1"/>
  <c r="L34" i="28"/>
  <c r="L18" i="28"/>
  <c r="G17" i="35"/>
  <c r="G27" i="16" s="1"/>
  <c r="G72" i="16" s="1"/>
  <c r="L20" i="35"/>
  <c r="L30" i="16" s="1"/>
  <c r="L75" i="16" s="1"/>
  <c r="F26" i="35"/>
  <c r="F36" i="16" s="1"/>
  <c r="F81" i="16" s="1"/>
  <c r="E27" i="35"/>
  <c r="E37" i="16" s="1"/>
  <c r="E82" i="16" s="1"/>
  <c r="D28" i="35"/>
  <c r="D38" i="16" s="1"/>
  <c r="D83" i="16" s="1"/>
  <c r="I35" i="35"/>
  <c r="I45" i="16" s="1"/>
  <c r="I90" i="16" s="1"/>
  <c r="J42" i="35"/>
  <c r="J52" i="16" s="1"/>
  <c r="J97" i="16" s="1"/>
  <c r="K43" i="35"/>
  <c r="K53" i="16" s="1"/>
  <c r="K98" i="16" s="1"/>
  <c r="D13" i="35"/>
  <c r="D23" i="16" s="1"/>
  <c r="D68" i="16" s="1"/>
  <c r="E16" i="35"/>
  <c r="E26" i="16" s="1"/>
  <c r="E71" i="16" s="1"/>
  <c r="I20" i="35"/>
  <c r="I30" i="16" s="1"/>
  <c r="I75" i="16" s="1"/>
  <c r="G26" i="35"/>
  <c r="G36" i="16" s="1"/>
  <c r="G81" i="16" s="1"/>
  <c r="K30" i="35"/>
  <c r="K40" i="16" s="1"/>
  <c r="K85" i="16" s="1"/>
  <c r="K42" i="35"/>
  <c r="K52" i="16" s="1"/>
  <c r="K97" i="16" s="1"/>
  <c r="F16" i="35"/>
  <c r="F26" i="16" s="1"/>
  <c r="F71" i="16" s="1"/>
  <c r="D26" i="35"/>
  <c r="D36" i="16" s="1"/>
  <c r="D81" i="16" s="1"/>
  <c r="J28" i="35"/>
  <c r="J38" i="16" s="1"/>
  <c r="J83" i="16" s="1"/>
  <c r="L38" i="35"/>
  <c r="L48" i="16" s="1"/>
  <c r="L93" i="16" s="1"/>
  <c r="H42" i="35"/>
  <c r="H52" i="16" s="1"/>
  <c r="H97" i="16" s="1"/>
  <c r="E30" i="35"/>
  <c r="E40" i="16" s="1"/>
  <c r="E85" i="16" s="1"/>
  <c r="E38" i="35"/>
  <c r="E48" i="16" s="1"/>
  <c r="E93" i="16" s="1"/>
  <c r="K17" i="35"/>
  <c r="K27" i="16" s="1"/>
  <c r="K72" i="16" s="1"/>
  <c r="I19" i="35"/>
  <c r="I29" i="16" s="1"/>
  <c r="I74" i="16" s="1"/>
  <c r="E34" i="35"/>
  <c r="E44" i="16" s="1"/>
  <c r="E89" i="16" s="1"/>
  <c r="L27" i="28"/>
  <c r="I23" i="35"/>
  <c r="I33" i="16" s="1"/>
  <c r="I78" i="16" s="1"/>
  <c r="H32" i="35"/>
  <c r="H42" i="16" s="1"/>
  <c r="H87" i="16" s="1"/>
  <c r="J34" i="35"/>
  <c r="J44" i="16" s="1"/>
  <c r="J89" i="16" s="1"/>
  <c r="F38" i="35"/>
  <c r="F48" i="16" s="1"/>
  <c r="F93" i="16" s="1"/>
  <c r="L40" i="35"/>
  <c r="L50" i="16" s="1"/>
  <c r="L95" i="16" s="1"/>
  <c r="H44" i="35"/>
  <c r="H54" i="16" s="1"/>
  <c r="H99" i="16" s="1"/>
  <c r="D17" i="35"/>
  <c r="D27" i="16" s="1"/>
  <c r="D72" i="16" s="1"/>
  <c r="K22" i="35"/>
  <c r="K32" i="16" s="1"/>
  <c r="K77" i="16" s="1"/>
  <c r="I32" i="35"/>
  <c r="I42" i="16" s="1"/>
  <c r="I87" i="16" s="1"/>
  <c r="E36" i="35"/>
  <c r="E46" i="16" s="1"/>
  <c r="E91" i="16" s="1"/>
  <c r="I40" i="35"/>
  <c r="I50" i="16" s="1"/>
  <c r="I95" i="16" s="1"/>
  <c r="H45" i="35"/>
  <c r="H55" i="16" s="1"/>
  <c r="H100" i="16" s="1"/>
  <c r="E17" i="35"/>
  <c r="E27" i="16" s="1"/>
  <c r="E72" i="16" s="1"/>
  <c r="H22" i="35"/>
  <c r="H32" i="16" s="1"/>
  <c r="H77" i="16" s="1"/>
  <c r="L30" i="35"/>
  <c r="L40" i="16" s="1"/>
  <c r="L85" i="16" s="1"/>
  <c r="L34" i="35"/>
  <c r="L44" i="16" s="1"/>
  <c r="L89" i="16" s="1"/>
  <c r="J40" i="35"/>
  <c r="J50" i="16" s="1"/>
  <c r="J95" i="16" s="1"/>
  <c r="J17" i="35"/>
  <c r="J27" i="16" s="1"/>
  <c r="J72" i="16" s="1"/>
  <c r="G32" i="35"/>
  <c r="G42" i="16" s="1"/>
  <c r="G87" i="16" s="1"/>
  <c r="I34" i="35"/>
  <c r="I44" i="16" s="1"/>
  <c r="I89" i="16" s="1"/>
  <c r="G40" i="35"/>
  <c r="G50" i="16" s="1"/>
  <c r="G95" i="16" s="1"/>
  <c r="K44" i="35"/>
  <c r="K54" i="16" s="1"/>
  <c r="K99" i="16" s="1"/>
  <c r="F34" i="35"/>
  <c r="F44" i="16" s="1"/>
  <c r="F89" i="16" s="1"/>
  <c r="K34" i="35"/>
  <c r="K44" i="16" s="1"/>
  <c r="K89" i="16" s="1"/>
  <c r="K38" i="35"/>
  <c r="K48" i="16" s="1"/>
  <c r="K93" i="16" s="1"/>
  <c r="H34" i="35"/>
  <c r="H44" i="16" s="1"/>
  <c r="H89" i="16" s="1"/>
  <c r="F17" i="35"/>
  <c r="F27" i="16" s="1"/>
  <c r="F72" i="16" s="1"/>
  <c r="I30" i="35"/>
  <c r="I40" i="16" s="1"/>
  <c r="I85" i="16" s="1"/>
  <c r="I38" i="35"/>
  <c r="I48" i="16" s="1"/>
  <c r="I93" i="16" s="1"/>
  <c r="H41" i="28"/>
  <c r="H25" i="28"/>
  <c r="F22" i="35"/>
  <c r="F32" i="16" s="1"/>
  <c r="F77" i="16" s="1"/>
  <c r="F30" i="35"/>
  <c r="F40" i="16" s="1"/>
  <c r="F85" i="16" s="1"/>
  <c r="L32" i="35"/>
  <c r="L42" i="16" s="1"/>
  <c r="L87" i="16" s="1"/>
  <c r="E35" i="35"/>
  <c r="E45" i="16" s="1"/>
  <c r="E90" i="16" s="1"/>
  <c r="J38" i="35"/>
  <c r="J48" i="16" s="1"/>
  <c r="J93" i="16" s="1"/>
  <c r="L44" i="35"/>
  <c r="L54" i="16" s="1"/>
  <c r="L99" i="16" s="1"/>
  <c r="H17" i="35"/>
  <c r="H27" i="16" s="1"/>
  <c r="H72" i="16" s="1"/>
  <c r="L45" i="35"/>
  <c r="L55" i="16" s="1"/>
  <c r="L100" i="16" s="1"/>
  <c r="L22" i="35"/>
  <c r="L32" i="16" s="1"/>
  <c r="L77" i="16" s="1"/>
  <c r="F32" i="35"/>
  <c r="F42" i="16" s="1"/>
  <c r="F87" i="16" s="1"/>
  <c r="H38" i="35"/>
  <c r="H48" i="16" s="1"/>
  <c r="H93" i="16" s="1"/>
  <c r="K36" i="35"/>
  <c r="K46" i="16" s="1"/>
  <c r="K91" i="16" s="1"/>
  <c r="K40" i="35"/>
  <c r="K50" i="16" s="1"/>
  <c r="K95" i="16" s="1"/>
  <c r="F45" i="35"/>
  <c r="F55" i="16" s="1"/>
  <c r="F100" i="16" s="1"/>
  <c r="J23" i="28"/>
  <c r="F21" i="28"/>
  <c r="D11" i="28"/>
  <c r="F41" i="28"/>
  <c r="L38" i="28"/>
  <c r="H36" i="28"/>
  <c r="D34" i="28"/>
  <c r="L31" i="28"/>
  <c r="H29" i="28"/>
  <c r="J27" i="28"/>
  <c r="F25" i="28"/>
  <c r="L22" i="28"/>
  <c r="H20" i="28"/>
  <c r="D18" i="28"/>
  <c r="F14" i="28"/>
  <c r="L9" i="28"/>
  <c r="L22" i="8" s="1"/>
  <c r="D16" i="35"/>
  <c r="D26" i="16" s="1"/>
  <c r="D71" i="16" s="1"/>
  <c r="H28" i="35"/>
  <c r="H38" i="16" s="1"/>
  <c r="H83" i="16" s="1"/>
  <c r="I39" i="35"/>
  <c r="I49" i="16" s="1"/>
  <c r="I94" i="16" s="1"/>
  <c r="G41" i="35"/>
  <c r="G51" i="16" s="1"/>
  <c r="G96" i="16" s="1"/>
  <c r="H13" i="35"/>
  <c r="H23" i="16" s="1"/>
  <c r="H68" i="16" s="1"/>
  <c r="I16" i="35"/>
  <c r="I26" i="16" s="1"/>
  <c r="I71" i="16" s="1"/>
  <c r="E28" i="35"/>
  <c r="E38" i="16" s="1"/>
  <c r="E83" i="16" s="1"/>
  <c r="H41" i="35"/>
  <c r="H51" i="16" s="1"/>
  <c r="H96" i="16" s="1"/>
  <c r="E13" i="35"/>
  <c r="E23" i="16" s="1"/>
  <c r="E68" i="16" s="1"/>
  <c r="J16" i="35"/>
  <c r="J26" i="16" s="1"/>
  <c r="J71" i="16" s="1"/>
  <c r="F20" i="35"/>
  <c r="F30" i="16" s="1"/>
  <c r="F75" i="16" s="1"/>
  <c r="L42" i="35"/>
  <c r="L52" i="16" s="1"/>
  <c r="L97" i="16" s="1"/>
  <c r="G16" i="35"/>
  <c r="G26" i="16" s="1"/>
  <c r="G71" i="16" s="1"/>
  <c r="G20" i="35"/>
  <c r="G30" i="16" s="1"/>
  <c r="G75" i="16" s="1"/>
  <c r="F41" i="35"/>
  <c r="F51" i="16" s="1"/>
  <c r="F96" i="16" s="1"/>
  <c r="G13" i="35"/>
  <c r="G23" i="16" s="1"/>
  <c r="G68" i="16" s="1"/>
  <c r="F37" i="28"/>
  <c r="D30" i="28"/>
  <c r="L42" i="28"/>
  <c r="H40" i="28"/>
  <c r="D38" i="28"/>
  <c r="L35" i="28"/>
  <c r="H33" i="28"/>
  <c r="J31" i="28"/>
  <c r="F29" i="28"/>
  <c r="L26" i="28"/>
  <c r="H24" i="28"/>
  <c r="D22" i="28"/>
  <c r="L19" i="28"/>
  <c r="H17" i="28"/>
  <c r="J12" i="28"/>
  <c r="H9" i="28"/>
  <c r="H16" i="35"/>
  <c r="H26" i="16" s="1"/>
  <c r="H71" i="16" s="1"/>
  <c r="D20" i="35"/>
  <c r="D30" i="16" s="1"/>
  <c r="D75" i="16" s="1"/>
  <c r="L28" i="35"/>
  <c r="L38" i="16" s="1"/>
  <c r="L83" i="16" s="1"/>
  <c r="K41" i="35"/>
  <c r="K51" i="16" s="1"/>
  <c r="K96" i="16" s="1"/>
  <c r="L13" i="35"/>
  <c r="L23" i="16" s="1"/>
  <c r="L68" i="16" s="1"/>
  <c r="I28" i="35"/>
  <c r="I38" i="16" s="1"/>
  <c r="I83" i="16" s="1"/>
  <c r="J35" i="35"/>
  <c r="J45" i="16" s="1"/>
  <c r="J90" i="16" s="1"/>
  <c r="L41" i="35"/>
  <c r="L51" i="16" s="1"/>
  <c r="L96" i="16" s="1"/>
  <c r="I13" i="35"/>
  <c r="I23" i="16" s="1"/>
  <c r="I68" i="16" s="1"/>
  <c r="J20" i="35"/>
  <c r="J30" i="16" s="1"/>
  <c r="J75" i="16" s="1"/>
  <c r="E41" i="35"/>
  <c r="E51" i="16" s="1"/>
  <c r="E96" i="16" s="1"/>
  <c r="F13" i="35"/>
  <c r="F23" i="16" s="1"/>
  <c r="F68" i="16" s="1"/>
  <c r="K16" i="35"/>
  <c r="K26" i="16" s="1"/>
  <c r="K71" i="16" s="1"/>
  <c r="K20" i="35"/>
  <c r="K30" i="16" s="1"/>
  <c r="K75" i="16" s="1"/>
  <c r="J41" i="35"/>
  <c r="J51" i="16" s="1"/>
  <c r="J96" i="16" s="1"/>
  <c r="K13" i="35"/>
  <c r="K23" i="16" s="1"/>
  <c r="K68" i="16" s="1"/>
  <c r="J39" i="28"/>
  <c r="D42" i="28"/>
  <c r="L39" i="28"/>
  <c r="H37" i="28"/>
  <c r="J35" i="28"/>
  <c r="F33" i="28"/>
  <c r="L30" i="28"/>
  <c r="H28" i="28"/>
  <c r="D26" i="28"/>
  <c r="L23" i="28"/>
  <c r="H21" i="28"/>
  <c r="J19" i="28"/>
  <c r="F17" i="28"/>
  <c r="H11" i="28"/>
  <c r="H20" i="35"/>
  <c r="H30" i="16" s="1"/>
  <c r="H75" i="16" s="1"/>
  <c r="G29" i="35"/>
  <c r="G39" i="16" s="1"/>
  <c r="G84" i="16" s="1"/>
  <c r="F42" i="35"/>
  <c r="F52" i="16" s="1"/>
  <c r="F97" i="16" s="1"/>
  <c r="H29" i="35"/>
  <c r="H39" i="16" s="1"/>
  <c r="H84" i="16" s="1"/>
  <c r="F39" i="35"/>
  <c r="F49" i="16" s="1"/>
  <c r="F94" i="16" s="1"/>
  <c r="G42" i="35"/>
  <c r="G52" i="16" s="1"/>
  <c r="G97" i="16" s="1"/>
  <c r="F28" i="35"/>
  <c r="F38" i="16" s="1"/>
  <c r="F83" i="16" s="1"/>
  <c r="I41" i="35"/>
  <c r="I51" i="16" s="1"/>
  <c r="I96" i="16" s="1"/>
  <c r="E42" i="35"/>
  <c r="E52" i="16" s="1"/>
  <c r="E97" i="16" s="1"/>
  <c r="E7" i="28"/>
  <c r="D20" i="8" s="1"/>
  <c r="F42" i="28"/>
  <c r="J40" i="28"/>
  <c r="D39" i="28"/>
  <c r="F38" i="28"/>
  <c r="J36" i="28"/>
  <c r="D35" i="28"/>
  <c r="F34" i="28"/>
  <c r="J32" i="28"/>
  <c r="D31" i="28"/>
  <c r="F30" i="28"/>
  <c r="J28" i="28"/>
  <c r="D27" i="28"/>
  <c r="F26" i="28"/>
  <c r="J24" i="28"/>
  <c r="D23" i="28"/>
  <c r="F22" i="28"/>
  <c r="J20" i="28"/>
  <c r="D19" i="28"/>
  <c r="F18" i="28"/>
  <c r="F16" i="28"/>
  <c r="J14" i="28"/>
  <c r="D13" i="28"/>
  <c r="F8" i="28"/>
  <c r="K21" i="35"/>
  <c r="K31" i="16" s="1"/>
  <c r="K76" i="16" s="1"/>
  <c r="G33" i="35"/>
  <c r="G43" i="16" s="1"/>
  <c r="G88" i="16" s="1"/>
  <c r="L36" i="35"/>
  <c r="L46" i="16" s="1"/>
  <c r="L91" i="16" s="1"/>
  <c r="E12" i="35"/>
  <c r="E22" i="16" s="1"/>
  <c r="E67" i="16" s="1"/>
  <c r="I24" i="35"/>
  <c r="I34" i="16" s="1"/>
  <c r="I79" i="16" s="1"/>
  <c r="D29" i="35"/>
  <c r="D39" i="16" s="1"/>
  <c r="D84" i="16" s="1"/>
  <c r="H33" i="35"/>
  <c r="H43" i="16" s="1"/>
  <c r="H88" i="16" s="1"/>
  <c r="H37" i="35"/>
  <c r="H47" i="16" s="1"/>
  <c r="H92" i="16" s="1"/>
  <c r="J12" i="35"/>
  <c r="J22" i="16" s="1"/>
  <c r="J67" i="16" s="1"/>
  <c r="H14" i="35"/>
  <c r="H24" i="16" s="1"/>
  <c r="H69" i="16" s="1"/>
  <c r="I21" i="35"/>
  <c r="I31" i="16" s="1"/>
  <c r="I76" i="16" s="1"/>
  <c r="F24" i="35"/>
  <c r="F34" i="16" s="1"/>
  <c r="F79" i="16" s="1"/>
  <c r="I37" i="35"/>
  <c r="I47" i="16" s="1"/>
  <c r="I92" i="16" s="1"/>
  <c r="G12" i="35"/>
  <c r="G22" i="16" s="1"/>
  <c r="G67" i="16" s="1"/>
  <c r="E14" i="35"/>
  <c r="E24" i="16" s="1"/>
  <c r="E69" i="16" s="1"/>
  <c r="F33" i="35"/>
  <c r="F43" i="16" s="1"/>
  <c r="F88" i="16" s="1"/>
  <c r="G36" i="35"/>
  <c r="G46" i="16" s="1"/>
  <c r="G91" i="16" s="1"/>
  <c r="H12" i="35"/>
  <c r="H22" i="16" s="1"/>
  <c r="H67" i="16" s="1"/>
  <c r="D12" i="35"/>
  <c r="D22" i="16" s="1"/>
  <c r="D67" i="16" s="1"/>
  <c r="D21" i="28"/>
  <c r="J18" i="28"/>
  <c r="F12" i="28"/>
  <c r="I43" i="35"/>
  <c r="I53" i="16" s="1"/>
  <c r="I98" i="16" s="1"/>
  <c r="K14" i="35"/>
  <c r="K24" i="16" s="1"/>
  <c r="K69" i="16" s="1"/>
  <c r="J19" i="35"/>
  <c r="J29" i="16" s="1"/>
  <c r="J74" i="16" s="1"/>
  <c r="H21" i="35"/>
  <c r="H31" i="16" s="1"/>
  <c r="H76" i="16" s="1"/>
  <c r="F23" i="35"/>
  <c r="F33" i="16" s="1"/>
  <c r="F78" i="16" s="1"/>
  <c r="L29" i="35"/>
  <c r="L39" i="16" s="1"/>
  <c r="L84" i="16" s="1"/>
  <c r="I36" i="35"/>
  <c r="I46" i="16" s="1"/>
  <c r="I91" i="16" s="1"/>
  <c r="J43" i="35"/>
  <c r="J53" i="16" s="1"/>
  <c r="J98" i="16" s="1"/>
  <c r="D18" i="35"/>
  <c r="D28" i="16" s="1"/>
  <c r="D73" i="16" s="1"/>
  <c r="L26" i="35"/>
  <c r="L36" i="16" s="1"/>
  <c r="L81" i="16" s="1"/>
  <c r="I29" i="35"/>
  <c r="I39" i="16" s="1"/>
  <c r="I84" i="16" s="1"/>
  <c r="F36" i="35"/>
  <c r="F46" i="16" s="1"/>
  <c r="F91" i="16" s="1"/>
  <c r="E18" i="35"/>
  <c r="E28" i="16" s="1"/>
  <c r="E73" i="16" s="1"/>
  <c r="F21" i="35"/>
  <c r="F31" i="16" s="1"/>
  <c r="F76" i="16" s="1"/>
  <c r="G24" i="35"/>
  <c r="G34" i="16" s="1"/>
  <c r="G79" i="16" s="1"/>
  <c r="E26" i="35"/>
  <c r="E36" i="16" s="1"/>
  <c r="E81" i="16" s="1"/>
  <c r="F29" i="35"/>
  <c r="F39" i="16" s="1"/>
  <c r="F84" i="16" s="1"/>
  <c r="F37" i="35"/>
  <c r="F47" i="16" s="1"/>
  <c r="F92" i="16" s="1"/>
  <c r="F14" i="35"/>
  <c r="F24" i="16" s="1"/>
  <c r="F69" i="16" s="1"/>
  <c r="M7" i="28"/>
  <c r="J42" i="28"/>
  <c r="L41" i="28"/>
  <c r="D41" i="28"/>
  <c r="F40" i="28"/>
  <c r="H39" i="28"/>
  <c r="J38" i="28"/>
  <c r="L37" i="28"/>
  <c r="D37" i="28"/>
  <c r="F36" i="28"/>
  <c r="H35" i="28"/>
  <c r="J34" i="28"/>
  <c r="L33" i="28"/>
  <c r="D33" i="28"/>
  <c r="F32" i="28"/>
  <c r="H31" i="28"/>
  <c r="J30" i="28"/>
  <c r="L29" i="28"/>
  <c r="D29" i="28"/>
  <c r="F28" i="28"/>
  <c r="H27" i="28"/>
  <c r="J26" i="28"/>
  <c r="L25" i="28"/>
  <c r="D25" i="28"/>
  <c r="F24" i="28"/>
  <c r="H23" i="28"/>
  <c r="J22" i="28"/>
  <c r="L21" i="28"/>
  <c r="F20" i="28"/>
  <c r="H19" i="28"/>
  <c r="L17" i="28"/>
  <c r="D17" i="28"/>
  <c r="H15" i="28"/>
  <c r="L13" i="28"/>
  <c r="J10" i="28"/>
  <c r="D9" i="28"/>
  <c r="D22" i="8" s="1"/>
  <c r="H24" i="35"/>
  <c r="H34" i="16" s="1"/>
  <c r="H79" i="16" s="1"/>
  <c r="K29" i="35"/>
  <c r="K39" i="16" s="1"/>
  <c r="K84" i="16" s="1"/>
  <c r="D36" i="35"/>
  <c r="D46" i="16" s="1"/>
  <c r="D91" i="16" s="1"/>
  <c r="K37" i="35"/>
  <c r="K47" i="16" s="1"/>
  <c r="K92" i="16" s="1"/>
  <c r="I7" i="28"/>
  <c r="I20" i="8" s="1"/>
  <c r="H42" i="28"/>
  <c r="J41" i="28"/>
  <c r="L40" i="28"/>
  <c r="D40" i="28"/>
  <c r="F39" i="28"/>
  <c r="H38" i="28"/>
  <c r="J37" i="28"/>
  <c r="L36" i="28"/>
  <c r="D36" i="28"/>
  <c r="F35" i="28"/>
  <c r="H34" i="28"/>
  <c r="J33" i="28"/>
  <c r="L32" i="28"/>
  <c r="D32" i="28"/>
  <c r="F31" i="28"/>
  <c r="H30" i="28"/>
  <c r="J29" i="28"/>
  <c r="L28" i="28"/>
  <c r="D28" i="28"/>
  <c r="F27" i="28"/>
  <c r="H26" i="28"/>
  <c r="J25" i="28"/>
  <c r="L24" i="28"/>
  <c r="D24" i="28"/>
  <c r="F23" i="28"/>
  <c r="H22" i="28"/>
  <c r="J21" i="28"/>
  <c r="L20" i="28"/>
  <c r="D20" i="28"/>
  <c r="F19" i="28"/>
  <c r="H18" i="28"/>
  <c r="J17" i="28"/>
  <c r="J16" i="28"/>
  <c r="D15" i="28"/>
  <c r="H13" i="28"/>
  <c r="L11" i="28"/>
  <c r="F10" i="28"/>
  <c r="J8" i="28"/>
  <c r="J21" i="8" s="1"/>
  <c r="G21" i="35"/>
  <c r="G31" i="16" s="1"/>
  <c r="G76" i="16" s="1"/>
  <c r="L24" i="35"/>
  <c r="L34" i="16" s="1"/>
  <c r="L79" i="16" s="1"/>
  <c r="H36" i="35"/>
  <c r="H46" i="16" s="1"/>
  <c r="H91" i="16" s="1"/>
  <c r="L21" i="35"/>
  <c r="L31" i="16" s="1"/>
  <c r="L76" i="16" s="1"/>
  <c r="E24" i="35"/>
  <c r="E34" i="16" s="1"/>
  <c r="E79" i="16" s="1"/>
  <c r="G30" i="35"/>
  <c r="G40" i="16" s="1"/>
  <c r="G85" i="16" s="1"/>
  <c r="D33" i="35"/>
  <c r="D43" i="16" s="1"/>
  <c r="D88" i="16" s="1"/>
  <c r="D37" i="35"/>
  <c r="D47" i="16" s="1"/>
  <c r="D92" i="16" s="1"/>
  <c r="F12" i="35"/>
  <c r="F22" i="16" s="1"/>
  <c r="F67" i="16" s="1"/>
  <c r="D14" i="35"/>
  <c r="D24" i="16" s="1"/>
  <c r="D69" i="16" s="1"/>
  <c r="H18" i="35"/>
  <c r="H28" i="16" s="1"/>
  <c r="H73" i="16" s="1"/>
  <c r="E21" i="35"/>
  <c r="E31" i="16" s="1"/>
  <c r="E76" i="16" s="1"/>
  <c r="K27" i="35"/>
  <c r="K37" i="16" s="1"/>
  <c r="K82" i="16" s="1"/>
  <c r="H30" i="35"/>
  <c r="H40" i="16" s="1"/>
  <c r="H85" i="16" s="1"/>
  <c r="I33" i="35"/>
  <c r="I43" i="16" s="1"/>
  <c r="I88" i="16" s="1"/>
  <c r="J29" i="35"/>
  <c r="J39" i="16" s="1"/>
  <c r="J84" i="16" s="1"/>
  <c r="J37" i="35"/>
  <c r="J47" i="16" s="1"/>
  <c r="J92" i="16" s="1"/>
  <c r="E46" i="35"/>
  <c r="E56" i="16" s="1"/>
  <c r="E101" i="16" s="1"/>
  <c r="D46" i="35"/>
  <c r="D56" i="16" s="1"/>
  <c r="D101" i="16" s="1"/>
  <c r="J44" i="35"/>
  <c r="J54" i="16" s="1"/>
  <c r="J99" i="16" s="1"/>
  <c r="K21" i="8"/>
  <c r="G21" i="8"/>
  <c r="H22" i="8"/>
  <c r="F21" i="8"/>
  <c r="I42" i="34"/>
  <c r="I7" i="34"/>
  <c r="I13" i="34"/>
  <c r="I17" i="34"/>
  <c r="I19" i="34"/>
  <c r="I21" i="34"/>
  <c r="I23" i="34"/>
  <c r="I27" i="34"/>
  <c r="I33" i="34"/>
  <c r="I8" i="34"/>
  <c r="I10" i="34"/>
  <c r="I12" i="34"/>
  <c r="I14" i="34"/>
  <c r="I16" i="34"/>
  <c r="I18" i="34"/>
  <c r="I20" i="34"/>
  <c r="I22" i="34"/>
  <c r="I24" i="34"/>
  <c r="I26" i="34"/>
  <c r="I28" i="34"/>
  <c r="I30" i="34"/>
  <c r="I32" i="34"/>
  <c r="I34" i="34"/>
  <c r="I36" i="34"/>
  <c r="I38" i="34"/>
  <c r="I40" i="34"/>
  <c r="I9" i="34"/>
  <c r="I29" i="34"/>
  <c r="I35" i="34"/>
  <c r="I39" i="34"/>
  <c r="I41" i="34"/>
  <c r="I11" i="34"/>
  <c r="I15" i="34"/>
  <c r="I25" i="34"/>
  <c r="I31" i="34"/>
  <c r="I37" i="34"/>
  <c r="L7" i="28"/>
  <c r="L20" i="8" s="1"/>
  <c r="H7" i="28"/>
  <c r="M42" i="28"/>
  <c r="I42" i="28"/>
  <c r="I55" i="8" s="1"/>
  <c r="E42" i="28"/>
  <c r="E55" i="8" s="1"/>
  <c r="K41" i="28"/>
  <c r="G41" i="28"/>
  <c r="G54" i="8" s="1"/>
  <c r="M40" i="28"/>
  <c r="I40" i="28"/>
  <c r="E40" i="28"/>
  <c r="K39" i="28"/>
  <c r="J52" i="8" s="1"/>
  <c r="G39" i="28"/>
  <c r="G52" i="8" s="1"/>
  <c r="M38" i="28"/>
  <c r="L51" i="8" s="1"/>
  <c r="I38" i="28"/>
  <c r="E38" i="28"/>
  <c r="K37" i="28"/>
  <c r="G37" i="28"/>
  <c r="G50" i="8" s="1"/>
  <c r="M36" i="28"/>
  <c r="I36" i="28"/>
  <c r="E36" i="28"/>
  <c r="E49" i="8" s="1"/>
  <c r="K35" i="28"/>
  <c r="G35" i="28"/>
  <c r="M34" i="28"/>
  <c r="I34" i="28"/>
  <c r="E34" i="28"/>
  <c r="K33" i="28"/>
  <c r="G33" i="28"/>
  <c r="M32" i="28"/>
  <c r="L45" i="8" s="1"/>
  <c r="I32" i="28"/>
  <c r="I45" i="8" s="1"/>
  <c r="E32" i="28"/>
  <c r="K31" i="28"/>
  <c r="G31" i="28"/>
  <c r="M30" i="28"/>
  <c r="I30" i="28"/>
  <c r="E30" i="28"/>
  <c r="E43" i="8" s="1"/>
  <c r="K29" i="28"/>
  <c r="K42" i="8" s="1"/>
  <c r="G29" i="28"/>
  <c r="G42" i="8" s="1"/>
  <c r="M28" i="28"/>
  <c r="I28" i="28"/>
  <c r="E28" i="28"/>
  <c r="K27" i="28"/>
  <c r="G27" i="28"/>
  <c r="M26" i="28"/>
  <c r="I26" i="28"/>
  <c r="I39" i="8" s="1"/>
  <c r="E26" i="28"/>
  <c r="E39" i="8" s="1"/>
  <c r="K25" i="28"/>
  <c r="G25" i="28"/>
  <c r="G38" i="8" s="1"/>
  <c r="M24" i="28"/>
  <c r="I24" i="28"/>
  <c r="E24" i="28"/>
  <c r="K23" i="28"/>
  <c r="K36" i="8" s="1"/>
  <c r="G23" i="28"/>
  <c r="G36" i="8" s="1"/>
  <c r="M22" i="28"/>
  <c r="I22" i="28"/>
  <c r="E22" i="28"/>
  <c r="K21" i="28"/>
  <c r="G21" i="28"/>
  <c r="M20" i="28"/>
  <c r="I20" i="28"/>
  <c r="H33" i="8" s="1"/>
  <c r="E20" i="28"/>
  <c r="K19" i="28"/>
  <c r="K32" i="8" s="1"/>
  <c r="G19" i="28"/>
  <c r="M18" i="28"/>
  <c r="I18" i="28"/>
  <c r="E18" i="28"/>
  <c r="K17" i="28"/>
  <c r="G17" i="28"/>
  <c r="G30" i="8" s="1"/>
  <c r="M16" i="28"/>
  <c r="I16" i="28"/>
  <c r="E16" i="28"/>
  <c r="K15" i="28"/>
  <c r="K28" i="8" s="1"/>
  <c r="G15" i="28"/>
  <c r="M14" i="28"/>
  <c r="I14" i="28"/>
  <c r="E14" i="28"/>
  <c r="K13" i="28"/>
  <c r="K26" i="8" s="1"/>
  <c r="G13" i="28"/>
  <c r="M12" i="28"/>
  <c r="I12" i="28"/>
  <c r="E12" i="28"/>
  <c r="K11" i="28"/>
  <c r="K24" i="8" s="1"/>
  <c r="G11" i="28"/>
  <c r="M10" i="28"/>
  <c r="I10" i="28"/>
  <c r="I23" i="8" s="1"/>
  <c r="E10" i="28"/>
  <c r="K9" i="28"/>
  <c r="G9" i="28"/>
  <c r="M8" i="28"/>
  <c r="L21" i="8" s="1"/>
  <c r="I8" i="28"/>
  <c r="E8" i="28"/>
  <c r="F9" i="34"/>
  <c r="F11" i="34"/>
  <c r="F13" i="34"/>
  <c r="F15" i="34"/>
  <c r="F17" i="34"/>
  <c r="F19" i="34"/>
  <c r="F21" i="34"/>
  <c r="F23" i="34"/>
  <c r="F25" i="34"/>
  <c r="F27" i="34"/>
  <c r="F29" i="34"/>
  <c r="F31" i="34"/>
  <c r="F33" i="34"/>
  <c r="F35" i="34"/>
  <c r="F37" i="34"/>
  <c r="F39" i="34"/>
  <c r="F41" i="34"/>
  <c r="F38" i="34"/>
  <c r="F40" i="34"/>
  <c r="F7" i="34"/>
  <c r="F8" i="34"/>
  <c r="F10" i="34"/>
  <c r="F12" i="34"/>
  <c r="F14" i="34"/>
  <c r="F16" i="34"/>
  <c r="F18" i="34"/>
  <c r="F20" i="34"/>
  <c r="F22" i="34"/>
  <c r="F24" i="34"/>
  <c r="F26" i="34"/>
  <c r="F28" i="34"/>
  <c r="F30" i="34"/>
  <c r="F32" i="34"/>
  <c r="F34" i="34"/>
  <c r="F36" i="34"/>
  <c r="F42" i="34"/>
  <c r="J9" i="34"/>
  <c r="J11" i="34"/>
  <c r="J13" i="34"/>
  <c r="J15" i="34"/>
  <c r="J17" i="34"/>
  <c r="J19" i="34"/>
  <c r="J21" i="34"/>
  <c r="J23" i="34"/>
  <c r="J25" i="34"/>
  <c r="J27" i="34"/>
  <c r="J29" i="34"/>
  <c r="J31" i="34"/>
  <c r="J33" i="34"/>
  <c r="J35" i="34"/>
  <c r="J37" i="34"/>
  <c r="J39" i="34"/>
  <c r="J41" i="34"/>
  <c r="J42" i="34"/>
  <c r="J36" i="34"/>
  <c r="J40" i="34"/>
  <c r="J8" i="34"/>
  <c r="J10" i="34"/>
  <c r="J12" i="34"/>
  <c r="J14" i="34"/>
  <c r="J16" i="34"/>
  <c r="J18" i="34"/>
  <c r="J20" i="34"/>
  <c r="J22" i="34"/>
  <c r="J24" i="34"/>
  <c r="J26" i="34"/>
  <c r="J28" i="34"/>
  <c r="J30" i="34"/>
  <c r="J32" i="34"/>
  <c r="J34" i="34"/>
  <c r="J38" i="34"/>
  <c r="J7" i="34"/>
  <c r="E31" i="35"/>
  <c r="E41" i="16" s="1"/>
  <c r="E86" i="16" s="1"/>
  <c r="J23" i="35"/>
  <c r="J33" i="16" s="1"/>
  <c r="J78" i="16" s="1"/>
  <c r="F27" i="35"/>
  <c r="F37" i="16" s="1"/>
  <c r="F82" i="16" s="1"/>
  <c r="J39" i="35"/>
  <c r="J49" i="16" s="1"/>
  <c r="J94" i="16" s="1"/>
  <c r="K15" i="35"/>
  <c r="K25" i="16" s="1"/>
  <c r="K70" i="16" s="1"/>
  <c r="G19" i="35"/>
  <c r="G29" i="16" s="1"/>
  <c r="G74" i="16" s="1"/>
  <c r="G35" i="35"/>
  <c r="G45" i="16" s="1"/>
  <c r="G90" i="16" s="1"/>
  <c r="K39" i="35"/>
  <c r="K49" i="16" s="1"/>
  <c r="K94" i="16" s="1"/>
  <c r="L19" i="35"/>
  <c r="L29" i="16" s="1"/>
  <c r="L74" i="16" s="1"/>
  <c r="H23" i="35"/>
  <c r="H33" i="16" s="1"/>
  <c r="H78" i="16" s="1"/>
  <c r="D27" i="35"/>
  <c r="D37" i="16" s="1"/>
  <c r="D82" i="16" s="1"/>
  <c r="L35" i="35"/>
  <c r="L45" i="16" s="1"/>
  <c r="L90" i="16" s="1"/>
  <c r="H39" i="35"/>
  <c r="H49" i="16" s="1"/>
  <c r="H94" i="16" s="1"/>
  <c r="H43" i="35"/>
  <c r="H53" i="16" s="1"/>
  <c r="H98" i="16" s="1"/>
  <c r="K7" i="28"/>
  <c r="K20" i="8" s="1"/>
  <c r="G7" i="28"/>
  <c r="G20" i="8" s="1"/>
  <c r="J54" i="8"/>
  <c r="D51" i="8"/>
  <c r="L47" i="8"/>
  <c r="D43" i="8"/>
  <c r="L41" i="8"/>
  <c r="J36" i="8"/>
  <c r="L31" i="8"/>
  <c r="L16" i="28"/>
  <c r="H16" i="28"/>
  <c r="H29" i="8" s="1"/>
  <c r="D16" i="28"/>
  <c r="D29" i="8" s="1"/>
  <c r="J15" i="28"/>
  <c r="F15" i="28"/>
  <c r="L14" i="28"/>
  <c r="H14" i="28"/>
  <c r="H27" i="8" s="1"/>
  <c r="D14" i="28"/>
  <c r="J13" i="28"/>
  <c r="F13" i="28"/>
  <c r="F26" i="8" s="1"/>
  <c r="L12" i="28"/>
  <c r="L25" i="8" s="1"/>
  <c r="H12" i="28"/>
  <c r="D12" i="28"/>
  <c r="J11" i="28"/>
  <c r="F11" i="28"/>
  <c r="F24" i="8" s="1"/>
  <c r="L10" i="28"/>
  <c r="H10" i="28"/>
  <c r="D10" i="28"/>
  <c r="D23" i="8" s="1"/>
  <c r="J9" i="28"/>
  <c r="J22" i="8" s="1"/>
  <c r="F9" i="28"/>
  <c r="D8" i="28"/>
  <c r="D21" i="8" s="1"/>
  <c r="G7" i="34"/>
  <c r="G8" i="34"/>
  <c r="G14" i="34"/>
  <c r="G16" i="34"/>
  <c r="G18" i="34"/>
  <c r="G20" i="34"/>
  <c r="G22" i="34"/>
  <c r="G28" i="34"/>
  <c r="G32" i="34"/>
  <c r="G9" i="34"/>
  <c r="G11" i="34"/>
  <c r="G13" i="34"/>
  <c r="G15" i="34"/>
  <c r="G17" i="34"/>
  <c r="G19" i="34"/>
  <c r="G21" i="34"/>
  <c r="G23" i="34"/>
  <c r="G25" i="34"/>
  <c r="G27" i="34"/>
  <c r="G29" i="34"/>
  <c r="G31" i="34"/>
  <c r="G33" i="34"/>
  <c r="G35" i="34"/>
  <c r="G37" i="34"/>
  <c r="G39" i="34"/>
  <c r="G41" i="34"/>
  <c r="G10" i="34"/>
  <c r="G12" i="34"/>
  <c r="G26" i="34"/>
  <c r="G34" i="34"/>
  <c r="G38" i="34"/>
  <c r="G40" i="34"/>
  <c r="G24" i="34"/>
  <c r="G30" i="34"/>
  <c r="G36" i="34"/>
  <c r="G42" i="34"/>
  <c r="M105" i="34"/>
  <c r="K7" i="34"/>
  <c r="K41" i="34"/>
  <c r="K10" i="34"/>
  <c r="K12" i="34"/>
  <c r="K24" i="34"/>
  <c r="K34" i="34"/>
  <c r="K36" i="34"/>
  <c r="K40" i="34"/>
  <c r="K42" i="34"/>
  <c r="K9" i="34"/>
  <c r="K11" i="34"/>
  <c r="K13" i="34"/>
  <c r="K15" i="34"/>
  <c r="K17" i="34"/>
  <c r="K19" i="34"/>
  <c r="K21" i="34"/>
  <c r="K23" i="34"/>
  <c r="K25" i="34"/>
  <c r="K27" i="34"/>
  <c r="K29" i="34"/>
  <c r="K31" i="34"/>
  <c r="K33" i="34"/>
  <c r="K35" i="34"/>
  <c r="K37" i="34"/>
  <c r="K39" i="34"/>
  <c r="K8" i="34"/>
  <c r="K14" i="34"/>
  <c r="K16" i="34"/>
  <c r="K22" i="34"/>
  <c r="K28" i="34"/>
  <c r="K30" i="34"/>
  <c r="K18" i="34"/>
  <c r="K20" i="34"/>
  <c r="K26" i="34"/>
  <c r="K32" i="34"/>
  <c r="K38" i="34"/>
  <c r="I31" i="35"/>
  <c r="I41" i="16" s="1"/>
  <c r="I86" i="16" s="1"/>
  <c r="F15" i="35"/>
  <c r="F25" i="16" s="1"/>
  <c r="F70" i="16" s="1"/>
  <c r="J27" i="35"/>
  <c r="J37" i="16" s="1"/>
  <c r="J82" i="16" s="1"/>
  <c r="F31" i="35"/>
  <c r="F41" i="16" s="1"/>
  <c r="F86" i="16" s="1"/>
  <c r="K19" i="35"/>
  <c r="K29" i="16" s="1"/>
  <c r="K74" i="16" s="1"/>
  <c r="G23" i="35"/>
  <c r="G33" i="16" s="1"/>
  <c r="G78" i="16" s="1"/>
  <c r="G31" i="35"/>
  <c r="G41" i="16" s="1"/>
  <c r="G86" i="16" s="1"/>
  <c r="K35" i="35"/>
  <c r="K45" i="16" s="1"/>
  <c r="K90" i="16" s="1"/>
  <c r="D15" i="35"/>
  <c r="D25" i="16" s="1"/>
  <c r="D70" i="16" s="1"/>
  <c r="L23" i="35"/>
  <c r="L33" i="16" s="1"/>
  <c r="L78" i="16" s="1"/>
  <c r="H27" i="35"/>
  <c r="H37" i="16" s="1"/>
  <c r="H82" i="16" s="1"/>
  <c r="D31" i="35"/>
  <c r="D41" i="16" s="1"/>
  <c r="D86" i="16" s="1"/>
  <c r="L39" i="35"/>
  <c r="L49" i="16" s="1"/>
  <c r="L94" i="16" s="1"/>
  <c r="L43" i="35"/>
  <c r="L53" i="16" s="1"/>
  <c r="L98" i="16" s="1"/>
  <c r="K42" i="28"/>
  <c r="G42" i="28"/>
  <c r="G55" i="8" s="1"/>
  <c r="M41" i="28"/>
  <c r="I41" i="28"/>
  <c r="E41" i="28"/>
  <c r="K40" i="28"/>
  <c r="G40" i="28"/>
  <c r="M39" i="28"/>
  <c r="I39" i="28"/>
  <c r="I52" i="8" s="1"/>
  <c r="E39" i="28"/>
  <c r="E52" i="8" s="1"/>
  <c r="K38" i="28"/>
  <c r="K51" i="8" s="1"/>
  <c r="G38" i="28"/>
  <c r="M37" i="28"/>
  <c r="L50" i="8" s="1"/>
  <c r="I37" i="28"/>
  <c r="E37" i="28"/>
  <c r="E50" i="8" s="1"/>
  <c r="K36" i="28"/>
  <c r="G36" i="28"/>
  <c r="G49" i="8" s="1"/>
  <c r="M35" i="28"/>
  <c r="I35" i="28"/>
  <c r="I48" i="8" s="1"/>
  <c r="E35" i="28"/>
  <c r="K34" i="28"/>
  <c r="K47" i="8" s="1"/>
  <c r="G34" i="28"/>
  <c r="M33" i="28"/>
  <c r="I33" i="28"/>
  <c r="E33" i="28"/>
  <c r="E46" i="8" s="1"/>
  <c r="K32" i="28"/>
  <c r="K45" i="8" s="1"/>
  <c r="G32" i="28"/>
  <c r="G45" i="8" s="1"/>
  <c r="M31" i="28"/>
  <c r="I31" i="28"/>
  <c r="I44" i="8" s="1"/>
  <c r="E31" i="28"/>
  <c r="K30" i="28"/>
  <c r="G30" i="28"/>
  <c r="M29" i="28"/>
  <c r="L42" i="8" s="1"/>
  <c r="I29" i="28"/>
  <c r="I42" i="8" s="1"/>
  <c r="E29" i="28"/>
  <c r="E42" i="8" s="1"/>
  <c r="K28" i="28"/>
  <c r="G28" i="28"/>
  <c r="G41" i="8" s="1"/>
  <c r="M27" i="28"/>
  <c r="I27" i="28"/>
  <c r="E27" i="28"/>
  <c r="K26" i="28"/>
  <c r="K39" i="8" s="1"/>
  <c r="G26" i="28"/>
  <c r="G39" i="8" s="1"/>
  <c r="M25" i="28"/>
  <c r="I25" i="28"/>
  <c r="E25" i="28"/>
  <c r="K24" i="28"/>
  <c r="G24" i="28"/>
  <c r="F37" i="8" s="1"/>
  <c r="M23" i="28"/>
  <c r="I23" i="28"/>
  <c r="I36" i="8" s="1"/>
  <c r="E23" i="28"/>
  <c r="E36" i="8" s="1"/>
  <c r="K22" i="28"/>
  <c r="G22" i="28"/>
  <c r="M21" i="28"/>
  <c r="I21" i="28"/>
  <c r="E21" i="28"/>
  <c r="K20" i="28"/>
  <c r="G20" i="28"/>
  <c r="G33" i="8" s="1"/>
  <c r="M19" i="28"/>
  <c r="L32" i="8" s="1"/>
  <c r="I19" i="28"/>
  <c r="H32" i="8" s="1"/>
  <c r="E19" i="28"/>
  <c r="K18" i="28"/>
  <c r="K31" i="8" s="1"/>
  <c r="G18" i="28"/>
  <c r="M17" i="28"/>
  <c r="I17" i="28"/>
  <c r="E17" i="28"/>
  <c r="E30" i="8" s="1"/>
  <c r="K16" i="28"/>
  <c r="K29" i="8" s="1"/>
  <c r="G16" i="28"/>
  <c r="F29" i="8" s="1"/>
  <c r="M15" i="28"/>
  <c r="L28" i="8" s="1"/>
  <c r="I15" i="28"/>
  <c r="I28" i="8" s="1"/>
  <c r="E15" i="28"/>
  <c r="E28" i="8" s="1"/>
  <c r="K14" i="28"/>
  <c r="G14" i="28"/>
  <c r="M13" i="28"/>
  <c r="L26" i="8" s="1"/>
  <c r="I13" i="28"/>
  <c r="I26" i="8" s="1"/>
  <c r="E13" i="28"/>
  <c r="D26" i="8" s="1"/>
  <c r="K12" i="28"/>
  <c r="G12" i="28"/>
  <c r="G25" i="8" s="1"/>
  <c r="M11" i="28"/>
  <c r="L24" i="8" s="1"/>
  <c r="I11" i="28"/>
  <c r="E11" i="28"/>
  <c r="K10" i="28"/>
  <c r="K23" i="8" s="1"/>
  <c r="G10" i="28"/>
  <c r="G23" i="8" s="1"/>
  <c r="D8" i="34"/>
  <c r="D10" i="34"/>
  <c r="D12" i="34"/>
  <c r="D14" i="34"/>
  <c r="D16" i="34"/>
  <c r="D18" i="34"/>
  <c r="D20" i="34"/>
  <c r="D22" i="34"/>
  <c r="D24" i="34"/>
  <c r="D26" i="34"/>
  <c r="D28" i="34"/>
  <c r="D30" i="34"/>
  <c r="D32" i="34"/>
  <c r="D34" i="34"/>
  <c r="D36" i="34"/>
  <c r="D38" i="34"/>
  <c r="D40" i="34"/>
  <c r="D42" i="34"/>
  <c r="D37" i="34"/>
  <c r="D39" i="34"/>
  <c r="D7" i="34"/>
  <c r="D9" i="34"/>
  <c r="D11" i="34"/>
  <c r="D13" i="34"/>
  <c r="D15" i="34"/>
  <c r="D17" i="34"/>
  <c r="D19" i="34"/>
  <c r="D21" i="34"/>
  <c r="D23" i="34"/>
  <c r="D25" i="34"/>
  <c r="D27" i="34"/>
  <c r="D29" i="34"/>
  <c r="D31" i="34"/>
  <c r="D33" i="34"/>
  <c r="D35" i="34"/>
  <c r="D41" i="34"/>
  <c r="H8" i="34"/>
  <c r="H10" i="34"/>
  <c r="H12" i="34"/>
  <c r="H14" i="34"/>
  <c r="H16" i="34"/>
  <c r="H18" i="34"/>
  <c r="H20" i="34"/>
  <c r="H22" i="34"/>
  <c r="H36" i="15" s="1"/>
  <c r="H24" i="34"/>
  <c r="H26" i="34"/>
  <c r="H28" i="34"/>
  <c r="H30" i="34"/>
  <c r="H32" i="34"/>
  <c r="H34" i="34"/>
  <c r="H36" i="34"/>
  <c r="H38" i="34"/>
  <c r="H52" i="15" s="1"/>
  <c r="H40" i="34"/>
  <c r="H42" i="34"/>
  <c r="H56" i="15" s="1"/>
  <c r="H7" i="34"/>
  <c r="H39" i="34"/>
  <c r="H53" i="15" s="1"/>
  <c r="H41" i="34"/>
  <c r="H9" i="34"/>
  <c r="H11" i="34"/>
  <c r="H13" i="34"/>
  <c r="H15" i="34"/>
  <c r="H29" i="15" s="1"/>
  <c r="H17" i="34"/>
  <c r="H19" i="34"/>
  <c r="H21" i="34"/>
  <c r="H35" i="15" s="1"/>
  <c r="H23" i="34"/>
  <c r="H25" i="34"/>
  <c r="H27" i="34"/>
  <c r="H29" i="34"/>
  <c r="H43" i="15" s="1"/>
  <c r="H31" i="34"/>
  <c r="H33" i="34"/>
  <c r="H47" i="15" s="1"/>
  <c r="H35" i="34"/>
  <c r="H37" i="34"/>
  <c r="H51" i="15" s="1"/>
  <c r="E39" i="35"/>
  <c r="E49" i="16" s="1"/>
  <c r="E94" i="16" s="1"/>
  <c r="J15" i="35"/>
  <c r="J25" i="16" s="1"/>
  <c r="J70" i="16" s="1"/>
  <c r="F19" i="35"/>
  <c r="F29" i="16" s="1"/>
  <c r="F74" i="16" s="1"/>
  <c r="J31" i="35"/>
  <c r="J41" i="16" s="1"/>
  <c r="J86" i="16" s="1"/>
  <c r="F35" i="35"/>
  <c r="F45" i="16" s="1"/>
  <c r="F90" i="16" s="1"/>
  <c r="F43" i="35"/>
  <c r="F53" i="16" s="1"/>
  <c r="F98" i="16" s="1"/>
  <c r="K23" i="35"/>
  <c r="K33" i="16" s="1"/>
  <c r="K78" i="16" s="1"/>
  <c r="G27" i="35"/>
  <c r="G37" i="16" s="1"/>
  <c r="G82" i="16" s="1"/>
  <c r="K31" i="35"/>
  <c r="K41" i="16" s="1"/>
  <c r="K86" i="16" s="1"/>
  <c r="H15" i="35"/>
  <c r="H25" i="16" s="1"/>
  <c r="H70" i="16" s="1"/>
  <c r="D19" i="35"/>
  <c r="D29" i="16" s="1"/>
  <c r="D74" i="16" s="1"/>
  <c r="H31" i="35"/>
  <c r="H41" i="16" s="1"/>
  <c r="H86" i="16" s="1"/>
  <c r="D35" i="35"/>
  <c r="D45" i="16" s="1"/>
  <c r="D90" i="16" s="1"/>
  <c r="E15" i="35"/>
  <c r="E25" i="16" s="1"/>
  <c r="E70" i="16" s="1"/>
  <c r="J53" i="8"/>
  <c r="J37" i="8"/>
  <c r="J27" i="8"/>
  <c r="E9" i="34"/>
  <c r="E23" i="15" s="1"/>
  <c r="E15" i="34"/>
  <c r="E29" i="15" s="1"/>
  <c r="E31" i="34"/>
  <c r="E45" i="15" s="1"/>
  <c r="E39" i="34"/>
  <c r="E53" i="15" s="1"/>
  <c r="E8" i="34"/>
  <c r="E22" i="15" s="1"/>
  <c r="E10" i="34"/>
  <c r="E12" i="34"/>
  <c r="E14" i="34"/>
  <c r="E28" i="15" s="1"/>
  <c r="E16" i="34"/>
  <c r="E30" i="15" s="1"/>
  <c r="E18" i="34"/>
  <c r="E20" i="34"/>
  <c r="E22" i="34"/>
  <c r="E36" i="15" s="1"/>
  <c r="E24" i="34"/>
  <c r="E38" i="15" s="1"/>
  <c r="E26" i="34"/>
  <c r="E28" i="34"/>
  <c r="E30" i="34"/>
  <c r="E44" i="15" s="1"/>
  <c r="E32" i="34"/>
  <c r="E46" i="15" s="1"/>
  <c r="E34" i="34"/>
  <c r="E36" i="34"/>
  <c r="E38" i="34"/>
  <c r="E40" i="34"/>
  <c r="E42" i="34"/>
  <c r="E56" i="15" s="1"/>
  <c r="E7" i="34"/>
  <c r="E21" i="15" s="1"/>
  <c r="E11" i="34"/>
  <c r="E13" i="34"/>
  <c r="E19" i="34"/>
  <c r="E21" i="34"/>
  <c r="E25" i="34"/>
  <c r="E39" i="15" s="1"/>
  <c r="E27" i="34"/>
  <c r="E41" i="15" s="1"/>
  <c r="E33" i="34"/>
  <c r="E37" i="34"/>
  <c r="E17" i="34"/>
  <c r="E31" i="15" s="1"/>
  <c r="E23" i="34"/>
  <c r="E37" i="15" s="1"/>
  <c r="E29" i="34"/>
  <c r="E35" i="34"/>
  <c r="E41" i="34"/>
  <c r="E55" i="15" s="1"/>
  <c r="G15" i="35"/>
  <c r="G25" i="16" s="1"/>
  <c r="G70" i="16" s="1"/>
  <c r="G39" i="35"/>
  <c r="G49" i="16" s="1"/>
  <c r="G94" i="16" s="1"/>
  <c r="G43" i="35"/>
  <c r="G53" i="16" s="1"/>
  <c r="G98" i="16" s="1"/>
  <c r="L15" i="35"/>
  <c r="L25" i="16" s="1"/>
  <c r="L70" i="16" s="1"/>
  <c r="F66" i="34"/>
  <c r="J66" i="34"/>
  <c r="D66" i="34"/>
  <c r="H66" i="34"/>
  <c r="G83" i="34"/>
  <c r="K83" i="34"/>
  <c r="D163" i="34"/>
  <c r="H78" i="34" s="1"/>
  <c r="H80" i="34" s="1"/>
  <c r="M66" i="34"/>
  <c r="D83" i="34"/>
  <c r="H83" i="34"/>
  <c r="L83" i="34"/>
  <c r="D164" i="34"/>
  <c r="E83" i="34"/>
  <c r="I83" i="34"/>
  <c r="M83" i="34"/>
  <c r="F83" i="34"/>
  <c r="J83" i="34"/>
  <c r="H100" i="9"/>
  <c r="D100" i="9"/>
  <c r="G99" i="9"/>
  <c r="D99" i="9"/>
  <c r="K98" i="9"/>
  <c r="G98" i="9"/>
  <c r="J96" i="9"/>
  <c r="F96" i="9"/>
  <c r="K95" i="9"/>
  <c r="I94" i="9"/>
  <c r="E94" i="9"/>
  <c r="L92" i="9"/>
  <c r="H92" i="9"/>
  <c r="D92" i="9"/>
  <c r="D91" i="9"/>
  <c r="J90" i="9"/>
  <c r="F90" i="9"/>
  <c r="L89" i="9"/>
  <c r="G89" i="9"/>
  <c r="L88" i="9"/>
  <c r="H88" i="9"/>
  <c r="D88" i="9"/>
  <c r="D87" i="9"/>
  <c r="J86" i="9"/>
  <c r="F86" i="9"/>
  <c r="L85" i="9"/>
  <c r="G85" i="9"/>
  <c r="L84" i="9"/>
  <c r="H84" i="9"/>
  <c r="D84" i="9"/>
  <c r="D83" i="9"/>
  <c r="J82" i="9"/>
  <c r="F82" i="9"/>
  <c r="L81" i="9"/>
  <c r="G81" i="9"/>
  <c r="L80" i="9"/>
  <c r="H80" i="9"/>
  <c r="D80" i="9"/>
  <c r="D79" i="9"/>
  <c r="J78" i="9"/>
  <c r="F78" i="9"/>
  <c r="L77" i="9"/>
  <c r="G77" i="9"/>
  <c r="L76" i="9"/>
  <c r="H76" i="9"/>
  <c r="D76" i="9"/>
  <c r="D75" i="9"/>
  <c r="J74" i="9"/>
  <c r="F74" i="9"/>
  <c r="L73" i="9"/>
  <c r="G73" i="9"/>
  <c r="L72" i="9"/>
  <c r="H72" i="9"/>
  <c r="D72" i="9"/>
  <c r="D71" i="9"/>
  <c r="J70" i="9"/>
  <c r="F70" i="9"/>
  <c r="L69" i="9"/>
  <c r="G69" i="9"/>
  <c r="L68" i="9"/>
  <c r="H68" i="9"/>
  <c r="D68" i="9"/>
  <c r="D67" i="9"/>
  <c r="J66" i="9"/>
  <c r="F66" i="9"/>
  <c r="F45" i="8" l="1"/>
  <c r="H44" i="15"/>
  <c r="H28" i="15"/>
  <c r="J24" i="8"/>
  <c r="L27" i="8"/>
  <c r="H49" i="15"/>
  <c r="H33" i="15"/>
  <c r="F50" i="8"/>
  <c r="G26" i="8"/>
  <c r="L35" i="8"/>
  <c r="L34" i="8"/>
  <c r="E54" i="8"/>
  <c r="F46" i="8"/>
  <c r="L39" i="8"/>
  <c r="L48" i="8"/>
  <c r="H49" i="8"/>
  <c r="G78" i="34"/>
  <c r="F32" i="8"/>
  <c r="H35" i="8"/>
  <c r="J38" i="8"/>
  <c r="D45" i="8"/>
  <c r="F48" i="8"/>
  <c r="H51" i="8"/>
  <c r="L30" i="8"/>
  <c r="J35" i="8"/>
  <c r="H48" i="8"/>
  <c r="D34" i="8"/>
  <c r="D52" i="8"/>
  <c r="J25" i="8"/>
  <c r="L55" i="8"/>
  <c r="F38" i="8"/>
  <c r="L40" i="8"/>
  <c r="E52" i="15"/>
  <c r="H41" i="15"/>
  <c r="H50" i="15"/>
  <c r="H26" i="15"/>
  <c r="E27" i="8"/>
  <c r="G46" i="8"/>
  <c r="E25" i="15"/>
  <c r="H25" i="15"/>
  <c r="H42" i="15"/>
  <c r="I25" i="8"/>
  <c r="I41" i="8"/>
  <c r="E49" i="15"/>
  <c r="H31" i="15"/>
  <c r="E24" i="8"/>
  <c r="K25" i="8"/>
  <c r="G27" i="8"/>
  <c r="E32" i="8"/>
  <c r="G35" i="8"/>
  <c r="L36" i="8"/>
  <c r="I38" i="8"/>
  <c r="K41" i="8"/>
  <c r="E48" i="8"/>
  <c r="G51" i="8"/>
  <c r="L52" i="8"/>
  <c r="I54" i="8"/>
  <c r="E21" i="8"/>
  <c r="G24" i="8"/>
  <c r="K30" i="8"/>
  <c r="G32" i="8"/>
  <c r="I35" i="8"/>
  <c r="K38" i="8"/>
  <c r="E45" i="8"/>
  <c r="G48" i="8"/>
  <c r="I51" i="8"/>
  <c r="K54" i="8"/>
  <c r="F39" i="8"/>
  <c r="F55" i="8"/>
  <c r="H34" i="15"/>
  <c r="E38" i="8"/>
  <c r="K55" i="8"/>
  <c r="K52" i="8"/>
  <c r="E47" i="15"/>
  <c r="E33" i="15"/>
  <c r="E48" i="15"/>
  <c r="E40" i="15"/>
  <c r="E32" i="15"/>
  <c r="E24" i="15"/>
  <c r="H42" i="8"/>
  <c r="H24" i="8"/>
  <c r="E34" i="8"/>
  <c r="G37" i="8"/>
  <c r="L38" i="8"/>
  <c r="I40" i="8"/>
  <c r="K43" i="8"/>
  <c r="L54" i="8"/>
  <c r="F22" i="8"/>
  <c r="L23" i="8"/>
  <c r="H25" i="8"/>
  <c r="D27" i="8"/>
  <c r="J28" i="8"/>
  <c r="F30" i="8"/>
  <c r="F54" i="8"/>
  <c r="J52" i="15"/>
  <c r="J34" i="15"/>
  <c r="J26" i="15"/>
  <c r="J51" i="15"/>
  <c r="J43" i="15"/>
  <c r="J35" i="15"/>
  <c r="J27" i="15"/>
  <c r="F34" i="15"/>
  <c r="I21" i="8"/>
  <c r="E23" i="8"/>
  <c r="I29" i="8"/>
  <c r="E31" i="8"/>
  <c r="G34" i="8"/>
  <c r="I37" i="8"/>
  <c r="K40" i="8"/>
  <c r="L43" i="8"/>
  <c r="E47" i="8"/>
  <c r="K48" i="8"/>
  <c r="I53" i="8"/>
  <c r="H41" i="8"/>
  <c r="H50" i="8"/>
  <c r="D35" i="8"/>
  <c r="J44" i="8"/>
  <c r="H23" i="15"/>
  <c r="H48" i="15"/>
  <c r="H40" i="15"/>
  <c r="H32" i="15"/>
  <c r="H24" i="15"/>
  <c r="L44" i="8"/>
  <c r="I31" i="8"/>
  <c r="K34" i="8"/>
  <c r="L37" i="8"/>
  <c r="E41" i="8"/>
  <c r="G44" i="8"/>
  <c r="I47" i="8"/>
  <c r="K50" i="8"/>
  <c r="L53" i="8"/>
  <c r="D36" i="8"/>
  <c r="E20" i="8"/>
  <c r="I32" i="8"/>
  <c r="K35" i="8"/>
  <c r="G53" i="8"/>
  <c r="H37" i="8"/>
  <c r="G22" i="8"/>
  <c r="E35" i="8"/>
  <c r="K44" i="8"/>
  <c r="E51" i="8"/>
  <c r="D46" i="8"/>
  <c r="G31" i="8"/>
  <c r="I34" i="8"/>
  <c r="K37" i="8"/>
  <c r="E44" i="8"/>
  <c r="G47" i="8"/>
  <c r="I50" i="8"/>
  <c r="K53" i="8"/>
  <c r="D31" i="8"/>
  <c r="K22" i="8"/>
  <c r="E29" i="8"/>
  <c r="J30" i="8"/>
  <c r="L33" i="8"/>
  <c r="D37" i="8"/>
  <c r="F40" i="8"/>
  <c r="H43" i="8"/>
  <c r="J46" i="8"/>
  <c r="L49" i="8"/>
  <c r="D53" i="8"/>
  <c r="H28" i="8"/>
  <c r="J43" i="8"/>
  <c r="L46" i="8"/>
  <c r="F54" i="15"/>
  <c r="E27" i="15"/>
  <c r="E54" i="15"/>
  <c r="J23" i="8"/>
  <c r="D30" i="8"/>
  <c r="F33" i="8"/>
  <c r="H36" i="8"/>
  <c r="J32" i="8"/>
  <c r="D39" i="8"/>
  <c r="H45" i="8"/>
  <c r="I27" i="8"/>
  <c r="E37" i="8"/>
  <c r="G40" i="8"/>
  <c r="I43" i="8"/>
  <c r="K46" i="8"/>
  <c r="E53" i="8"/>
  <c r="H20" i="8"/>
  <c r="J45" i="8"/>
  <c r="J50" i="15"/>
  <c r="F26" i="15"/>
  <c r="F35" i="15"/>
  <c r="F49" i="8"/>
  <c r="H21" i="8"/>
  <c r="F42" i="15"/>
  <c r="F51" i="15"/>
  <c r="J31" i="8"/>
  <c r="H45" i="15"/>
  <c r="H37" i="15"/>
  <c r="H55" i="15"/>
  <c r="I30" i="8"/>
  <c r="K33" i="8"/>
  <c r="E40" i="8"/>
  <c r="G43" i="8"/>
  <c r="I46" i="8"/>
  <c r="K49" i="8"/>
  <c r="G50" i="15"/>
  <c r="G24" i="15"/>
  <c r="G49" i="15"/>
  <c r="G41" i="15"/>
  <c r="G33" i="15"/>
  <c r="G25" i="15"/>
  <c r="F42" i="8"/>
  <c r="J48" i="8"/>
  <c r="D55" i="8"/>
  <c r="E25" i="8"/>
  <c r="G28" i="8"/>
  <c r="E33" i="8"/>
  <c r="I39" i="15"/>
  <c r="I53" i="15"/>
  <c r="I54" i="15"/>
  <c r="I46" i="15"/>
  <c r="I38" i="15"/>
  <c r="I30" i="15"/>
  <c r="I22" i="15"/>
  <c r="I21" i="15"/>
  <c r="H26" i="8"/>
  <c r="J39" i="8"/>
  <c r="H52" i="8"/>
  <c r="F20" i="8"/>
  <c r="F43" i="15"/>
  <c r="F27" i="15"/>
  <c r="H44" i="8"/>
  <c r="J47" i="8"/>
  <c r="H27" i="15"/>
  <c r="D55" i="15"/>
  <c r="D43" i="15"/>
  <c r="D35" i="15"/>
  <c r="D53" i="15"/>
  <c r="D52" i="15"/>
  <c r="D44" i="15"/>
  <c r="D36" i="15"/>
  <c r="D28" i="15"/>
  <c r="F34" i="8"/>
  <c r="J40" i="8"/>
  <c r="D47" i="8"/>
  <c r="H53" i="8"/>
  <c r="I33" i="8"/>
  <c r="I49" i="8"/>
  <c r="J29" i="8"/>
  <c r="J55" i="8"/>
  <c r="F50" i="15"/>
  <c r="E51" i="15"/>
  <c r="E35" i="15"/>
  <c r="E50" i="15"/>
  <c r="E42" i="15"/>
  <c r="E34" i="15"/>
  <c r="E26" i="15"/>
  <c r="D24" i="8"/>
  <c r="H39" i="15"/>
  <c r="D47" i="15"/>
  <c r="D39" i="15"/>
  <c r="D31" i="15"/>
  <c r="D23" i="15"/>
  <c r="D56" i="15"/>
  <c r="D48" i="15"/>
  <c r="D40" i="15"/>
  <c r="D32" i="15"/>
  <c r="D24" i="15"/>
  <c r="G38" i="15"/>
  <c r="G40" i="15"/>
  <c r="G53" i="15"/>
  <c r="G45" i="15"/>
  <c r="G37" i="15"/>
  <c r="G29" i="15"/>
  <c r="G46" i="15"/>
  <c r="G32" i="15"/>
  <c r="G21" i="15"/>
  <c r="J46" i="15"/>
  <c r="J38" i="15"/>
  <c r="J30" i="15"/>
  <c r="J22" i="15"/>
  <c r="J55" i="15"/>
  <c r="J47" i="15"/>
  <c r="J39" i="15"/>
  <c r="J31" i="15"/>
  <c r="J23" i="15"/>
  <c r="F46" i="15"/>
  <c r="F38" i="15"/>
  <c r="F30" i="15"/>
  <c r="F22" i="15"/>
  <c r="F55" i="15"/>
  <c r="F47" i="15"/>
  <c r="F39" i="15"/>
  <c r="F31" i="15"/>
  <c r="F23" i="15"/>
  <c r="I51" i="15"/>
  <c r="I25" i="15"/>
  <c r="I43" i="15"/>
  <c r="I50" i="15"/>
  <c r="I42" i="15"/>
  <c r="I34" i="15"/>
  <c r="I26" i="15"/>
  <c r="I41" i="15"/>
  <c r="I31" i="15"/>
  <c r="I78" i="34"/>
  <c r="D28" i="8"/>
  <c r="F31" i="8"/>
  <c r="H34" i="8"/>
  <c r="D38" i="8"/>
  <c r="F41" i="8"/>
  <c r="D44" i="8"/>
  <c r="F47" i="8"/>
  <c r="D54" i="8"/>
  <c r="E22" i="8"/>
  <c r="G52" i="15"/>
  <c r="G28" i="15"/>
  <c r="J42" i="15"/>
  <c r="E43" i="15"/>
  <c r="D40" i="8"/>
  <c r="J49" i="8"/>
  <c r="H54" i="15"/>
  <c r="H46" i="15"/>
  <c r="H38" i="15"/>
  <c r="H30" i="15"/>
  <c r="H22" i="15"/>
  <c r="D45" i="15"/>
  <c r="D37" i="15"/>
  <c r="D29" i="15"/>
  <c r="D21" i="15"/>
  <c r="D54" i="15"/>
  <c r="D46" i="15"/>
  <c r="D38" i="15"/>
  <c r="D30" i="15"/>
  <c r="D22" i="15"/>
  <c r="G56" i="15"/>
  <c r="G54" i="15"/>
  <c r="G26" i="15"/>
  <c r="G51" i="15"/>
  <c r="G43" i="15"/>
  <c r="G35" i="15"/>
  <c r="G27" i="15"/>
  <c r="G42" i="15"/>
  <c r="G30" i="15"/>
  <c r="K78" i="34"/>
  <c r="K80" i="34" s="1"/>
  <c r="K92" i="34" s="1"/>
  <c r="J21" i="15"/>
  <c r="J44" i="15"/>
  <c r="J36" i="15"/>
  <c r="J28" i="15"/>
  <c r="J54" i="15"/>
  <c r="J53" i="15"/>
  <c r="J45" i="15"/>
  <c r="J37" i="15"/>
  <c r="J29" i="15"/>
  <c r="F56" i="15"/>
  <c r="F44" i="15"/>
  <c r="F36" i="15"/>
  <c r="F28" i="15"/>
  <c r="F21" i="15"/>
  <c r="F53" i="15"/>
  <c r="F45" i="15"/>
  <c r="F37" i="15"/>
  <c r="F29" i="15"/>
  <c r="J78" i="34"/>
  <c r="J80" i="34" s="1"/>
  <c r="I45" i="15"/>
  <c r="I55" i="15"/>
  <c r="I23" i="15"/>
  <c r="I48" i="15"/>
  <c r="I40" i="15"/>
  <c r="I32" i="15"/>
  <c r="I24" i="15"/>
  <c r="I37" i="15"/>
  <c r="I27" i="15"/>
  <c r="F25" i="8"/>
  <c r="D32" i="8"/>
  <c r="F35" i="8"/>
  <c r="D42" i="8"/>
  <c r="D48" i="8"/>
  <c r="J51" i="8"/>
  <c r="I22" i="8"/>
  <c r="D27" i="15"/>
  <c r="G36" i="15"/>
  <c r="I35" i="15"/>
  <c r="E78" i="34"/>
  <c r="E80" i="34" s="1"/>
  <c r="H38" i="8"/>
  <c r="J41" i="8"/>
  <c r="F51" i="8"/>
  <c r="H54" i="8"/>
  <c r="H21" i="15"/>
  <c r="D49" i="15"/>
  <c r="D41" i="15"/>
  <c r="D33" i="15"/>
  <c r="D25" i="15"/>
  <c r="D51" i="15"/>
  <c r="D50" i="15"/>
  <c r="D42" i="15"/>
  <c r="D34" i="15"/>
  <c r="D26" i="15"/>
  <c r="D78" i="34"/>
  <c r="D80" i="34" s="1"/>
  <c r="D92" i="34" s="1"/>
  <c r="I24" i="8"/>
  <c r="E26" i="8"/>
  <c r="K27" i="8"/>
  <c r="G29" i="8"/>
  <c r="G44" i="15"/>
  <c r="G48" i="15"/>
  <c r="G55" i="15"/>
  <c r="G47" i="15"/>
  <c r="G39" i="15"/>
  <c r="G31" i="15"/>
  <c r="G23" i="15"/>
  <c r="G34" i="15"/>
  <c r="G22" i="15"/>
  <c r="H23" i="8"/>
  <c r="D25" i="8"/>
  <c r="J26" i="8"/>
  <c r="F28" i="8"/>
  <c r="L29" i="8"/>
  <c r="H31" i="8"/>
  <c r="D33" i="8"/>
  <c r="J34" i="8"/>
  <c r="F36" i="8"/>
  <c r="H39" i="8"/>
  <c r="D41" i="8"/>
  <c r="J42" i="8"/>
  <c r="F44" i="8"/>
  <c r="H47" i="8"/>
  <c r="D49" i="8"/>
  <c r="J50" i="8"/>
  <c r="F52" i="8"/>
  <c r="H55" i="8"/>
  <c r="J48" i="15"/>
  <c r="J40" i="15"/>
  <c r="J32" i="15"/>
  <c r="J24" i="15"/>
  <c r="J56" i="15"/>
  <c r="J49" i="15"/>
  <c r="J41" i="15"/>
  <c r="J33" i="15"/>
  <c r="J25" i="15"/>
  <c r="F48" i="15"/>
  <c r="F40" i="15"/>
  <c r="F32" i="15"/>
  <c r="F24" i="15"/>
  <c r="F52" i="15"/>
  <c r="F49" i="15"/>
  <c r="F41" i="15"/>
  <c r="F33" i="15"/>
  <c r="F25" i="15"/>
  <c r="F78" i="34"/>
  <c r="F80" i="34" s="1"/>
  <c r="I29" i="15"/>
  <c r="I49" i="15"/>
  <c r="I52" i="15"/>
  <c r="I44" i="15"/>
  <c r="I36" i="15"/>
  <c r="I28" i="15"/>
  <c r="I47" i="15"/>
  <c r="I33" i="15"/>
  <c r="I56" i="15"/>
  <c r="F23" i="8"/>
  <c r="F27" i="8"/>
  <c r="H30" i="8"/>
  <c r="J33" i="8"/>
  <c r="H40" i="8"/>
  <c r="F43" i="8"/>
  <c r="H46" i="8"/>
  <c r="D50" i="8"/>
  <c r="F53" i="8"/>
  <c r="J20" i="8"/>
  <c r="H92" i="34"/>
  <c r="G96" i="9"/>
  <c r="L99" i="9"/>
  <c r="L67" i="9"/>
  <c r="L75" i="9"/>
  <c r="L79" i="9"/>
  <c r="K82" i="9"/>
  <c r="G91" i="9"/>
  <c r="L91" i="9"/>
  <c r="F92" i="9"/>
  <c r="J92" i="9"/>
  <c r="G94" i="9"/>
  <c r="K94" i="9"/>
  <c r="E98" i="9"/>
  <c r="I98" i="9"/>
  <c r="K100" i="9"/>
  <c r="G86" i="9"/>
  <c r="I80" i="34"/>
  <c r="I92" i="34" s="1"/>
  <c r="G80" i="34"/>
  <c r="G92" i="34" s="1"/>
  <c r="H65" i="9"/>
  <c r="G66" i="9"/>
  <c r="K66" i="9"/>
  <c r="K67" i="9"/>
  <c r="E68" i="9"/>
  <c r="I68" i="9"/>
  <c r="H69" i="9"/>
  <c r="G70" i="9"/>
  <c r="K70" i="9"/>
  <c r="K71" i="9"/>
  <c r="E72" i="9"/>
  <c r="I72" i="9"/>
  <c r="H73" i="9"/>
  <c r="G74" i="9"/>
  <c r="K74" i="9"/>
  <c r="K75" i="9"/>
  <c r="E76" i="9"/>
  <c r="I76" i="9"/>
  <c r="H77" i="9"/>
  <c r="G78" i="9"/>
  <c r="K78" i="9"/>
  <c r="E80" i="9"/>
  <c r="I80" i="9"/>
  <c r="H81" i="9"/>
  <c r="G82" i="9"/>
  <c r="E84" i="9"/>
  <c r="H85" i="9"/>
  <c r="K86" i="9"/>
  <c r="K96" i="9"/>
  <c r="E66" i="9"/>
  <c r="I66" i="9"/>
  <c r="H67" i="9"/>
  <c r="G68" i="9"/>
  <c r="K68" i="9"/>
  <c r="E70" i="9"/>
  <c r="I70" i="9"/>
  <c r="H71" i="9"/>
  <c r="L71" i="9"/>
  <c r="G72" i="9"/>
  <c r="K72" i="9"/>
  <c r="E74" i="9"/>
  <c r="I74" i="9"/>
  <c r="H75" i="9"/>
  <c r="G76" i="9"/>
  <c r="K76" i="9"/>
  <c r="E78" i="9"/>
  <c r="H83" i="9"/>
  <c r="K85" i="9"/>
  <c r="G65" i="9"/>
  <c r="D66" i="9"/>
  <c r="H66" i="9"/>
  <c r="L66" i="9"/>
  <c r="G67" i="9"/>
  <c r="F68" i="9"/>
  <c r="J68" i="9"/>
  <c r="D69" i="9"/>
  <c r="D70" i="9"/>
  <c r="H70" i="9"/>
  <c r="L70" i="9"/>
  <c r="G71" i="9"/>
  <c r="F72" i="9"/>
  <c r="J72" i="9"/>
  <c r="D73" i="9"/>
  <c r="D74" i="9"/>
  <c r="H74" i="9"/>
  <c r="L74" i="9"/>
  <c r="G75" i="9"/>
  <c r="F76" i="9"/>
  <c r="J76" i="9"/>
  <c r="D77" i="9"/>
  <c r="D78" i="9"/>
  <c r="H78" i="9"/>
  <c r="L78" i="9"/>
  <c r="G79" i="9"/>
  <c r="F80" i="9"/>
  <c r="J80" i="9"/>
  <c r="D82" i="9"/>
  <c r="H82" i="9"/>
  <c r="L82" i="9"/>
  <c r="G83" i="9"/>
  <c r="L83" i="9"/>
  <c r="F84" i="9"/>
  <c r="J84" i="9"/>
  <c r="D85" i="9"/>
  <c r="D86" i="9"/>
  <c r="H86" i="9"/>
  <c r="L86" i="9"/>
  <c r="G87" i="9"/>
  <c r="L87" i="9"/>
  <c r="F88" i="9"/>
  <c r="J88" i="9"/>
  <c r="D89" i="9"/>
  <c r="D90" i="9"/>
  <c r="H90" i="9"/>
  <c r="L90" i="9"/>
  <c r="I84" i="9"/>
  <c r="K92" i="9"/>
  <c r="K69" i="9"/>
  <c r="K73" i="9"/>
  <c r="K77" i="9"/>
  <c r="I78" i="9"/>
  <c r="H79" i="9"/>
  <c r="G80" i="9"/>
  <c r="K80" i="9"/>
  <c r="K81" i="9"/>
  <c r="E82" i="9"/>
  <c r="I82" i="9"/>
  <c r="G84" i="9"/>
  <c r="K84" i="9"/>
  <c r="E86" i="9"/>
  <c r="I86" i="9"/>
  <c r="H87" i="9"/>
  <c r="G88" i="9"/>
  <c r="K88" i="9"/>
  <c r="K89" i="9"/>
  <c r="E90" i="9"/>
  <c r="I90" i="9"/>
  <c r="H91" i="9"/>
  <c r="G92" i="9"/>
  <c r="G100" i="9"/>
  <c r="L65" i="9"/>
  <c r="H99" i="9"/>
  <c r="D81" i="9"/>
  <c r="K79" i="9"/>
  <c r="K83" i="9"/>
  <c r="K87" i="9"/>
  <c r="E88" i="9"/>
  <c r="I88" i="9"/>
  <c r="H89" i="9"/>
  <c r="G90" i="9"/>
  <c r="K90" i="9"/>
  <c r="K91" i="9"/>
  <c r="E92" i="9"/>
  <c r="I92" i="9"/>
  <c r="K93" i="9"/>
  <c r="F94" i="9"/>
  <c r="J94" i="9"/>
  <c r="G97" i="9"/>
  <c r="D98" i="9"/>
  <c r="H98" i="9"/>
  <c r="L98" i="9"/>
  <c r="E100" i="9"/>
  <c r="G95" i="9"/>
  <c r="D96" i="9"/>
  <c r="H96" i="9"/>
  <c r="L96" i="9"/>
  <c r="K99" i="9"/>
  <c r="F100" i="9"/>
  <c r="G93" i="9"/>
  <c r="D94" i="9"/>
  <c r="H94" i="9"/>
  <c r="L94" i="9"/>
  <c r="E96" i="9"/>
  <c r="I96" i="9"/>
  <c r="K97" i="9"/>
  <c r="F98" i="9"/>
  <c r="J98" i="9"/>
  <c r="L100" i="9"/>
  <c r="J100" i="9"/>
  <c r="D93" i="9"/>
  <c r="L93" i="9"/>
  <c r="H95" i="9"/>
  <c r="L95" i="9"/>
  <c r="D97" i="9"/>
  <c r="H97" i="9"/>
  <c r="L97" i="9"/>
  <c r="F67" i="9"/>
  <c r="J67" i="9"/>
  <c r="F69" i="9"/>
  <c r="J69" i="9"/>
  <c r="F71" i="9"/>
  <c r="J71" i="9"/>
  <c r="F73" i="9"/>
  <c r="J73" i="9"/>
  <c r="F75" i="9"/>
  <c r="J75" i="9"/>
  <c r="F77" i="9"/>
  <c r="J77" i="9"/>
  <c r="F79" i="9"/>
  <c r="J79" i="9"/>
  <c r="F81" i="9"/>
  <c r="J81" i="9"/>
  <c r="F83" i="9"/>
  <c r="J83" i="9"/>
  <c r="F85" i="9"/>
  <c r="J85" i="9"/>
  <c r="F87" i="9"/>
  <c r="J87" i="9"/>
  <c r="F89" i="9"/>
  <c r="J89" i="9"/>
  <c r="F91" i="9"/>
  <c r="J91" i="9"/>
  <c r="F93" i="9"/>
  <c r="J93" i="9"/>
  <c r="F95" i="9"/>
  <c r="J95" i="9"/>
  <c r="F97" i="9"/>
  <c r="J97" i="9"/>
  <c r="F99" i="9"/>
  <c r="J99" i="9"/>
  <c r="E92" i="34" l="1"/>
  <c r="J92" i="34"/>
  <c r="F92" i="34"/>
  <c r="I93" i="9"/>
  <c r="I71" i="9"/>
  <c r="E71" i="9"/>
  <c r="I67" i="9"/>
  <c r="I89" i="9"/>
  <c r="G101" i="9"/>
  <c r="E77" i="9"/>
  <c r="E87" i="9"/>
  <c r="I95" i="9"/>
  <c r="E93" i="9"/>
  <c r="H93" i="9"/>
  <c r="H101" i="9" s="1"/>
  <c r="L56" i="9"/>
  <c r="K65" i="9"/>
  <c r="K101" i="9" s="1"/>
  <c r="K56" i="9"/>
  <c r="I85" i="9"/>
  <c r="I77" i="9"/>
  <c r="I73" i="9"/>
  <c r="I69" i="9"/>
  <c r="E83" i="9"/>
  <c r="E67" i="9"/>
  <c r="G56" i="9"/>
  <c r="E69" i="9"/>
  <c r="I97" i="9"/>
  <c r="E95" i="9"/>
  <c r="I99" i="9"/>
  <c r="I91" i="9"/>
  <c r="L101" i="9"/>
  <c r="E89" i="9"/>
  <c r="E81" i="9"/>
  <c r="E73" i="9"/>
  <c r="I81" i="9"/>
  <c r="D65" i="9"/>
  <c r="E79" i="9"/>
  <c r="I83" i="9"/>
  <c r="F65" i="9"/>
  <c r="F101" i="9" s="1"/>
  <c r="F56" i="9"/>
  <c r="E85" i="9"/>
  <c r="J56" i="9"/>
  <c r="J65" i="9"/>
  <c r="J101" i="9" s="1"/>
  <c r="E97" i="9"/>
  <c r="E99" i="9"/>
  <c r="I100" i="9"/>
  <c r="E91" i="9"/>
  <c r="I75" i="9"/>
  <c r="D95" i="9"/>
  <c r="E75" i="9"/>
  <c r="I79" i="9"/>
  <c r="I87" i="9"/>
  <c r="H56" i="9" l="1"/>
  <c r="E65" i="9"/>
  <c r="E101" i="9" s="1"/>
  <c r="E56" i="9"/>
  <c r="D56" i="9"/>
  <c r="D101" i="9"/>
  <c r="I65" i="9"/>
  <c r="I101" i="9" s="1"/>
  <c r="I56" i="9"/>
  <c r="D56" i="11" l="1"/>
  <c r="E56" i="11"/>
  <c r="L57" i="16" l="1"/>
  <c r="K57" i="16"/>
  <c r="J57" i="16"/>
  <c r="I57" i="16"/>
  <c r="H57" i="16"/>
  <c r="G57" i="16"/>
  <c r="F57" i="16"/>
  <c r="E57" i="16"/>
  <c r="D57" i="16"/>
  <c r="E100" i="11" l="1"/>
  <c r="D100" i="11"/>
  <c r="E99" i="11"/>
  <c r="D99" i="11"/>
  <c r="E98" i="11"/>
  <c r="D98" i="11"/>
  <c r="E97" i="11"/>
  <c r="D97" i="11"/>
  <c r="E96" i="11"/>
  <c r="D96" i="11"/>
  <c r="E95" i="11"/>
  <c r="D95" i="11"/>
  <c r="E94" i="11"/>
  <c r="D94" i="11"/>
  <c r="E93" i="11"/>
  <c r="D93" i="11"/>
  <c r="E92" i="11"/>
  <c r="D92" i="11"/>
  <c r="E91" i="11"/>
  <c r="D91" i="11"/>
  <c r="E90" i="11"/>
  <c r="D90" i="11"/>
  <c r="E89" i="11"/>
  <c r="D89" i="11"/>
  <c r="E88" i="11"/>
  <c r="D88" i="11"/>
  <c r="E87" i="11"/>
  <c r="D87" i="11"/>
  <c r="E86" i="11"/>
  <c r="D86" i="11"/>
  <c r="E85" i="11"/>
  <c r="D85" i="11"/>
  <c r="E84" i="11"/>
  <c r="D84" i="11"/>
  <c r="E83" i="11"/>
  <c r="D83" i="11"/>
  <c r="E82" i="11"/>
  <c r="D82" i="11"/>
  <c r="E81" i="11"/>
  <c r="D81" i="11"/>
  <c r="E80" i="11"/>
  <c r="D80" i="11"/>
  <c r="E79" i="11"/>
  <c r="D79" i="11"/>
  <c r="E78" i="11"/>
  <c r="D78" i="11"/>
  <c r="E77" i="11"/>
  <c r="D77" i="11"/>
  <c r="E76" i="11"/>
  <c r="D76" i="11"/>
  <c r="E75" i="11"/>
  <c r="D75" i="11"/>
  <c r="E74" i="11"/>
  <c r="D74" i="11"/>
  <c r="E73" i="11"/>
  <c r="D73" i="11"/>
  <c r="E72" i="11"/>
  <c r="D72" i="11"/>
  <c r="E71" i="11"/>
  <c r="D71" i="11"/>
  <c r="E70" i="11"/>
  <c r="D70" i="11"/>
  <c r="E69" i="11"/>
  <c r="D69" i="11"/>
  <c r="E68" i="11"/>
  <c r="D68" i="11"/>
  <c r="E67" i="11"/>
  <c r="D67" i="11"/>
  <c r="E66" i="11"/>
  <c r="D66" i="11"/>
  <c r="E65" i="11"/>
  <c r="D65" i="11"/>
  <c r="D101" i="11" s="1"/>
  <c r="F100" i="11"/>
  <c r="F99" i="11"/>
  <c r="F98" i="11"/>
  <c r="F97" i="11"/>
  <c r="F96" i="11"/>
  <c r="F95" i="11"/>
  <c r="F94" i="11"/>
  <c r="F93" i="11"/>
  <c r="F92" i="11"/>
  <c r="F91" i="11"/>
  <c r="F90" i="11"/>
  <c r="F89" i="11"/>
  <c r="F88" i="11"/>
  <c r="F87" i="11"/>
  <c r="F86" i="11"/>
  <c r="F85" i="11"/>
  <c r="F84" i="11"/>
  <c r="F83" i="11"/>
  <c r="F82" i="11"/>
  <c r="F81" i="11"/>
  <c r="F80" i="11"/>
  <c r="F79" i="11"/>
  <c r="F78" i="11"/>
  <c r="F77" i="11"/>
  <c r="F76" i="11"/>
  <c r="F75" i="11"/>
  <c r="F74" i="11"/>
  <c r="F73" i="11"/>
  <c r="F72" i="11"/>
  <c r="F71" i="11"/>
  <c r="F70" i="11"/>
  <c r="F69" i="11"/>
  <c r="F68" i="11"/>
  <c r="F67" i="11"/>
  <c r="F66" i="11"/>
  <c r="K97" i="13"/>
  <c r="J97" i="13"/>
  <c r="K96" i="13"/>
  <c r="J96" i="13"/>
  <c r="K94" i="13"/>
  <c r="J94" i="13"/>
  <c r="K91" i="13"/>
  <c r="J91" i="13"/>
  <c r="K89" i="13"/>
  <c r="J89" i="13"/>
  <c r="K88" i="13"/>
  <c r="J88" i="13"/>
  <c r="K87" i="13"/>
  <c r="J87" i="13"/>
  <c r="K86" i="13"/>
  <c r="J86" i="13"/>
  <c r="K83" i="13"/>
  <c r="J83" i="13"/>
  <c r="K80" i="13"/>
  <c r="J80" i="13"/>
  <c r="K75" i="13"/>
  <c r="J75" i="13"/>
  <c r="K74" i="13"/>
  <c r="J74" i="13"/>
  <c r="K73" i="13"/>
  <c r="J73" i="13"/>
  <c r="K72" i="13"/>
  <c r="J72" i="13"/>
  <c r="K70" i="13"/>
  <c r="J70" i="13"/>
  <c r="K67" i="13"/>
  <c r="J67" i="13"/>
  <c r="K65" i="13"/>
  <c r="J65" i="13"/>
  <c r="E101" i="11" l="1"/>
  <c r="F56" i="11"/>
  <c r="F65" i="11"/>
  <c r="F101" i="11" s="1"/>
  <c r="G56" i="13"/>
  <c r="F56" i="13"/>
  <c r="H56" i="13"/>
  <c r="K66" i="13"/>
  <c r="K68" i="13"/>
  <c r="K69" i="13"/>
  <c r="K71" i="13"/>
  <c r="K76" i="13"/>
  <c r="K77" i="13"/>
  <c r="K78" i="13"/>
  <c r="K79" i="13"/>
  <c r="K81" i="13"/>
  <c r="K82" i="13"/>
  <c r="K84" i="13"/>
  <c r="K85" i="13"/>
  <c r="K90" i="13"/>
  <c r="K92" i="13"/>
  <c r="K93" i="13"/>
  <c r="K95" i="13"/>
  <c r="K98" i="13"/>
  <c r="K99" i="13"/>
  <c r="K100" i="13"/>
  <c r="J68" i="13"/>
  <c r="J92" i="13"/>
  <c r="J76" i="13"/>
  <c r="J84" i="13"/>
  <c r="J85" i="13"/>
  <c r="J93" i="13"/>
  <c r="J100" i="13"/>
  <c r="J69" i="13"/>
  <c r="J77" i="13"/>
  <c r="J78" i="13"/>
  <c r="J81" i="13"/>
  <c r="J82" i="13"/>
  <c r="J90" i="13"/>
  <c r="J98" i="13"/>
  <c r="J71" i="13"/>
  <c r="J79" i="13"/>
  <c r="J95" i="13"/>
  <c r="J99" i="13"/>
  <c r="L100" i="11"/>
  <c r="G100" i="11"/>
  <c r="L99" i="11"/>
  <c r="J99" i="11"/>
  <c r="H99" i="11"/>
  <c r="L98" i="11"/>
  <c r="G98" i="11"/>
  <c r="L97" i="11"/>
  <c r="J97" i="11"/>
  <c r="H97" i="11"/>
  <c r="L96" i="11"/>
  <c r="G96" i="11"/>
  <c r="L95" i="11"/>
  <c r="J95" i="11"/>
  <c r="H95" i="11"/>
  <c r="L94" i="11"/>
  <c r="G94" i="11"/>
  <c r="L93" i="11"/>
  <c r="J93" i="11"/>
  <c r="H93" i="11"/>
  <c r="L92" i="11"/>
  <c r="G92" i="11"/>
  <c r="L91" i="11"/>
  <c r="J91" i="11"/>
  <c r="H91" i="11"/>
  <c r="L90" i="11"/>
  <c r="I90" i="11"/>
  <c r="G90" i="11"/>
  <c r="L89" i="11"/>
  <c r="J89" i="11"/>
  <c r="H89" i="11"/>
  <c r="L88" i="11"/>
  <c r="K88" i="11"/>
  <c r="I88" i="11"/>
  <c r="G88" i="11"/>
  <c r="L87" i="11"/>
  <c r="J87" i="11"/>
  <c r="H87" i="11"/>
  <c r="L86" i="11"/>
  <c r="K86" i="11"/>
  <c r="I86" i="11"/>
  <c r="G86" i="11"/>
  <c r="L85" i="11"/>
  <c r="J85" i="11"/>
  <c r="H85" i="11"/>
  <c r="L84" i="11"/>
  <c r="K84" i="11"/>
  <c r="I84" i="11"/>
  <c r="G84" i="11"/>
  <c r="L83" i="11"/>
  <c r="J83" i="11"/>
  <c r="H83" i="11"/>
  <c r="L82" i="11"/>
  <c r="K82" i="11"/>
  <c r="I82" i="11"/>
  <c r="G82" i="11"/>
  <c r="L81" i="11"/>
  <c r="J81" i="11"/>
  <c r="H81" i="11"/>
  <c r="L80" i="11"/>
  <c r="K80" i="11"/>
  <c r="I80" i="11"/>
  <c r="G80" i="11"/>
  <c r="L79" i="11"/>
  <c r="J79" i="11"/>
  <c r="H79" i="11"/>
  <c r="L78" i="11"/>
  <c r="K78" i="11"/>
  <c r="I78" i="11"/>
  <c r="G78" i="11"/>
  <c r="L77" i="11"/>
  <c r="J77" i="11"/>
  <c r="H77" i="11"/>
  <c r="L76" i="11"/>
  <c r="K76" i="11"/>
  <c r="I76" i="11"/>
  <c r="G76" i="11"/>
  <c r="L75" i="11"/>
  <c r="J75" i="11"/>
  <c r="H75" i="11"/>
  <c r="L74" i="11"/>
  <c r="K74" i="11"/>
  <c r="I74" i="11"/>
  <c r="G74" i="11"/>
  <c r="L73" i="11"/>
  <c r="J73" i="11"/>
  <c r="H73" i="11"/>
  <c r="L72" i="11"/>
  <c r="K72" i="11"/>
  <c r="I72" i="11"/>
  <c r="G72" i="11"/>
  <c r="L71" i="11"/>
  <c r="J71" i="11"/>
  <c r="H71" i="11"/>
  <c r="L70" i="11"/>
  <c r="K70" i="11"/>
  <c r="I70" i="11"/>
  <c r="G70" i="11"/>
  <c r="L69" i="11"/>
  <c r="J69" i="11"/>
  <c r="H69" i="11"/>
  <c r="L68" i="11"/>
  <c r="K68" i="11"/>
  <c r="I68" i="11"/>
  <c r="G68" i="11"/>
  <c r="L67" i="11"/>
  <c r="J67" i="11"/>
  <c r="H67" i="11"/>
  <c r="L66" i="11"/>
  <c r="K66" i="11"/>
  <c r="I66" i="11"/>
  <c r="G66" i="11"/>
  <c r="L65" i="11"/>
  <c r="J65" i="11"/>
  <c r="H65" i="11"/>
  <c r="K56" i="13" l="1"/>
  <c r="F66" i="8"/>
  <c r="J66" i="8"/>
  <c r="F65" i="8"/>
  <c r="J65" i="8"/>
  <c r="D66" i="8"/>
  <c r="H66" i="8"/>
  <c r="L66" i="8"/>
  <c r="D67" i="8"/>
  <c r="G67" i="8"/>
  <c r="L67" i="8"/>
  <c r="F68" i="8"/>
  <c r="I68" i="8"/>
  <c r="D69" i="8"/>
  <c r="H69" i="8"/>
  <c r="L69" i="8"/>
  <c r="F70" i="8"/>
  <c r="J70" i="8"/>
  <c r="D71" i="8"/>
  <c r="G71" i="8"/>
  <c r="L71" i="8"/>
  <c r="F72" i="8"/>
  <c r="J72" i="8"/>
  <c r="D73" i="8"/>
  <c r="H73" i="8"/>
  <c r="L73" i="8"/>
  <c r="F74" i="8"/>
  <c r="J74" i="8"/>
  <c r="D75" i="8"/>
  <c r="G75" i="8"/>
  <c r="L75" i="8"/>
  <c r="E76" i="8"/>
  <c r="J76" i="8"/>
  <c r="D77" i="8"/>
  <c r="H77" i="8"/>
  <c r="L77" i="8"/>
  <c r="F78" i="8"/>
  <c r="J78" i="8"/>
  <c r="D79" i="8"/>
  <c r="H79" i="8"/>
  <c r="K79" i="8"/>
  <c r="F80" i="8"/>
  <c r="J80" i="8"/>
  <c r="D81" i="8"/>
  <c r="H81" i="8"/>
  <c r="L81" i="8"/>
  <c r="F82" i="8"/>
  <c r="J82" i="8"/>
  <c r="D83" i="8"/>
  <c r="H83" i="8"/>
  <c r="K83" i="8"/>
  <c r="E84" i="8"/>
  <c r="J84" i="8"/>
  <c r="D85" i="8"/>
  <c r="H85" i="8"/>
  <c r="L85" i="8"/>
  <c r="F86" i="8"/>
  <c r="J86" i="8"/>
  <c r="D87" i="8"/>
  <c r="H87" i="8"/>
  <c r="K87" i="8"/>
  <c r="E88" i="8"/>
  <c r="J88" i="8"/>
  <c r="D89" i="8"/>
  <c r="H89" i="8"/>
  <c r="L89" i="8"/>
  <c r="F90" i="8"/>
  <c r="J90" i="8"/>
  <c r="D91" i="8"/>
  <c r="G91" i="8"/>
  <c r="L91" i="8"/>
  <c r="E92" i="8"/>
  <c r="J92" i="8"/>
  <c r="D93" i="8"/>
  <c r="H93" i="8"/>
  <c r="L93" i="8"/>
  <c r="F94" i="8"/>
  <c r="J94" i="8"/>
  <c r="D95" i="8"/>
  <c r="H95" i="8"/>
  <c r="K95" i="8"/>
  <c r="F96" i="8"/>
  <c r="J96" i="8"/>
  <c r="D97" i="8"/>
  <c r="H97" i="8"/>
  <c r="L97" i="8"/>
  <c r="F98" i="8"/>
  <c r="J98" i="8"/>
  <c r="D99" i="8"/>
  <c r="G99" i="8"/>
  <c r="L99" i="8"/>
  <c r="F100" i="8"/>
  <c r="I100" i="8"/>
  <c r="F67" i="8"/>
  <c r="J67" i="8"/>
  <c r="D68" i="8"/>
  <c r="H68" i="8"/>
  <c r="L68" i="8"/>
  <c r="F69" i="8"/>
  <c r="J69" i="8"/>
  <c r="D70" i="8"/>
  <c r="H70" i="8"/>
  <c r="L70" i="8"/>
  <c r="F71" i="8"/>
  <c r="J71" i="8"/>
  <c r="D72" i="8"/>
  <c r="H72" i="8"/>
  <c r="L72" i="8"/>
  <c r="F73" i="8"/>
  <c r="J73" i="8"/>
  <c r="D74" i="8"/>
  <c r="H74" i="8"/>
  <c r="L74" i="8"/>
  <c r="F75" i="8"/>
  <c r="J75" i="8"/>
  <c r="D76" i="8"/>
  <c r="H76" i="8"/>
  <c r="L76" i="8"/>
  <c r="F77" i="8"/>
  <c r="J77" i="8"/>
  <c r="D78" i="8"/>
  <c r="H78" i="8"/>
  <c r="L78" i="8"/>
  <c r="F79" i="8"/>
  <c r="J79" i="8"/>
  <c r="D80" i="8"/>
  <c r="H80" i="8"/>
  <c r="L80" i="8"/>
  <c r="F81" i="8"/>
  <c r="J81" i="8"/>
  <c r="D82" i="8"/>
  <c r="H82" i="8"/>
  <c r="L82" i="8"/>
  <c r="F83" i="8"/>
  <c r="J83" i="8"/>
  <c r="D84" i="8"/>
  <c r="H84" i="8"/>
  <c r="L84" i="8"/>
  <c r="F85" i="8"/>
  <c r="J85" i="8"/>
  <c r="D86" i="8"/>
  <c r="H86" i="8"/>
  <c r="L86" i="8"/>
  <c r="F87" i="8"/>
  <c r="J87" i="8"/>
  <c r="D88" i="8"/>
  <c r="H88" i="8"/>
  <c r="L88" i="8"/>
  <c r="F89" i="8"/>
  <c r="J89" i="8"/>
  <c r="D90" i="8"/>
  <c r="H90" i="8"/>
  <c r="L90" i="8"/>
  <c r="F91" i="8"/>
  <c r="J91" i="8"/>
  <c r="D92" i="8"/>
  <c r="H92" i="8"/>
  <c r="L92" i="8"/>
  <c r="F93" i="8"/>
  <c r="J93" i="8"/>
  <c r="D94" i="8"/>
  <c r="H94" i="8"/>
  <c r="L94" i="8"/>
  <c r="F95" i="8"/>
  <c r="J95" i="8"/>
  <c r="D96" i="8"/>
  <c r="H96" i="8"/>
  <c r="L96" i="8"/>
  <c r="F97" i="8"/>
  <c r="J97" i="8"/>
  <c r="D98" i="8"/>
  <c r="H98" i="8"/>
  <c r="L98" i="8"/>
  <c r="F99" i="8"/>
  <c r="J99" i="8"/>
  <c r="D100" i="8"/>
  <c r="H100" i="8"/>
  <c r="L100" i="8"/>
  <c r="G86" i="8"/>
  <c r="K94" i="8"/>
  <c r="E65" i="8"/>
  <c r="I65" i="8"/>
  <c r="G66" i="8"/>
  <c r="K66" i="8"/>
  <c r="E67" i="8"/>
  <c r="I67" i="8"/>
  <c r="G68" i="8"/>
  <c r="K68" i="8"/>
  <c r="E69" i="8"/>
  <c r="I69" i="8"/>
  <c r="K70" i="8"/>
  <c r="E71" i="8"/>
  <c r="I71" i="8"/>
  <c r="G72" i="8"/>
  <c r="K72" i="8"/>
  <c r="E73" i="8"/>
  <c r="I73" i="8"/>
  <c r="G74" i="8"/>
  <c r="K74" i="8"/>
  <c r="G76" i="8"/>
  <c r="K76" i="8"/>
  <c r="E77" i="8"/>
  <c r="I77" i="8"/>
  <c r="G78" i="8"/>
  <c r="G80" i="8"/>
  <c r="K80" i="8"/>
  <c r="E81" i="8"/>
  <c r="I81" i="8"/>
  <c r="G82" i="8"/>
  <c r="K82" i="8"/>
  <c r="E83" i="8"/>
  <c r="G84" i="8"/>
  <c r="K84" i="8"/>
  <c r="E85" i="8"/>
  <c r="I85" i="8"/>
  <c r="K86" i="8"/>
  <c r="G88" i="8"/>
  <c r="K88" i="8"/>
  <c r="E89" i="8"/>
  <c r="I89" i="8"/>
  <c r="G90" i="8"/>
  <c r="K90" i="8"/>
  <c r="E91" i="8"/>
  <c r="G92" i="8"/>
  <c r="K92" i="8"/>
  <c r="E93" i="8"/>
  <c r="I93" i="8"/>
  <c r="G94" i="8"/>
  <c r="G96" i="8"/>
  <c r="K96" i="8"/>
  <c r="E97" i="8"/>
  <c r="I97" i="8"/>
  <c r="G98" i="8"/>
  <c r="K98" i="8"/>
  <c r="E99" i="8"/>
  <c r="G100" i="8"/>
  <c r="K100" i="8"/>
  <c r="G70" i="8"/>
  <c r="K78" i="8"/>
  <c r="L56" i="13"/>
  <c r="E75" i="8"/>
  <c r="I75" i="8"/>
  <c r="E79" i="8"/>
  <c r="I79" i="8"/>
  <c r="I83" i="8"/>
  <c r="E87" i="8"/>
  <c r="I87" i="8"/>
  <c r="I91" i="8"/>
  <c r="E95" i="8"/>
  <c r="I95" i="8"/>
  <c r="I99" i="8"/>
  <c r="G65" i="8"/>
  <c r="K65" i="8"/>
  <c r="E66" i="8"/>
  <c r="I66" i="8"/>
  <c r="G69" i="8"/>
  <c r="K69" i="8"/>
  <c r="E70" i="8"/>
  <c r="I70" i="8"/>
  <c r="G73" i="8"/>
  <c r="K73" i="8"/>
  <c r="E74" i="8"/>
  <c r="I74" i="8"/>
  <c r="G77" i="8"/>
  <c r="K77" i="8"/>
  <c r="E78" i="8"/>
  <c r="I78" i="8"/>
  <c r="G81" i="8"/>
  <c r="K81" i="8"/>
  <c r="E82" i="8"/>
  <c r="I82" i="8"/>
  <c r="G85" i="8"/>
  <c r="K85" i="8"/>
  <c r="E86" i="8"/>
  <c r="I86" i="8"/>
  <c r="G89" i="8"/>
  <c r="K89" i="8"/>
  <c r="E90" i="8"/>
  <c r="I90" i="8"/>
  <c r="G93" i="8"/>
  <c r="K93" i="8"/>
  <c r="E94" i="8"/>
  <c r="I94" i="8"/>
  <c r="G97" i="8"/>
  <c r="K97" i="8"/>
  <c r="E98" i="8"/>
  <c r="I98" i="8"/>
  <c r="D65" i="8"/>
  <c r="H65" i="8"/>
  <c r="L65" i="8"/>
  <c r="E68" i="8"/>
  <c r="I72" i="8"/>
  <c r="I76" i="8"/>
  <c r="E80" i="8"/>
  <c r="I84" i="8"/>
  <c r="I88" i="8"/>
  <c r="I92" i="8"/>
  <c r="E96" i="8"/>
  <c r="I56" i="13"/>
  <c r="K67" i="8"/>
  <c r="J68" i="8"/>
  <c r="K71" i="8"/>
  <c r="K75" i="8"/>
  <c r="F76" i="8"/>
  <c r="G79" i="8"/>
  <c r="G83" i="8"/>
  <c r="F84" i="8"/>
  <c r="G87" i="8"/>
  <c r="F88" i="8"/>
  <c r="K91" i="8"/>
  <c r="F92" i="8"/>
  <c r="G95" i="8"/>
  <c r="K99" i="8"/>
  <c r="J100" i="8"/>
  <c r="J56" i="13"/>
  <c r="J66" i="13"/>
  <c r="H67" i="8"/>
  <c r="H71" i="8"/>
  <c r="H75" i="8"/>
  <c r="L79" i="8"/>
  <c r="L83" i="8"/>
  <c r="L87" i="8"/>
  <c r="H91" i="8"/>
  <c r="L95" i="8"/>
  <c r="H99" i="8"/>
  <c r="E72" i="8"/>
  <c r="I80" i="8"/>
  <c r="I96" i="8"/>
  <c r="E100" i="8"/>
  <c r="L56" i="11"/>
  <c r="K90" i="11"/>
  <c r="J90" i="11"/>
  <c r="I92" i="11"/>
  <c r="H92" i="11"/>
  <c r="K94" i="11"/>
  <c r="J94" i="11"/>
  <c r="I96" i="11"/>
  <c r="H96" i="11"/>
  <c r="K98" i="11"/>
  <c r="J98" i="11"/>
  <c r="I100" i="11"/>
  <c r="H100" i="11"/>
  <c r="H68" i="11"/>
  <c r="H72" i="11"/>
  <c r="H76" i="11"/>
  <c r="H80" i="11"/>
  <c r="H84" i="11"/>
  <c r="H88" i="11"/>
  <c r="G65" i="11"/>
  <c r="K65" i="11"/>
  <c r="I67" i="11"/>
  <c r="G69" i="11"/>
  <c r="K69" i="11"/>
  <c r="I71" i="11"/>
  <c r="G73" i="11"/>
  <c r="K73" i="11"/>
  <c r="I75" i="11"/>
  <c r="G77" i="11"/>
  <c r="K77" i="11"/>
  <c r="I79" i="11"/>
  <c r="G81" i="11"/>
  <c r="K81" i="11"/>
  <c r="I83" i="11"/>
  <c r="G85" i="11"/>
  <c r="K85" i="11"/>
  <c r="I87" i="11"/>
  <c r="G89" i="11"/>
  <c r="K89" i="11"/>
  <c r="I91" i="11"/>
  <c r="G93" i="11"/>
  <c r="K93" i="11"/>
  <c r="I95" i="11"/>
  <c r="G97" i="11"/>
  <c r="K97" i="11"/>
  <c r="I99" i="11"/>
  <c r="J68" i="11"/>
  <c r="J72" i="11"/>
  <c r="J76" i="11"/>
  <c r="J80" i="11"/>
  <c r="J84" i="11"/>
  <c r="J88" i="11"/>
  <c r="K92" i="11"/>
  <c r="J92" i="11"/>
  <c r="I94" i="11"/>
  <c r="H94" i="11"/>
  <c r="K96" i="11"/>
  <c r="J96" i="11"/>
  <c r="I98" i="11"/>
  <c r="H98" i="11"/>
  <c r="K100" i="11"/>
  <c r="J100" i="11"/>
  <c r="H66" i="11"/>
  <c r="H70" i="11"/>
  <c r="H74" i="11"/>
  <c r="H78" i="11"/>
  <c r="H82" i="11"/>
  <c r="H86" i="11"/>
  <c r="H90" i="11"/>
  <c r="I65" i="11"/>
  <c r="G67" i="11"/>
  <c r="K67" i="11"/>
  <c r="I69" i="11"/>
  <c r="G71" i="11"/>
  <c r="K71" i="11"/>
  <c r="I73" i="11"/>
  <c r="G75" i="11"/>
  <c r="K75" i="11"/>
  <c r="I77" i="11"/>
  <c r="G79" i="11"/>
  <c r="K79" i="11"/>
  <c r="I81" i="11"/>
  <c r="G83" i="11"/>
  <c r="K83" i="11"/>
  <c r="I85" i="11"/>
  <c r="G87" i="11"/>
  <c r="K87" i="11"/>
  <c r="I89" i="11"/>
  <c r="G91" i="11"/>
  <c r="K91" i="11"/>
  <c r="I93" i="11"/>
  <c r="G95" i="11"/>
  <c r="K95" i="11"/>
  <c r="I97" i="11"/>
  <c r="G99" i="11"/>
  <c r="K99" i="11"/>
  <c r="J66" i="11"/>
  <c r="J70" i="11"/>
  <c r="J74" i="11"/>
  <c r="J78" i="11"/>
  <c r="J82" i="11"/>
  <c r="J86" i="11"/>
  <c r="D56" i="8" l="1"/>
  <c r="D101" i="8"/>
  <c r="G56" i="8"/>
  <c r="E56" i="8"/>
  <c r="H56" i="8"/>
  <c r="E101" i="8"/>
  <c r="F101" i="8"/>
  <c r="L56" i="8"/>
  <c r="K56" i="8"/>
  <c r="J56" i="8"/>
  <c r="I56" i="8"/>
  <c r="F56" i="8"/>
  <c r="H101" i="8"/>
  <c r="G101" i="8"/>
  <c r="L101" i="8"/>
  <c r="K101" i="8"/>
  <c r="J101" i="8"/>
  <c r="I101" i="8"/>
  <c r="H56" i="11"/>
  <c r="J56" i="11"/>
  <c r="I56" i="11"/>
  <c r="K56" i="11"/>
  <c r="G56" i="11"/>
  <c r="L100" i="7"/>
  <c r="K100" i="7"/>
  <c r="J100" i="7"/>
  <c r="I100" i="7"/>
  <c r="H100" i="7"/>
  <c r="G100" i="7"/>
  <c r="F100" i="7"/>
  <c r="E100" i="7"/>
  <c r="D100" i="7"/>
  <c r="L99" i="7"/>
  <c r="K99" i="7"/>
  <c r="J99" i="7"/>
  <c r="I99" i="7"/>
  <c r="H99" i="7"/>
  <c r="G99" i="7"/>
  <c r="F99" i="7"/>
  <c r="E99" i="7"/>
  <c r="D99" i="7"/>
  <c r="L98" i="7"/>
  <c r="K98" i="7"/>
  <c r="J98" i="7"/>
  <c r="I98" i="7"/>
  <c r="H98" i="7"/>
  <c r="G98" i="7"/>
  <c r="F98" i="7"/>
  <c r="E98" i="7"/>
  <c r="D98" i="7"/>
  <c r="L97" i="7"/>
  <c r="K97" i="7"/>
  <c r="J97" i="7"/>
  <c r="I97" i="7"/>
  <c r="H97" i="7"/>
  <c r="G97" i="7"/>
  <c r="F97" i="7"/>
  <c r="E97" i="7"/>
  <c r="D97" i="7"/>
  <c r="L96" i="7"/>
  <c r="K96" i="7"/>
  <c r="J96" i="7"/>
  <c r="I96" i="7"/>
  <c r="H96" i="7"/>
  <c r="G96" i="7"/>
  <c r="F96" i="7"/>
  <c r="E96" i="7"/>
  <c r="D96" i="7"/>
  <c r="L95" i="7"/>
  <c r="K95" i="7"/>
  <c r="J95" i="7"/>
  <c r="I95" i="7"/>
  <c r="H95" i="7"/>
  <c r="G95" i="7"/>
  <c r="F95" i="7"/>
  <c r="E95" i="7"/>
  <c r="D95" i="7"/>
  <c r="L94" i="7"/>
  <c r="K94" i="7"/>
  <c r="J94" i="7"/>
  <c r="I94" i="7"/>
  <c r="H94" i="7"/>
  <c r="G94" i="7"/>
  <c r="F94" i="7"/>
  <c r="E94" i="7"/>
  <c r="D94" i="7"/>
  <c r="L93" i="7"/>
  <c r="K93" i="7"/>
  <c r="J93" i="7"/>
  <c r="I93" i="7"/>
  <c r="H93" i="7"/>
  <c r="G93" i="7"/>
  <c r="F93" i="7"/>
  <c r="E93" i="7"/>
  <c r="D93" i="7"/>
  <c r="L92" i="7"/>
  <c r="K92" i="7"/>
  <c r="J92" i="7"/>
  <c r="I92" i="7"/>
  <c r="H92" i="7"/>
  <c r="G92" i="7"/>
  <c r="F92" i="7"/>
  <c r="E92" i="7"/>
  <c r="D92" i="7"/>
  <c r="L91" i="7"/>
  <c r="K91" i="7"/>
  <c r="J91" i="7"/>
  <c r="I91" i="7"/>
  <c r="H91" i="7"/>
  <c r="G91" i="7"/>
  <c r="F91" i="7"/>
  <c r="E91" i="7"/>
  <c r="D91" i="7"/>
  <c r="L90" i="7"/>
  <c r="K90" i="7"/>
  <c r="J90" i="7"/>
  <c r="I90" i="7"/>
  <c r="H90" i="7"/>
  <c r="G90" i="7"/>
  <c r="F90" i="7"/>
  <c r="E90" i="7"/>
  <c r="D90" i="7"/>
  <c r="L89" i="7"/>
  <c r="K89" i="7"/>
  <c r="J89" i="7"/>
  <c r="I89" i="7"/>
  <c r="H89" i="7"/>
  <c r="G89" i="7"/>
  <c r="F89" i="7"/>
  <c r="E89" i="7"/>
  <c r="D89" i="7"/>
  <c r="L88" i="7"/>
  <c r="K88" i="7"/>
  <c r="J88" i="7"/>
  <c r="I88" i="7"/>
  <c r="H88" i="7"/>
  <c r="G88" i="7"/>
  <c r="F88" i="7"/>
  <c r="E88" i="7"/>
  <c r="D88" i="7"/>
  <c r="L87" i="7"/>
  <c r="K87" i="7"/>
  <c r="J87" i="7"/>
  <c r="I87" i="7"/>
  <c r="H87" i="7"/>
  <c r="G87" i="7"/>
  <c r="F87" i="7"/>
  <c r="E87" i="7"/>
  <c r="D87" i="7"/>
  <c r="L86" i="7"/>
  <c r="K86" i="7"/>
  <c r="J86" i="7"/>
  <c r="I86" i="7"/>
  <c r="H86" i="7"/>
  <c r="G86" i="7"/>
  <c r="F86" i="7"/>
  <c r="E86" i="7"/>
  <c r="D86" i="7"/>
  <c r="L85" i="7"/>
  <c r="K85" i="7"/>
  <c r="J85" i="7"/>
  <c r="I85" i="7"/>
  <c r="H85" i="7"/>
  <c r="G85" i="7"/>
  <c r="F85" i="7"/>
  <c r="E85" i="7"/>
  <c r="D85" i="7"/>
  <c r="L84" i="7"/>
  <c r="K84" i="7"/>
  <c r="J84" i="7"/>
  <c r="I84" i="7"/>
  <c r="H84" i="7"/>
  <c r="G84" i="7"/>
  <c r="F84" i="7"/>
  <c r="E84" i="7"/>
  <c r="D84" i="7"/>
  <c r="L83" i="7"/>
  <c r="K83" i="7"/>
  <c r="J83" i="7"/>
  <c r="I83" i="7"/>
  <c r="H83" i="7"/>
  <c r="G83" i="7"/>
  <c r="F83" i="7"/>
  <c r="E83" i="7"/>
  <c r="D83" i="7"/>
  <c r="L82" i="7"/>
  <c r="K82" i="7"/>
  <c r="J82" i="7"/>
  <c r="I82" i="7"/>
  <c r="H82" i="7"/>
  <c r="G82" i="7"/>
  <c r="F82" i="7"/>
  <c r="E82" i="7"/>
  <c r="D82" i="7"/>
  <c r="L81" i="7"/>
  <c r="K81" i="7"/>
  <c r="J81" i="7"/>
  <c r="I81" i="7"/>
  <c r="H81" i="7"/>
  <c r="G81" i="7"/>
  <c r="F81" i="7"/>
  <c r="E81" i="7"/>
  <c r="D81" i="7"/>
  <c r="L80" i="7"/>
  <c r="K80" i="7"/>
  <c r="J80" i="7"/>
  <c r="I80" i="7"/>
  <c r="H80" i="7"/>
  <c r="G80" i="7"/>
  <c r="F80" i="7"/>
  <c r="E80" i="7"/>
  <c r="D80" i="7"/>
  <c r="L79" i="7"/>
  <c r="K79" i="7"/>
  <c r="J79" i="7"/>
  <c r="I79" i="7"/>
  <c r="H79" i="7"/>
  <c r="G79" i="7"/>
  <c r="F79" i="7"/>
  <c r="E79" i="7"/>
  <c r="D79" i="7"/>
  <c r="L78" i="7"/>
  <c r="K78" i="7"/>
  <c r="J78" i="7"/>
  <c r="I78" i="7"/>
  <c r="H78" i="7"/>
  <c r="G78" i="7"/>
  <c r="F78" i="7"/>
  <c r="E78" i="7"/>
  <c r="D78" i="7"/>
  <c r="L77" i="7"/>
  <c r="K77" i="7"/>
  <c r="J77" i="7"/>
  <c r="I77" i="7"/>
  <c r="H77" i="7"/>
  <c r="G77" i="7"/>
  <c r="F77" i="7"/>
  <c r="E77" i="7"/>
  <c r="D77" i="7"/>
  <c r="L76" i="7"/>
  <c r="K76" i="7"/>
  <c r="J76" i="7"/>
  <c r="I76" i="7"/>
  <c r="H76" i="7"/>
  <c r="G76" i="7"/>
  <c r="F76" i="7"/>
  <c r="E76" i="7"/>
  <c r="D76" i="7"/>
  <c r="L75" i="7"/>
  <c r="K75" i="7"/>
  <c r="J75" i="7"/>
  <c r="I75" i="7"/>
  <c r="H75" i="7"/>
  <c r="G75" i="7"/>
  <c r="F75" i="7"/>
  <c r="E75" i="7"/>
  <c r="D75" i="7"/>
  <c r="L74" i="7"/>
  <c r="K74" i="7"/>
  <c r="J74" i="7"/>
  <c r="I74" i="7"/>
  <c r="H74" i="7"/>
  <c r="G74" i="7"/>
  <c r="F74" i="7"/>
  <c r="E74" i="7"/>
  <c r="D74" i="7"/>
  <c r="L73" i="7"/>
  <c r="K73" i="7"/>
  <c r="J73" i="7"/>
  <c r="I73" i="7"/>
  <c r="H73" i="7"/>
  <c r="G73" i="7"/>
  <c r="F73" i="7"/>
  <c r="E73" i="7"/>
  <c r="D73" i="7"/>
  <c r="L72" i="7"/>
  <c r="K72" i="7"/>
  <c r="J72" i="7"/>
  <c r="I72" i="7"/>
  <c r="H72" i="7"/>
  <c r="G72" i="7"/>
  <c r="F72" i="7"/>
  <c r="E72" i="7"/>
  <c r="D72" i="7"/>
  <c r="L71" i="7"/>
  <c r="K71" i="7"/>
  <c r="J71" i="7"/>
  <c r="I71" i="7"/>
  <c r="H71" i="7"/>
  <c r="G71" i="7"/>
  <c r="F71" i="7"/>
  <c r="E71" i="7"/>
  <c r="D71" i="7"/>
  <c r="L70" i="7"/>
  <c r="K70" i="7"/>
  <c r="J70" i="7"/>
  <c r="I70" i="7"/>
  <c r="H70" i="7"/>
  <c r="G70" i="7"/>
  <c r="F70" i="7"/>
  <c r="E70" i="7"/>
  <c r="D70" i="7"/>
  <c r="L69" i="7"/>
  <c r="K69" i="7"/>
  <c r="J69" i="7"/>
  <c r="I69" i="7"/>
  <c r="H69" i="7"/>
  <c r="G69" i="7"/>
  <c r="F69" i="7"/>
  <c r="E69" i="7"/>
  <c r="D69" i="7"/>
  <c r="L68" i="7"/>
  <c r="K68" i="7"/>
  <c r="J68" i="7"/>
  <c r="I68" i="7"/>
  <c r="H68" i="7"/>
  <c r="G68" i="7"/>
  <c r="F68" i="7"/>
  <c r="E68" i="7"/>
  <c r="D68" i="7"/>
  <c r="L67" i="7"/>
  <c r="K67" i="7"/>
  <c r="J67" i="7"/>
  <c r="I67" i="7"/>
  <c r="H67" i="7"/>
  <c r="G67" i="7"/>
  <c r="F67" i="7"/>
  <c r="E67" i="7"/>
  <c r="D67" i="7"/>
  <c r="L66" i="7"/>
  <c r="K66" i="7"/>
  <c r="J66" i="7"/>
  <c r="I66" i="7"/>
  <c r="H66" i="7"/>
  <c r="G66" i="7"/>
  <c r="F66" i="7"/>
  <c r="E66" i="7"/>
  <c r="D66" i="7"/>
  <c r="L65" i="7"/>
  <c r="K65" i="7"/>
  <c r="J65" i="7"/>
  <c r="I65" i="7"/>
  <c r="H65" i="7"/>
  <c r="G65" i="7"/>
  <c r="F65" i="7"/>
  <c r="E65" i="7"/>
  <c r="D65" i="7"/>
  <c r="L176" i="5"/>
  <c r="K176" i="5"/>
  <c r="J176" i="5"/>
  <c r="I176" i="5"/>
  <c r="H176" i="5"/>
  <c r="G176" i="5"/>
  <c r="F176" i="5"/>
  <c r="E176" i="5"/>
  <c r="D176" i="5"/>
  <c r="L175" i="5"/>
  <c r="K175" i="5"/>
  <c r="J175" i="5"/>
  <c r="I175" i="5"/>
  <c r="H175" i="5"/>
  <c r="G175" i="5"/>
  <c r="F175" i="5"/>
  <c r="E175" i="5"/>
  <c r="D175" i="5"/>
  <c r="L174" i="5"/>
  <c r="K174" i="5"/>
  <c r="J174" i="5"/>
  <c r="I174" i="5"/>
  <c r="H174" i="5"/>
  <c r="G174" i="5"/>
  <c r="F174" i="5"/>
  <c r="E174" i="5"/>
  <c r="D174" i="5"/>
  <c r="L173" i="5"/>
  <c r="K173" i="5"/>
  <c r="J173" i="5"/>
  <c r="I173" i="5"/>
  <c r="H173" i="5"/>
  <c r="G173" i="5"/>
  <c r="F173" i="5"/>
  <c r="E173" i="5"/>
  <c r="D173" i="5"/>
  <c r="L172" i="5"/>
  <c r="K172" i="5"/>
  <c r="J172" i="5"/>
  <c r="I172" i="5"/>
  <c r="H172" i="5"/>
  <c r="G172" i="5"/>
  <c r="F172" i="5"/>
  <c r="E172" i="5"/>
  <c r="D172" i="5"/>
  <c r="L171" i="5"/>
  <c r="K171" i="5"/>
  <c r="J171" i="5"/>
  <c r="I171" i="5"/>
  <c r="H171" i="5"/>
  <c r="G171" i="5"/>
  <c r="F171" i="5"/>
  <c r="E171" i="5"/>
  <c r="D171" i="5"/>
  <c r="L170" i="5"/>
  <c r="K170" i="5"/>
  <c r="J170" i="5"/>
  <c r="I170" i="5"/>
  <c r="H170" i="5"/>
  <c r="G170" i="5"/>
  <c r="F170" i="5"/>
  <c r="E170" i="5"/>
  <c r="D170" i="5"/>
  <c r="L169" i="5"/>
  <c r="K169" i="5"/>
  <c r="J169" i="5"/>
  <c r="I169" i="5"/>
  <c r="H169" i="5"/>
  <c r="G169" i="5"/>
  <c r="F169" i="5"/>
  <c r="E169" i="5"/>
  <c r="D169" i="5"/>
  <c r="L168" i="5"/>
  <c r="K168" i="5"/>
  <c r="J168" i="5"/>
  <c r="I168" i="5"/>
  <c r="H168" i="5"/>
  <c r="G168" i="5"/>
  <c r="F168" i="5"/>
  <c r="E168" i="5"/>
  <c r="D168" i="5"/>
  <c r="L167" i="5"/>
  <c r="K167" i="5"/>
  <c r="J167" i="5"/>
  <c r="I167" i="5"/>
  <c r="H167" i="5"/>
  <c r="G167" i="5"/>
  <c r="F167" i="5"/>
  <c r="E167" i="5"/>
  <c r="D167" i="5"/>
  <c r="L166" i="5"/>
  <c r="K166" i="5"/>
  <c r="J166" i="5"/>
  <c r="I166" i="5"/>
  <c r="H166" i="5"/>
  <c r="G166" i="5"/>
  <c r="F166" i="5"/>
  <c r="E166" i="5"/>
  <c r="D166" i="5"/>
  <c r="L165" i="5"/>
  <c r="K165" i="5"/>
  <c r="J165" i="5"/>
  <c r="I165" i="5"/>
  <c r="H165" i="5"/>
  <c r="G165" i="5"/>
  <c r="F165" i="5"/>
  <c r="E165" i="5"/>
  <c r="D165" i="5"/>
  <c r="L164" i="5"/>
  <c r="K164" i="5"/>
  <c r="J164" i="5"/>
  <c r="I164" i="5"/>
  <c r="H164" i="5"/>
  <c r="G164" i="5"/>
  <c r="F164" i="5"/>
  <c r="E164" i="5"/>
  <c r="D164" i="5"/>
  <c r="L163" i="5"/>
  <c r="K163" i="5"/>
  <c r="J163" i="5"/>
  <c r="I163" i="5"/>
  <c r="H163" i="5"/>
  <c r="G163" i="5"/>
  <c r="F163" i="5"/>
  <c r="E163" i="5"/>
  <c r="D163" i="5"/>
  <c r="L162" i="5"/>
  <c r="K162" i="5"/>
  <c r="J162" i="5"/>
  <c r="I162" i="5"/>
  <c r="H162" i="5"/>
  <c r="G162" i="5"/>
  <c r="F162" i="5"/>
  <c r="E162" i="5"/>
  <c r="D162" i="5"/>
  <c r="L161" i="5"/>
  <c r="K161" i="5"/>
  <c r="J161" i="5"/>
  <c r="I161" i="5"/>
  <c r="H161" i="5"/>
  <c r="G161" i="5"/>
  <c r="F161" i="5"/>
  <c r="E161" i="5"/>
  <c r="D161" i="5"/>
  <c r="L160" i="5"/>
  <c r="K160" i="5"/>
  <c r="J160" i="5"/>
  <c r="I160" i="5"/>
  <c r="H160" i="5"/>
  <c r="G160" i="5"/>
  <c r="F160" i="5"/>
  <c r="E160" i="5"/>
  <c r="D160" i="5"/>
  <c r="L159" i="5"/>
  <c r="K159" i="5"/>
  <c r="J159" i="5"/>
  <c r="I159" i="5"/>
  <c r="H159" i="5"/>
  <c r="G159" i="5"/>
  <c r="F159" i="5"/>
  <c r="E159" i="5"/>
  <c r="D159" i="5"/>
  <c r="L158" i="5"/>
  <c r="K158" i="5"/>
  <c r="J158" i="5"/>
  <c r="I158" i="5"/>
  <c r="H158" i="5"/>
  <c r="G158" i="5"/>
  <c r="F158" i="5"/>
  <c r="E158" i="5"/>
  <c r="D158" i="5"/>
  <c r="L157" i="5"/>
  <c r="K157" i="5"/>
  <c r="J157" i="5"/>
  <c r="I157" i="5"/>
  <c r="H157" i="5"/>
  <c r="G157" i="5"/>
  <c r="F157" i="5"/>
  <c r="E157" i="5"/>
  <c r="D157" i="5"/>
  <c r="L156" i="5"/>
  <c r="K156" i="5"/>
  <c r="J156" i="5"/>
  <c r="I156" i="5"/>
  <c r="H156" i="5"/>
  <c r="G156" i="5"/>
  <c r="F156" i="5"/>
  <c r="E156" i="5"/>
  <c r="D156" i="5"/>
  <c r="L155" i="5"/>
  <c r="K155" i="5"/>
  <c r="J155" i="5"/>
  <c r="I155" i="5"/>
  <c r="H155" i="5"/>
  <c r="G155" i="5"/>
  <c r="F155" i="5"/>
  <c r="E155" i="5"/>
  <c r="D155" i="5"/>
  <c r="L154" i="5"/>
  <c r="K154" i="5"/>
  <c r="J154" i="5"/>
  <c r="I154" i="5"/>
  <c r="H154" i="5"/>
  <c r="G154" i="5"/>
  <c r="F154" i="5"/>
  <c r="E154" i="5"/>
  <c r="D154" i="5"/>
  <c r="L153" i="5"/>
  <c r="K153" i="5"/>
  <c r="J153" i="5"/>
  <c r="I153" i="5"/>
  <c r="H153" i="5"/>
  <c r="G153" i="5"/>
  <c r="F153" i="5"/>
  <c r="E153" i="5"/>
  <c r="D153" i="5"/>
  <c r="L152" i="5"/>
  <c r="K152" i="5"/>
  <c r="J152" i="5"/>
  <c r="I152" i="5"/>
  <c r="H152" i="5"/>
  <c r="G152" i="5"/>
  <c r="F152" i="5"/>
  <c r="E152" i="5"/>
  <c r="D152" i="5"/>
  <c r="L151" i="5"/>
  <c r="K151" i="5"/>
  <c r="J151" i="5"/>
  <c r="I151" i="5"/>
  <c r="H151" i="5"/>
  <c r="G151" i="5"/>
  <c r="F151" i="5"/>
  <c r="E151" i="5"/>
  <c r="D151" i="5"/>
  <c r="L150" i="5"/>
  <c r="K150" i="5"/>
  <c r="J150" i="5"/>
  <c r="I150" i="5"/>
  <c r="H150" i="5"/>
  <c r="G150" i="5"/>
  <c r="F150" i="5"/>
  <c r="E150" i="5"/>
  <c r="D150" i="5"/>
  <c r="L149" i="5"/>
  <c r="K149" i="5"/>
  <c r="J149" i="5"/>
  <c r="I149" i="5"/>
  <c r="H149" i="5"/>
  <c r="G149" i="5"/>
  <c r="F149" i="5"/>
  <c r="E149" i="5"/>
  <c r="D149" i="5"/>
  <c r="L148" i="5"/>
  <c r="K148" i="5"/>
  <c r="J148" i="5"/>
  <c r="I148" i="5"/>
  <c r="H148" i="5"/>
  <c r="G148" i="5"/>
  <c r="F148" i="5"/>
  <c r="E148" i="5"/>
  <c r="D148" i="5"/>
  <c r="L147" i="5"/>
  <c r="K147" i="5"/>
  <c r="J147" i="5"/>
  <c r="I147" i="5"/>
  <c r="H147" i="5"/>
  <c r="G147" i="5"/>
  <c r="F147" i="5"/>
  <c r="E147" i="5"/>
  <c r="D147" i="5"/>
  <c r="L146" i="5"/>
  <c r="K146" i="5"/>
  <c r="J146" i="5"/>
  <c r="I146" i="5"/>
  <c r="H146" i="5"/>
  <c r="G146" i="5"/>
  <c r="F146" i="5"/>
  <c r="E146" i="5"/>
  <c r="D146" i="5"/>
  <c r="L145" i="5"/>
  <c r="K145" i="5"/>
  <c r="J145" i="5"/>
  <c r="I145" i="5"/>
  <c r="H145" i="5"/>
  <c r="G145" i="5"/>
  <c r="F145" i="5"/>
  <c r="E145" i="5"/>
  <c r="D145" i="5"/>
  <c r="L144" i="5"/>
  <c r="K144" i="5"/>
  <c r="J144" i="5"/>
  <c r="I144" i="5"/>
  <c r="H144" i="5"/>
  <c r="G144" i="5"/>
  <c r="F144" i="5"/>
  <c r="E144" i="5"/>
  <c r="D144" i="5"/>
  <c r="L143" i="5"/>
  <c r="K143" i="5"/>
  <c r="J143" i="5"/>
  <c r="I143" i="5"/>
  <c r="H143" i="5"/>
  <c r="G143" i="5"/>
  <c r="F143" i="5"/>
  <c r="E143" i="5"/>
  <c r="D143" i="5"/>
  <c r="L142" i="5"/>
  <c r="K142" i="5"/>
  <c r="J142" i="5"/>
  <c r="I142" i="5"/>
  <c r="H142" i="5"/>
  <c r="G142" i="5"/>
  <c r="F142" i="5"/>
  <c r="E142" i="5"/>
  <c r="D142" i="5"/>
  <c r="L141" i="5"/>
  <c r="K141" i="5"/>
  <c r="J141" i="5"/>
  <c r="I141" i="5"/>
  <c r="H141" i="5"/>
  <c r="G141" i="5"/>
  <c r="F141" i="5"/>
  <c r="E141" i="5"/>
  <c r="D141" i="5"/>
  <c r="L138" i="5"/>
  <c r="K138" i="5"/>
  <c r="J138" i="5"/>
  <c r="I138" i="5"/>
  <c r="H138" i="5"/>
  <c r="G138" i="5"/>
  <c r="F138" i="5"/>
  <c r="E138" i="5"/>
  <c r="D138" i="5"/>
  <c r="L137" i="5"/>
  <c r="K137" i="5"/>
  <c r="J137" i="5"/>
  <c r="I137" i="5"/>
  <c r="H137" i="5"/>
  <c r="G137" i="5"/>
  <c r="F137" i="5"/>
  <c r="E137" i="5"/>
  <c r="D137" i="5"/>
  <c r="L136" i="5"/>
  <c r="K136" i="5"/>
  <c r="J136" i="5"/>
  <c r="I136" i="5"/>
  <c r="H136" i="5"/>
  <c r="G136" i="5"/>
  <c r="F136" i="5"/>
  <c r="E136" i="5"/>
  <c r="D136" i="5"/>
  <c r="L135" i="5"/>
  <c r="K135" i="5"/>
  <c r="J135" i="5"/>
  <c r="I135" i="5"/>
  <c r="H135" i="5"/>
  <c r="G135" i="5"/>
  <c r="F135" i="5"/>
  <c r="E135" i="5"/>
  <c r="D135" i="5"/>
  <c r="L134" i="5"/>
  <c r="K134" i="5"/>
  <c r="J134" i="5"/>
  <c r="I134" i="5"/>
  <c r="H134" i="5"/>
  <c r="G134" i="5"/>
  <c r="F134" i="5"/>
  <c r="E134" i="5"/>
  <c r="D134" i="5"/>
  <c r="L133" i="5"/>
  <c r="K133" i="5"/>
  <c r="J133" i="5"/>
  <c r="I133" i="5"/>
  <c r="H133" i="5"/>
  <c r="G133" i="5"/>
  <c r="F133" i="5"/>
  <c r="E133" i="5"/>
  <c r="D133" i="5"/>
  <c r="L132" i="5"/>
  <c r="K132" i="5"/>
  <c r="J132" i="5"/>
  <c r="I132" i="5"/>
  <c r="H132" i="5"/>
  <c r="G132" i="5"/>
  <c r="F132" i="5"/>
  <c r="E132" i="5"/>
  <c r="D132" i="5"/>
  <c r="L131" i="5"/>
  <c r="K131" i="5"/>
  <c r="J131" i="5"/>
  <c r="I131" i="5"/>
  <c r="H131" i="5"/>
  <c r="G131" i="5"/>
  <c r="F131" i="5"/>
  <c r="E131" i="5"/>
  <c r="D131" i="5"/>
  <c r="L130" i="5"/>
  <c r="K130" i="5"/>
  <c r="J130" i="5"/>
  <c r="I130" i="5"/>
  <c r="H130" i="5"/>
  <c r="G130" i="5"/>
  <c r="F130" i="5"/>
  <c r="E130" i="5"/>
  <c r="D130" i="5"/>
  <c r="L129" i="5"/>
  <c r="K129" i="5"/>
  <c r="J129" i="5"/>
  <c r="I129" i="5"/>
  <c r="H129" i="5"/>
  <c r="G129" i="5"/>
  <c r="F129" i="5"/>
  <c r="E129" i="5"/>
  <c r="D129" i="5"/>
  <c r="L128" i="5"/>
  <c r="K128" i="5"/>
  <c r="J128" i="5"/>
  <c r="I128" i="5"/>
  <c r="H128" i="5"/>
  <c r="G128" i="5"/>
  <c r="F128" i="5"/>
  <c r="E128" i="5"/>
  <c r="D128" i="5"/>
  <c r="L127" i="5"/>
  <c r="K127" i="5"/>
  <c r="J127" i="5"/>
  <c r="I127" i="5"/>
  <c r="H127" i="5"/>
  <c r="G127" i="5"/>
  <c r="F127" i="5"/>
  <c r="E127" i="5"/>
  <c r="D127" i="5"/>
  <c r="L126" i="5"/>
  <c r="K126" i="5"/>
  <c r="J126" i="5"/>
  <c r="I126" i="5"/>
  <c r="H126" i="5"/>
  <c r="G126" i="5"/>
  <c r="F126" i="5"/>
  <c r="E126" i="5"/>
  <c r="D126" i="5"/>
  <c r="L125" i="5"/>
  <c r="K125" i="5"/>
  <c r="J125" i="5"/>
  <c r="I125" i="5"/>
  <c r="H125" i="5"/>
  <c r="G125" i="5"/>
  <c r="F125" i="5"/>
  <c r="E125" i="5"/>
  <c r="D125" i="5"/>
  <c r="L124" i="5"/>
  <c r="K124" i="5"/>
  <c r="J124" i="5"/>
  <c r="I124" i="5"/>
  <c r="H124" i="5"/>
  <c r="G124" i="5"/>
  <c r="F124" i="5"/>
  <c r="E124" i="5"/>
  <c r="D124" i="5"/>
  <c r="L123" i="5"/>
  <c r="K123" i="5"/>
  <c r="J123" i="5"/>
  <c r="I123" i="5"/>
  <c r="H123" i="5"/>
  <c r="G123" i="5"/>
  <c r="F123" i="5"/>
  <c r="E123" i="5"/>
  <c r="D123" i="5"/>
  <c r="L122" i="5"/>
  <c r="K122" i="5"/>
  <c r="J122" i="5"/>
  <c r="I122" i="5"/>
  <c r="H122" i="5"/>
  <c r="G122" i="5"/>
  <c r="F122" i="5"/>
  <c r="E122" i="5"/>
  <c r="D122" i="5"/>
  <c r="L121" i="5"/>
  <c r="K121" i="5"/>
  <c r="J121" i="5"/>
  <c r="I121" i="5"/>
  <c r="H121" i="5"/>
  <c r="G121" i="5"/>
  <c r="F121" i="5"/>
  <c r="E121" i="5"/>
  <c r="D121" i="5"/>
  <c r="L120" i="5"/>
  <c r="K120" i="5"/>
  <c r="J120" i="5"/>
  <c r="I120" i="5"/>
  <c r="H120" i="5"/>
  <c r="G120" i="5"/>
  <c r="F120" i="5"/>
  <c r="E120" i="5"/>
  <c r="D120" i="5"/>
  <c r="L119" i="5"/>
  <c r="K119" i="5"/>
  <c r="J119" i="5"/>
  <c r="I119" i="5"/>
  <c r="H119" i="5"/>
  <c r="G119" i="5"/>
  <c r="F119" i="5"/>
  <c r="E119" i="5"/>
  <c r="D119" i="5"/>
  <c r="L118" i="5"/>
  <c r="K118" i="5"/>
  <c r="J118" i="5"/>
  <c r="I118" i="5"/>
  <c r="H118" i="5"/>
  <c r="G118" i="5"/>
  <c r="F118" i="5"/>
  <c r="E118" i="5"/>
  <c r="D118" i="5"/>
  <c r="L117" i="5"/>
  <c r="K117" i="5"/>
  <c r="J117" i="5"/>
  <c r="I117" i="5"/>
  <c r="H117" i="5"/>
  <c r="G117" i="5"/>
  <c r="F117" i="5"/>
  <c r="E117" i="5"/>
  <c r="D117" i="5"/>
  <c r="L116" i="5"/>
  <c r="K116" i="5"/>
  <c r="J116" i="5"/>
  <c r="I116" i="5"/>
  <c r="H116" i="5"/>
  <c r="G116" i="5"/>
  <c r="F116" i="5"/>
  <c r="E116" i="5"/>
  <c r="D116" i="5"/>
  <c r="L115" i="5"/>
  <c r="K115" i="5"/>
  <c r="J115" i="5"/>
  <c r="I115" i="5"/>
  <c r="H115" i="5"/>
  <c r="G115" i="5"/>
  <c r="F115" i="5"/>
  <c r="E115" i="5"/>
  <c r="D115" i="5"/>
  <c r="L114" i="5"/>
  <c r="K114" i="5"/>
  <c r="J114" i="5"/>
  <c r="I114" i="5"/>
  <c r="H114" i="5"/>
  <c r="G114" i="5"/>
  <c r="F114" i="5"/>
  <c r="E114" i="5"/>
  <c r="D114" i="5"/>
  <c r="L113" i="5"/>
  <c r="K113" i="5"/>
  <c r="J113" i="5"/>
  <c r="I113" i="5"/>
  <c r="H113" i="5"/>
  <c r="G113" i="5"/>
  <c r="F113" i="5"/>
  <c r="E113" i="5"/>
  <c r="D113" i="5"/>
  <c r="L112" i="5"/>
  <c r="K112" i="5"/>
  <c r="J112" i="5"/>
  <c r="I112" i="5"/>
  <c r="H112" i="5"/>
  <c r="G112" i="5"/>
  <c r="F112" i="5"/>
  <c r="E112" i="5"/>
  <c r="D112" i="5"/>
  <c r="L111" i="5"/>
  <c r="K111" i="5"/>
  <c r="J111" i="5"/>
  <c r="I111" i="5"/>
  <c r="H111" i="5"/>
  <c r="G111" i="5"/>
  <c r="F111" i="5"/>
  <c r="E111" i="5"/>
  <c r="D111" i="5"/>
  <c r="L110" i="5"/>
  <c r="K110" i="5"/>
  <c r="J110" i="5"/>
  <c r="I110" i="5"/>
  <c r="H110" i="5"/>
  <c r="G110" i="5"/>
  <c r="F110" i="5"/>
  <c r="E110" i="5"/>
  <c r="D110" i="5"/>
  <c r="L109" i="5"/>
  <c r="K109" i="5"/>
  <c r="J109" i="5"/>
  <c r="I109" i="5"/>
  <c r="H109" i="5"/>
  <c r="G109" i="5"/>
  <c r="F109" i="5"/>
  <c r="E109" i="5"/>
  <c r="D109" i="5"/>
  <c r="L108" i="5"/>
  <c r="K108" i="5"/>
  <c r="J108" i="5"/>
  <c r="I108" i="5"/>
  <c r="H108" i="5"/>
  <c r="G108" i="5"/>
  <c r="F108" i="5"/>
  <c r="E108" i="5"/>
  <c r="L107" i="5"/>
  <c r="K107" i="5"/>
  <c r="J107" i="5"/>
  <c r="I107" i="5"/>
  <c r="H107" i="5"/>
  <c r="G107" i="5"/>
  <c r="F107" i="5"/>
  <c r="E107" i="5"/>
  <c r="D107" i="5"/>
  <c r="L106" i="5"/>
  <c r="K106" i="5"/>
  <c r="J106" i="5"/>
  <c r="I106" i="5"/>
  <c r="H106" i="5"/>
  <c r="G106" i="5"/>
  <c r="F106" i="5"/>
  <c r="E106" i="5"/>
  <c r="D106" i="5"/>
  <c r="L105" i="5"/>
  <c r="K105" i="5"/>
  <c r="J105" i="5"/>
  <c r="I105" i="5"/>
  <c r="H105" i="5"/>
  <c r="G105" i="5"/>
  <c r="F105" i="5"/>
  <c r="E105" i="5"/>
  <c r="D105" i="5"/>
  <c r="L104" i="5"/>
  <c r="K104" i="5"/>
  <c r="J104" i="5"/>
  <c r="I104" i="5"/>
  <c r="H104" i="5"/>
  <c r="G104" i="5"/>
  <c r="F104" i="5"/>
  <c r="E104" i="5"/>
  <c r="D104" i="5"/>
  <c r="L103" i="5"/>
  <c r="K103" i="5"/>
  <c r="J103" i="5"/>
  <c r="I103" i="5"/>
  <c r="H103" i="5"/>
  <c r="G103" i="5"/>
  <c r="F103" i="5"/>
  <c r="E103" i="5"/>
  <c r="D103" i="5"/>
  <c r="F177" i="5" l="1"/>
  <c r="J177" i="5"/>
  <c r="D177" i="5"/>
  <c r="H177" i="5"/>
  <c r="L177" i="5"/>
  <c r="F139" i="5"/>
  <c r="J139" i="5"/>
  <c r="G177" i="5"/>
  <c r="K177" i="5"/>
  <c r="E177" i="5"/>
  <c r="I177" i="5"/>
  <c r="E139" i="5"/>
  <c r="I139" i="5"/>
  <c r="G139" i="5"/>
  <c r="K139" i="5"/>
  <c r="D139" i="5"/>
  <c r="H139" i="5"/>
  <c r="L139" i="5"/>
  <c r="H101" i="7"/>
  <c r="L101" i="7"/>
  <c r="D101" i="7"/>
  <c r="E101" i="7"/>
  <c r="I101" i="7"/>
  <c r="F101" i="7"/>
  <c r="J101" i="7"/>
  <c r="G101" i="7"/>
  <c r="K101" i="7"/>
  <c r="D102" i="16"/>
  <c r="H101" i="11"/>
  <c r="L101" i="11"/>
  <c r="J101" i="11"/>
  <c r="G101" i="11"/>
  <c r="K101" i="11"/>
  <c r="I101" i="11"/>
  <c r="L253" i="4"/>
  <c r="K253" i="4"/>
  <c r="J253" i="4"/>
  <c r="I253" i="4"/>
  <c r="H253" i="4"/>
  <c r="G253" i="4"/>
  <c r="F253" i="4"/>
  <c r="E253" i="4"/>
  <c r="D253" i="4"/>
  <c r="L252" i="4"/>
  <c r="K252" i="4"/>
  <c r="J252" i="4"/>
  <c r="I252" i="4"/>
  <c r="H252" i="4"/>
  <c r="G252" i="4"/>
  <c r="F252" i="4"/>
  <c r="E252" i="4"/>
  <c r="D252" i="4"/>
  <c r="L251" i="4"/>
  <c r="K251" i="4"/>
  <c r="J251" i="4"/>
  <c r="I251" i="4"/>
  <c r="H251" i="4"/>
  <c r="G251" i="4"/>
  <c r="F251" i="4"/>
  <c r="E251" i="4"/>
  <c r="D251" i="4"/>
  <c r="L250" i="4"/>
  <c r="K250" i="4"/>
  <c r="J250" i="4"/>
  <c r="I250" i="4"/>
  <c r="H250" i="4"/>
  <c r="G250" i="4"/>
  <c r="F250" i="4"/>
  <c r="E250" i="4"/>
  <c r="D250" i="4"/>
  <c r="L249" i="4"/>
  <c r="K249" i="4"/>
  <c r="J249" i="4"/>
  <c r="I249" i="4"/>
  <c r="H249" i="4"/>
  <c r="G249" i="4"/>
  <c r="F249" i="4"/>
  <c r="E249" i="4"/>
  <c r="D249" i="4"/>
  <c r="L248" i="4"/>
  <c r="K248" i="4"/>
  <c r="J248" i="4"/>
  <c r="I248" i="4"/>
  <c r="H248" i="4"/>
  <c r="G248" i="4"/>
  <c r="F248" i="4"/>
  <c r="E248" i="4"/>
  <c r="D248" i="4"/>
  <c r="L247" i="4"/>
  <c r="K247" i="4"/>
  <c r="J247" i="4"/>
  <c r="I247" i="4"/>
  <c r="H247" i="4"/>
  <c r="G247" i="4"/>
  <c r="F247" i="4"/>
  <c r="E247" i="4"/>
  <c r="D247" i="4"/>
  <c r="L246" i="4"/>
  <c r="K246" i="4"/>
  <c r="J246" i="4"/>
  <c r="I246" i="4"/>
  <c r="H246" i="4"/>
  <c r="G246" i="4"/>
  <c r="F246" i="4"/>
  <c r="E246" i="4"/>
  <c r="D246" i="4"/>
  <c r="L245" i="4"/>
  <c r="K245" i="4"/>
  <c r="J245" i="4"/>
  <c r="I245" i="4"/>
  <c r="H245" i="4"/>
  <c r="G245" i="4"/>
  <c r="F245" i="4"/>
  <c r="E245" i="4"/>
  <c r="D245" i="4"/>
  <c r="L244" i="4"/>
  <c r="K244" i="4"/>
  <c r="J244" i="4"/>
  <c r="I244" i="4"/>
  <c r="H244" i="4"/>
  <c r="G244" i="4"/>
  <c r="F244" i="4"/>
  <c r="E244" i="4"/>
  <c r="D244" i="4"/>
  <c r="L243" i="4"/>
  <c r="K243" i="4"/>
  <c r="J243" i="4"/>
  <c r="I243" i="4"/>
  <c r="H243" i="4"/>
  <c r="G243" i="4"/>
  <c r="F243" i="4"/>
  <c r="E243" i="4"/>
  <c r="D243" i="4"/>
  <c r="L242" i="4"/>
  <c r="K242" i="4"/>
  <c r="J242" i="4"/>
  <c r="I242" i="4"/>
  <c r="H242" i="4"/>
  <c r="G242" i="4"/>
  <c r="F242" i="4"/>
  <c r="E242" i="4"/>
  <c r="D242" i="4"/>
  <c r="L241" i="4"/>
  <c r="K241" i="4"/>
  <c r="J241" i="4"/>
  <c r="I241" i="4"/>
  <c r="H241" i="4"/>
  <c r="G241" i="4"/>
  <c r="F241" i="4"/>
  <c r="E241" i="4"/>
  <c r="D241" i="4"/>
  <c r="L240" i="4"/>
  <c r="K240" i="4"/>
  <c r="J240" i="4"/>
  <c r="I240" i="4"/>
  <c r="H240" i="4"/>
  <c r="G240" i="4"/>
  <c r="F240" i="4"/>
  <c r="E240" i="4"/>
  <c r="D240" i="4"/>
  <c r="L239" i="4"/>
  <c r="K239" i="4"/>
  <c r="J239" i="4"/>
  <c r="I239" i="4"/>
  <c r="H239" i="4"/>
  <c r="G239" i="4"/>
  <c r="F239" i="4"/>
  <c r="E239" i="4"/>
  <c r="D239" i="4"/>
  <c r="L238" i="4"/>
  <c r="K238" i="4"/>
  <c r="J238" i="4"/>
  <c r="I238" i="4"/>
  <c r="H238" i="4"/>
  <c r="G238" i="4"/>
  <c r="F238" i="4"/>
  <c r="E238" i="4"/>
  <c r="D238" i="4"/>
  <c r="L237" i="4"/>
  <c r="K237" i="4"/>
  <c r="J237" i="4"/>
  <c r="I237" i="4"/>
  <c r="H237" i="4"/>
  <c r="G237" i="4"/>
  <c r="F237" i="4"/>
  <c r="E237" i="4"/>
  <c r="D237" i="4"/>
  <c r="L236" i="4"/>
  <c r="K236" i="4"/>
  <c r="J236" i="4"/>
  <c r="I236" i="4"/>
  <c r="H236" i="4"/>
  <c r="G236" i="4"/>
  <c r="F236" i="4"/>
  <c r="E236" i="4"/>
  <c r="D236" i="4"/>
  <c r="L235" i="4"/>
  <c r="K235" i="4"/>
  <c r="J235" i="4"/>
  <c r="I235" i="4"/>
  <c r="H235" i="4"/>
  <c r="G235" i="4"/>
  <c r="F235" i="4"/>
  <c r="E235" i="4"/>
  <c r="D235" i="4"/>
  <c r="L234" i="4"/>
  <c r="K234" i="4"/>
  <c r="J234" i="4"/>
  <c r="I234" i="4"/>
  <c r="H234" i="4"/>
  <c r="G234" i="4"/>
  <c r="F234" i="4"/>
  <c r="E234" i="4"/>
  <c r="D234" i="4"/>
  <c r="L233" i="4"/>
  <c r="K233" i="4"/>
  <c r="J233" i="4"/>
  <c r="I233" i="4"/>
  <c r="H233" i="4"/>
  <c r="G233" i="4"/>
  <c r="F233" i="4"/>
  <c r="E233" i="4"/>
  <c r="D233" i="4"/>
  <c r="L232" i="4"/>
  <c r="K232" i="4"/>
  <c r="J232" i="4"/>
  <c r="I232" i="4"/>
  <c r="H232" i="4"/>
  <c r="G232" i="4"/>
  <c r="F232" i="4"/>
  <c r="E232" i="4"/>
  <c r="D232" i="4"/>
  <c r="L231" i="4"/>
  <c r="K231" i="4"/>
  <c r="J231" i="4"/>
  <c r="I231" i="4"/>
  <c r="H231" i="4"/>
  <c r="G231" i="4"/>
  <c r="F231" i="4"/>
  <c r="E231" i="4"/>
  <c r="D231" i="4"/>
  <c r="L230" i="4"/>
  <c r="K230" i="4"/>
  <c r="J230" i="4"/>
  <c r="I230" i="4"/>
  <c r="H230" i="4"/>
  <c r="G230" i="4"/>
  <c r="F230" i="4"/>
  <c r="E230" i="4"/>
  <c r="D230" i="4"/>
  <c r="L229" i="4"/>
  <c r="K229" i="4"/>
  <c r="J229" i="4"/>
  <c r="I229" i="4"/>
  <c r="H229" i="4"/>
  <c r="G229" i="4"/>
  <c r="F229" i="4"/>
  <c r="E229" i="4"/>
  <c r="D229" i="4"/>
  <c r="L228" i="4"/>
  <c r="K228" i="4"/>
  <c r="J228" i="4"/>
  <c r="I228" i="4"/>
  <c r="H228" i="4"/>
  <c r="G228" i="4"/>
  <c r="F228" i="4"/>
  <c r="E228" i="4"/>
  <c r="D228" i="4"/>
  <c r="L227" i="4"/>
  <c r="K227" i="4"/>
  <c r="J227" i="4"/>
  <c r="I227" i="4"/>
  <c r="H227" i="4"/>
  <c r="G227" i="4"/>
  <c r="F227" i="4"/>
  <c r="E227" i="4"/>
  <c r="D227" i="4"/>
  <c r="L226" i="4"/>
  <c r="K226" i="4"/>
  <c r="J226" i="4"/>
  <c r="I226" i="4"/>
  <c r="H226" i="4"/>
  <c r="G226" i="4"/>
  <c r="F226" i="4"/>
  <c r="E226" i="4"/>
  <c r="D226" i="4"/>
  <c r="L225" i="4"/>
  <c r="K225" i="4"/>
  <c r="J225" i="4"/>
  <c r="I225" i="4"/>
  <c r="H225" i="4"/>
  <c r="G225" i="4"/>
  <c r="F225" i="4"/>
  <c r="E225" i="4"/>
  <c r="D225" i="4"/>
  <c r="L224" i="4"/>
  <c r="K224" i="4"/>
  <c r="J224" i="4"/>
  <c r="I224" i="4"/>
  <c r="H224" i="4"/>
  <c r="G224" i="4"/>
  <c r="F224" i="4"/>
  <c r="E224" i="4"/>
  <c r="D224" i="4"/>
  <c r="L223" i="4"/>
  <c r="K223" i="4"/>
  <c r="J223" i="4"/>
  <c r="I223" i="4"/>
  <c r="H223" i="4"/>
  <c r="G223" i="4"/>
  <c r="F223" i="4"/>
  <c r="E223" i="4"/>
  <c r="D223" i="4"/>
  <c r="L222" i="4"/>
  <c r="K222" i="4"/>
  <c r="J222" i="4"/>
  <c r="I222" i="4"/>
  <c r="H222" i="4"/>
  <c r="G222" i="4"/>
  <c r="F222" i="4"/>
  <c r="E222" i="4"/>
  <c r="D222" i="4"/>
  <c r="L221" i="4"/>
  <c r="K221" i="4"/>
  <c r="J221" i="4"/>
  <c r="I221" i="4"/>
  <c r="H221" i="4"/>
  <c r="G221" i="4"/>
  <c r="F221" i="4"/>
  <c r="E221" i="4"/>
  <c r="D221" i="4"/>
  <c r="L220" i="4"/>
  <c r="K220" i="4"/>
  <c r="J220" i="4"/>
  <c r="I220" i="4"/>
  <c r="H220" i="4"/>
  <c r="G220" i="4"/>
  <c r="F220" i="4"/>
  <c r="E220" i="4"/>
  <c r="D220" i="4"/>
  <c r="L219" i="4"/>
  <c r="K219" i="4"/>
  <c r="J219" i="4"/>
  <c r="I219" i="4"/>
  <c r="H219" i="4"/>
  <c r="G219" i="4"/>
  <c r="F219" i="4"/>
  <c r="E219" i="4"/>
  <c r="D219" i="4"/>
  <c r="L218" i="4"/>
  <c r="K218" i="4"/>
  <c r="J218" i="4"/>
  <c r="I218" i="4"/>
  <c r="H218" i="4"/>
  <c r="G218" i="4"/>
  <c r="F218" i="4"/>
  <c r="E218" i="4"/>
  <c r="D218" i="4"/>
  <c r="F215" i="4"/>
  <c r="E215" i="4"/>
  <c r="D215" i="4"/>
  <c r="L214" i="4"/>
  <c r="K214" i="4"/>
  <c r="J214" i="4"/>
  <c r="I214" i="4"/>
  <c r="H214" i="4"/>
  <c r="G214" i="4"/>
  <c r="F214" i="4"/>
  <c r="E214" i="4"/>
  <c r="D214" i="4"/>
  <c r="L213" i="4"/>
  <c r="K213" i="4"/>
  <c r="J213" i="4"/>
  <c r="I213" i="4"/>
  <c r="H213" i="4"/>
  <c r="G213" i="4"/>
  <c r="F213" i="4"/>
  <c r="E213" i="4"/>
  <c r="D213" i="4"/>
  <c r="L212" i="4"/>
  <c r="K212" i="4"/>
  <c r="J212" i="4"/>
  <c r="I212" i="4"/>
  <c r="H212" i="4"/>
  <c r="G212" i="4"/>
  <c r="F212" i="4"/>
  <c r="E212" i="4"/>
  <c r="D212" i="4"/>
  <c r="L211" i="4"/>
  <c r="K211" i="4"/>
  <c r="J211" i="4"/>
  <c r="I211" i="4"/>
  <c r="H211" i="4"/>
  <c r="G211" i="4"/>
  <c r="F211" i="4"/>
  <c r="E211" i="4"/>
  <c r="D211" i="4"/>
  <c r="F210" i="4"/>
  <c r="E210" i="4"/>
  <c r="D210" i="4"/>
  <c r="L209" i="4"/>
  <c r="K209" i="4"/>
  <c r="J209" i="4"/>
  <c r="I209" i="4"/>
  <c r="H209" i="4"/>
  <c r="G209" i="4"/>
  <c r="F209" i="4"/>
  <c r="E209" i="4"/>
  <c r="D209" i="4"/>
  <c r="L208" i="4"/>
  <c r="K208" i="4"/>
  <c r="J208" i="4"/>
  <c r="I208" i="4"/>
  <c r="H208" i="4"/>
  <c r="G208" i="4"/>
  <c r="F208" i="4"/>
  <c r="E208" i="4"/>
  <c r="D208" i="4"/>
  <c r="L207" i="4"/>
  <c r="K207" i="4"/>
  <c r="J207" i="4"/>
  <c r="I207" i="4"/>
  <c r="H207" i="4"/>
  <c r="G207" i="4"/>
  <c r="F207" i="4"/>
  <c r="E207" i="4"/>
  <c r="D207" i="4"/>
  <c r="L206" i="4"/>
  <c r="K206" i="4"/>
  <c r="J206" i="4"/>
  <c r="I206" i="4"/>
  <c r="H206" i="4"/>
  <c r="G206" i="4"/>
  <c r="F206" i="4"/>
  <c r="E206" i="4"/>
  <c r="D206" i="4"/>
  <c r="F205" i="4"/>
  <c r="E205" i="4"/>
  <c r="D205" i="4"/>
  <c r="L204" i="4"/>
  <c r="K204" i="4"/>
  <c r="J204" i="4"/>
  <c r="I204" i="4"/>
  <c r="H204" i="4"/>
  <c r="G204" i="4"/>
  <c r="F204" i="4"/>
  <c r="E204" i="4"/>
  <c r="D204" i="4"/>
  <c r="L203" i="4"/>
  <c r="K203" i="4"/>
  <c r="J203" i="4"/>
  <c r="I203" i="4"/>
  <c r="H203" i="4"/>
  <c r="G203" i="4"/>
  <c r="F203" i="4"/>
  <c r="E203" i="4"/>
  <c r="D203" i="4"/>
  <c r="L202" i="4"/>
  <c r="K202" i="4"/>
  <c r="J202" i="4"/>
  <c r="I202" i="4"/>
  <c r="H202" i="4"/>
  <c r="G202" i="4"/>
  <c r="F202" i="4"/>
  <c r="E202" i="4"/>
  <c r="D202" i="4"/>
  <c r="L201" i="4"/>
  <c r="K201" i="4"/>
  <c r="J201" i="4"/>
  <c r="I201" i="4"/>
  <c r="H201" i="4"/>
  <c r="G201" i="4"/>
  <c r="F201" i="4"/>
  <c r="E201" i="4"/>
  <c r="D201" i="4"/>
  <c r="F200" i="4"/>
  <c r="E200" i="4"/>
  <c r="D200" i="4"/>
  <c r="L199" i="4"/>
  <c r="K199" i="4"/>
  <c r="J199" i="4"/>
  <c r="I199" i="4"/>
  <c r="H199" i="4"/>
  <c r="G199" i="4"/>
  <c r="F199" i="4"/>
  <c r="E199" i="4"/>
  <c r="D199" i="4"/>
  <c r="L198" i="4"/>
  <c r="K198" i="4"/>
  <c r="J198" i="4"/>
  <c r="I198" i="4"/>
  <c r="H198" i="4"/>
  <c r="G198" i="4"/>
  <c r="F198" i="4"/>
  <c r="E198" i="4"/>
  <c r="D198" i="4"/>
  <c r="L197" i="4"/>
  <c r="K197" i="4"/>
  <c r="J197" i="4"/>
  <c r="I197" i="4"/>
  <c r="H197" i="4"/>
  <c r="G197" i="4"/>
  <c r="F197" i="4"/>
  <c r="E197" i="4"/>
  <c r="D197" i="4"/>
  <c r="F196" i="4"/>
  <c r="E196" i="4"/>
  <c r="D196" i="4"/>
  <c r="F195" i="4"/>
  <c r="E195" i="4"/>
  <c r="D195" i="4"/>
  <c r="L194" i="4"/>
  <c r="K194" i="4"/>
  <c r="J194" i="4"/>
  <c r="I194" i="4"/>
  <c r="H194" i="4"/>
  <c r="G194" i="4"/>
  <c r="F194" i="4"/>
  <c r="E194" i="4"/>
  <c r="D194" i="4"/>
  <c r="L193" i="4"/>
  <c r="K193" i="4"/>
  <c r="J193" i="4"/>
  <c r="I193" i="4"/>
  <c r="H193" i="4"/>
  <c r="G193" i="4"/>
  <c r="F193" i="4"/>
  <c r="E193" i="4"/>
  <c r="D193" i="4"/>
  <c r="L192" i="4"/>
  <c r="K192" i="4"/>
  <c r="J192" i="4"/>
  <c r="I192" i="4"/>
  <c r="H192" i="4"/>
  <c r="G192" i="4"/>
  <c r="F192" i="4"/>
  <c r="E192" i="4"/>
  <c r="D192" i="4"/>
  <c r="F191" i="4"/>
  <c r="E191" i="4"/>
  <c r="D191" i="4"/>
  <c r="F190" i="4"/>
  <c r="E190" i="4"/>
  <c r="D190" i="4"/>
  <c r="L189" i="4"/>
  <c r="K189" i="4"/>
  <c r="J189" i="4"/>
  <c r="I189" i="4"/>
  <c r="H189" i="4"/>
  <c r="G189" i="4"/>
  <c r="F189" i="4"/>
  <c r="E189" i="4"/>
  <c r="D189" i="4"/>
  <c r="L188" i="4"/>
  <c r="K188" i="4"/>
  <c r="J188" i="4"/>
  <c r="I188" i="4"/>
  <c r="H188" i="4"/>
  <c r="G188" i="4"/>
  <c r="F188" i="4"/>
  <c r="E188" i="4"/>
  <c r="D188" i="4"/>
  <c r="L187" i="4"/>
  <c r="K187" i="4"/>
  <c r="J187" i="4"/>
  <c r="I187" i="4"/>
  <c r="H187" i="4"/>
  <c r="G187" i="4"/>
  <c r="F187" i="4"/>
  <c r="E187" i="4"/>
  <c r="D187" i="4"/>
  <c r="F186" i="4"/>
  <c r="E186" i="4"/>
  <c r="D186" i="4"/>
  <c r="L185" i="4"/>
  <c r="K185" i="4"/>
  <c r="J185" i="4"/>
  <c r="I185" i="4"/>
  <c r="H185" i="4"/>
  <c r="G185" i="4"/>
  <c r="F185" i="4"/>
  <c r="E185" i="4"/>
  <c r="D185" i="4"/>
  <c r="L184" i="4"/>
  <c r="K184" i="4"/>
  <c r="J184" i="4"/>
  <c r="I184" i="4"/>
  <c r="H184" i="4"/>
  <c r="G184" i="4"/>
  <c r="F184" i="4"/>
  <c r="E184" i="4"/>
  <c r="D184" i="4"/>
  <c r="L183" i="4"/>
  <c r="K183" i="4"/>
  <c r="J183" i="4"/>
  <c r="I183" i="4"/>
  <c r="H183" i="4"/>
  <c r="G183" i="4"/>
  <c r="F183" i="4"/>
  <c r="E183" i="4"/>
  <c r="D183" i="4"/>
  <c r="L182" i="4"/>
  <c r="K182" i="4"/>
  <c r="J182" i="4"/>
  <c r="I182" i="4"/>
  <c r="H182" i="4"/>
  <c r="G182" i="4"/>
  <c r="F182" i="4"/>
  <c r="E182" i="4"/>
  <c r="D182" i="4"/>
  <c r="F181" i="4"/>
  <c r="E181" i="4"/>
  <c r="D181" i="4"/>
  <c r="L180" i="4"/>
  <c r="K180" i="4"/>
  <c r="J180" i="4"/>
  <c r="I180" i="4"/>
  <c r="H180" i="4"/>
  <c r="G180" i="4"/>
  <c r="F180" i="4"/>
  <c r="E180" i="4"/>
  <c r="D180" i="4"/>
  <c r="L177" i="4"/>
  <c r="K177" i="4"/>
  <c r="L176" i="4"/>
  <c r="K176" i="4"/>
  <c r="J176" i="4"/>
  <c r="I176" i="4"/>
  <c r="H176" i="4"/>
  <c r="G176" i="4"/>
  <c r="F176" i="4"/>
  <c r="E176" i="4"/>
  <c r="D176" i="4"/>
  <c r="L175" i="4"/>
  <c r="K175" i="4"/>
  <c r="J175" i="4"/>
  <c r="I175" i="4"/>
  <c r="H175" i="4"/>
  <c r="G175" i="4"/>
  <c r="F175" i="4"/>
  <c r="E175" i="4"/>
  <c r="D175" i="4"/>
  <c r="L174" i="4"/>
  <c r="K174" i="4"/>
  <c r="J174" i="4"/>
  <c r="I174" i="4"/>
  <c r="H174" i="4"/>
  <c r="G174" i="4"/>
  <c r="F174" i="4"/>
  <c r="E174" i="4"/>
  <c r="D174" i="4"/>
  <c r="L173" i="4"/>
  <c r="K173" i="4"/>
  <c r="J173" i="4"/>
  <c r="I173" i="4"/>
  <c r="H173" i="4"/>
  <c r="G173" i="4"/>
  <c r="F173" i="4"/>
  <c r="E173" i="4"/>
  <c r="D173" i="4"/>
  <c r="L172" i="4"/>
  <c r="K172" i="4"/>
  <c r="J172" i="4"/>
  <c r="I172" i="4"/>
  <c r="H172" i="4"/>
  <c r="G172" i="4"/>
  <c r="F172" i="4"/>
  <c r="E172" i="4"/>
  <c r="D172" i="4"/>
  <c r="L171" i="4"/>
  <c r="K171" i="4"/>
  <c r="J171" i="4"/>
  <c r="I171" i="4"/>
  <c r="H171" i="4"/>
  <c r="G171" i="4"/>
  <c r="F171" i="4"/>
  <c r="E171" i="4"/>
  <c r="D171" i="4"/>
  <c r="L170" i="4"/>
  <c r="K170" i="4"/>
  <c r="J170" i="4"/>
  <c r="I170" i="4"/>
  <c r="H170" i="4"/>
  <c r="G170" i="4"/>
  <c r="F170" i="4"/>
  <c r="E170" i="4"/>
  <c r="D170" i="4"/>
  <c r="L169" i="4"/>
  <c r="K169" i="4"/>
  <c r="J169" i="4"/>
  <c r="I169" i="4"/>
  <c r="H169" i="4"/>
  <c r="G169" i="4"/>
  <c r="F169" i="4"/>
  <c r="E169" i="4"/>
  <c r="D169" i="4"/>
  <c r="L168" i="4"/>
  <c r="K168" i="4"/>
  <c r="J168" i="4"/>
  <c r="I168" i="4"/>
  <c r="H168" i="4"/>
  <c r="G168" i="4"/>
  <c r="F168" i="4"/>
  <c r="E168" i="4"/>
  <c r="D168" i="4"/>
  <c r="L167" i="4"/>
  <c r="K167" i="4"/>
  <c r="L166" i="4"/>
  <c r="K166" i="4"/>
  <c r="J166" i="4"/>
  <c r="I166" i="4"/>
  <c r="H166" i="4"/>
  <c r="G166" i="4"/>
  <c r="F166" i="4"/>
  <c r="E166" i="4"/>
  <c r="D166" i="4"/>
  <c r="L165" i="4"/>
  <c r="K165" i="4"/>
  <c r="J165" i="4"/>
  <c r="I165" i="4"/>
  <c r="H165" i="4"/>
  <c r="G165" i="4"/>
  <c r="F165" i="4"/>
  <c r="E165" i="4"/>
  <c r="D165" i="4"/>
  <c r="L164" i="4"/>
  <c r="K164" i="4"/>
  <c r="J164" i="4"/>
  <c r="I164" i="4"/>
  <c r="H164" i="4"/>
  <c r="G164" i="4"/>
  <c r="F164" i="4"/>
  <c r="E164" i="4"/>
  <c r="D164" i="4"/>
  <c r="L163" i="4"/>
  <c r="K163" i="4"/>
  <c r="J163" i="4"/>
  <c r="I163" i="4"/>
  <c r="H163" i="4"/>
  <c r="G163" i="4"/>
  <c r="F163" i="4"/>
  <c r="E163" i="4"/>
  <c r="D163" i="4"/>
  <c r="L162" i="4"/>
  <c r="K162" i="4"/>
  <c r="L161" i="4"/>
  <c r="K161" i="4"/>
  <c r="J161" i="4"/>
  <c r="I161" i="4"/>
  <c r="H161" i="4"/>
  <c r="G161" i="4"/>
  <c r="F161" i="4"/>
  <c r="E161" i="4"/>
  <c r="D161" i="4"/>
  <c r="L160" i="4"/>
  <c r="K160" i="4"/>
  <c r="J160" i="4"/>
  <c r="I160" i="4"/>
  <c r="H160" i="4"/>
  <c r="G160" i="4"/>
  <c r="F160" i="4"/>
  <c r="E160" i="4"/>
  <c r="D160" i="4"/>
  <c r="L159" i="4"/>
  <c r="K159" i="4"/>
  <c r="J159" i="4"/>
  <c r="I159" i="4"/>
  <c r="H159" i="4"/>
  <c r="G159" i="4"/>
  <c r="F159" i="4"/>
  <c r="E159" i="4"/>
  <c r="D159" i="4"/>
  <c r="L158" i="4"/>
  <c r="K158" i="4"/>
  <c r="L157" i="4"/>
  <c r="K157" i="4"/>
  <c r="L156" i="4"/>
  <c r="K156" i="4"/>
  <c r="J156" i="4"/>
  <c r="I156" i="4"/>
  <c r="H156" i="4"/>
  <c r="G156" i="4"/>
  <c r="F156" i="4"/>
  <c r="E156" i="4"/>
  <c r="D156" i="4"/>
  <c r="L155" i="4"/>
  <c r="K155" i="4"/>
  <c r="J155" i="4"/>
  <c r="I155" i="4"/>
  <c r="H155" i="4"/>
  <c r="G155" i="4"/>
  <c r="F155" i="4"/>
  <c r="E155" i="4"/>
  <c r="D155" i="4"/>
  <c r="L154" i="4"/>
  <c r="K154" i="4"/>
  <c r="J154" i="4"/>
  <c r="I154" i="4"/>
  <c r="H154" i="4"/>
  <c r="G154" i="4"/>
  <c r="F154" i="4"/>
  <c r="E154" i="4"/>
  <c r="D154" i="4"/>
  <c r="L153" i="4"/>
  <c r="K153" i="4"/>
  <c r="J153" i="4"/>
  <c r="I153" i="4"/>
  <c r="H153" i="4"/>
  <c r="G153" i="4"/>
  <c r="F153" i="4"/>
  <c r="E153" i="4"/>
  <c r="D153" i="4"/>
  <c r="L152" i="4"/>
  <c r="K152" i="4"/>
  <c r="L151" i="4"/>
  <c r="K151" i="4"/>
  <c r="J151" i="4"/>
  <c r="I151" i="4"/>
  <c r="H151" i="4"/>
  <c r="G151" i="4"/>
  <c r="F151" i="4"/>
  <c r="E151" i="4"/>
  <c r="D151" i="4"/>
  <c r="L150" i="4"/>
  <c r="K150" i="4"/>
  <c r="J150" i="4"/>
  <c r="I150" i="4"/>
  <c r="H150" i="4"/>
  <c r="G150" i="4"/>
  <c r="F150" i="4"/>
  <c r="E150" i="4"/>
  <c r="D150" i="4"/>
  <c r="L149" i="4"/>
  <c r="K149" i="4"/>
  <c r="J149" i="4"/>
  <c r="I149" i="4"/>
  <c r="H149" i="4"/>
  <c r="G149" i="4"/>
  <c r="F149" i="4"/>
  <c r="E149" i="4"/>
  <c r="D149" i="4"/>
  <c r="L148" i="4"/>
  <c r="K148" i="4"/>
  <c r="L147" i="4"/>
  <c r="K147" i="4"/>
  <c r="J147" i="4"/>
  <c r="I147" i="4"/>
  <c r="H147" i="4"/>
  <c r="G147" i="4"/>
  <c r="F147" i="4"/>
  <c r="E147" i="4"/>
  <c r="D147" i="4"/>
  <c r="L146" i="4"/>
  <c r="K146" i="4"/>
  <c r="J146" i="4"/>
  <c r="I146" i="4"/>
  <c r="H146" i="4"/>
  <c r="G146" i="4"/>
  <c r="F146" i="4"/>
  <c r="E146" i="4"/>
  <c r="D146" i="4"/>
  <c r="L145" i="4"/>
  <c r="K145" i="4"/>
  <c r="J145" i="4"/>
  <c r="I145" i="4"/>
  <c r="H145" i="4"/>
  <c r="G145" i="4"/>
  <c r="F145" i="4"/>
  <c r="E145" i="4"/>
  <c r="D145" i="4"/>
  <c r="L144" i="4"/>
  <c r="K144" i="4"/>
  <c r="J144" i="4"/>
  <c r="I144" i="4"/>
  <c r="H144" i="4"/>
  <c r="G144" i="4"/>
  <c r="F144" i="4"/>
  <c r="E144" i="4"/>
  <c r="D144" i="4"/>
  <c r="L142" i="4"/>
  <c r="K142" i="4"/>
  <c r="J142" i="4"/>
  <c r="I142" i="4"/>
  <c r="H142" i="4"/>
  <c r="G142" i="4"/>
  <c r="F142" i="4"/>
  <c r="E142" i="4"/>
  <c r="D142" i="4"/>
  <c r="E216" i="4" l="1"/>
  <c r="E254" i="4"/>
  <c r="I254" i="4"/>
  <c r="G254" i="4"/>
  <c r="K254" i="4"/>
  <c r="D254" i="4"/>
  <c r="H254" i="4"/>
  <c r="L254" i="4"/>
  <c r="F254" i="4"/>
  <c r="J254" i="4"/>
  <c r="D216" i="4"/>
  <c r="F216" i="4"/>
  <c r="L60" i="13"/>
  <c r="I60" i="13"/>
  <c r="H60" i="13" l="1"/>
  <c r="I73" i="13"/>
  <c r="I71" i="13"/>
  <c r="I77" i="13"/>
  <c r="I94" i="13"/>
  <c r="I87" i="13"/>
  <c r="I92" i="13"/>
  <c r="I95" i="13"/>
  <c r="I99" i="13"/>
  <c r="I67" i="13"/>
  <c r="I75" i="13"/>
  <c r="I83" i="13"/>
  <c r="I74" i="13"/>
  <c r="I80" i="13"/>
  <c r="I88" i="13"/>
  <c r="I96" i="13"/>
  <c r="I89" i="13"/>
  <c r="I97" i="13"/>
  <c r="I70" i="13"/>
  <c r="I86" i="13"/>
  <c r="I91" i="13"/>
  <c r="I85" i="13"/>
  <c r="I72" i="13"/>
  <c r="I65" i="13"/>
  <c r="I79" i="13"/>
  <c r="I81" i="13"/>
  <c r="I90" i="13"/>
  <c r="I100" i="13"/>
  <c r="I69" i="13"/>
  <c r="I78" i="13"/>
  <c r="I82" i="13"/>
  <c r="I66" i="13"/>
  <c r="I68" i="13"/>
  <c r="I98" i="13"/>
  <c r="I84" i="13"/>
  <c r="I93" i="13"/>
  <c r="I76" i="13"/>
  <c r="L75" i="13"/>
  <c r="L91" i="13"/>
  <c r="L67" i="13"/>
  <c r="L73" i="13"/>
  <c r="L87" i="13"/>
  <c r="L72" i="13"/>
  <c r="L80" i="13"/>
  <c r="L65" i="13"/>
  <c r="L74" i="13"/>
  <c r="L86" i="13"/>
  <c r="L94" i="13"/>
  <c r="L97" i="13"/>
  <c r="L83" i="13"/>
  <c r="L89" i="13"/>
  <c r="L88" i="13"/>
  <c r="L96" i="13"/>
  <c r="L70" i="13"/>
  <c r="L79" i="13"/>
  <c r="L93" i="13"/>
  <c r="L92" i="13"/>
  <c r="L69" i="13"/>
  <c r="L98" i="13"/>
  <c r="L90" i="13"/>
  <c r="L82" i="13"/>
  <c r="L76" i="13"/>
  <c r="L95" i="13"/>
  <c r="L78" i="13"/>
  <c r="L81" i="13"/>
  <c r="L77" i="13"/>
  <c r="L84" i="13"/>
  <c r="L71" i="13"/>
  <c r="L85" i="13"/>
  <c r="L100" i="13"/>
  <c r="L68" i="13"/>
  <c r="L99" i="13"/>
  <c r="L66" i="13"/>
  <c r="I101" i="13" l="1"/>
  <c r="G60" i="13"/>
  <c r="H89" i="13"/>
  <c r="H97" i="13"/>
  <c r="H78" i="13"/>
  <c r="H93" i="13"/>
  <c r="H68" i="13"/>
  <c r="H76" i="13"/>
  <c r="H84" i="13"/>
  <c r="H100" i="13"/>
  <c r="H65" i="13"/>
  <c r="H74" i="13"/>
  <c r="H86" i="13"/>
  <c r="H94" i="13"/>
  <c r="H85" i="13"/>
  <c r="H83" i="13"/>
  <c r="H95" i="13"/>
  <c r="H69" i="13"/>
  <c r="H66" i="13"/>
  <c r="H88" i="13"/>
  <c r="H96" i="13"/>
  <c r="H79" i="13"/>
  <c r="H87" i="13"/>
  <c r="H80" i="13"/>
  <c r="H92" i="13"/>
  <c r="H77" i="13"/>
  <c r="H70" i="13"/>
  <c r="H67" i="13"/>
  <c r="H75" i="13"/>
  <c r="H91" i="13"/>
  <c r="H99" i="13"/>
  <c r="H81" i="13"/>
  <c r="H82" i="13"/>
  <c r="H90" i="13"/>
  <c r="H98" i="13"/>
  <c r="H73" i="13"/>
  <c r="H71" i="13"/>
  <c r="H72" i="13"/>
  <c r="F60" i="13" l="1"/>
  <c r="G75" i="13"/>
  <c r="G87" i="13"/>
  <c r="G95" i="13"/>
  <c r="G90" i="13"/>
  <c r="G68" i="13"/>
  <c r="G84" i="13"/>
  <c r="G100" i="13"/>
  <c r="G86" i="13"/>
  <c r="G89" i="13"/>
  <c r="G97" i="13"/>
  <c r="G83" i="13"/>
  <c r="G91" i="13"/>
  <c r="G99" i="13"/>
  <c r="G94" i="13"/>
  <c r="G67" i="13"/>
  <c r="G72" i="13"/>
  <c r="G80" i="13"/>
  <c r="G82" i="13"/>
  <c r="G93" i="13"/>
  <c r="G79" i="13"/>
  <c r="G92" i="13"/>
  <c r="G71" i="13"/>
  <c r="G69" i="13"/>
  <c r="G85" i="13"/>
  <c r="G70" i="13"/>
  <c r="G78" i="13"/>
  <c r="G88" i="13"/>
  <c r="G96" i="13"/>
  <c r="G65" i="13"/>
  <c r="G73" i="13"/>
  <c r="G81" i="13"/>
  <c r="G98" i="13"/>
  <c r="G66" i="13"/>
  <c r="G76" i="13"/>
  <c r="G74" i="13"/>
  <c r="G77" i="13"/>
  <c r="L102" i="16"/>
  <c r="E60" i="13" l="1"/>
  <c r="F89" i="13"/>
  <c r="F97" i="13"/>
  <c r="F79" i="13"/>
  <c r="F99" i="13"/>
  <c r="F66" i="13"/>
  <c r="F74" i="13"/>
  <c r="F82" i="13"/>
  <c r="F72" i="13"/>
  <c r="F80" i="13"/>
  <c r="F77" i="13"/>
  <c r="F93" i="13"/>
  <c r="F75" i="13"/>
  <c r="F70" i="13"/>
  <c r="F78" i="13"/>
  <c r="F86" i="13"/>
  <c r="F69" i="13"/>
  <c r="F85" i="13"/>
  <c r="F95" i="13"/>
  <c r="F98" i="13"/>
  <c r="F67" i="13"/>
  <c r="F84" i="13"/>
  <c r="F92" i="13"/>
  <c r="F100" i="13"/>
  <c r="F73" i="13"/>
  <c r="F81" i="13"/>
  <c r="F71" i="13"/>
  <c r="F68" i="13"/>
  <c r="F94" i="13"/>
  <c r="F91" i="13"/>
  <c r="F76" i="13"/>
  <c r="F88" i="13"/>
  <c r="F96" i="13"/>
  <c r="F83" i="13"/>
  <c r="F65" i="13"/>
  <c r="F87" i="13"/>
  <c r="F90" i="13"/>
  <c r="E102" i="16"/>
  <c r="D60" i="13" l="1"/>
  <c r="E100" i="13"/>
  <c r="E80" i="13"/>
  <c r="E69" i="13"/>
  <c r="E85" i="13"/>
  <c r="E93" i="13"/>
  <c r="E72" i="13"/>
  <c r="E74" i="13"/>
  <c r="E82" i="13"/>
  <c r="E95" i="13"/>
  <c r="E77" i="13"/>
  <c r="E89" i="13"/>
  <c r="E97" i="13"/>
  <c r="E68" i="13"/>
  <c r="E76" i="13"/>
  <c r="E70" i="13"/>
  <c r="E86" i="13"/>
  <c r="E88" i="13"/>
  <c r="E96" i="13"/>
  <c r="E91" i="13"/>
  <c r="E99" i="13"/>
  <c r="E92" i="13"/>
  <c r="E98" i="13"/>
  <c r="E67" i="13"/>
  <c r="E75" i="13"/>
  <c r="E73" i="13"/>
  <c r="E81" i="13"/>
  <c r="E78" i="13"/>
  <c r="E94" i="13"/>
  <c r="E84" i="13"/>
  <c r="E71" i="13"/>
  <c r="E79" i="13"/>
  <c r="E87" i="13"/>
  <c r="E90" i="13"/>
  <c r="E65" i="13"/>
  <c r="E83" i="13"/>
  <c r="L101" i="13"/>
  <c r="E195" i="6"/>
  <c r="D195" i="6"/>
  <c r="D69" i="13" l="1"/>
  <c r="D82" i="13"/>
  <c r="D90" i="13"/>
  <c r="D98" i="13"/>
  <c r="D65" i="13"/>
  <c r="D81" i="13"/>
  <c r="D71" i="13"/>
  <c r="D79" i="13"/>
  <c r="D87" i="13"/>
  <c r="D73" i="13"/>
  <c r="D70" i="13"/>
  <c r="D72" i="13"/>
  <c r="D80" i="13"/>
  <c r="D92" i="13"/>
  <c r="D85" i="13"/>
  <c r="D93" i="13"/>
  <c r="D75" i="13"/>
  <c r="D91" i="13"/>
  <c r="D99" i="13"/>
  <c r="D88" i="13"/>
  <c r="D78" i="13"/>
  <c r="D89" i="13"/>
  <c r="D77" i="13"/>
  <c r="D97" i="13"/>
  <c r="D67" i="13"/>
  <c r="D68" i="13"/>
  <c r="D76" i="13"/>
  <c r="D84" i="13"/>
  <c r="D100" i="13"/>
  <c r="D74" i="13"/>
  <c r="D86" i="13"/>
  <c r="D94" i="13"/>
  <c r="D83" i="13"/>
  <c r="D95" i="13"/>
  <c r="D96" i="13"/>
  <c r="H101" i="13"/>
  <c r="F101" i="13" l="1"/>
  <c r="G101" i="13"/>
  <c r="J101" i="13"/>
  <c r="K101" i="13"/>
  <c r="C118" i="11"/>
  <c r="C120" i="6"/>
  <c r="C127" i="16"/>
  <c r="C126" i="16"/>
  <c r="C125" i="16"/>
  <c r="C124" i="16"/>
  <c r="C123" i="16"/>
  <c r="C122" i="16"/>
  <c r="C121" i="16"/>
  <c r="C120" i="16"/>
  <c r="C119" i="16"/>
  <c r="C118" i="16"/>
  <c r="C117" i="16"/>
  <c r="C116" i="16"/>
  <c r="C127" i="15"/>
  <c r="C126" i="15"/>
  <c r="C125" i="15"/>
  <c r="C124" i="15"/>
  <c r="C123" i="15"/>
  <c r="C122" i="15"/>
  <c r="C121" i="15"/>
  <c r="C120" i="15"/>
  <c r="C119" i="15"/>
  <c r="C118" i="15"/>
  <c r="C117" i="15"/>
  <c r="C116" i="15"/>
  <c r="C126" i="13"/>
  <c r="C125" i="13"/>
  <c r="C124" i="13"/>
  <c r="C123" i="13"/>
  <c r="C122" i="13"/>
  <c r="C121" i="13"/>
  <c r="C120" i="13"/>
  <c r="C119" i="13"/>
  <c r="C118" i="13"/>
  <c r="C117" i="13"/>
  <c r="C116" i="13"/>
  <c r="C115" i="13"/>
  <c r="C125" i="11"/>
  <c r="C124" i="11"/>
  <c r="C123" i="11"/>
  <c r="C122" i="11"/>
  <c r="C121" i="11"/>
  <c r="C120" i="11"/>
  <c r="C119" i="11"/>
  <c r="C117" i="11"/>
  <c r="C116" i="11"/>
  <c r="C115" i="11"/>
  <c r="C114" i="11"/>
  <c r="C126" i="9"/>
  <c r="C125" i="9"/>
  <c r="C124" i="9"/>
  <c r="C123" i="9"/>
  <c r="C122" i="9"/>
  <c r="C121" i="9"/>
  <c r="C120" i="9"/>
  <c r="C119" i="9"/>
  <c r="C118" i="9"/>
  <c r="C117" i="9"/>
  <c r="C116" i="9"/>
  <c r="C115" i="9"/>
  <c r="C126" i="8"/>
  <c r="C125" i="8"/>
  <c r="C124" i="8"/>
  <c r="C123" i="8"/>
  <c r="C122" i="8"/>
  <c r="C121" i="8"/>
  <c r="C120" i="8"/>
  <c r="C119" i="8"/>
  <c r="C118" i="8"/>
  <c r="C117" i="8"/>
  <c r="C116" i="8"/>
  <c r="C115" i="8"/>
  <c r="C126" i="7"/>
  <c r="C125" i="7"/>
  <c r="C124" i="7"/>
  <c r="C123" i="7"/>
  <c r="C122" i="7"/>
  <c r="C121" i="7"/>
  <c r="C120" i="7"/>
  <c r="C119" i="7"/>
  <c r="C118" i="7"/>
  <c r="C117" i="7"/>
  <c r="C116" i="7"/>
  <c r="C115" i="7"/>
  <c r="C127" i="6"/>
  <c r="C126" i="6"/>
  <c r="C125" i="6"/>
  <c r="C124" i="6"/>
  <c r="C123" i="6"/>
  <c r="C122" i="6"/>
  <c r="C121" i="6"/>
  <c r="C119" i="6"/>
  <c r="C118" i="6"/>
  <c r="C117" i="6"/>
  <c r="C116" i="6"/>
  <c r="C202" i="5"/>
  <c r="C201" i="5"/>
  <c r="C200" i="5"/>
  <c r="C199" i="5"/>
  <c r="C198" i="5"/>
  <c r="C197" i="5"/>
  <c r="C196" i="5"/>
  <c r="C195" i="5"/>
  <c r="C194" i="5"/>
  <c r="C193" i="5"/>
  <c r="C192" i="5"/>
  <c r="C191" i="5"/>
  <c r="C279" i="4"/>
  <c r="C278" i="4"/>
  <c r="C277" i="4"/>
  <c r="C276" i="4"/>
  <c r="C275" i="4"/>
  <c r="C274" i="4"/>
  <c r="C273" i="4"/>
  <c r="C272" i="4"/>
  <c r="C270" i="4"/>
  <c r="C271" i="4"/>
  <c r="C269" i="4"/>
  <c r="C268" i="4"/>
  <c r="F195" i="6" l="1"/>
  <c r="C146" i="16" l="1"/>
  <c r="C145" i="16"/>
  <c r="C144" i="16"/>
  <c r="C143" i="16"/>
  <c r="C142" i="16"/>
  <c r="C141" i="16"/>
  <c r="C140" i="16"/>
  <c r="C139" i="16"/>
  <c r="C138" i="16"/>
  <c r="C137" i="16"/>
  <c r="C136" i="16"/>
  <c r="C135" i="16"/>
  <c r="C146" i="15"/>
  <c r="C145" i="15"/>
  <c r="C144" i="15"/>
  <c r="C143" i="15"/>
  <c r="C142" i="15"/>
  <c r="C141" i="15"/>
  <c r="C140" i="15"/>
  <c r="C139" i="15"/>
  <c r="C138" i="15"/>
  <c r="C137" i="15"/>
  <c r="C136" i="15"/>
  <c r="C135" i="15"/>
  <c r="C145" i="13"/>
  <c r="C144" i="13"/>
  <c r="C143" i="13"/>
  <c r="C142" i="13"/>
  <c r="C141" i="13"/>
  <c r="C140" i="13"/>
  <c r="C139" i="13"/>
  <c r="C138" i="13"/>
  <c r="C137" i="13"/>
  <c r="C136" i="13"/>
  <c r="C135" i="13"/>
  <c r="C134" i="13"/>
  <c r="C144" i="11"/>
  <c r="C143" i="11"/>
  <c r="C142" i="11"/>
  <c r="C141" i="11"/>
  <c r="C140" i="11"/>
  <c r="C139" i="11"/>
  <c r="C138" i="11"/>
  <c r="C137" i="11"/>
  <c r="C136" i="11"/>
  <c r="C135" i="11"/>
  <c r="C134" i="11"/>
  <c r="C133" i="11"/>
  <c r="C145" i="9"/>
  <c r="C144" i="9"/>
  <c r="C143" i="9"/>
  <c r="C142" i="9"/>
  <c r="C141" i="9"/>
  <c r="C140" i="9"/>
  <c r="C139" i="9"/>
  <c r="C138" i="9"/>
  <c r="C137" i="9"/>
  <c r="C136" i="9"/>
  <c r="C135" i="9"/>
  <c r="C134" i="9"/>
  <c r="C145" i="8"/>
  <c r="C144" i="8"/>
  <c r="C143" i="8"/>
  <c r="C142" i="8"/>
  <c r="C141" i="8"/>
  <c r="C140" i="8"/>
  <c r="C139" i="8"/>
  <c r="C138" i="8"/>
  <c r="C137" i="8"/>
  <c r="C136" i="8"/>
  <c r="C135" i="8"/>
  <c r="C134" i="8"/>
  <c r="C145" i="7"/>
  <c r="C144" i="7"/>
  <c r="C143" i="7"/>
  <c r="C142" i="7"/>
  <c r="C141" i="7"/>
  <c r="C140" i="7"/>
  <c r="C139" i="7"/>
  <c r="C138" i="7"/>
  <c r="C137" i="7"/>
  <c r="C136" i="7"/>
  <c r="C135" i="7"/>
  <c r="C134" i="7"/>
  <c r="C146" i="6"/>
  <c r="C145" i="6"/>
  <c r="C144" i="6"/>
  <c r="C143" i="6"/>
  <c r="C142" i="6"/>
  <c r="C141" i="6"/>
  <c r="C140" i="6"/>
  <c r="C139" i="6"/>
  <c r="C138" i="6"/>
  <c r="C137" i="6"/>
  <c r="C136" i="6"/>
  <c r="C135" i="6"/>
  <c r="I185" i="8" l="1"/>
  <c r="I230" i="8" s="1"/>
  <c r="I271" i="8" s="1"/>
  <c r="H243" i="19" s="1"/>
  <c r="D182" i="8"/>
  <c r="D227" i="8" s="1"/>
  <c r="D268" i="8" s="1"/>
  <c r="C240" i="19" s="1"/>
  <c r="H178" i="8"/>
  <c r="H223" i="8" s="1"/>
  <c r="H264" i="8" s="1"/>
  <c r="G236" i="19" s="1"/>
  <c r="L174" i="8"/>
  <c r="L219" i="8" s="1"/>
  <c r="L260" i="8" s="1"/>
  <c r="K232" i="19" s="1"/>
  <c r="G171" i="8"/>
  <c r="G216" i="8" s="1"/>
  <c r="G257" i="8" s="1"/>
  <c r="F229" i="19" s="1"/>
  <c r="K167" i="8"/>
  <c r="K212" i="8" s="1"/>
  <c r="K253" i="8" s="1"/>
  <c r="J225" i="19" s="1"/>
  <c r="D164" i="8"/>
  <c r="D209" i="8" s="1"/>
  <c r="D250" i="8" s="1"/>
  <c r="C222" i="19" s="1"/>
  <c r="I161" i="8"/>
  <c r="I206" i="8" s="1"/>
  <c r="I247" i="8" s="1"/>
  <c r="H219" i="19" s="1"/>
  <c r="J158" i="8"/>
  <c r="J203" i="8" s="1"/>
  <c r="J244" i="8" s="1"/>
  <c r="I216" i="19" s="1"/>
  <c r="L156" i="8"/>
  <c r="L201" i="8" s="1"/>
  <c r="L242" i="8" s="1"/>
  <c r="K214" i="19" s="1"/>
  <c r="E155" i="8"/>
  <c r="E200" i="8" s="1"/>
  <c r="E241" i="8" s="1"/>
  <c r="D213" i="19" s="1"/>
  <c r="F154" i="8"/>
  <c r="F199" i="8" s="1"/>
  <c r="F240" i="8" s="1"/>
  <c r="E212" i="19" s="1"/>
  <c r="H153" i="8"/>
  <c r="J188" i="8"/>
  <c r="J233" i="8" s="1"/>
  <c r="J274" i="8" s="1"/>
  <c r="I246" i="19" s="1"/>
  <c r="E188" i="8"/>
  <c r="E233" i="8" s="1"/>
  <c r="E274" i="8" s="1"/>
  <c r="D246" i="19" s="1"/>
  <c r="J187" i="8"/>
  <c r="J232" i="8" s="1"/>
  <c r="J273" i="8" s="1"/>
  <c r="I245" i="19" s="1"/>
  <c r="E187" i="8"/>
  <c r="E232" i="8" s="1"/>
  <c r="E273" i="8" s="1"/>
  <c r="D245" i="19" s="1"/>
  <c r="J186" i="8"/>
  <c r="J231" i="8" s="1"/>
  <c r="J272" i="8" s="1"/>
  <c r="I244" i="19" s="1"/>
  <c r="E186" i="8"/>
  <c r="E231" i="8" s="1"/>
  <c r="E272" i="8" s="1"/>
  <c r="D244" i="19" s="1"/>
  <c r="J185" i="8"/>
  <c r="J230" i="8" s="1"/>
  <c r="J271" i="8" s="1"/>
  <c r="I243" i="19" s="1"/>
  <c r="E185" i="8"/>
  <c r="E230" i="8" s="1"/>
  <c r="E271" i="8" s="1"/>
  <c r="D243" i="19" s="1"/>
  <c r="I184" i="8"/>
  <c r="I229" i="8" s="1"/>
  <c r="I270" i="8" s="1"/>
  <c r="H242" i="19" s="1"/>
  <c r="E184" i="8"/>
  <c r="E229" i="8" s="1"/>
  <c r="E270" i="8" s="1"/>
  <c r="D242" i="19" s="1"/>
  <c r="I183" i="8"/>
  <c r="I228" i="8" s="1"/>
  <c r="I269" i="8" s="1"/>
  <c r="H241" i="19" s="1"/>
  <c r="E183" i="8"/>
  <c r="E228" i="8" s="1"/>
  <c r="E269" i="8" s="1"/>
  <c r="D241" i="19" s="1"/>
  <c r="I182" i="8"/>
  <c r="I227" i="8" s="1"/>
  <c r="I268" i="8" s="1"/>
  <c r="H240" i="19" s="1"/>
  <c r="E182" i="8"/>
  <c r="E227" i="8" s="1"/>
  <c r="E268" i="8" s="1"/>
  <c r="D240" i="19" s="1"/>
  <c r="I181" i="8"/>
  <c r="I226" i="8" s="1"/>
  <c r="I267" i="8" s="1"/>
  <c r="H239" i="19" s="1"/>
  <c r="D181" i="8"/>
  <c r="D226" i="8" s="1"/>
  <c r="D267" i="8" s="1"/>
  <c r="C239" i="19" s="1"/>
  <c r="I180" i="8"/>
  <c r="I225" i="8" s="1"/>
  <c r="I266" i="8" s="1"/>
  <c r="H238" i="19" s="1"/>
  <c r="D180" i="8"/>
  <c r="D225" i="8" s="1"/>
  <c r="D266" i="8" s="1"/>
  <c r="C238" i="19" s="1"/>
  <c r="I179" i="8"/>
  <c r="I224" i="8" s="1"/>
  <c r="I265" i="8" s="1"/>
  <c r="H237" i="19" s="1"/>
  <c r="D179" i="8"/>
  <c r="D224" i="8" s="1"/>
  <c r="D265" i="8" s="1"/>
  <c r="C237" i="19" s="1"/>
  <c r="I178" i="8"/>
  <c r="I223" i="8" s="1"/>
  <c r="I264" i="8" s="1"/>
  <c r="H236" i="19" s="1"/>
  <c r="D178" i="8"/>
  <c r="D223" i="8" s="1"/>
  <c r="D264" i="8" s="1"/>
  <c r="C236" i="19" s="1"/>
  <c r="H177" i="8"/>
  <c r="H222" i="8" s="1"/>
  <c r="H263" i="8" s="1"/>
  <c r="G235" i="19" s="1"/>
  <c r="D177" i="8"/>
  <c r="D222" i="8" s="1"/>
  <c r="D263" i="8" s="1"/>
  <c r="C235" i="19" s="1"/>
  <c r="H176" i="8"/>
  <c r="H221" i="8" s="1"/>
  <c r="H262" i="8" s="1"/>
  <c r="G234" i="19" s="1"/>
  <c r="D176" i="8"/>
  <c r="D221" i="8" s="1"/>
  <c r="D262" i="8" s="1"/>
  <c r="C234" i="19" s="1"/>
  <c r="H175" i="8"/>
  <c r="H220" i="8" s="1"/>
  <c r="H261" i="8" s="1"/>
  <c r="G233" i="19" s="1"/>
  <c r="D175" i="8"/>
  <c r="D220" i="8" s="1"/>
  <c r="D261" i="8" s="1"/>
  <c r="C233" i="19" s="1"/>
  <c r="H174" i="8"/>
  <c r="H219" i="8" s="1"/>
  <c r="H260" i="8" s="1"/>
  <c r="G232" i="19" s="1"/>
  <c r="L173" i="8"/>
  <c r="L218" i="8" s="1"/>
  <c r="L259" i="8" s="1"/>
  <c r="K231" i="19" s="1"/>
  <c r="H173" i="8"/>
  <c r="H218" i="8" s="1"/>
  <c r="H259" i="8" s="1"/>
  <c r="G231" i="19" s="1"/>
  <c r="L172" i="8"/>
  <c r="L217" i="8" s="1"/>
  <c r="L258" i="8" s="1"/>
  <c r="K230" i="19" s="1"/>
  <c r="H172" i="8"/>
  <c r="H217" i="8" s="1"/>
  <c r="H258" i="8" s="1"/>
  <c r="G230" i="19" s="1"/>
  <c r="L171" i="8"/>
  <c r="L216" i="8" s="1"/>
  <c r="L257" i="8" s="1"/>
  <c r="K229" i="19" s="1"/>
  <c r="H171" i="8"/>
  <c r="H216" i="8" s="1"/>
  <c r="H257" i="8" s="1"/>
  <c r="G229" i="19" s="1"/>
  <c r="L170" i="8"/>
  <c r="L215" i="8" s="1"/>
  <c r="L256" i="8" s="1"/>
  <c r="K228" i="19" s="1"/>
  <c r="G170" i="8"/>
  <c r="G215" i="8" s="1"/>
  <c r="G256" i="8" s="1"/>
  <c r="F228" i="19" s="1"/>
  <c r="L169" i="8"/>
  <c r="L214" i="8" s="1"/>
  <c r="L255" i="8" s="1"/>
  <c r="K227" i="19" s="1"/>
  <c r="G169" i="8"/>
  <c r="G214" i="8" s="1"/>
  <c r="G255" i="8" s="1"/>
  <c r="F227" i="19" s="1"/>
  <c r="L168" i="8"/>
  <c r="L213" i="8" s="1"/>
  <c r="L254" i="8" s="1"/>
  <c r="K226" i="19" s="1"/>
  <c r="G168" i="8"/>
  <c r="G213" i="8" s="1"/>
  <c r="G254" i="8" s="1"/>
  <c r="F226" i="19" s="1"/>
  <c r="L167" i="8"/>
  <c r="L212" i="8" s="1"/>
  <c r="L253" i="8" s="1"/>
  <c r="K225" i="19" s="1"/>
  <c r="G167" i="8"/>
  <c r="G212" i="8" s="1"/>
  <c r="G253" i="8" s="1"/>
  <c r="F225" i="19" s="1"/>
  <c r="L166" i="8"/>
  <c r="L211" i="8" s="1"/>
  <c r="L252" i="8" s="1"/>
  <c r="K224" i="19" s="1"/>
  <c r="G166" i="8"/>
  <c r="G211" i="8" s="1"/>
  <c r="G252" i="8" s="1"/>
  <c r="F224" i="19" s="1"/>
  <c r="L165" i="8"/>
  <c r="L210" i="8" s="1"/>
  <c r="L251" i="8" s="1"/>
  <c r="K223" i="19" s="1"/>
  <c r="G165" i="8"/>
  <c r="G210" i="8" s="1"/>
  <c r="G251" i="8" s="1"/>
  <c r="F223" i="19" s="1"/>
  <c r="L164" i="8"/>
  <c r="L209" i="8" s="1"/>
  <c r="L250" i="8" s="1"/>
  <c r="K222" i="19" s="1"/>
  <c r="G164" i="8"/>
  <c r="G209" i="8" s="1"/>
  <c r="G250" i="8" s="1"/>
  <c r="F222" i="19" s="1"/>
  <c r="K163" i="8"/>
  <c r="K208" i="8" s="1"/>
  <c r="K249" i="8" s="1"/>
  <c r="J221" i="19" s="1"/>
  <c r="G163" i="8"/>
  <c r="G208" i="8" s="1"/>
  <c r="G249" i="8" s="1"/>
  <c r="F221" i="19" s="1"/>
  <c r="K162" i="8"/>
  <c r="K207" i="8" s="1"/>
  <c r="K248" i="8" s="1"/>
  <c r="J220" i="19" s="1"/>
  <c r="G162" i="8"/>
  <c r="G207" i="8" s="1"/>
  <c r="G248" i="8" s="1"/>
  <c r="F220" i="19" s="1"/>
  <c r="J161" i="8"/>
  <c r="J206" i="8" s="1"/>
  <c r="J247" i="8" s="1"/>
  <c r="I219" i="19" s="1"/>
  <c r="D161" i="8"/>
  <c r="D206" i="8" s="1"/>
  <c r="D247" i="8" s="1"/>
  <c r="C219" i="19" s="1"/>
  <c r="I160" i="8"/>
  <c r="I205" i="8" s="1"/>
  <c r="I246" i="8" s="1"/>
  <c r="H218" i="19" s="1"/>
  <c r="E160" i="8"/>
  <c r="E205" i="8" s="1"/>
  <c r="E246" i="8" s="1"/>
  <c r="D218" i="19" s="1"/>
  <c r="J159" i="8"/>
  <c r="J204" i="8" s="1"/>
  <c r="J245" i="8" s="1"/>
  <c r="I217" i="19" s="1"/>
  <c r="D159" i="8"/>
  <c r="D204" i="8" s="1"/>
  <c r="D245" i="8" s="1"/>
  <c r="C217" i="19" s="1"/>
  <c r="G158" i="8"/>
  <c r="G203" i="8" s="1"/>
  <c r="G244" i="8" s="1"/>
  <c r="F216" i="19" s="1"/>
  <c r="L157" i="8"/>
  <c r="L202" i="8" s="1"/>
  <c r="L243" i="8" s="1"/>
  <c r="K215" i="19" s="1"/>
  <c r="F157" i="8"/>
  <c r="F202" i="8" s="1"/>
  <c r="F243" i="8" s="1"/>
  <c r="E215" i="19" s="1"/>
  <c r="I156" i="8"/>
  <c r="I201" i="8" s="1"/>
  <c r="I242" i="8" s="1"/>
  <c r="H214" i="19" s="1"/>
  <c r="E156" i="8"/>
  <c r="E201" i="8" s="1"/>
  <c r="E242" i="8" s="1"/>
  <c r="D214" i="19" s="1"/>
  <c r="H155" i="8"/>
  <c r="H200" i="8" s="1"/>
  <c r="H241" i="8" s="1"/>
  <c r="G213" i="19" s="1"/>
  <c r="K154" i="8"/>
  <c r="K199" i="8" s="1"/>
  <c r="K240" i="8" s="1"/>
  <c r="J212" i="19" s="1"/>
  <c r="K153" i="8"/>
  <c r="D153" i="8"/>
  <c r="G187" i="8"/>
  <c r="G232" i="8" s="1"/>
  <c r="G273" i="8" s="1"/>
  <c r="F245" i="19" s="1"/>
  <c r="K183" i="8"/>
  <c r="K228" i="8" s="1"/>
  <c r="K269" i="8" s="1"/>
  <c r="J241" i="19" s="1"/>
  <c r="F180" i="8"/>
  <c r="F225" i="8" s="1"/>
  <c r="F266" i="8" s="1"/>
  <c r="E238" i="19" s="1"/>
  <c r="J176" i="8"/>
  <c r="J221" i="8" s="1"/>
  <c r="J262" i="8" s="1"/>
  <c r="I234" i="19" s="1"/>
  <c r="E173" i="8"/>
  <c r="E218" i="8" s="1"/>
  <c r="E259" i="8" s="1"/>
  <c r="D231" i="19" s="1"/>
  <c r="I169" i="8"/>
  <c r="I214" i="8" s="1"/>
  <c r="I255" i="8" s="1"/>
  <c r="H227" i="19" s="1"/>
  <c r="K165" i="8"/>
  <c r="K210" i="8" s="1"/>
  <c r="K251" i="8" s="1"/>
  <c r="J223" i="19" s="1"/>
  <c r="F162" i="8"/>
  <c r="F207" i="8" s="1"/>
  <c r="F248" i="8" s="1"/>
  <c r="E220" i="19" s="1"/>
  <c r="I159" i="8"/>
  <c r="I204" i="8" s="1"/>
  <c r="I245" i="8" s="1"/>
  <c r="H217" i="19" s="1"/>
  <c r="K157" i="8"/>
  <c r="K202" i="8" s="1"/>
  <c r="K243" i="8" s="1"/>
  <c r="J215" i="19" s="1"/>
  <c r="D156" i="8"/>
  <c r="D201" i="8" s="1"/>
  <c r="D242" i="8" s="1"/>
  <c r="C214" i="19" s="1"/>
  <c r="J154" i="8"/>
  <c r="J199" i="8" s="1"/>
  <c r="J240" i="8" s="1"/>
  <c r="I212" i="19" s="1"/>
  <c r="L153" i="8"/>
  <c r="L188" i="8"/>
  <c r="L233" i="8" s="1"/>
  <c r="L274" i="8" s="1"/>
  <c r="K246" i="19" s="1"/>
  <c r="H188" i="8"/>
  <c r="H233" i="8" s="1"/>
  <c r="H274" i="8" s="1"/>
  <c r="G246" i="19" s="1"/>
  <c r="L187" i="8"/>
  <c r="L232" i="8" s="1"/>
  <c r="L273" i="8" s="1"/>
  <c r="K245" i="19" s="1"/>
  <c r="H187" i="8"/>
  <c r="H232" i="8" s="1"/>
  <c r="H273" i="8" s="1"/>
  <c r="G245" i="19" s="1"/>
  <c r="L186" i="8"/>
  <c r="L231" i="8" s="1"/>
  <c r="L272" i="8" s="1"/>
  <c r="K244" i="19" s="1"/>
  <c r="G186" i="8"/>
  <c r="G231" i="8" s="1"/>
  <c r="G272" i="8" s="1"/>
  <c r="F244" i="19" s="1"/>
  <c r="L185" i="8"/>
  <c r="L230" i="8" s="1"/>
  <c r="L271" i="8" s="1"/>
  <c r="K243" i="19" s="1"/>
  <c r="G185" i="8"/>
  <c r="G230" i="8" s="1"/>
  <c r="G271" i="8" s="1"/>
  <c r="F243" i="19" s="1"/>
  <c r="L184" i="8"/>
  <c r="L229" i="8" s="1"/>
  <c r="L270" i="8" s="1"/>
  <c r="K242" i="19" s="1"/>
  <c r="G184" i="8"/>
  <c r="G229" i="8" s="1"/>
  <c r="G270" i="8" s="1"/>
  <c r="F242" i="19" s="1"/>
  <c r="L183" i="8"/>
  <c r="L228" i="8" s="1"/>
  <c r="L269" i="8" s="1"/>
  <c r="K241" i="19" s="1"/>
  <c r="G183" i="8"/>
  <c r="G228" i="8" s="1"/>
  <c r="G269" i="8" s="1"/>
  <c r="F241" i="19" s="1"/>
  <c r="K182" i="8"/>
  <c r="K227" i="8" s="1"/>
  <c r="K268" i="8" s="1"/>
  <c r="J240" i="19" s="1"/>
  <c r="G182" i="8"/>
  <c r="G227" i="8" s="1"/>
  <c r="G268" i="8" s="1"/>
  <c r="F240" i="19" s="1"/>
  <c r="K181" i="8"/>
  <c r="K226" i="8" s="1"/>
  <c r="K267" i="8" s="1"/>
  <c r="J239" i="19" s="1"/>
  <c r="G181" i="8"/>
  <c r="G226" i="8" s="1"/>
  <c r="G267" i="8" s="1"/>
  <c r="F239" i="19" s="1"/>
  <c r="K180" i="8"/>
  <c r="K225" i="8" s="1"/>
  <c r="K266" i="8" s="1"/>
  <c r="J238" i="19" s="1"/>
  <c r="G180" i="8"/>
  <c r="G225" i="8" s="1"/>
  <c r="G266" i="8" s="1"/>
  <c r="F238" i="19" s="1"/>
  <c r="K179" i="8"/>
  <c r="K224" i="8" s="1"/>
  <c r="K265" i="8" s="1"/>
  <c r="J237" i="19" s="1"/>
  <c r="F179" i="8"/>
  <c r="F224" i="8" s="1"/>
  <c r="F265" i="8" s="1"/>
  <c r="E237" i="19" s="1"/>
  <c r="K178" i="8"/>
  <c r="K223" i="8" s="1"/>
  <c r="K264" i="8" s="1"/>
  <c r="J236" i="19" s="1"/>
  <c r="F178" i="8"/>
  <c r="F223" i="8" s="1"/>
  <c r="F264" i="8" s="1"/>
  <c r="E236" i="19" s="1"/>
  <c r="K177" i="8"/>
  <c r="K222" i="8" s="1"/>
  <c r="K263" i="8" s="1"/>
  <c r="J235" i="19" s="1"/>
  <c r="F177" i="8"/>
  <c r="F222" i="8" s="1"/>
  <c r="F263" i="8" s="1"/>
  <c r="E235" i="19" s="1"/>
  <c r="K176" i="8"/>
  <c r="K221" i="8" s="1"/>
  <c r="K262" i="8" s="1"/>
  <c r="J234" i="19" s="1"/>
  <c r="F176" i="8"/>
  <c r="F221" i="8" s="1"/>
  <c r="F262" i="8" s="1"/>
  <c r="E234" i="19" s="1"/>
  <c r="J175" i="8"/>
  <c r="J220" i="8" s="1"/>
  <c r="J261" i="8" s="1"/>
  <c r="I233" i="19" s="1"/>
  <c r="F175" i="8"/>
  <c r="F220" i="8" s="1"/>
  <c r="F261" i="8" s="1"/>
  <c r="E233" i="19" s="1"/>
  <c r="J174" i="8"/>
  <c r="J219" i="8" s="1"/>
  <c r="J260" i="8" s="1"/>
  <c r="I232" i="19" s="1"/>
  <c r="F174" i="8"/>
  <c r="F219" i="8" s="1"/>
  <c r="F260" i="8" s="1"/>
  <c r="E232" i="19" s="1"/>
  <c r="J173" i="8"/>
  <c r="J218" i="8" s="1"/>
  <c r="J259" i="8" s="1"/>
  <c r="I231" i="19" s="1"/>
  <c r="F173" i="8"/>
  <c r="F218" i="8" s="1"/>
  <c r="F259" i="8" s="1"/>
  <c r="E231" i="19" s="1"/>
  <c r="J172" i="8"/>
  <c r="J217" i="8" s="1"/>
  <c r="J258" i="8" s="1"/>
  <c r="I230" i="19" s="1"/>
  <c r="E172" i="8"/>
  <c r="E217" i="8" s="1"/>
  <c r="E258" i="8" s="1"/>
  <c r="D230" i="19" s="1"/>
  <c r="J171" i="8"/>
  <c r="J216" i="8" s="1"/>
  <c r="J257" i="8" s="1"/>
  <c r="I229" i="19" s="1"/>
  <c r="E171" i="8"/>
  <c r="E216" i="8" s="1"/>
  <c r="E257" i="8" s="1"/>
  <c r="D229" i="19" s="1"/>
  <c r="J170" i="8"/>
  <c r="J215" i="8" s="1"/>
  <c r="J256" i="8" s="1"/>
  <c r="I228" i="19" s="1"/>
  <c r="E170" i="8"/>
  <c r="E215" i="8" s="1"/>
  <c r="E256" i="8" s="1"/>
  <c r="D228" i="19" s="1"/>
  <c r="J169" i="8"/>
  <c r="J214" i="8" s="1"/>
  <c r="J255" i="8" s="1"/>
  <c r="I227" i="19" s="1"/>
  <c r="E169" i="8"/>
  <c r="E214" i="8" s="1"/>
  <c r="E255" i="8" s="1"/>
  <c r="D227" i="19" s="1"/>
  <c r="I168" i="8"/>
  <c r="I213" i="8" s="1"/>
  <c r="I254" i="8" s="1"/>
  <c r="H226" i="19" s="1"/>
  <c r="E168" i="8"/>
  <c r="E213" i="8" s="1"/>
  <c r="E254" i="8" s="1"/>
  <c r="D226" i="19" s="1"/>
  <c r="I167" i="8"/>
  <c r="I212" i="8" s="1"/>
  <c r="I253" i="8" s="1"/>
  <c r="H225" i="19" s="1"/>
  <c r="E167" i="8"/>
  <c r="E212" i="8" s="1"/>
  <c r="E253" i="8" s="1"/>
  <c r="D225" i="19" s="1"/>
  <c r="J166" i="8"/>
  <c r="J211" i="8" s="1"/>
  <c r="J252" i="8" s="1"/>
  <c r="I224" i="19" s="1"/>
  <c r="E166" i="8"/>
  <c r="E211" i="8" s="1"/>
  <c r="E252" i="8" s="1"/>
  <c r="D224" i="19" s="1"/>
  <c r="I165" i="8"/>
  <c r="I210" i="8" s="1"/>
  <c r="I251" i="8" s="1"/>
  <c r="H223" i="19" s="1"/>
  <c r="E165" i="8"/>
  <c r="E210" i="8" s="1"/>
  <c r="E251" i="8" s="1"/>
  <c r="D223" i="19" s="1"/>
  <c r="I164" i="8"/>
  <c r="I209" i="8" s="1"/>
  <c r="I250" i="8" s="1"/>
  <c r="H222" i="19" s="1"/>
  <c r="E164" i="8"/>
  <c r="E209" i="8" s="1"/>
  <c r="E250" i="8" s="1"/>
  <c r="D222" i="19" s="1"/>
  <c r="I163" i="8"/>
  <c r="I208" i="8" s="1"/>
  <c r="I249" i="8" s="1"/>
  <c r="H221" i="19" s="1"/>
  <c r="E163" i="8"/>
  <c r="E208" i="8" s="1"/>
  <c r="E249" i="8" s="1"/>
  <c r="D221" i="19" s="1"/>
  <c r="I162" i="8"/>
  <c r="I207" i="8" s="1"/>
  <c r="I248" i="8" s="1"/>
  <c r="H220" i="19" s="1"/>
  <c r="L161" i="8"/>
  <c r="L206" i="8" s="1"/>
  <c r="L247" i="8" s="1"/>
  <c r="K219" i="19" s="1"/>
  <c r="G161" i="8"/>
  <c r="G206" i="8" s="1"/>
  <c r="G247" i="8" s="1"/>
  <c r="F219" i="19" s="1"/>
  <c r="K160" i="8"/>
  <c r="K205" i="8" s="1"/>
  <c r="K246" i="8" s="1"/>
  <c r="J218" i="19" s="1"/>
  <c r="G160" i="8"/>
  <c r="G205" i="8" s="1"/>
  <c r="G246" i="8" s="1"/>
  <c r="F218" i="19" s="1"/>
  <c r="L159" i="8"/>
  <c r="L204" i="8" s="1"/>
  <c r="L245" i="8" s="1"/>
  <c r="K217" i="19" s="1"/>
  <c r="G159" i="8"/>
  <c r="G204" i="8" s="1"/>
  <c r="G245" i="8" s="1"/>
  <c r="F217" i="19" s="1"/>
  <c r="K158" i="8"/>
  <c r="K203" i="8" s="1"/>
  <c r="K244" i="8" s="1"/>
  <c r="J216" i="19" s="1"/>
  <c r="E158" i="8"/>
  <c r="E203" i="8" s="1"/>
  <c r="E244" i="8" s="1"/>
  <c r="D216" i="19" s="1"/>
  <c r="H157" i="8"/>
  <c r="H202" i="8" s="1"/>
  <c r="H243" i="8" s="1"/>
  <c r="G215" i="19" s="1"/>
  <c r="D157" i="8"/>
  <c r="D202" i="8" s="1"/>
  <c r="D243" i="8" s="1"/>
  <c r="C215" i="19" s="1"/>
  <c r="G156" i="8"/>
  <c r="G201" i="8" s="1"/>
  <c r="G242" i="8" s="1"/>
  <c r="F214" i="19" s="1"/>
  <c r="J155" i="8"/>
  <c r="J200" i="8" s="1"/>
  <c r="J241" i="8" s="1"/>
  <c r="I213" i="19" s="1"/>
  <c r="F155" i="8"/>
  <c r="F200" i="8" s="1"/>
  <c r="F241" i="8" s="1"/>
  <c r="E213" i="19" s="1"/>
  <c r="G154" i="8"/>
  <c r="G199" i="8" s="1"/>
  <c r="G240" i="8" s="1"/>
  <c r="F212" i="19" s="1"/>
  <c r="G153" i="8"/>
  <c r="H186" i="8"/>
  <c r="H231" i="8" s="1"/>
  <c r="H272" i="8" s="1"/>
  <c r="G244" i="19" s="1"/>
  <c r="L182" i="8"/>
  <c r="L227" i="8" s="1"/>
  <c r="L268" i="8" s="1"/>
  <c r="K240" i="19" s="1"/>
  <c r="G179" i="8"/>
  <c r="G224" i="8" s="1"/>
  <c r="G265" i="8" s="1"/>
  <c r="F237" i="19" s="1"/>
  <c r="K175" i="8"/>
  <c r="K220" i="8" s="1"/>
  <c r="K261" i="8" s="1"/>
  <c r="J233" i="19" s="1"/>
  <c r="F172" i="8"/>
  <c r="F217" i="8" s="1"/>
  <c r="F258" i="8" s="1"/>
  <c r="E230" i="19" s="1"/>
  <c r="J168" i="8"/>
  <c r="J213" i="8" s="1"/>
  <c r="J254" i="8" s="1"/>
  <c r="I226" i="19" s="1"/>
  <c r="J164" i="8"/>
  <c r="J209" i="8" s="1"/>
  <c r="J250" i="8" s="1"/>
  <c r="I222" i="19" s="1"/>
  <c r="D162" i="8"/>
  <c r="D207" i="8" s="1"/>
  <c r="D248" i="8" s="1"/>
  <c r="C220" i="19" s="1"/>
  <c r="E159" i="8"/>
  <c r="E204" i="8" s="1"/>
  <c r="E245" i="8" s="1"/>
  <c r="D217" i="19" s="1"/>
  <c r="I157" i="8"/>
  <c r="I202" i="8" s="1"/>
  <c r="I243" i="8" s="1"/>
  <c r="H215" i="19" s="1"/>
  <c r="K155" i="8"/>
  <c r="K200" i="8" s="1"/>
  <c r="K241" i="8" s="1"/>
  <c r="J213" i="19" s="1"/>
  <c r="H154" i="8"/>
  <c r="H199" i="8" s="1"/>
  <c r="H240" i="8" s="1"/>
  <c r="G212" i="19" s="1"/>
  <c r="I153" i="8"/>
  <c r="K188" i="8"/>
  <c r="K233" i="8" s="1"/>
  <c r="K274" i="8" s="1"/>
  <c r="J246" i="19" s="1"/>
  <c r="G188" i="8"/>
  <c r="G233" i="8" s="1"/>
  <c r="G274" i="8" s="1"/>
  <c r="F246" i="19" s="1"/>
  <c r="K187" i="8"/>
  <c r="K232" i="8" s="1"/>
  <c r="K273" i="8" s="1"/>
  <c r="J245" i="19" s="1"/>
  <c r="F187" i="8"/>
  <c r="F232" i="8" s="1"/>
  <c r="F273" i="8" s="1"/>
  <c r="E245" i="19" s="1"/>
  <c r="K186" i="8"/>
  <c r="K231" i="8" s="1"/>
  <c r="K272" i="8" s="1"/>
  <c r="J244" i="19" s="1"/>
  <c r="F186" i="8"/>
  <c r="F231" i="8" s="1"/>
  <c r="F272" i="8" s="1"/>
  <c r="E244" i="19" s="1"/>
  <c r="K185" i="8"/>
  <c r="K230" i="8" s="1"/>
  <c r="K271" i="8" s="1"/>
  <c r="J243" i="19" s="1"/>
  <c r="F185" i="8"/>
  <c r="F230" i="8" s="1"/>
  <c r="F271" i="8" s="1"/>
  <c r="E243" i="19" s="1"/>
  <c r="K184" i="8"/>
  <c r="K229" i="8" s="1"/>
  <c r="K270" i="8" s="1"/>
  <c r="J242" i="19" s="1"/>
  <c r="F184" i="8"/>
  <c r="F229" i="8" s="1"/>
  <c r="F270" i="8" s="1"/>
  <c r="E242" i="19" s="1"/>
  <c r="J183" i="8"/>
  <c r="J228" i="8" s="1"/>
  <c r="J269" i="8" s="1"/>
  <c r="I241" i="19" s="1"/>
  <c r="F183" i="8"/>
  <c r="F228" i="8" s="1"/>
  <c r="F269" i="8" s="1"/>
  <c r="E241" i="19" s="1"/>
  <c r="J182" i="8"/>
  <c r="J227" i="8" s="1"/>
  <c r="J268" i="8" s="1"/>
  <c r="I240" i="19" s="1"/>
  <c r="F182" i="8"/>
  <c r="F227" i="8" s="1"/>
  <c r="F268" i="8" s="1"/>
  <c r="E240" i="19" s="1"/>
  <c r="J181" i="8"/>
  <c r="J226" i="8" s="1"/>
  <c r="J267" i="8" s="1"/>
  <c r="I239" i="19" s="1"/>
  <c r="F181" i="8"/>
  <c r="F226" i="8" s="1"/>
  <c r="F267" i="8" s="1"/>
  <c r="E239" i="19" s="1"/>
  <c r="J180" i="8"/>
  <c r="J225" i="8" s="1"/>
  <c r="J266" i="8" s="1"/>
  <c r="I238" i="19" s="1"/>
  <c r="E180" i="8"/>
  <c r="E225" i="8" s="1"/>
  <c r="E266" i="8" s="1"/>
  <c r="D238" i="19" s="1"/>
  <c r="J179" i="8"/>
  <c r="J224" i="8" s="1"/>
  <c r="J265" i="8" s="1"/>
  <c r="I237" i="19" s="1"/>
  <c r="E179" i="8"/>
  <c r="E224" i="8" s="1"/>
  <c r="E265" i="8" s="1"/>
  <c r="D237" i="19" s="1"/>
  <c r="J178" i="8"/>
  <c r="J223" i="8" s="1"/>
  <c r="J264" i="8" s="1"/>
  <c r="I236" i="19" s="1"/>
  <c r="E178" i="8"/>
  <c r="E223" i="8" s="1"/>
  <c r="E264" i="8" s="1"/>
  <c r="D236" i="19" s="1"/>
  <c r="J177" i="8"/>
  <c r="J222" i="8" s="1"/>
  <c r="J263" i="8" s="1"/>
  <c r="I235" i="19" s="1"/>
  <c r="E177" i="8"/>
  <c r="E222" i="8" s="1"/>
  <c r="E263" i="8" s="1"/>
  <c r="D235" i="19" s="1"/>
  <c r="I176" i="8"/>
  <c r="I221" i="8" s="1"/>
  <c r="I262" i="8" s="1"/>
  <c r="H234" i="19" s="1"/>
  <c r="E176" i="8"/>
  <c r="E221" i="8" s="1"/>
  <c r="E262" i="8" s="1"/>
  <c r="D234" i="19" s="1"/>
  <c r="I175" i="8"/>
  <c r="I220" i="8" s="1"/>
  <c r="I261" i="8" s="1"/>
  <c r="H233" i="19" s="1"/>
  <c r="E175" i="8"/>
  <c r="E220" i="8" s="1"/>
  <c r="E261" i="8" s="1"/>
  <c r="D233" i="19" s="1"/>
  <c r="I174" i="8"/>
  <c r="I219" i="8" s="1"/>
  <c r="I260" i="8" s="1"/>
  <c r="H232" i="19" s="1"/>
  <c r="E174" i="8"/>
  <c r="E219" i="8" s="1"/>
  <c r="E260" i="8" s="1"/>
  <c r="D232" i="19" s="1"/>
  <c r="I173" i="8"/>
  <c r="I218" i="8" s="1"/>
  <c r="I259" i="8" s="1"/>
  <c r="H231" i="19" s="1"/>
  <c r="D173" i="8"/>
  <c r="D218" i="8" s="1"/>
  <c r="D259" i="8" s="1"/>
  <c r="C231" i="19" s="1"/>
  <c r="I172" i="8"/>
  <c r="I217" i="8" s="1"/>
  <c r="I258" i="8" s="1"/>
  <c r="H230" i="19" s="1"/>
  <c r="D172" i="8"/>
  <c r="D217" i="8" s="1"/>
  <c r="D258" i="8" s="1"/>
  <c r="C230" i="19" s="1"/>
  <c r="I171" i="8"/>
  <c r="I216" i="8" s="1"/>
  <c r="I257" i="8" s="1"/>
  <c r="H229" i="19" s="1"/>
  <c r="D171" i="8"/>
  <c r="D216" i="8" s="1"/>
  <c r="D257" i="8" s="1"/>
  <c r="C229" i="19" s="1"/>
  <c r="I170" i="8"/>
  <c r="I215" i="8" s="1"/>
  <c r="I256" i="8" s="1"/>
  <c r="H228" i="19" s="1"/>
  <c r="D170" i="8"/>
  <c r="D215" i="8" s="1"/>
  <c r="D256" i="8" s="1"/>
  <c r="C228" i="19" s="1"/>
  <c r="H169" i="8"/>
  <c r="H214" i="8" s="1"/>
  <c r="H255" i="8" s="1"/>
  <c r="G227" i="19" s="1"/>
  <c r="D169" i="8"/>
  <c r="D214" i="8" s="1"/>
  <c r="D255" i="8" s="1"/>
  <c r="C227" i="19" s="1"/>
  <c r="H168" i="8"/>
  <c r="H213" i="8" s="1"/>
  <c r="H254" i="8" s="1"/>
  <c r="G226" i="19" s="1"/>
  <c r="D168" i="8"/>
  <c r="D213" i="8" s="1"/>
  <c r="D254" i="8" s="1"/>
  <c r="C226" i="19" s="1"/>
  <c r="H167" i="8"/>
  <c r="H212" i="8" s="1"/>
  <c r="H253" i="8" s="1"/>
  <c r="G225" i="19" s="1"/>
  <c r="D167" i="8"/>
  <c r="D212" i="8" s="1"/>
  <c r="D253" i="8" s="1"/>
  <c r="C225" i="19" s="1"/>
  <c r="I166" i="8"/>
  <c r="I211" i="8" s="1"/>
  <c r="I252" i="8" s="1"/>
  <c r="H224" i="19" s="1"/>
  <c r="D166" i="8"/>
  <c r="D211" i="8" s="1"/>
  <c r="D252" i="8" s="1"/>
  <c r="C224" i="19" s="1"/>
  <c r="H165" i="8"/>
  <c r="H210" i="8" s="1"/>
  <c r="H251" i="8" s="1"/>
  <c r="G223" i="19" s="1"/>
  <c r="D165" i="8"/>
  <c r="D210" i="8" s="1"/>
  <c r="D251" i="8" s="1"/>
  <c r="C223" i="19" s="1"/>
  <c r="H164" i="8"/>
  <c r="H209" i="8" s="1"/>
  <c r="H250" i="8" s="1"/>
  <c r="G222" i="19" s="1"/>
  <c r="L163" i="8"/>
  <c r="L208" i="8" s="1"/>
  <c r="L249" i="8" s="1"/>
  <c r="K221" i="19" s="1"/>
  <c r="H163" i="8"/>
  <c r="H208" i="8" s="1"/>
  <c r="H249" i="8" s="1"/>
  <c r="G221" i="19" s="1"/>
  <c r="D163" i="8"/>
  <c r="D208" i="8" s="1"/>
  <c r="D249" i="8" s="1"/>
  <c r="C221" i="19" s="1"/>
  <c r="H162" i="8"/>
  <c r="H207" i="8" s="1"/>
  <c r="H248" i="8" s="1"/>
  <c r="G220" i="19" s="1"/>
  <c r="K161" i="8"/>
  <c r="K206" i="8" s="1"/>
  <c r="K247" i="8" s="1"/>
  <c r="J219" i="19" s="1"/>
  <c r="F161" i="8"/>
  <c r="F206" i="8" s="1"/>
  <c r="F247" i="8" s="1"/>
  <c r="E219" i="19" s="1"/>
  <c r="J160" i="8"/>
  <c r="J205" i="8" s="1"/>
  <c r="J246" i="8" s="1"/>
  <c r="I218" i="19" s="1"/>
  <c r="F160" i="8"/>
  <c r="F205" i="8" s="1"/>
  <c r="F246" i="8" s="1"/>
  <c r="E218" i="19" s="1"/>
  <c r="K159" i="8"/>
  <c r="K204" i="8" s="1"/>
  <c r="K245" i="8" s="1"/>
  <c r="J217" i="19" s="1"/>
  <c r="F159" i="8"/>
  <c r="F204" i="8" s="1"/>
  <c r="F245" i="8" s="1"/>
  <c r="E217" i="19" s="1"/>
  <c r="I158" i="8"/>
  <c r="I203" i="8" s="1"/>
  <c r="I244" i="8" s="1"/>
  <c r="H216" i="19" s="1"/>
  <c r="D158" i="8"/>
  <c r="D203" i="8" s="1"/>
  <c r="D244" i="8" s="1"/>
  <c r="C216" i="19" s="1"/>
  <c r="E181" i="8"/>
  <c r="E226" i="8" s="1"/>
  <c r="E267" i="8" s="1"/>
  <c r="D239" i="19" s="1"/>
  <c r="H166" i="8"/>
  <c r="H211" i="8" s="1"/>
  <c r="H252" i="8" s="1"/>
  <c r="G224" i="19" s="1"/>
  <c r="J156" i="8"/>
  <c r="J201" i="8" s="1"/>
  <c r="J242" i="8" s="1"/>
  <c r="I214" i="19" s="1"/>
  <c r="I188" i="8"/>
  <c r="I233" i="8" s="1"/>
  <c r="I274" i="8" s="1"/>
  <c r="H246" i="19" s="1"/>
  <c r="I186" i="8"/>
  <c r="I231" i="8" s="1"/>
  <c r="I272" i="8" s="1"/>
  <c r="H244" i="19" s="1"/>
  <c r="H184" i="8"/>
  <c r="H229" i="8" s="1"/>
  <c r="H270" i="8" s="1"/>
  <c r="G242" i="19" s="1"/>
  <c r="H182" i="8"/>
  <c r="H227" i="8" s="1"/>
  <c r="H268" i="8" s="1"/>
  <c r="G240" i="19" s="1"/>
  <c r="H180" i="8"/>
  <c r="H225" i="8" s="1"/>
  <c r="H266" i="8" s="1"/>
  <c r="G238" i="19" s="1"/>
  <c r="G178" i="8"/>
  <c r="G223" i="8" s="1"/>
  <c r="G264" i="8" s="1"/>
  <c r="F236" i="19" s="1"/>
  <c r="G176" i="8"/>
  <c r="G221" i="8" s="1"/>
  <c r="G262" i="8" s="1"/>
  <c r="F234" i="19" s="1"/>
  <c r="G174" i="8"/>
  <c r="G219" i="8" s="1"/>
  <c r="G260" i="8" s="1"/>
  <c r="F232" i="19" s="1"/>
  <c r="G172" i="8"/>
  <c r="G217" i="8" s="1"/>
  <c r="G258" i="8" s="1"/>
  <c r="F230" i="19" s="1"/>
  <c r="F170" i="8"/>
  <c r="F215" i="8" s="1"/>
  <c r="F256" i="8" s="1"/>
  <c r="E228" i="19" s="1"/>
  <c r="F168" i="8"/>
  <c r="F213" i="8" s="1"/>
  <c r="F254" i="8" s="1"/>
  <c r="E226" i="19" s="1"/>
  <c r="F166" i="8"/>
  <c r="F211" i="8" s="1"/>
  <c r="F252" i="8" s="1"/>
  <c r="E224" i="19" s="1"/>
  <c r="F164" i="8"/>
  <c r="F209" i="8" s="1"/>
  <c r="F250" i="8" s="1"/>
  <c r="E222" i="19" s="1"/>
  <c r="E162" i="8"/>
  <c r="E207" i="8" s="1"/>
  <c r="E248" i="8" s="1"/>
  <c r="D220" i="19" s="1"/>
  <c r="D160" i="8"/>
  <c r="D205" i="8" s="1"/>
  <c r="D246" i="8" s="1"/>
  <c r="C218" i="19" s="1"/>
  <c r="J157" i="8"/>
  <c r="J202" i="8" s="1"/>
  <c r="J243" i="8" s="1"/>
  <c r="I215" i="19" s="1"/>
  <c r="H156" i="8"/>
  <c r="H201" i="8" s="1"/>
  <c r="H242" i="8" s="1"/>
  <c r="G214" i="19" s="1"/>
  <c r="G155" i="8"/>
  <c r="G200" i="8" s="1"/>
  <c r="G241" i="8" s="1"/>
  <c r="F213" i="19" s="1"/>
  <c r="J153" i="8"/>
  <c r="F188" i="8"/>
  <c r="F233" i="8" s="1"/>
  <c r="F274" i="8" s="1"/>
  <c r="E246" i="19" s="1"/>
  <c r="D174" i="8"/>
  <c r="D219" i="8" s="1"/>
  <c r="D260" i="8" s="1"/>
  <c r="C232" i="19" s="1"/>
  <c r="E161" i="8"/>
  <c r="E206" i="8" s="1"/>
  <c r="E247" i="8" s="1"/>
  <c r="D219" i="19" s="1"/>
  <c r="D154" i="8"/>
  <c r="D199" i="8" s="1"/>
  <c r="D240" i="8" s="1"/>
  <c r="C212" i="19" s="1"/>
  <c r="I187" i="8"/>
  <c r="I232" i="8" s="1"/>
  <c r="I273" i="8" s="1"/>
  <c r="H245" i="19" s="1"/>
  <c r="H185" i="8"/>
  <c r="H230" i="8" s="1"/>
  <c r="H271" i="8" s="1"/>
  <c r="G243" i="19" s="1"/>
  <c r="H183" i="8"/>
  <c r="H228" i="8" s="1"/>
  <c r="H269" i="8" s="1"/>
  <c r="G241" i="19" s="1"/>
  <c r="H181" i="8"/>
  <c r="H226" i="8" s="1"/>
  <c r="H267" i="8" s="1"/>
  <c r="G239" i="19" s="1"/>
  <c r="H179" i="8"/>
  <c r="H224" i="8" s="1"/>
  <c r="H265" i="8" s="1"/>
  <c r="G237" i="19" s="1"/>
  <c r="G177" i="8"/>
  <c r="G222" i="8" s="1"/>
  <c r="G263" i="8" s="1"/>
  <c r="F235" i="19" s="1"/>
  <c r="G175" i="8"/>
  <c r="G220" i="8" s="1"/>
  <c r="G261" i="8" s="1"/>
  <c r="F233" i="19" s="1"/>
  <c r="G173" i="8"/>
  <c r="G218" i="8" s="1"/>
  <c r="G259" i="8" s="1"/>
  <c r="F231" i="19" s="1"/>
  <c r="F171" i="8"/>
  <c r="F216" i="8" s="1"/>
  <c r="F257" i="8" s="1"/>
  <c r="E229" i="19" s="1"/>
  <c r="F169" i="8"/>
  <c r="F214" i="8" s="1"/>
  <c r="F255" i="8" s="1"/>
  <c r="E227" i="19" s="1"/>
  <c r="F167" i="8"/>
  <c r="F212" i="8" s="1"/>
  <c r="F253" i="8" s="1"/>
  <c r="E225" i="19" s="1"/>
  <c r="F165" i="8"/>
  <c r="F210" i="8" s="1"/>
  <c r="F251" i="8" s="1"/>
  <c r="E223" i="19" s="1"/>
  <c r="F163" i="8"/>
  <c r="F208" i="8" s="1"/>
  <c r="F249" i="8" s="1"/>
  <c r="E221" i="19" s="1"/>
  <c r="L160" i="8"/>
  <c r="L205" i="8" s="1"/>
  <c r="L246" i="8" s="1"/>
  <c r="K218" i="19" s="1"/>
  <c r="L158" i="8"/>
  <c r="L203" i="8" s="1"/>
  <c r="L244" i="8" s="1"/>
  <c r="K216" i="19" s="1"/>
  <c r="E157" i="8"/>
  <c r="E202" i="8" s="1"/>
  <c r="E243" i="8" s="1"/>
  <c r="D215" i="19" s="1"/>
  <c r="L155" i="8"/>
  <c r="L200" i="8" s="1"/>
  <c r="L241" i="8" s="1"/>
  <c r="K213" i="19" s="1"/>
  <c r="I154" i="8"/>
  <c r="I199" i="8" s="1"/>
  <c r="I240" i="8" s="1"/>
  <c r="H212" i="19" s="1"/>
  <c r="J184" i="8"/>
  <c r="J229" i="8" s="1"/>
  <c r="J270" i="8" s="1"/>
  <c r="I242" i="19" s="1"/>
  <c r="H170" i="8"/>
  <c r="H215" i="8" s="1"/>
  <c r="H256" i="8" s="1"/>
  <c r="G228" i="19" s="1"/>
  <c r="H158" i="8"/>
  <c r="H203" i="8" s="1"/>
  <c r="H244" i="8" s="1"/>
  <c r="G216" i="19" s="1"/>
  <c r="E153" i="8"/>
  <c r="D187" i="8"/>
  <c r="D232" i="8" s="1"/>
  <c r="D273" i="8" s="1"/>
  <c r="C245" i="19" s="1"/>
  <c r="D185" i="8"/>
  <c r="D230" i="8" s="1"/>
  <c r="D271" i="8" s="1"/>
  <c r="C243" i="19" s="1"/>
  <c r="D183" i="8"/>
  <c r="D228" i="8" s="1"/>
  <c r="D269" i="8" s="1"/>
  <c r="C241" i="19" s="1"/>
  <c r="L180" i="8"/>
  <c r="L225" i="8" s="1"/>
  <c r="L266" i="8" s="1"/>
  <c r="K238" i="19" s="1"/>
  <c r="L178" i="8"/>
  <c r="L223" i="8" s="1"/>
  <c r="L264" i="8" s="1"/>
  <c r="K236" i="19" s="1"/>
  <c r="L176" i="8"/>
  <c r="L221" i="8" s="1"/>
  <c r="L262" i="8" s="1"/>
  <c r="K234" i="19" s="1"/>
  <c r="K174" i="8"/>
  <c r="K219" i="8" s="1"/>
  <c r="K260" i="8" s="1"/>
  <c r="J232" i="19" s="1"/>
  <c r="K172" i="8"/>
  <c r="K217" i="8" s="1"/>
  <c r="K258" i="8" s="1"/>
  <c r="J230" i="19" s="1"/>
  <c r="K170" i="8"/>
  <c r="K215" i="8" s="1"/>
  <c r="K256" i="8" s="1"/>
  <c r="J228" i="19" s="1"/>
  <c r="K168" i="8"/>
  <c r="K213" i="8" s="1"/>
  <c r="K254" i="8" s="1"/>
  <c r="J226" i="19" s="1"/>
  <c r="K166" i="8"/>
  <c r="K211" i="8" s="1"/>
  <c r="K252" i="8" s="1"/>
  <c r="J224" i="19" s="1"/>
  <c r="K164" i="8"/>
  <c r="K209" i="8" s="1"/>
  <c r="K250" i="8" s="1"/>
  <c r="J222" i="19" s="1"/>
  <c r="J162" i="8"/>
  <c r="J207" i="8" s="1"/>
  <c r="J248" i="8" s="1"/>
  <c r="I220" i="19" s="1"/>
  <c r="H160" i="8"/>
  <c r="H205" i="8" s="1"/>
  <c r="H246" i="8" s="1"/>
  <c r="G218" i="19" s="1"/>
  <c r="F158" i="8"/>
  <c r="F203" i="8" s="1"/>
  <c r="F244" i="8" s="1"/>
  <c r="E216" i="19" s="1"/>
  <c r="K156" i="8"/>
  <c r="K201" i="8" s="1"/>
  <c r="K242" i="8" s="1"/>
  <c r="J214" i="19" s="1"/>
  <c r="I155" i="8"/>
  <c r="I200" i="8" s="1"/>
  <c r="I241" i="8" s="1"/>
  <c r="H213" i="19" s="1"/>
  <c r="E154" i="8"/>
  <c r="E199" i="8" s="1"/>
  <c r="E240" i="8" s="1"/>
  <c r="D212" i="19" s="1"/>
  <c r="I177" i="8"/>
  <c r="I222" i="8" s="1"/>
  <c r="I263" i="8" s="1"/>
  <c r="H235" i="19" s="1"/>
  <c r="D186" i="8"/>
  <c r="D231" i="8" s="1"/>
  <c r="D272" i="8" s="1"/>
  <c r="C244" i="19" s="1"/>
  <c r="L177" i="8"/>
  <c r="L222" i="8" s="1"/>
  <c r="L263" i="8" s="1"/>
  <c r="K235" i="19" s="1"/>
  <c r="K169" i="8"/>
  <c r="K214" i="8" s="1"/>
  <c r="K255" i="8" s="1"/>
  <c r="J227" i="19" s="1"/>
  <c r="H161" i="8"/>
  <c r="H206" i="8" s="1"/>
  <c r="H247" i="8" s="1"/>
  <c r="G219" i="19" s="1"/>
  <c r="D155" i="8"/>
  <c r="D200" i="8" s="1"/>
  <c r="D241" i="8" s="1"/>
  <c r="C213" i="19" s="1"/>
  <c r="L154" i="8"/>
  <c r="L199" i="8" s="1"/>
  <c r="L240" i="8" s="1"/>
  <c r="K212" i="19" s="1"/>
  <c r="L181" i="8"/>
  <c r="L226" i="8" s="1"/>
  <c r="L267" i="8" s="1"/>
  <c r="K239" i="19" s="1"/>
  <c r="K173" i="8"/>
  <c r="K218" i="8" s="1"/>
  <c r="K259" i="8" s="1"/>
  <c r="J231" i="19" s="1"/>
  <c r="J165" i="8"/>
  <c r="J210" i="8" s="1"/>
  <c r="J251" i="8" s="1"/>
  <c r="I223" i="19" s="1"/>
  <c r="G157" i="8"/>
  <c r="G202" i="8" s="1"/>
  <c r="G243" i="8" s="1"/>
  <c r="F215" i="19" s="1"/>
  <c r="D188" i="8"/>
  <c r="D233" i="8" s="1"/>
  <c r="D274" i="8" s="1"/>
  <c r="C246" i="19" s="1"/>
  <c r="L179" i="8"/>
  <c r="L224" i="8" s="1"/>
  <c r="L265" i="8" s="1"/>
  <c r="K237" i="19" s="1"/>
  <c r="K171" i="8"/>
  <c r="K216" i="8" s="1"/>
  <c r="K257" i="8" s="1"/>
  <c r="J229" i="19" s="1"/>
  <c r="J163" i="8"/>
  <c r="J208" i="8" s="1"/>
  <c r="J249" i="8" s="1"/>
  <c r="I221" i="19" s="1"/>
  <c r="F156" i="8"/>
  <c r="F201" i="8" s="1"/>
  <c r="F242" i="8" s="1"/>
  <c r="E214" i="19" s="1"/>
  <c r="J167" i="8"/>
  <c r="J212" i="8" s="1"/>
  <c r="J253" i="8" s="1"/>
  <c r="I225" i="19" s="1"/>
  <c r="L162" i="8"/>
  <c r="L207" i="8" s="1"/>
  <c r="L248" i="8" s="1"/>
  <c r="K220" i="19" s="1"/>
  <c r="H159" i="8"/>
  <c r="H204" i="8" s="1"/>
  <c r="H245" i="8" s="1"/>
  <c r="G217" i="19" s="1"/>
  <c r="D184" i="8"/>
  <c r="D229" i="8" s="1"/>
  <c r="D270" i="8" s="1"/>
  <c r="C242" i="19" s="1"/>
  <c r="F153" i="8"/>
  <c r="L175" i="8"/>
  <c r="L220" i="8" s="1"/>
  <c r="L261" i="8" s="1"/>
  <c r="K233" i="19" s="1"/>
  <c r="G190" i="6"/>
  <c r="G235" i="6" s="1"/>
  <c r="G276" i="6" s="1"/>
  <c r="F172" i="19" s="1"/>
  <c r="D185" i="6"/>
  <c r="D230" i="6" s="1"/>
  <c r="D271" i="6" s="1"/>
  <c r="C167" i="19" s="1"/>
  <c r="D181" i="6"/>
  <c r="D226" i="6" s="1"/>
  <c r="D267" i="6" s="1"/>
  <c r="C163" i="19" s="1"/>
  <c r="E176" i="6"/>
  <c r="E221" i="6" s="1"/>
  <c r="E262" i="6" s="1"/>
  <c r="D158" i="19" s="1"/>
  <c r="I172" i="6"/>
  <c r="I217" i="6" s="1"/>
  <c r="I258" i="6" s="1"/>
  <c r="H154" i="19" s="1"/>
  <c r="F167" i="6"/>
  <c r="F212" i="6" s="1"/>
  <c r="F253" i="6" s="1"/>
  <c r="E149" i="19" s="1"/>
  <c r="J163" i="6"/>
  <c r="J208" i="6" s="1"/>
  <c r="J249" i="6" s="1"/>
  <c r="I145" i="19" s="1"/>
  <c r="G158" i="6"/>
  <c r="G203" i="6" s="1"/>
  <c r="G244" i="6" s="1"/>
  <c r="F140" i="19" s="1"/>
  <c r="J190" i="6"/>
  <c r="J235" i="6" s="1"/>
  <c r="J276" i="6" s="1"/>
  <c r="I172" i="19" s="1"/>
  <c r="E190" i="6"/>
  <c r="E235" i="6" s="1"/>
  <c r="E276" i="6" s="1"/>
  <c r="D172" i="19" s="1"/>
  <c r="H189" i="6"/>
  <c r="H234" i="6" s="1"/>
  <c r="H275" i="6" s="1"/>
  <c r="G171" i="19" s="1"/>
  <c r="D189" i="6"/>
  <c r="D234" i="6" s="1"/>
  <c r="D275" i="6" s="1"/>
  <c r="C171" i="19" s="1"/>
  <c r="F188" i="6"/>
  <c r="F233" i="6" s="1"/>
  <c r="F274" i="6" s="1"/>
  <c r="E170" i="19" s="1"/>
  <c r="H187" i="6"/>
  <c r="H232" i="6" s="1"/>
  <c r="H273" i="6" s="1"/>
  <c r="G169" i="19" s="1"/>
  <c r="D187" i="6"/>
  <c r="D232" i="6" s="1"/>
  <c r="D273" i="6" s="1"/>
  <c r="C169" i="19" s="1"/>
  <c r="F186" i="6"/>
  <c r="F231" i="6" s="1"/>
  <c r="F272" i="6" s="1"/>
  <c r="E168" i="19" s="1"/>
  <c r="I185" i="6"/>
  <c r="I230" i="6" s="1"/>
  <c r="I271" i="6" s="1"/>
  <c r="H167" i="19" s="1"/>
  <c r="E185" i="6"/>
  <c r="E230" i="6" s="1"/>
  <c r="E271" i="6" s="1"/>
  <c r="D167" i="19" s="1"/>
  <c r="F184" i="6"/>
  <c r="F229" i="6" s="1"/>
  <c r="F270" i="6" s="1"/>
  <c r="E166" i="19" s="1"/>
  <c r="I183" i="6"/>
  <c r="I228" i="6" s="1"/>
  <c r="I269" i="6" s="1"/>
  <c r="H165" i="19" s="1"/>
  <c r="D183" i="6"/>
  <c r="D228" i="6" s="1"/>
  <c r="D269" i="6" s="1"/>
  <c r="C165" i="19" s="1"/>
  <c r="G182" i="6"/>
  <c r="G227" i="6" s="1"/>
  <c r="G268" i="6" s="1"/>
  <c r="F164" i="19" s="1"/>
  <c r="J181" i="6"/>
  <c r="J226" i="6" s="1"/>
  <c r="J267" i="6" s="1"/>
  <c r="I163" i="19" s="1"/>
  <c r="E181" i="6"/>
  <c r="E226" i="6" s="1"/>
  <c r="E267" i="6" s="1"/>
  <c r="D163" i="19" s="1"/>
  <c r="G180" i="6"/>
  <c r="G225" i="6" s="1"/>
  <c r="G266" i="6" s="1"/>
  <c r="F162" i="19" s="1"/>
  <c r="I179" i="6"/>
  <c r="I224" i="6" s="1"/>
  <c r="I265" i="6" s="1"/>
  <c r="H161" i="19" s="1"/>
  <c r="D179" i="6"/>
  <c r="D224" i="6" s="1"/>
  <c r="D265" i="6" s="1"/>
  <c r="C161" i="19" s="1"/>
  <c r="G178" i="6"/>
  <c r="G223" i="6" s="1"/>
  <c r="G264" i="6" s="1"/>
  <c r="F160" i="19" s="1"/>
  <c r="J177" i="6"/>
  <c r="J222" i="6" s="1"/>
  <c r="J263" i="6" s="1"/>
  <c r="I159" i="19" s="1"/>
  <c r="E177" i="6"/>
  <c r="E222" i="6" s="1"/>
  <c r="E263" i="6" s="1"/>
  <c r="D159" i="19" s="1"/>
  <c r="H176" i="6"/>
  <c r="H221" i="6" s="1"/>
  <c r="H262" i="6" s="1"/>
  <c r="G158" i="19" s="1"/>
  <c r="J175" i="6"/>
  <c r="J220" i="6" s="1"/>
  <c r="J261" i="6" s="1"/>
  <c r="I157" i="19" s="1"/>
  <c r="E175" i="6"/>
  <c r="E220" i="6" s="1"/>
  <c r="E261" i="6" s="1"/>
  <c r="D157" i="19" s="1"/>
  <c r="H174" i="6"/>
  <c r="H219" i="6" s="1"/>
  <c r="H260" i="6" s="1"/>
  <c r="G156" i="19" s="1"/>
  <c r="J173" i="6"/>
  <c r="J218" i="6" s="1"/>
  <c r="J259" i="6" s="1"/>
  <c r="I155" i="19" s="1"/>
  <c r="E173" i="6"/>
  <c r="E218" i="6" s="1"/>
  <c r="E259" i="6" s="1"/>
  <c r="D155" i="19" s="1"/>
  <c r="G172" i="6"/>
  <c r="G217" i="6" s="1"/>
  <c r="G258" i="6" s="1"/>
  <c r="F154" i="19" s="1"/>
  <c r="I171" i="6"/>
  <c r="I216" i="6" s="1"/>
  <c r="I257" i="6" s="1"/>
  <c r="H153" i="19" s="1"/>
  <c r="E171" i="6"/>
  <c r="E216" i="6" s="1"/>
  <c r="E257" i="6" s="1"/>
  <c r="D153" i="19" s="1"/>
  <c r="H170" i="6"/>
  <c r="H215" i="6" s="1"/>
  <c r="H256" i="6" s="1"/>
  <c r="G152" i="19" s="1"/>
  <c r="D170" i="6"/>
  <c r="D215" i="6" s="1"/>
  <c r="D256" i="6" s="1"/>
  <c r="C152" i="19" s="1"/>
  <c r="G169" i="6"/>
  <c r="G214" i="6" s="1"/>
  <c r="G255" i="6" s="1"/>
  <c r="F151" i="19" s="1"/>
  <c r="I168" i="6"/>
  <c r="I213" i="6" s="1"/>
  <c r="I254" i="6" s="1"/>
  <c r="H150" i="19" s="1"/>
  <c r="D168" i="6"/>
  <c r="D213" i="6" s="1"/>
  <c r="D254" i="6" s="1"/>
  <c r="C150" i="19" s="1"/>
  <c r="G167" i="6"/>
  <c r="G212" i="6" s="1"/>
  <c r="G253" i="6" s="1"/>
  <c r="F149" i="19" s="1"/>
  <c r="I166" i="6"/>
  <c r="I211" i="6" s="1"/>
  <c r="I252" i="6" s="1"/>
  <c r="H148" i="19" s="1"/>
  <c r="D166" i="6"/>
  <c r="D211" i="6" s="1"/>
  <c r="D252" i="6" s="1"/>
  <c r="C148" i="19" s="1"/>
  <c r="F165" i="6"/>
  <c r="F210" i="6" s="1"/>
  <c r="F251" i="6" s="1"/>
  <c r="E147" i="19" s="1"/>
  <c r="H164" i="6"/>
  <c r="H209" i="6" s="1"/>
  <c r="H250" i="6" s="1"/>
  <c r="G146" i="19" s="1"/>
  <c r="D164" i="6"/>
  <c r="D209" i="6" s="1"/>
  <c r="D250" i="6" s="1"/>
  <c r="C146" i="19" s="1"/>
  <c r="F163" i="6"/>
  <c r="F208" i="6" s="1"/>
  <c r="F249" i="6" s="1"/>
  <c r="E145" i="19" s="1"/>
  <c r="I162" i="6"/>
  <c r="I207" i="6" s="1"/>
  <c r="I248" i="6" s="1"/>
  <c r="H144" i="19" s="1"/>
  <c r="E162" i="6"/>
  <c r="E207" i="6" s="1"/>
  <c r="E248" i="6" s="1"/>
  <c r="D144" i="19" s="1"/>
  <c r="H161" i="6"/>
  <c r="H206" i="6" s="1"/>
  <c r="H247" i="6" s="1"/>
  <c r="G143" i="19" s="1"/>
  <c r="J160" i="6"/>
  <c r="J205" i="6" s="1"/>
  <c r="J246" i="6" s="1"/>
  <c r="I142" i="19" s="1"/>
  <c r="F160" i="6"/>
  <c r="F205" i="6" s="1"/>
  <c r="F246" i="6" s="1"/>
  <c r="E142" i="19" s="1"/>
  <c r="H159" i="6"/>
  <c r="H204" i="6" s="1"/>
  <c r="H245" i="6" s="1"/>
  <c r="G141" i="19" s="1"/>
  <c r="J158" i="6"/>
  <c r="J203" i="6" s="1"/>
  <c r="J244" i="6" s="1"/>
  <c r="I140" i="19" s="1"/>
  <c r="E158" i="6"/>
  <c r="E203" i="6" s="1"/>
  <c r="E244" i="6" s="1"/>
  <c r="D140" i="19" s="1"/>
  <c r="G157" i="6"/>
  <c r="G202" i="6" s="1"/>
  <c r="G243" i="6" s="1"/>
  <c r="F139" i="19" s="1"/>
  <c r="J156" i="6"/>
  <c r="J201" i="6" s="1"/>
  <c r="J242" i="6" s="1"/>
  <c r="I138" i="19" s="1"/>
  <c r="E156" i="6"/>
  <c r="E201" i="6" s="1"/>
  <c r="E242" i="6" s="1"/>
  <c r="D138" i="19" s="1"/>
  <c r="I155" i="6"/>
  <c r="E155" i="6"/>
  <c r="E188" i="6"/>
  <c r="E233" i="6" s="1"/>
  <c r="E274" i="6" s="1"/>
  <c r="D170" i="19" s="1"/>
  <c r="F183" i="6"/>
  <c r="F228" i="6" s="1"/>
  <c r="F269" i="6" s="1"/>
  <c r="E165" i="19" s="1"/>
  <c r="F179" i="6"/>
  <c r="F224" i="6" s="1"/>
  <c r="F265" i="6" s="1"/>
  <c r="E161" i="19" s="1"/>
  <c r="G174" i="6"/>
  <c r="G219" i="6" s="1"/>
  <c r="G260" i="6" s="1"/>
  <c r="F156" i="19" s="1"/>
  <c r="D169" i="6"/>
  <c r="D214" i="6" s="1"/>
  <c r="D255" i="6" s="1"/>
  <c r="C151" i="19" s="1"/>
  <c r="H165" i="6"/>
  <c r="H210" i="6" s="1"/>
  <c r="H251" i="6" s="1"/>
  <c r="G147" i="19" s="1"/>
  <c r="E160" i="6"/>
  <c r="E205" i="6" s="1"/>
  <c r="E246" i="6" s="1"/>
  <c r="D142" i="19" s="1"/>
  <c r="I156" i="6"/>
  <c r="I201" i="6" s="1"/>
  <c r="I242" i="6" s="1"/>
  <c r="H138" i="19" s="1"/>
  <c r="H190" i="6"/>
  <c r="H235" i="6" s="1"/>
  <c r="H276" i="6" s="1"/>
  <c r="G172" i="19" s="1"/>
  <c r="J189" i="6"/>
  <c r="J234" i="6" s="1"/>
  <c r="J275" i="6" s="1"/>
  <c r="I171" i="19" s="1"/>
  <c r="F189" i="6"/>
  <c r="F234" i="6" s="1"/>
  <c r="F275" i="6" s="1"/>
  <c r="E171" i="19" s="1"/>
  <c r="H188" i="6"/>
  <c r="H233" i="6" s="1"/>
  <c r="H274" i="6" s="1"/>
  <c r="G170" i="19" s="1"/>
  <c r="J187" i="6"/>
  <c r="J232" i="6" s="1"/>
  <c r="J273" i="6" s="1"/>
  <c r="I169" i="19" s="1"/>
  <c r="F187" i="6"/>
  <c r="F232" i="6" s="1"/>
  <c r="F273" i="6" s="1"/>
  <c r="E169" i="19" s="1"/>
  <c r="I186" i="6"/>
  <c r="I231" i="6" s="1"/>
  <c r="I272" i="6" s="1"/>
  <c r="H168" i="19" s="1"/>
  <c r="D186" i="6"/>
  <c r="D231" i="6" s="1"/>
  <c r="D272" i="6" s="1"/>
  <c r="C168" i="19" s="1"/>
  <c r="G185" i="6"/>
  <c r="G230" i="6" s="1"/>
  <c r="G271" i="6" s="1"/>
  <c r="F167" i="19" s="1"/>
  <c r="H184" i="6"/>
  <c r="H229" i="6" s="1"/>
  <c r="H270" i="6" s="1"/>
  <c r="G166" i="19" s="1"/>
  <c r="D184" i="6"/>
  <c r="D229" i="6" s="1"/>
  <c r="D270" i="6" s="1"/>
  <c r="C166" i="19" s="1"/>
  <c r="G183" i="6"/>
  <c r="G228" i="6" s="1"/>
  <c r="G269" i="6" s="1"/>
  <c r="F165" i="19" s="1"/>
  <c r="I182" i="6"/>
  <c r="I227" i="6" s="1"/>
  <c r="I268" i="6" s="1"/>
  <c r="H164" i="19" s="1"/>
  <c r="E182" i="6"/>
  <c r="E227" i="6" s="1"/>
  <c r="E268" i="6" s="1"/>
  <c r="D164" i="19" s="1"/>
  <c r="G181" i="6"/>
  <c r="G226" i="6" s="1"/>
  <c r="G267" i="6" s="1"/>
  <c r="F163" i="19" s="1"/>
  <c r="I180" i="6"/>
  <c r="I225" i="6" s="1"/>
  <c r="I266" i="6" s="1"/>
  <c r="H162" i="19" s="1"/>
  <c r="E180" i="6"/>
  <c r="E225" i="6" s="1"/>
  <c r="E266" i="6" s="1"/>
  <c r="D162" i="19" s="1"/>
  <c r="G179" i="6"/>
  <c r="G224" i="6" s="1"/>
  <c r="G265" i="6" s="1"/>
  <c r="F161" i="19" s="1"/>
  <c r="I178" i="6"/>
  <c r="I223" i="6" s="1"/>
  <c r="I264" i="6" s="1"/>
  <c r="H160" i="19" s="1"/>
  <c r="E178" i="6"/>
  <c r="E223" i="6" s="1"/>
  <c r="E264" i="6" s="1"/>
  <c r="D160" i="19" s="1"/>
  <c r="G177" i="6"/>
  <c r="G222" i="6" s="1"/>
  <c r="G263" i="6" s="1"/>
  <c r="F159" i="19" s="1"/>
  <c r="J176" i="6"/>
  <c r="J221" i="6" s="1"/>
  <c r="J262" i="6" s="1"/>
  <c r="I158" i="19" s="1"/>
  <c r="F176" i="6"/>
  <c r="F221" i="6" s="1"/>
  <c r="F262" i="6" s="1"/>
  <c r="E158" i="19" s="1"/>
  <c r="H175" i="6"/>
  <c r="H220" i="6" s="1"/>
  <c r="H261" i="6" s="1"/>
  <c r="G157" i="19" s="1"/>
  <c r="J174" i="6"/>
  <c r="J219" i="6" s="1"/>
  <c r="J260" i="6" s="1"/>
  <c r="I156" i="19" s="1"/>
  <c r="E174" i="6"/>
  <c r="E219" i="6" s="1"/>
  <c r="E260" i="6" s="1"/>
  <c r="D156" i="19" s="1"/>
  <c r="G173" i="6"/>
  <c r="G218" i="6" s="1"/>
  <c r="G259" i="6" s="1"/>
  <c r="F155" i="19" s="1"/>
  <c r="J172" i="6"/>
  <c r="J217" i="6" s="1"/>
  <c r="J258" i="6" s="1"/>
  <c r="I154" i="19" s="1"/>
  <c r="E172" i="6"/>
  <c r="E217" i="6" s="1"/>
  <c r="E258" i="6" s="1"/>
  <c r="D154" i="19" s="1"/>
  <c r="G171" i="6"/>
  <c r="G216" i="6" s="1"/>
  <c r="G257" i="6" s="1"/>
  <c r="F153" i="19" s="1"/>
  <c r="J170" i="6"/>
  <c r="J215" i="6" s="1"/>
  <c r="J256" i="6" s="1"/>
  <c r="I152" i="19" s="1"/>
  <c r="F170" i="6"/>
  <c r="F215" i="6" s="1"/>
  <c r="F256" i="6" s="1"/>
  <c r="E152" i="19" s="1"/>
  <c r="I169" i="6"/>
  <c r="I214" i="6" s="1"/>
  <c r="I255" i="6" s="1"/>
  <c r="H151" i="19" s="1"/>
  <c r="E169" i="6"/>
  <c r="E214" i="6" s="1"/>
  <c r="E255" i="6" s="1"/>
  <c r="D151" i="19" s="1"/>
  <c r="G168" i="6"/>
  <c r="G213" i="6" s="1"/>
  <c r="G254" i="6" s="1"/>
  <c r="F150" i="19" s="1"/>
  <c r="I167" i="6"/>
  <c r="I212" i="6" s="1"/>
  <c r="I253" i="6" s="1"/>
  <c r="H149" i="19" s="1"/>
  <c r="D167" i="6"/>
  <c r="D212" i="6" s="1"/>
  <c r="D253" i="6" s="1"/>
  <c r="C149" i="19" s="1"/>
  <c r="F166" i="6"/>
  <c r="F211" i="6" s="1"/>
  <c r="F252" i="6" s="1"/>
  <c r="E148" i="19" s="1"/>
  <c r="I165" i="6"/>
  <c r="I210" i="6" s="1"/>
  <c r="I251" i="6" s="1"/>
  <c r="H147" i="19" s="1"/>
  <c r="D165" i="6"/>
  <c r="D210" i="6" s="1"/>
  <c r="D251" i="6" s="1"/>
  <c r="C147" i="19" s="1"/>
  <c r="F164" i="6"/>
  <c r="F209" i="6" s="1"/>
  <c r="F250" i="6" s="1"/>
  <c r="E146" i="19" s="1"/>
  <c r="H163" i="6"/>
  <c r="H208" i="6" s="1"/>
  <c r="H249" i="6" s="1"/>
  <c r="G145" i="19" s="1"/>
  <c r="D163" i="6"/>
  <c r="D208" i="6" s="1"/>
  <c r="D249" i="6" s="1"/>
  <c r="C145" i="19" s="1"/>
  <c r="G162" i="6"/>
  <c r="G207" i="6" s="1"/>
  <c r="G248" i="6" s="1"/>
  <c r="F144" i="19" s="1"/>
  <c r="J161" i="6"/>
  <c r="J206" i="6" s="1"/>
  <c r="J247" i="6" s="1"/>
  <c r="I143" i="19" s="1"/>
  <c r="F161" i="6"/>
  <c r="F206" i="6" s="1"/>
  <c r="F247" i="6" s="1"/>
  <c r="E143" i="19" s="1"/>
  <c r="H160" i="6"/>
  <c r="H205" i="6" s="1"/>
  <c r="H246" i="6" s="1"/>
  <c r="G142" i="19" s="1"/>
  <c r="J159" i="6"/>
  <c r="J204" i="6" s="1"/>
  <c r="J245" i="6" s="1"/>
  <c r="I141" i="19" s="1"/>
  <c r="E159" i="6"/>
  <c r="E204" i="6" s="1"/>
  <c r="E245" i="6" s="1"/>
  <c r="D141" i="19" s="1"/>
  <c r="H158" i="6"/>
  <c r="H203" i="6" s="1"/>
  <c r="H244" i="6" s="1"/>
  <c r="G140" i="19" s="1"/>
  <c r="J157" i="6"/>
  <c r="J202" i="6" s="1"/>
  <c r="J243" i="6" s="1"/>
  <c r="I139" i="19" s="1"/>
  <c r="E157" i="6"/>
  <c r="E202" i="6" s="1"/>
  <c r="E243" i="6" s="1"/>
  <c r="D139" i="19" s="1"/>
  <c r="G156" i="6"/>
  <c r="G201" i="6" s="1"/>
  <c r="G242" i="6" s="1"/>
  <c r="F138" i="19" s="1"/>
  <c r="G155" i="6"/>
  <c r="I184" i="6"/>
  <c r="I229" i="6" s="1"/>
  <c r="I270" i="6" s="1"/>
  <c r="H166" i="19" s="1"/>
  <c r="F175" i="6"/>
  <c r="F220" i="6" s="1"/>
  <c r="F261" i="6" s="1"/>
  <c r="E157" i="19" s="1"/>
  <c r="G166" i="6"/>
  <c r="G211" i="6" s="1"/>
  <c r="G252" i="6" s="1"/>
  <c r="F148" i="19" s="1"/>
  <c r="H157" i="6"/>
  <c r="H202" i="6" s="1"/>
  <c r="H243" i="6" s="1"/>
  <c r="G139" i="19" s="1"/>
  <c r="D190" i="6"/>
  <c r="D235" i="6" s="1"/>
  <c r="D276" i="6" s="1"/>
  <c r="C172" i="19" s="1"/>
  <c r="J188" i="6"/>
  <c r="J233" i="6" s="1"/>
  <c r="J274" i="6" s="1"/>
  <c r="I170" i="19" s="1"/>
  <c r="G187" i="6"/>
  <c r="G232" i="6" s="1"/>
  <c r="G273" i="6" s="1"/>
  <c r="F169" i="19" s="1"/>
  <c r="E186" i="6"/>
  <c r="E231" i="6" s="1"/>
  <c r="E272" i="6" s="1"/>
  <c r="D168" i="19" s="1"/>
  <c r="J184" i="6"/>
  <c r="J229" i="6" s="1"/>
  <c r="J270" i="6" s="1"/>
  <c r="I166" i="19" s="1"/>
  <c r="H183" i="6"/>
  <c r="H228" i="6" s="1"/>
  <c r="H269" i="6" s="1"/>
  <c r="G165" i="19" s="1"/>
  <c r="F182" i="6"/>
  <c r="F227" i="6" s="1"/>
  <c r="F268" i="6" s="1"/>
  <c r="E164" i="19" s="1"/>
  <c r="J180" i="6"/>
  <c r="J225" i="6" s="1"/>
  <c r="J266" i="6" s="1"/>
  <c r="I162" i="19" s="1"/>
  <c r="H179" i="6"/>
  <c r="H224" i="6" s="1"/>
  <c r="H265" i="6" s="1"/>
  <c r="G161" i="19" s="1"/>
  <c r="F178" i="6"/>
  <c r="F223" i="6" s="1"/>
  <c r="F264" i="6" s="1"/>
  <c r="E160" i="19" s="1"/>
  <c r="D177" i="6"/>
  <c r="D222" i="6" s="1"/>
  <c r="D263" i="6" s="1"/>
  <c r="C159" i="19" s="1"/>
  <c r="I175" i="6"/>
  <c r="I220" i="6" s="1"/>
  <c r="I261" i="6" s="1"/>
  <c r="H157" i="19" s="1"/>
  <c r="F174" i="6"/>
  <c r="F219" i="6" s="1"/>
  <c r="F260" i="6" s="1"/>
  <c r="E156" i="19" s="1"/>
  <c r="D173" i="6"/>
  <c r="D218" i="6" s="1"/>
  <c r="D259" i="6" s="1"/>
  <c r="C155" i="19" s="1"/>
  <c r="H171" i="6"/>
  <c r="H216" i="6" s="1"/>
  <c r="H257" i="6" s="1"/>
  <c r="G153" i="19" s="1"/>
  <c r="G170" i="6"/>
  <c r="G215" i="6" s="1"/>
  <c r="G256" i="6" s="1"/>
  <c r="F152" i="19" s="1"/>
  <c r="F169" i="6"/>
  <c r="F214" i="6" s="1"/>
  <c r="F255" i="6" s="1"/>
  <c r="E151" i="19" s="1"/>
  <c r="J167" i="6"/>
  <c r="J212" i="6" s="1"/>
  <c r="J253" i="6" s="1"/>
  <c r="I149" i="19" s="1"/>
  <c r="H166" i="6"/>
  <c r="H211" i="6" s="1"/>
  <c r="H252" i="6" s="1"/>
  <c r="G148" i="19" s="1"/>
  <c r="E165" i="6"/>
  <c r="E210" i="6" s="1"/>
  <c r="E251" i="6" s="1"/>
  <c r="D147" i="19" s="1"/>
  <c r="I163" i="6"/>
  <c r="I208" i="6" s="1"/>
  <c r="I249" i="6" s="1"/>
  <c r="H145" i="19" s="1"/>
  <c r="H162" i="6"/>
  <c r="H207" i="6" s="1"/>
  <c r="H248" i="6" s="1"/>
  <c r="G144" i="19" s="1"/>
  <c r="G161" i="6"/>
  <c r="G206" i="6" s="1"/>
  <c r="G247" i="6" s="1"/>
  <c r="F143" i="19" s="1"/>
  <c r="D160" i="6"/>
  <c r="D205" i="6" s="1"/>
  <c r="D246" i="6" s="1"/>
  <c r="C142" i="19" s="1"/>
  <c r="I158" i="6"/>
  <c r="I203" i="6" s="1"/>
  <c r="I244" i="6" s="1"/>
  <c r="H140" i="19" s="1"/>
  <c r="F157" i="6"/>
  <c r="F202" i="6" s="1"/>
  <c r="F243" i="6" s="1"/>
  <c r="E139" i="19" s="1"/>
  <c r="D156" i="6"/>
  <c r="D201" i="6" s="1"/>
  <c r="D242" i="6" s="1"/>
  <c r="C138" i="19" s="1"/>
  <c r="D155" i="6"/>
  <c r="I188" i="6"/>
  <c r="I233" i="6" s="1"/>
  <c r="I274" i="6" s="1"/>
  <c r="H170" i="19" s="1"/>
  <c r="J179" i="6"/>
  <c r="J224" i="6" s="1"/>
  <c r="J265" i="6" s="1"/>
  <c r="I161" i="19" s="1"/>
  <c r="J171" i="6"/>
  <c r="J216" i="6" s="1"/>
  <c r="J257" i="6" s="1"/>
  <c r="I153" i="19" s="1"/>
  <c r="D161" i="6"/>
  <c r="D206" i="6" s="1"/>
  <c r="D247" i="6" s="1"/>
  <c r="C143" i="19" s="1"/>
  <c r="I190" i="6"/>
  <c r="I235" i="6" s="1"/>
  <c r="I276" i="6" s="1"/>
  <c r="H172" i="19" s="1"/>
  <c r="G189" i="6"/>
  <c r="G234" i="6" s="1"/>
  <c r="G275" i="6" s="1"/>
  <c r="F171" i="19" s="1"/>
  <c r="D188" i="6"/>
  <c r="D233" i="6" s="1"/>
  <c r="D274" i="6" s="1"/>
  <c r="C170" i="19" s="1"/>
  <c r="J186" i="6"/>
  <c r="J231" i="6" s="1"/>
  <c r="J272" i="6" s="1"/>
  <c r="I168" i="19" s="1"/>
  <c r="H185" i="6"/>
  <c r="H230" i="6" s="1"/>
  <c r="H271" i="6" s="1"/>
  <c r="G167" i="19" s="1"/>
  <c r="E184" i="6"/>
  <c r="E229" i="6" s="1"/>
  <c r="E270" i="6" s="1"/>
  <c r="D166" i="19" s="1"/>
  <c r="J182" i="6"/>
  <c r="J227" i="6" s="1"/>
  <c r="J268" i="6" s="1"/>
  <c r="I164" i="19" s="1"/>
  <c r="I181" i="6"/>
  <c r="I226" i="6" s="1"/>
  <c r="I267" i="6" s="1"/>
  <c r="H163" i="19" s="1"/>
  <c r="F180" i="6"/>
  <c r="F225" i="6" s="1"/>
  <c r="F266" i="6" s="1"/>
  <c r="E162" i="19" s="1"/>
  <c r="J178" i="6"/>
  <c r="J223" i="6" s="1"/>
  <c r="J264" i="6" s="1"/>
  <c r="I160" i="19" s="1"/>
  <c r="I177" i="6"/>
  <c r="I222" i="6" s="1"/>
  <c r="I263" i="6" s="1"/>
  <c r="H159" i="19" s="1"/>
  <c r="G176" i="6"/>
  <c r="G221" i="6" s="1"/>
  <c r="G262" i="6" s="1"/>
  <c r="F158" i="19" s="1"/>
  <c r="D175" i="6"/>
  <c r="D220" i="6" s="1"/>
  <c r="D261" i="6" s="1"/>
  <c r="C157" i="19" s="1"/>
  <c r="I173" i="6"/>
  <c r="I218" i="6" s="1"/>
  <c r="I259" i="6" s="1"/>
  <c r="H155" i="19" s="1"/>
  <c r="F172" i="6"/>
  <c r="F217" i="6" s="1"/>
  <c r="F258" i="6" s="1"/>
  <c r="E154" i="19" s="1"/>
  <c r="D171" i="6"/>
  <c r="D216" i="6" s="1"/>
  <c r="D257" i="6" s="1"/>
  <c r="C153" i="19" s="1"/>
  <c r="J169" i="6"/>
  <c r="J214" i="6" s="1"/>
  <c r="J255" i="6" s="1"/>
  <c r="I151" i="19" s="1"/>
  <c r="H168" i="6"/>
  <c r="H213" i="6" s="1"/>
  <c r="H254" i="6" s="1"/>
  <c r="G150" i="19" s="1"/>
  <c r="E167" i="6"/>
  <c r="E212" i="6" s="1"/>
  <c r="E253" i="6" s="1"/>
  <c r="D149" i="19" s="1"/>
  <c r="J165" i="6"/>
  <c r="J210" i="6" s="1"/>
  <c r="J251" i="6" s="1"/>
  <c r="I147" i="19" s="1"/>
  <c r="G164" i="6"/>
  <c r="G209" i="6" s="1"/>
  <c r="G250" i="6" s="1"/>
  <c r="F146" i="19" s="1"/>
  <c r="E163" i="6"/>
  <c r="E208" i="6" s="1"/>
  <c r="E249" i="6" s="1"/>
  <c r="D145" i="19" s="1"/>
  <c r="D162" i="6"/>
  <c r="D207" i="6" s="1"/>
  <c r="D248" i="6" s="1"/>
  <c r="C144" i="19" s="1"/>
  <c r="I160" i="6"/>
  <c r="I205" i="6" s="1"/>
  <c r="I246" i="6" s="1"/>
  <c r="H142" i="19" s="1"/>
  <c r="G159" i="6"/>
  <c r="G204" i="6" s="1"/>
  <c r="G245" i="6" s="1"/>
  <c r="F141" i="19" s="1"/>
  <c r="D158" i="6"/>
  <c r="D203" i="6" s="1"/>
  <c r="D244" i="6" s="1"/>
  <c r="C140" i="19" s="1"/>
  <c r="H156" i="6"/>
  <c r="H201" i="6" s="1"/>
  <c r="H242" i="6" s="1"/>
  <c r="G138" i="19" s="1"/>
  <c r="H155" i="6"/>
  <c r="G186" i="6"/>
  <c r="G231" i="6" s="1"/>
  <c r="G272" i="6" s="1"/>
  <c r="F168" i="19" s="1"/>
  <c r="H177" i="6"/>
  <c r="H222" i="6" s="1"/>
  <c r="H263" i="6" s="1"/>
  <c r="G159" i="19" s="1"/>
  <c r="E168" i="6"/>
  <c r="E213" i="6" s="1"/>
  <c r="E254" i="6" s="1"/>
  <c r="D150" i="19" s="1"/>
  <c r="F159" i="6"/>
  <c r="F204" i="6" s="1"/>
  <c r="F245" i="6" s="1"/>
  <c r="E141" i="19" s="1"/>
  <c r="F190" i="6"/>
  <c r="F235" i="6" s="1"/>
  <c r="F276" i="6" s="1"/>
  <c r="E172" i="19" s="1"/>
  <c r="E189" i="6"/>
  <c r="E234" i="6" s="1"/>
  <c r="E275" i="6" s="1"/>
  <c r="D171" i="19" s="1"/>
  <c r="I187" i="6"/>
  <c r="I232" i="6" s="1"/>
  <c r="I273" i="6" s="1"/>
  <c r="H169" i="19" s="1"/>
  <c r="H186" i="6"/>
  <c r="H231" i="6" s="1"/>
  <c r="H272" i="6" s="1"/>
  <c r="G168" i="19" s="1"/>
  <c r="F185" i="6"/>
  <c r="F230" i="6" s="1"/>
  <c r="F271" i="6" s="1"/>
  <c r="E167" i="19" s="1"/>
  <c r="J183" i="6"/>
  <c r="J228" i="6" s="1"/>
  <c r="J269" i="6" s="1"/>
  <c r="I165" i="19" s="1"/>
  <c r="H182" i="6"/>
  <c r="H227" i="6" s="1"/>
  <c r="H268" i="6" s="1"/>
  <c r="G164" i="19" s="1"/>
  <c r="F181" i="6"/>
  <c r="F226" i="6" s="1"/>
  <c r="F267" i="6" s="1"/>
  <c r="E163" i="19" s="1"/>
  <c r="D180" i="6"/>
  <c r="D225" i="6" s="1"/>
  <c r="D266" i="6" s="1"/>
  <c r="C162" i="19" s="1"/>
  <c r="H178" i="6"/>
  <c r="H223" i="6" s="1"/>
  <c r="H264" i="6" s="1"/>
  <c r="G160" i="19" s="1"/>
  <c r="F177" i="6"/>
  <c r="F222" i="6" s="1"/>
  <c r="F263" i="6" s="1"/>
  <c r="E159" i="19" s="1"/>
  <c r="D176" i="6"/>
  <c r="D221" i="6" s="1"/>
  <c r="D262" i="6" s="1"/>
  <c r="C158" i="19" s="1"/>
  <c r="I174" i="6"/>
  <c r="I219" i="6" s="1"/>
  <c r="I260" i="6" s="1"/>
  <c r="H156" i="19" s="1"/>
  <c r="F173" i="6"/>
  <c r="F218" i="6" s="1"/>
  <c r="F259" i="6" s="1"/>
  <c r="E155" i="19" s="1"/>
  <c r="D172" i="6"/>
  <c r="D217" i="6" s="1"/>
  <c r="D258" i="6" s="1"/>
  <c r="C154" i="19" s="1"/>
  <c r="I170" i="6"/>
  <c r="I215" i="6" s="1"/>
  <c r="I256" i="6" s="1"/>
  <c r="H152" i="19" s="1"/>
  <c r="H169" i="6"/>
  <c r="H214" i="6" s="1"/>
  <c r="H255" i="6" s="1"/>
  <c r="G151" i="19" s="1"/>
  <c r="F168" i="6"/>
  <c r="F213" i="6" s="1"/>
  <c r="F254" i="6" s="1"/>
  <c r="E150" i="19" s="1"/>
  <c r="J166" i="6"/>
  <c r="J211" i="6" s="1"/>
  <c r="J252" i="6" s="1"/>
  <c r="I148" i="19" s="1"/>
  <c r="G165" i="6"/>
  <c r="G210" i="6" s="1"/>
  <c r="G251" i="6" s="1"/>
  <c r="F147" i="19" s="1"/>
  <c r="E164" i="6"/>
  <c r="E209" i="6" s="1"/>
  <c r="E250" i="6" s="1"/>
  <c r="D146" i="19" s="1"/>
  <c r="J162" i="6"/>
  <c r="J207" i="6" s="1"/>
  <c r="J248" i="6" s="1"/>
  <c r="I144" i="19" s="1"/>
  <c r="I161" i="6"/>
  <c r="I206" i="6" s="1"/>
  <c r="I247" i="6" s="1"/>
  <c r="H143" i="19" s="1"/>
  <c r="G160" i="6"/>
  <c r="G205" i="6" s="1"/>
  <c r="G246" i="6" s="1"/>
  <c r="F142" i="19" s="1"/>
  <c r="D159" i="6"/>
  <c r="D204" i="6" s="1"/>
  <c r="D245" i="6" s="1"/>
  <c r="C141" i="19" s="1"/>
  <c r="I157" i="6"/>
  <c r="I202" i="6" s="1"/>
  <c r="I243" i="6" s="1"/>
  <c r="H139" i="19" s="1"/>
  <c r="F156" i="6"/>
  <c r="F201" i="6" s="1"/>
  <c r="F242" i="6" s="1"/>
  <c r="E138" i="19" s="1"/>
  <c r="F155" i="6"/>
  <c r="J185" i="6"/>
  <c r="J230" i="6" s="1"/>
  <c r="J271" i="6" s="1"/>
  <c r="I167" i="19" s="1"/>
  <c r="H180" i="6"/>
  <c r="H225" i="6" s="1"/>
  <c r="H266" i="6" s="1"/>
  <c r="G162" i="19" s="1"/>
  <c r="G175" i="6"/>
  <c r="G220" i="6" s="1"/>
  <c r="G261" i="6" s="1"/>
  <c r="F157" i="19" s="1"/>
  <c r="E170" i="6"/>
  <c r="E215" i="6" s="1"/>
  <c r="E256" i="6" s="1"/>
  <c r="D152" i="19" s="1"/>
  <c r="J164" i="6"/>
  <c r="J209" i="6" s="1"/>
  <c r="J250" i="6" s="1"/>
  <c r="I146" i="19" s="1"/>
  <c r="I159" i="6"/>
  <c r="I204" i="6" s="1"/>
  <c r="I245" i="6" s="1"/>
  <c r="H141" i="19" s="1"/>
  <c r="H181" i="6"/>
  <c r="H226" i="6" s="1"/>
  <c r="H267" i="6" s="1"/>
  <c r="G163" i="19" s="1"/>
  <c r="I189" i="6"/>
  <c r="I234" i="6" s="1"/>
  <c r="I275" i="6" s="1"/>
  <c r="H171" i="19" s="1"/>
  <c r="G184" i="6"/>
  <c r="G229" i="6" s="1"/>
  <c r="G270" i="6" s="1"/>
  <c r="F166" i="19" s="1"/>
  <c r="E179" i="6"/>
  <c r="E224" i="6" s="1"/>
  <c r="E265" i="6" s="1"/>
  <c r="D161" i="19" s="1"/>
  <c r="D174" i="6"/>
  <c r="D219" i="6" s="1"/>
  <c r="D260" i="6" s="1"/>
  <c r="C156" i="19" s="1"/>
  <c r="J168" i="6"/>
  <c r="J213" i="6" s="1"/>
  <c r="J254" i="6" s="1"/>
  <c r="I150" i="19" s="1"/>
  <c r="G163" i="6"/>
  <c r="G208" i="6" s="1"/>
  <c r="G249" i="6" s="1"/>
  <c r="F145" i="19" s="1"/>
  <c r="F158" i="6"/>
  <c r="F203" i="6" s="1"/>
  <c r="F244" i="6" s="1"/>
  <c r="E140" i="19" s="1"/>
  <c r="H173" i="6"/>
  <c r="H218" i="6" s="1"/>
  <c r="H259" i="6" s="1"/>
  <c r="G155" i="19" s="1"/>
  <c r="G188" i="6"/>
  <c r="G233" i="6" s="1"/>
  <c r="G274" i="6" s="1"/>
  <c r="F170" i="19" s="1"/>
  <c r="E183" i="6"/>
  <c r="E228" i="6" s="1"/>
  <c r="E269" i="6" s="1"/>
  <c r="D165" i="19" s="1"/>
  <c r="D178" i="6"/>
  <c r="D223" i="6" s="1"/>
  <c r="D264" i="6" s="1"/>
  <c r="C160" i="19" s="1"/>
  <c r="H172" i="6"/>
  <c r="H217" i="6" s="1"/>
  <c r="H258" i="6" s="1"/>
  <c r="G154" i="19" s="1"/>
  <c r="H167" i="6"/>
  <c r="H212" i="6" s="1"/>
  <c r="H253" i="6" s="1"/>
  <c r="G149" i="19" s="1"/>
  <c r="F162" i="6"/>
  <c r="F207" i="6" s="1"/>
  <c r="F248" i="6" s="1"/>
  <c r="E144" i="19" s="1"/>
  <c r="D157" i="6"/>
  <c r="D202" i="6" s="1"/>
  <c r="D243" i="6" s="1"/>
  <c r="C139" i="19" s="1"/>
  <c r="I164" i="6"/>
  <c r="I209" i="6" s="1"/>
  <c r="I250" i="6" s="1"/>
  <c r="H146" i="19" s="1"/>
  <c r="E187" i="6"/>
  <c r="E232" i="6" s="1"/>
  <c r="E273" i="6" s="1"/>
  <c r="D169" i="19" s="1"/>
  <c r="D182" i="6"/>
  <c r="D227" i="6" s="1"/>
  <c r="D268" i="6" s="1"/>
  <c r="C164" i="19" s="1"/>
  <c r="I176" i="6"/>
  <c r="I221" i="6" s="1"/>
  <c r="I262" i="6" s="1"/>
  <c r="H158" i="19" s="1"/>
  <c r="F171" i="6"/>
  <c r="F216" i="6" s="1"/>
  <c r="F257" i="6" s="1"/>
  <c r="E153" i="19" s="1"/>
  <c r="E166" i="6"/>
  <c r="E211" i="6" s="1"/>
  <c r="E252" i="6" s="1"/>
  <c r="D148" i="19" s="1"/>
  <c r="E161" i="6"/>
  <c r="E206" i="6" s="1"/>
  <c r="E247" i="6" s="1"/>
  <c r="D143" i="19" s="1"/>
  <c r="J155" i="6"/>
  <c r="K188" i="7"/>
  <c r="K233" i="7" s="1"/>
  <c r="K274" i="7" s="1"/>
  <c r="J209" i="19" s="1"/>
  <c r="J181" i="7"/>
  <c r="J226" i="7" s="1"/>
  <c r="J267" i="7" s="1"/>
  <c r="I202" i="19" s="1"/>
  <c r="I174" i="7"/>
  <c r="I219" i="7" s="1"/>
  <c r="I260" i="7" s="1"/>
  <c r="H195" i="19" s="1"/>
  <c r="H167" i="7"/>
  <c r="H212" i="7" s="1"/>
  <c r="H253" i="7" s="1"/>
  <c r="G188" i="19" s="1"/>
  <c r="G160" i="7"/>
  <c r="G205" i="7" s="1"/>
  <c r="G246" i="7" s="1"/>
  <c r="F181" i="19" s="1"/>
  <c r="F153" i="7"/>
  <c r="D187" i="7"/>
  <c r="D232" i="7" s="1"/>
  <c r="D273" i="7" s="1"/>
  <c r="C208" i="19" s="1"/>
  <c r="L179" i="7"/>
  <c r="L224" i="7" s="1"/>
  <c r="L265" i="7" s="1"/>
  <c r="K200" i="19" s="1"/>
  <c r="K172" i="7"/>
  <c r="K217" i="7" s="1"/>
  <c r="K258" i="7" s="1"/>
  <c r="J193" i="19" s="1"/>
  <c r="J165" i="7"/>
  <c r="J210" i="7" s="1"/>
  <c r="J251" i="7" s="1"/>
  <c r="I186" i="19" s="1"/>
  <c r="I158" i="7"/>
  <c r="I203" i="7" s="1"/>
  <c r="I244" i="7" s="1"/>
  <c r="H179" i="19" s="1"/>
  <c r="F185" i="7"/>
  <c r="F230" i="7" s="1"/>
  <c r="F271" i="7" s="1"/>
  <c r="E206" i="19" s="1"/>
  <c r="E178" i="7"/>
  <c r="E223" i="7" s="1"/>
  <c r="E264" i="7" s="1"/>
  <c r="D199" i="19" s="1"/>
  <c r="D171" i="7"/>
  <c r="D216" i="7" s="1"/>
  <c r="D257" i="7" s="1"/>
  <c r="C192" i="19" s="1"/>
  <c r="L163" i="7"/>
  <c r="L208" i="7" s="1"/>
  <c r="L249" i="7" s="1"/>
  <c r="K184" i="19" s="1"/>
  <c r="K156" i="7"/>
  <c r="K201" i="7" s="1"/>
  <c r="K242" i="7" s="1"/>
  <c r="J177" i="19" s="1"/>
  <c r="H183" i="7"/>
  <c r="H228" i="7" s="1"/>
  <c r="H269" i="7" s="1"/>
  <c r="G204" i="19" s="1"/>
  <c r="G176" i="7"/>
  <c r="G221" i="7" s="1"/>
  <c r="G262" i="7" s="1"/>
  <c r="F197" i="19" s="1"/>
  <c r="F169" i="7"/>
  <c r="F214" i="7" s="1"/>
  <c r="F255" i="7" s="1"/>
  <c r="E190" i="19" s="1"/>
  <c r="E162" i="7"/>
  <c r="E207" i="7" s="1"/>
  <c r="E248" i="7" s="1"/>
  <c r="D183" i="19" s="1"/>
  <c r="D155" i="7"/>
  <c r="D200" i="7" s="1"/>
  <c r="D241" i="7" s="1"/>
  <c r="C176" i="19" s="1"/>
  <c r="E154" i="7"/>
  <c r="E199" i="7" s="1"/>
  <c r="E240" i="7" s="1"/>
  <c r="D175" i="19" s="1"/>
  <c r="G156" i="7"/>
  <c r="G201" i="7" s="1"/>
  <c r="G242" i="7" s="1"/>
  <c r="F177" i="19" s="1"/>
  <c r="D159" i="7"/>
  <c r="D204" i="7" s="1"/>
  <c r="D245" i="7" s="1"/>
  <c r="C180" i="19" s="1"/>
  <c r="F161" i="7"/>
  <c r="F206" i="7" s="1"/>
  <c r="F247" i="7" s="1"/>
  <c r="E182" i="19" s="1"/>
  <c r="H163" i="7"/>
  <c r="H208" i="7" s="1"/>
  <c r="H249" i="7" s="1"/>
  <c r="G184" i="19" s="1"/>
  <c r="E166" i="7"/>
  <c r="E211" i="7" s="1"/>
  <c r="E252" i="7" s="1"/>
  <c r="D187" i="19" s="1"/>
  <c r="G168" i="7"/>
  <c r="G213" i="7" s="1"/>
  <c r="G254" i="7" s="1"/>
  <c r="F189" i="19" s="1"/>
  <c r="I170" i="7"/>
  <c r="I215" i="7" s="1"/>
  <c r="I256" i="7" s="1"/>
  <c r="H191" i="19" s="1"/>
  <c r="F173" i="7"/>
  <c r="F218" i="7" s="1"/>
  <c r="F259" i="7" s="1"/>
  <c r="E194" i="19" s="1"/>
  <c r="H175" i="7"/>
  <c r="H220" i="7" s="1"/>
  <c r="H261" i="7" s="1"/>
  <c r="G196" i="19" s="1"/>
  <c r="J177" i="7"/>
  <c r="J222" i="7" s="1"/>
  <c r="J263" i="7" s="1"/>
  <c r="I198" i="19" s="1"/>
  <c r="G180" i="7"/>
  <c r="G225" i="7" s="1"/>
  <c r="G266" i="7" s="1"/>
  <c r="F201" i="19" s="1"/>
  <c r="I182" i="7"/>
  <c r="I227" i="7" s="1"/>
  <c r="I268" i="7" s="1"/>
  <c r="H203" i="19" s="1"/>
  <c r="K184" i="7"/>
  <c r="K229" i="7" s="1"/>
  <c r="K270" i="7" s="1"/>
  <c r="J205" i="19" s="1"/>
  <c r="H187" i="7"/>
  <c r="H232" i="7" s="1"/>
  <c r="H273" i="7" s="1"/>
  <c r="G208" i="19" s="1"/>
  <c r="H153" i="7"/>
  <c r="F155" i="7"/>
  <c r="F200" i="7" s="1"/>
  <c r="F241" i="7" s="1"/>
  <c r="E176" i="19" s="1"/>
  <c r="D157" i="7"/>
  <c r="D202" i="7" s="1"/>
  <c r="D243" i="7" s="1"/>
  <c r="C178" i="19" s="1"/>
  <c r="K158" i="7"/>
  <c r="K203" i="7" s="1"/>
  <c r="K244" i="7" s="1"/>
  <c r="J179" i="19" s="1"/>
  <c r="I160" i="7"/>
  <c r="I205" i="7" s="1"/>
  <c r="I246" i="7" s="1"/>
  <c r="H181" i="19" s="1"/>
  <c r="G162" i="7"/>
  <c r="G207" i="7" s="1"/>
  <c r="G248" i="7" s="1"/>
  <c r="F183" i="19" s="1"/>
  <c r="E164" i="7"/>
  <c r="E209" i="7" s="1"/>
  <c r="E250" i="7" s="1"/>
  <c r="D185" i="19" s="1"/>
  <c r="L165" i="7"/>
  <c r="L210" i="7" s="1"/>
  <c r="L251" i="7" s="1"/>
  <c r="K186" i="19" s="1"/>
  <c r="J167" i="7"/>
  <c r="J212" i="7" s="1"/>
  <c r="J253" i="7" s="1"/>
  <c r="I188" i="19" s="1"/>
  <c r="H169" i="7"/>
  <c r="H214" i="7" s="1"/>
  <c r="H255" i="7" s="1"/>
  <c r="G190" i="19" s="1"/>
  <c r="F171" i="7"/>
  <c r="F216" i="7" s="1"/>
  <c r="F257" i="7" s="1"/>
  <c r="E192" i="19" s="1"/>
  <c r="D173" i="7"/>
  <c r="D218" i="7" s="1"/>
  <c r="D259" i="7" s="1"/>
  <c r="C194" i="19" s="1"/>
  <c r="K174" i="7"/>
  <c r="K219" i="7" s="1"/>
  <c r="K260" i="7" s="1"/>
  <c r="J195" i="19" s="1"/>
  <c r="I176" i="7"/>
  <c r="I221" i="7" s="1"/>
  <c r="I262" i="7" s="1"/>
  <c r="H197" i="19" s="1"/>
  <c r="G178" i="7"/>
  <c r="G223" i="7" s="1"/>
  <c r="G264" i="7" s="1"/>
  <c r="F199" i="19" s="1"/>
  <c r="E180" i="7"/>
  <c r="E225" i="7" s="1"/>
  <c r="E266" i="7" s="1"/>
  <c r="D201" i="19" s="1"/>
  <c r="L181" i="7"/>
  <c r="L226" i="7" s="1"/>
  <c r="L267" i="7" s="1"/>
  <c r="K202" i="19" s="1"/>
  <c r="J183" i="7"/>
  <c r="J228" i="7" s="1"/>
  <c r="J269" i="7" s="1"/>
  <c r="I204" i="19" s="1"/>
  <c r="H185" i="7"/>
  <c r="H230" i="7" s="1"/>
  <c r="H271" i="7" s="1"/>
  <c r="G206" i="19" s="1"/>
  <c r="F187" i="7"/>
  <c r="F232" i="7" s="1"/>
  <c r="F273" i="7" s="1"/>
  <c r="E208" i="19" s="1"/>
  <c r="J154" i="7"/>
  <c r="J199" i="7" s="1"/>
  <c r="J240" i="7" s="1"/>
  <c r="I175" i="19" s="1"/>
  <c r="H156" i="7"/>
  <c r="H201" i="7" s="1"/>
  <c r="H242" i="7" s="1"/>
  <c r="G177" i="19" s="1"/>
  <c r="F158" i="7"/>
  <c r="F203" i="7" s="1"/>
  <c r="F244" i="7" s="1"/>
  <c r="E179" i="19" s="1"/>
  <c r="D160" i="7"/>
  <c r="D205" i="7" s="1"/>
  <c r="D246" i="7" s="1"/>
  <c r="C181" i="19" s="1"/>
  <c r="K161" i="7"/>
  <c r="K206" i="7" s="1"/>
  <c r="K247" i="7" s="1"/>
  <c r="J182" i="19" s="1"/>
  <c r="I163" i="7"/>
  <c r="I208" i="7" s="1"/>
  <c r="I249" i="7" s="1"/>
  <c r="H184" i="19" s="1"/>
  <c r="G165" i="7"/>
  <c r="G210" i="7" s="1"/>
  <c r="G251" i="7" s="1"/>
  <c r="F186" i="19" s="1"/>
  <c r="E167" i="7"/>
  <c r="E212" i="7" s="1"/>
  <c r="E253" i="7" s="1"/>
  <c r="D188" i="19" s="1"/>
  <c r="L168" i="7"/>
  <c r="L213" i="7" s="1"/>
  <c r="L254" i="7" s="1"/>
  <c r="K189" i="19" s="1"/>
  <c r="J170" i="7"/>
  <c r="J215" i="7" s="1"/>
  <c r="J256" i="7" s="1"/>
  <c r="I191" i="19" s="1"/>
  <c r="H172" i="7"/>
  <c r="H217" i="7" s="1"/>
  <c r="H258" i="7" s="1"/>
  <c r="G193" i="19" s="1"/>
  <c r="F174" i="7"/>
  <c r="F219" i="7" s="1"/>
  <c r="F260" i="7" s="1"/>
  <c r="E195" i="19" s="1"/>
  <c r="D176" i="7"/>
  <c r="D221" i="7" s="1"/>
  <c r="D262" i="7" s="1"/>
  <c r="C197" i="19" s="1"/>
  <c r="K177" i="7"/>
  <c r="K222" i="7" s="1"/>
  <c r="K263" i="7" s="1"/>
  <c r="J198" i="19" s="1"/>
  <c r="I179" i="7"/>
  <c r="I224" i="7" s="1"/>
  <c r="I265" i="7" s="1"/>
  <c r="H200" i="19" s="1"/>
  <c r="G181" i="7"/>
  <c r="G226" i="7" s="1"/>
  <c r="G267" i="7" s="1"/>
  <c r="F202" i="19" s="1"/>
  <c r="E183" i="7"/>
  <c r="E228" i="7" s="1"/>
  <c r="E269" i="7" s="1"/>
  <c r="D204" i="19" s="1"/>
  <c r="L184" i="7"/>
  <c r="L229" i="7" s="1"/>
  <c r="L270" i="7" s="1"/>
  <c r="K205" i="19" s="1"/>
  <c r="J186" i="7"/>
  <c r="J231" i="7" s="1"/>
  <c r="J272" i="7" s="1"/>
  <c r="I207" i="19" s="1"/>
  <c r="H188" i="7"/>
  <c r="H233" i="7" s="1"/>
  <c r="H274" i="7" s="1"/>
  <c r="G209" i="19" s="1"/>
  <c r="D154" i="7"/>
  <c r="D199" i="7" s="1"/>
  <c r="D240" i="7" s="1"/>
  <c r="C175" i="19" s="1"/>
  <c r="K155" i="7"/>
  <c r="K200" i="7" s="1"/>
  <c r="K241" i="7" s="1"/>
  <c r="J176" i="19" s="1"/>
  <c r="I157" i="7"/>
  <c r="I202" i="7" s="1"/>
  <c r="I243" i="7" s="1"/>
  <c r="H178" i="19" s="1"/>
  <c r="G159" i="7"/>
  <c r="G204" i="7" s="1"/>
  <c r="G245" i="7" s="1"/>
  <c r="F180" i="19" s="1"/>
  <c r="E161" i="7"/>
  <c r="E206" i="7" s="1"/>
  <c r="E247" i="7" s="1"/>
  <c r="D182" i="19" s="1"/>
  <c r="L162" i="7"/>
  <c r="L207" i="7" s="1"/>
  <c r="L248" i="7" s="1"/>
  <c r="K183" i="19" s="1"/>
  <c r="J164" i="7"/>
  <c r="J209" i="7" s="1"/>
  <c r="J250" i="7" s="1"/>
  <c r="I185" i="19" s="1"/>
  <c r="H166" i="7"/>
  <c r="H211" i="7" s="1"/>
  <c r="H252" i="7" s="1"/>
  <c r="G187" i="19" s="1"/>
  <c r="F168" i="7"/>
  <c r="F213" i="7" s="1"/>
  <c r="F254" i="7" s="1"/>
  <c r="E189" i="19" s="1"/>
  <c r="D170" i="7"/>
  <c r="D215" i="7" s="1"/>
  <c r="D256" i="7" s="1"/>
  <c r="C191" i="19" s="1"/>
  <c r="K171" i="7"/>
  <c r="K216" i="7" s="1"/>
  <c r="K257" i="7" s="1"/>
  <c r="J192" i="19" s="1"/>
  <c r="I173" i="7"/>
  <c r="I218" i="7" s="1"/>
  <c r="I259" i="7" s="1"/>
  <c r="H194" i="19" s="1"/>
  <c r="G175" i="7"/>
  <c r="G220" i="7" s="1"/>
  <c r="G261" i="7" s="1"/>
  <c r="F196" i="19" s="1"/>
  <c r="E177" i="7"/>
  <c r="E222" i="7" s="1"/>
  <c r="E263" i="7" s="1"/>
  <c r="D198" i="19" s="1"/>
  <c r="L178" i="7"/>
  <c r="L223" i="7" s="1"/>
  <c r="L264" i="7" s="1"/>
  <c r="K199" i="19" s="1"/>
  <c r="J180" i="7"/>
  <c r="J225" i="7" s="1"/>
  <c r="J266" i="7" s="1"/>
  <c r="I201" i="19" s="1"/>
  <c r="H182" i="7"/>
  <c r="H227" i="7" s="1"/>
  <c r="H268" i="7" s="1"/>
  <c r="G203" i="19" s="1"/>
  <c r="F184" i="7"/>
  <c r="F229" i="7" s="1"/>
  <c r="F270" i="7" s="1"/>
  <c r="E205" i="19" s="1"/>
  <c r="D186" i="7"/>
  <c r="D231" i="7" s="1"/>
  <c r="D272" i="7" s="1"/>
  <c r="C207" i="19" s="1"/>
  <c r="K187" i="7"/>
  <c r="K232" i="7" s="1"/>
  <c r="K273" i="7" s="1"/>
  <c r="J208" i="19" s="1"/>
  <c r="I154" i="7"/>
  <c r="I199" i="7" s="1"/>
  <c r="I240" i="7" s="1"/>
  <c r="H175" i="19" s="1"/>
  <c r="F157" i="7"/>
  <c r="F202" i="7" s="1"/>
  <c r="F243" i="7" s="1"/>
  <c r="E178" i="19" s="1"/>
  <c r="H159" i="7"/>
  <c r="H204" i="7" s="1"/>
  <c r="H245" i="7" s="1"/>
  <c r="G180" i="19" s="1"/>
  <c r="J161" i="7"/>
  <c r="J206" i="7" s="1"/>
  <c r="J247" i="7" s="1"/>
  <c r="I182" i="19" s="1"/>
  <c r="G164" i="7"/>
  <c r="G209" i="7" s="1"/>
  <c r="G250" i="7" s="1"/>
  <c r="F185" i="19" s="1"/>
  <c r="I166" i="7"/>
  <c r="I211" i="7" s="1"/>
  <c r="I252" i="7" s="1"/>
  <c r="H187" i="19" s="1"/>
  <c r="K168" i="7"/>
  <c r="K213" i="7" s="1"/>
  <c r="K254" i="7" s="1"/>
  <c r="J189" i="19" s="1"/>
  <c r="H171" i="7"/>
  <c r="H216" i="7" s="1"/>
  <c r="H257" i="7" s="1"/>
  <c r="G192" i="19" s="1"/>
  <c r="J173" i="7"/>
  <c r="J218" i="7" s="1"/>
  <c r="J259" i="7" s="1"/>
  <c r="I194" i="19" s="1"/>
  <c r="L175" i="7"/>
  <c r="L220" i="7" s="1"/>
  <c r="L261" i="7" s="1"/>
  <c r="K196" i="19" s="1"/>
  <c r="I178" i="7"/>
  <c r="I223" i="7" s="1"/>
  <c r="I264" i="7" s="1"/>
  <c r="H199" i="19" s="1"/>
  <c r="K180" i="7"/>
  <c r="K225" i="7" s="1"/>
  <c r="K266" i="7" s="1"/>
  <c r="J201" i="19" s="1"/>
  <c r="D183" i="7"/>
  <c r="D228" i="7" s="1"/>
  <c r="D269" i="7" s="1"/>
  <c r="C204" i="19" s="1"/>
  <c r="J185" i="7"/>
  <c r="J230" i="7" s="1"/>
  <c r="J271" i="7" s="1"/>
  <c r="I206" i="19" s="1"/>
  <c r="L187" i="7"/>
  <c r="L232" i="7" s="1"/>
  <c r="L273" i="7" s="1"/>
  <c r="K208" i="19" s="1"/>
  <c r="L153" i="7"/>
  <c r="J155" i="7"/>
  <c r="J200" i="7" s="1"/>
  <c r="J241" i="7" s="1"/>
  <c r="I176" i="19" s="1"/>
  <c r="H157" i="7"/>
  <c r="H202" i="7" s="1"/>
  <c r="H243" i="7" s="1"/>
  <c r="G178" i="19" s="1"/>
  <c r="F159" i="7"/>
  <c r="F204" i="7" s="1"/>
  <c r="F245" i="7" s="1"/>
  <c r="E180" i="19" s="1"/>
  <c r="D161" i="7"/>
  <c r="D206" i="7" s="1"/>
  <c r="D247" i="7" s="1"/>
  <c r="C182" i="19" s="1"/>
  <c r="K162" i="7"/>
  <c r="K207" i="7" s="1"/>
  <c r="K248" i="7" s="1"/>
  <c r="J183" i="19" s="1"/>
  <c r="I164" i="7"/>
  <c r="I209" i="7" s="1"/>
  <c r="I250" i="7" s="1"/>
  <c r="H185" i="19" s="1"/>
  <c r="G166" i="7"/>
  <c r="G211" i="7" s="1"/>
  <c r="G252" i="7" s="1"/>
  <c r="F187" i="19" s="1"/>
  <c r="E168" i="7"/>
  <c r="E213" i="7" s="1"/>
  <c r="E254" i="7" s="1"/>
  <c r="D189" i="19" s="1"/>
  <c r="L169" i="7"/>
  <c r="L214" i="7" s="1"/>
  <c r="L255" i="7" s="1"/>
  <c r="K190" i="19" s="1"/>
  <c r="J171" i="7"/>
  <c r="J216" i="7" s="1"/>
  <c r="J257" i="7" s="1"/>
  <c r="I192" i="19" s="1"/>
  <c r="H173" i="7"/>
  <c r="H218" i="7" s="1"/>
  <c r="H259" i="7" s="1"/>
  <c r="G194" i="19" s="1"/>
  <c r="F175" i="7"/>
  <c r="F220" i="7" s="1"/>
  <c r="F261" i="7" s="1"/>
  <c r="E196" i="19" s="1"/>
  <c r="D177" i="7"/>
  <c r="D222" i="7" s="1"/>
  <c r="D263" i="7" s="1"/>
  <c r="C198" i="19" s="1"/>
  <c r="K178" i="7"/>
  <c r="K223" i="7" s="1"/>
  <c r="K264" i="7" s="1"/>
  <c r="J199" i="19" s="1"/>
  <c r="I180" i="7"/>
  <c r="I225" i="7" s="1"/>
  <c r="I266" i="7" s="1"/>
  <c r="H201" i="19" s="1"/>
  <c r="G182" i="7"/>
  <c r="G227" i="7" s="1"/>
  <c r="G268" i="7" s="1"/>
  <c r="F203" i="19" s="1"/>
  <c r="E184" i="7"/>
  <c r="E229" i="7" s="1"/>
  <c r="E270" i="7" s="1"/>
  <c r="D205" i="19" s="1"/>
  <c r="L185" i="7"/>
  <c r="L230" i="7" s="1"/>
  <c r="L271" i="7" s="1"/>
  <c r="K206" i="19" s="1"/>
  <c r="J187" i="7"/>
  <c r="J232" i="7" s="1"/>
  <c r="J273" i="7" s="1"/>
  <c r="I208" i="19" s="1"/>
  <c r="G153" i="7"/>
  <c r="E155" i="7"/>
  <c r="E200" i="7" s="1"/>
  <c r="E241" i="7" s="1"/>
  <c r="D176" i="19" s="1"/>
  <c r="L156" i="7"/>
  <c r="L201" i="7" s="1"/>
  <c r="L242" i="7" s="1"/>
  <c r="K177" i="19" s="1"/>
  <c r="J158" i="7"/>
  <c r="J203" i="7" s="1"/>
  <c r="J244" i="7" s="1"/>
  <c r="I179" i="19" s="1"/>
  <c r="H160" i="7"/>
  <c r="H205" i="7" s="1"/>
  <c r="H246" i="7" s="1"/>
  <c r="G181" i="19" s="1"/>
  <c r="F162" i="7"/>
  <c r="F207" i="7" s="1"/>
  <c r="F248" i="7" s="1"/>
  <c r="E183" i="19" s="1"/>
  <c r="D164" i="7"/>
  <c r="D209" i="7" s="1"/>
  <c r="D250" i="7" s="1"/>
  <c r="C185" i="19" s="1"/>
  <c r="K165" i="7"/>
  <c r="K210" i="7" s="1"/>
  <c r="K251" i="7" s="1"/>
  <c r="J186" i="19" s="1"/>
  <c r="I167" i="7"/>
  <c r="I212" i="7" s="1"/>
  <c r="I253" i="7" s="1"/>
  <c r="H188" i="19" s="1"/>
  <c r="G169" i="7"/>
  <c r="G214" i="7" s="1"/>
  <c r="G255" i="7" s="1"/>
  <c r="F190" i="19" s="1"/>
  <c r="E171" i="7"/>
  <c r="E216" i="7" s="1"/>
  <c r="E257" i="7" s="1"/>
  <c r="D192" i="19" s="1"/>
  <c r="L172" i="7"/>
  <c r="L217" i="7" s="1"/>
  <c r="L258" i="7" s="1"/>
  <c r="K193" i="19" s="1"/>
  <c r="J174" i="7"/>
  <c r="J219" i="7" s="1"/>
  <c r="J260" i="7" s="1"/>
  <c r="I195" i="19" s="1"/>
  <c r="H176" i="7"/>
  <c r="H221" i="7" s="1"/>
  <c r="H262" i="7" s="1"/>
  <c r="G197" i="19" s="1"/>
  <c r="F178" i="7"/>
  <c r="F223" i="7" s="1"/>
  <c r="F264" i="7" s="1"/>
  <c r="E199" i="19" s="1"/>
  <c r="D180" i="7"/>
  <c r="D225" i="7" s="1"/>
  <c r="D266" i="7" s="1"/>
  <c r="C201" i="19" s="1"/>
  <c r="K181" i="7"/>
  <c r="K226" i="7" s="1"/>
  <c r="K267" i="7" s="1"/>
  <c r="J202" i="19" s="1"/>
  <c r="I183" i="7"/>
  <c r="I228" i="7" s="1"/>
  <c r="I269" i="7" s="1"/>
  <c r="H204" i="19" s="1"/>
  <c r="G185" i="7"/>
  <c r="G230" i="7" s="1"/>
  <c r="G271" i="7" s="1"/>
  <c r="F206" i="19" s="1"/>
  <c r="E187" i="7"/>
  <c r="E232" i="7" s="1"/>
  <c r="E273" i="7" s="1"/>
  <c r="D208" i="19" s="1"/>
  <c r="L188" i="7"/>
  <c r="L233" i="7" s="1"/>
  <c r="L274" i="7" s="1"/>
  <c r="K209" i="19" s="1"/>
  <c r="H154" i="7"/>
  <c r="H199" i="7" s="1"/>
  <c r="H240" i="7" s="1"/>
  <c r="G175" i="19" s="1"/>
  <c r="F156" i="7"/>
  <c r="F201" i="7" s="1"/>
  <c r="F242" i="7" s="1"/>
  <c r="E177" i="19" s="1"/>
  <c r="D158" i="7"/>
  <c r="D203" i="7" s="1"/>
  <c r="D244" i="7" s="1"/>
  <c r="C179" i="19" s="1"/>
  <c r="K159" i="7"/>
  <c r="K204" i="7" s="1"/>
  <c r="K245" i="7" s="1"/>
  <c r="J180" i="19" s="1"/>
  <c r="I161" i="7"/>
  <c r="I206" i="7" s="1"/>
  <c r="I247" i="7" s="1"/>
  <c r="H182" i="19" s="1"/>
  <c r="G163" i="7"/>
  <c r="G208" i="7" s="1"/>
  <c r="G249" i="7" s="1"/>
  <c r="F184" i="19" s="1"/>
  <c r="E165" i="7"/>
  <c r="E210" i="7" s="1"/>
  <c r="E251" i="7" s="1"/>
  <c r="D186" i="19" s="1"/>
  <c r="L166" i="7"/>
  <c r="L211" i="7" s="1"/>
  <c r="L252" i="7" s="1"/>
  <c r="K187" i="19" s="1"/>
  <c r="J168" i="7"/>
  <c r="J213" i="7" s="1"/>
  <c r="J254" i="7" s="1"/>
  <c r="I189" i="19" s="1"/>
  <c r="H170" i="7"/>
  <c r="H215" i="7" s="1"/>
  <c r="H256" i="7" s="1"/>
  <c r="G191" i="19" s="1"/>
  <c r="F172" i="7"/>
  <c r="F217" i="7" s="1"/>
  <c r="F258" i="7" s="1"/>
  <c r="E193" i="19" s="1"/>
  <c r="D174" i="7"/>
  <c r="D219" i="7" s="1"/>
  <c r="D260" i="7" s="1"/>
  <c r="C195" i="19" s="1"/>
  <c r="K175" i="7"/>
  <c r="K220" i="7" s="1"/>
  <c r="K261" i="7" s="1"/>
  <c r="J196" i="19" s="1"/>
  <c r="I177" i="7"/>
  <c r="I222" i="7" s="1"/>
  <c r="I263" i="7" s="1"/>
  <c r="H198" i="19" s="1"/>
  <c r="G179" i="7"/>
  <c r="G224" i="7" s="1"/>
  <c r="G265" i="7" s="1"/>
  <c r="F200" i="19" s="1"/>
  <c r="E181" i="7"/>
  <c r="E226" i="7" s="1"/>
  <c r="E267" i="7" s="1"/>
  <c r="D202" i="19" s="1"/>
  <c r="L182" i="7"/>
  <c r="L227" i="7" s="1"/>
  <c r="L268" i="7" s="1"/>
  <c r="K203" i="19" s="1"/>
  <c r="J184" i="7"/>
  <c r="J229" i="7" s="1"/>
  <c r="J270" i="7" s="1"/>
  <c r="I205" i="19" s="1"/>
  <c r="H186" i="7"/>
  <c r="H231" i="7" s="1"/>
  <c r="H272" i="7" s="1"/>
  <c r="G207" i="19" s="1"/>
  <c r="F188" i="7"/>
  <c r="F233" i="7" s="1"/>
  <c r="F274" i="7" s="1"/>
  <c r="E209" i="19" s="1"/>
  <c r="H155" i="7"/>
  <c r="H200" i="7" s="1"/>
  <c r="H241" i="7" s="1"/>
  <c r="G176" i="19" s="1"/>
  <c r="J157" i="7"/>
  <c r="J202" i="7" s="1"/>
  <c r="J243" i="7" s="1"/>
  <c r="I178" i="19" s="1"/>
  <c r="L159" i="7"/>
  <c r="L204" i="7" s="1"/>
  <c r="L245" i="7" s="1"/>
  <c r="K180" i="19" s="1"/>
  <c r="I162" i="7"/>
  <c r="I207" i="7" s="1"/>
  <c r="I248" i="7" s="1"/>
  <c r="H183" i="19" s="1"/>
  <c r="K164" i="7"/>
  <c r="K209" i="7" s="1"/>
  <c r="K250" i="7" s="1"/>
  <c r="J185" i="19" s="1"/>
  <c r="D167" i="7"/>
  <c r="D212" i="7" s="1"/>
  <c r="D253" i="7" s="1"/>
  <c r="C188" i="19" s="1"/>
  <c r="J169" i="7"/>
  <c r="J214" i="7" s="1"/>
  <c r="J255" i="7" s="1"/>
  <c r="I190" i="19" s="1"/>
  <c r="L171" i="7"/>
  <c r="L216" i="7" s="1"/>
  <c r="L257" i="7" s="1"/>
  <c r="K192" i="19" s="1"/>
  <c r="E174" i="7"/>
  <c r="E219" i="7" s="1"/>
  <c r="E260" i="7" s="1"/>
  <c r="D195" i="19" s="1"/>
  <c r="K176" i="7"/>
  <c r="K221" i="7" s="1"/>
  <c r="K262" i="7" s="1"/>
  <c r="J197" i="19" s="1"/>
  <c r="D179" i="7"/>
  <c r="D224" i="7" s="1"/>
  <c r="D265" i="7" s="1"/>
  <c r="C200" i="19" s="1"/>
  <c r="F181" i="7"/>
  <c r="F226" i="7" s="1"/>
  <c r="F267" i="7" s="1"/>
  <c r="E202" i="19" s="1"/>
  <c r="L183" i="7"/>
  <c r="L228" i="7" s="1"/>
  <c r="L269" i="7" s="1"/>
  <c r="K204" i="19" s="1"/>
  <c r="E186" i="7"/>
  <c r="E231" i="7" s="1"/>
  <c r="E272" i="7" s="1"/>
  <c r="D207" i="19" s="1"/>
  <c r="G188" i="7"/>
  <c r="G233" i="7" s="1"/>
  <c r="G274" i="7" s="1"/>
  <c r="F209" i="19" s="1"/>
  <c r="G154" i="7"/>
  <c r="G199" i="7" s="1"/>
  <c r="G240" i="7" s="1"/>
  <c r="F175" i="19" s="1"/>
  <c r="E156" i="7"/>
  <c r="E201" i="7" s="1"/>
  <c r="E242" i="7" s="1"/>
  <c r="D177" i="19" s="1"/>
  <c r="L157" i="7"/>
  <c r="L202" i="7" s="1"/>
  <c r="L243" i="7" s="1"/>
  <c r="K178" i="19" s="1"/>
  <c r="J159" i="7"/>
  <c r="J204" i="7" s="1"/>
  <c r="J245" i="7" s="1"/>
  <c r="I180" i="19" s="1"/>
  <c r="H161" i="7"/>
  <c r="H206" i="7" s="1"/>
  <c r="H247" i="7" s="1"/>
  <c r="G182" i="19" s="1"/>
  <c r="F163" i="7"/>
  <c r="F208" i="7" s="1"/>
  <c r="F249" i="7" s="1"/>
  <c r="E184" i="19" s="1"/>
  <c r="D165" i="7"/>
  <c r="D210" i="7" s="1"/>
  <c r="D251" i="7" s="1"/>
  <c r="C186" i="19" s="1"/>
  <c r="K166" i="7"/>
  <c r="K211" i="7" s="1"/>
  <c r="K252" i="7" s="1"/>
  <c r="J187" i="19" s="1"/>
  <c r="I168" i="7"/>
  <c r="I213" i="7" s="1"/>
  <c r="I254" i="7" s="1"/>
  <c r="H189" i="19" s="1"/>
  <c r="G170" i="7"/>
  <c r="G215" i="7" s="1"/>
  <c r="G256" i="7" s="1"/>
  <c r="F191" i="19" s="1"/>
  <c r="E172" i="7"/>
  <c r="E217" i="7" s="1"/>
  <c r="E258" i="7" s="1"/>
  <c r="D193" i="19" s="1"/>
  <c r="L173" i="7"/>
  <c r="L218" i="7" s="1"/>
  <c r="L259" i="7" s="1"/>
  <c r="K194" i="19" s="1"/>
  <c r="J175" i="7"/>
  <c r="J220" i="7" s="1"/>
  <c r="J261" i="7" s="1"/>
  <c r="I196" i="19" s="1"/>
  <c r="H177" i="7"/>
  <c r="H222" i="7" s="1"/>
  <c r="H263" i="7" s="1"/>
  <c r="G198" i="19" s="1"/>
  <c r="F179" i="7"/>
  <c r="F224" i="7" s="1"/>
  <c r="F265" i="7" s="1"/>
  <c r="E200" i="19" s="1"/>
  <c r="D181" i="7"/>
  <c r="D226" i="7" s="1"/>
  <c r="D267" i="7" s="1"/>
  <c r="C202" i="19" s="1"/>
  <c r="K182" i="7"/>
  <c r="K227" i="7" s="1"/>
  <c r="K268" i="7" s="1"/>
  <c r="J203" i="19" s="1"/>
  <c r="I184" i="7"/>
  <c r="I229" i="7" s="1"/>
  <c r="I270" i="7" s="1"/>
  <c r="H205" i="19" s="1"/>
  <c r="G186" i="7"/>
  <c r="G231" i="7" s="1"/>
  <c r="G272" i="7" s="1"/>
  <c r="F207" i="19" s="1"/>
  <c r="E188" i="7"/>
  <c r="E233" i="7" s="1"/>
  <c r="E274" i="7" s="1"/>
  <c r="D209" i="19" s="1"/>
  <c r="K153" i="7"/>
  <c r="I155" i="7"/>
  <c r="I200" i="7" s="1"/>
  <c r="I241" i="7" s="1"/>
  <c r="H176" i="19" s="1"/>
  <c r="G157" i="7"/>
  <c r="G202" i="7" s="1"/>
  <c r="G243" i="7" s="1"/>
  <c r="F178" i="19" s="1"/>
  <c r="E159" i="7"/>
  <c r="E204" i="7" s="1"/>
  <c r="E245" i="7" s="1"/>
  <c r="D180" i="19" s="1"/>
  <c r="L160" i="7"/>
  <c r="L205" i="7" s="1"/>
  <c r="L246" i="7" s="1"/>
  <c r="K181" i="19" s="1"/>
  <c r="J162" i="7"/>
  <c r="J207" i="7" s="1"/>
  <c r="J248" i="7" s="1"/>
  <c r="I183" i="19" s="1"/>
  <c r="H164" i="7"/>
  <c r="H209" i="7" s="1"/>
  <c r="H250" i="7" s="1"/>
  <c r="G185" i="19" s="1"/>
  <c r="F166" i="7"/>
  <c r="F211" i="7" s="1"/>
  <c r="F252" i="7" s="1"/>
  <c r="E187" i="19" s="1"/>
  <c r="D168" i="7"/>
  <c r="D213" i="7" s="1"/>
  <c r="D254" i="7" s="1"/>
  <c r="C189" i="19" s="1"/>
  <c r="K169" i="7"/>
  <c r="K214" i="7" s="1"/>
  <c r="K255" i="7" s="1"/>
  <c r="J190" i="19" s="1"/>
  <c r="I171" i="7"/>
  <c r="I216" i="7" s="1"/>
  <c r="I257" i="7" s="1"/>
  <c r="H192" i="19" s="1"/>
  <c r="G173" i="7"/>
  <c r="G218" i="7" s="1"/>
  <c r="G259" i="7" s="1"/>
  <c r="F194" i="19" s="1"/>
  <c r="E175" i="7"/>
  <c r="E220" i="7" s="1"/>
  <c r="E261" i="7" s="1"/>
  <c r="D196" i="19" s="1"/>
  <c r="L176" i="7"/>
  <c r="L221" i="7" s="1"/>
  <c r="L262" i="7" s="1"/>
  <c r="K197" i="19" s="1"/>
  <c r="J178" i="7"/>
  <c r="J223" i="7" s="1"/>
  <c r="J264" i="7" s="1"/>
  <c r="I199" i="19" s="1"/>
  <c r="H180" i="7"/>
  <c r="H225" i="7" s="1"/>
  <c r="H266" i="7" s="1"/>
  <c r="G201" i="19" s="1"/>
  <c r="F182" i="7"/>
  <c r="F227" i="7" s="1"/>
  <c r="F268" i="7" s="1"/>
  <c r="E203" i="19" s="1"/>
  <c r="D184" i="7"/>
  <c r="D229" i="7" s="1"/>
  <c r="D270" i="7" s="1"/>
  <c r="C205" i="19" s="1"/>
  <c r="K185" i="7"/>
  <c r="K230" i="7" s="1"/>
  <c r="K271" i="7" s="1"/>
  <c r="J206" i="19" s="1"/>
  <c r="I187" i="7"/>
  <c r="I232" i="7" s="1"/>
  <c r="I273" i="7" s="1"/>
  <c r="H208" i="19" s="1"/>
  <c r="E153" i="7"/>
  <c r="L154" i="7"/>
  <c r="L199" i="7" s="1"/>
  <c r="L240" i="7" s="1"/>
  <c r="K175" i="19" s="1"/>
  <c r="J156" i="7"/>
  <c r="J201" i="7" s="1"/>
  <c r="J242" i="7" s="1"/>
  <c r="I177" i="19" s="1"/>
  <c r="H158" i="7"/>
  <c r="H203" i="7" s="1"/>
  <c r="H244" i="7" s="1"/>
  <c r="G179" i="19" s="1"/>
  <c r="F160" i="7"/>
  <c r="F205" i="7" s="1"/>
  <c r="F246" i="7" s="1"/>
  <c r="E181" i="19" s="1"/>
  <c r="D162" i="7"/>
  <c r="D207" i="7" s="1"/>
  <c r="D248" i="7" s="1"/>
  <c r="C183" i="19" s="1"/>
  <c r="K163" i="7"/>
  <c r="K208" i="7" s="1"/>
  <c r="K249" i="7" s="1"/>
  <c r="J184" i="19" s="1"/>
  <c r="I165" i="7"/>
  <c r="I210" i="7" s="1"/>
  <c r="I251" i="7" s="1"/>
  <c r="H186" i="19" s="1"/>
  <c r="G167" i="7"/>
  <c r="G212" i="7" s="1"/>
  <c r="G253" i="7" s="1"/>
  <c r="F188" i="19" s="1"/>
  <c r="E169" i="7"/>
  <c r="E214" i="7" s="1"/>
  <c r="E255" i="7" s="1"/>
  <c r="D190" i="19" s="1"/>
  <c r="L170" i="7"/>
  <c r="L215" i="7" s="1"/>
  <c r="L256" i="7" s="1"/>
  <c r="K191" i="19" s="1"/>
  <c r="J172" i="7"/>
  <c r="J217" i="7" s="1"/>
  <c r="J258" i="7" s="1"/>
  <c r="I193" i="19" s="1"/>
  <c r="H174" i="7"/>
  <c r="H219" i="7" s="1"/>
  <c r="H260" i="7" s="1"/>
  <c r="G195" i="19" s="1"/>
  <c r="F176" i="7"/>
  <c r="F221" i="7" s="1"/>
  <c r="F262" i="7" s="1"/>
  <c r="E197" i="19" s="1"/>
  <c r="D178" i="7"/>
  <c r="D223" i="7" s="1"/>
  <c r="D264" i="7" s="1"/>
  <c r="C199" i="19" s="1"/>
  <c r="K179" i="7"/>
  <c r="K224" i="7" s="1"/>
  <c r="K265" i="7" s="1"/>
  <c r="J200" i="19" s="1"/>
  <c r="I181" i="7"/>
  <c r="I226" i="7" s="1"/>
  <c r="I267" i="7" s="1"/>
  <c r="H202" i="19" s="1"/>
  <c r="G183" i="7"/>
  <c r="G228" i="7" s="1"/>
  <c r="G269" i="7" s="1"/>
  <c r="F204" i="19" s="1"/>
  <c r="E185" i="7"/>
  <c r="E230" i="7" s="1"/>
  <c r="E271" i="7" s="1"/>
  <c r="D206" i="19" s="1"/>
  <c r="L186" i="7"/>
  <c r="L231" i="7" s="1"/>
  <c r="L272" i="7" s="1"/>
  <c r="K207" i="19" s="1"/>
  <c r="J188" i="7"/>
  <c r="J233" i="7" s="1"/>
  <c r="J274" i="7" s="1"/>
  <c r="I209" i="19" s="1"/>
  <c r="K160" i="7"/>
  <c r="K205" i="7" s="1"/>
  <c r="K246" i="7" s="1"/>
  <c r="J181" i="19" s="1"/>
  <c r="E170" i="7"/>
  <c r="E215" i="7" s="1"/>
  <c r="E256" i="7" s="1"/>
  <c r="D191" i="19" s="1"/>
  <c r="H179" i="7"/>
  <c r="H224" i="7" s="1"/>
  <c r="H265" i="7" s="1"/>
  <c r="G200" i="19" s="1"/>
  <c r="D153" i="7"/>
  <c r="E160" i="7"/>
  <c r="E205" i="7" s="1"/>
  <c r="E246" i="7" s="1"/>
  <c r="D181" i="19" s="1"/>
  <c r="F167" i="7"/>
  <c r="F212" i="7" s="1"/>
  <c r="F253" i="7" s="1"/>
  <c r="E188" i="19" s="1"/>
  <c r="G174" i="7"/>
  <c r="G219" i="7" s="1"/>
  <c r="G260" i="7" s="1"/>
  <c r="F195" i="19" s="1"/>
  <c r="H181" i="7"/>
  <c r="H226" i="7" s="1"/>
  <c r="H267" i="7" s="1"/>
  <c r="G202" i="19" s="1"/>
  <c r="I188" i="7"/>
  <c r="I233" i="7" s="1"/>
  <c r="I274" i="7" s="1"/>
  <c r="H209" i="19" s="1"/>
  <c r="F154" i="7"/>
  <c r="F199" i="7" s="1"/>
  <c r="F240" i="7" s="1"/>
  <c r="E175" i="19" s="1"/>
  <c r="G161" i="7"/>
  <c r="G206" i="7" s="1"/>
  <c r="G247" i="7" s="1"/>
  <c r="F182" i="19" s="1"/>
  <c r="H168" i="7"/>
  <c r="H213" i="7" s="1"/>
  <c r="H254" i="7" s="1"/>
  <c r="G189" i="19" s="1"/>
  <c r="I175" i="7"/>
  <c r="I220" i="7" s="1"/>
  <c r="I261" i="7" s="1"/>
  <c r="H196" i="19" s="1"/>
  <c r="J182" i="7"/>
  <c r="J227" i="7" s="1"/>
  <c r="J268" i="7" s="1"/>
  <c r="I203" i="19" s="1"/>
  <c r="I153" i="7"/>
  <c r="J160" i="7"/>
  <c r="J205" i="7" s="1"/>
  <c r="J246" i="7" s="1"/>
  <c r="I181" i="19" s="1"/>
  <c r="K167" i="7"/>
  <c r="K212" i="7" s="1"/>
  <c r="K253" i="7" s="1"/>
  <c r="J188" i="19" s="1"/>
  <c r="L174" i="7"/>
  <c r="L219" i="7" s="1"/>
  <c r="L260" i="7" s="1"/>
  <c r="K195" i="19" s="1"/>
  <c r="D182" i="7"/>
  <c r="D227" i="7" s="1"/>
  <c r="D268" i="7" s="1"/>
  <c r="C203" i="19" s="1"/>
  <c r="J153" i="7"/>
  <c r="D163" i="7"/>
  <c r="D208" i="7" s="1"/>
  <c r="D249" i="7" s="1"/>
  <c r="C184" i="19" s="1"/>
  <c r="G172" i="7"/>
  <c r="G217" i="7" s="1"/>
  <c r="G258" i="7" s="1"/>
  <c r="F193" i="19" s="1"/>
  <c r="E182" i="7"/>
  <c r="E227" i="7" s="1"/>
  <c r="E268" i="7" s="1"/>
  <c r="D203" i="19" s="1"/>
  <c r="K154" i="7"/>
  <c r="K199" i="7" s="1"/>
  <c r="K240" i="7" s="1"/>
  <c r="J175" i="19" s="1"/>
  <c r="L161" i="7"/>
  <c r="L206" i="7" s="1"/>
  <c r="L247" i="7" s="1"/>
  <c r="K182" i="19" s="1"/>
  <c r="D169" i="7"/>
  <c r="D214" i="7" s="1"/>
  <c r="D255" i="7" s="1"/>
  <c r="C190" i="19" s="1"/>
  <c r="E176" i="7"/>
  <c r="E221" i="7" s="1"/>
  <c r="E262" i="7" s="1"/>
  <c r="D197" i="19" s="1"/>
  <c r="F183" i="7"/>
  <c r="F228" i="7" s="1"/>
  <c r="F269" i="7" s="1"/>
  <c r="E204" i="19" s="1"/>
  <c r="D156" i="7"/>
  <c r="D201" i="7" s="1"/>
  <c r="D242" i="7" s="1"/>
  <c r="C177" i="19" s="1"/>
  <c r="E163" i="7"/>
  <c r="E208" i="7" s="1"/>
  <c r="E249" i="7" s="1"/>
  <c r="D184" i="19" s="1"/>
  <c r="F170" i="7"/>
  <c r="F215" i="7" s="1"/>
  <c r="F256" i="7" s="1"/>
  <c r="E191" i="19" s="1"/>
  <c r="G177" i="7"/>
  <c r="G222" i="7" s="1"/>
  <c r="G263" i="7" s="1"/>
  <c r="F198" i="19" s="1"/>
  <c r="H184" i="7"/>
  <c r="H229" i="7" s="1"/>
  <c r="H270" i="7" s="1"/>
  <c r="G205" i="19" s="1"/>
  <c r="G155" i="7"/>
  <c r="G200" i="7" s="1"/>
  <c r="G241" i="7" s="1"/>
  <c r="F176" i="19" s="1"/>
  <c r="H162" i="7"/>
  <c r="H207" i="7" s="1"/>
  <c r="H248" i="7" s="1"/>
  <c r="G183" i="19" s="1"/>
  <c r="I169" i="7"/>
  <c r="I214" i="7" s="1"/>
  <c r="I255" i="7" s="1"/>
  <c r="H190" i="19" s="1"/>
  <c r="J176" i="7"/>
  <c r="J221" i="7" s="1"/>
  <c r="J262" i="7" s="1"/>
  <c r="I197" i="19" s="1"/>
  <c r="K183" i="7"/>
  <c r="K228" i="7" s="1"/>
  <c r="K269" i="7" s="1"/>
  <c r="J204" i="19" s="1"/>
  <c r="L155" i="7"/>
  <c r="L200" i="7" s="1"/>
  <c r="L241" i="7" s="1"/>
  <c r="K176" i="19" s="1"/>
  <c r="F165" i="7"/>
  <c r="F210" i="7" s="1"/>
  <c r="F251" i="7" s="1"/>
  <c r="E186" i="19" s="1"/>
  <c r="D175" i="7"/>
  <c r="D220" i="7" s="1"/>
  <c r="D261" i="7" s="1"/>
  <c r="C196" i="19" s="1"/>
  <c r="G184" i="7"/>
  <c r="G229" i="7" s="1"/>
  <c r="G270" i="7" s="1"/>
  <c r="F205" i="19" s="1"/>
  <c r="I156" i="7"/>
  <c r="I201" i="7" s="1"/>
  <c r="I242" i="7" s="1"/>
  <c r="H177" i="19" s="1"/>
  <c r="J163" i="7"/>
  <c r="J208" i="7" s="1"/>
  <c r="J249" i="7" s="1"/>
  <c r="I184" i="19" s="1"/>
  <c r="K170" i="7"/>
  <c r="K215" i="7" s="1"/>
  <c r="K256" i="7" s="1"/>
  <c r="J191" i="19" s="1"/>
  <c r="L177" i="7"/>
  <c r="L222" i="7" s="1"/>
  <c r="L263" i="7" s="1"/>
  <c r="K198" i="19" s="1"/>
  <c r="D185" i="7"/>
  <c r="D230" i="7" s="1"/>
  <c r="D271" i="7" s="1"/>
  <c r="C206" i="19" s="1"/>
  <c r="K157" i="7"/>
  <c r="K202" i="7" s="1"/>
  <c r="K243" i="7" s="1"/>
  <c r="J178" i="19" s="1"/>
  <c r="L164" i="7"/>
  <c r="L209" i="7" s="1"/>
  <c r="L250" i="7" s="1"/>
  <c r="K185" i="19" s="1"/>
  <c r="D172" i="7"/>
  <c r="D217" i="7" s="1"/>
  <c r="D258" i="7" s="1"/>
  <c r="C193" i="19" s="1"/>
  <c r="E179" i="7"/>
  <c r="E224" i="7" s="1"/>
  <c r="E265" i="7" s="1"/>
  <c r="D200" i="19" s="1"/>
  <c r="F186" i="7"/>
  <c r="F231" i="7" s="1"/>
  <c r="F272" i="7" s="1"/>
  <c r="E207" i="19" s="1"/>
  <c r="E157" i="7"/>
  <c r="E202" i="7" s="1"/>
  <c r="E243" i="7" s="1"/>
  <c r="D178" i="19" s="1"/>
  <c r="F164" i="7"/>
  <c r="F209" i="7" s="1"/>
  <c r="F250" i="7" s="1"/>
  <c r="E185" i="19" s="1"/>
  <c r="G171" i="7"/>
  <c r="G216" i="7" s="1"/>
  <c r="G257" i="7" s="1"/>
  <c r="F192" i="19" s="1"/>
  <c r="H178" i="7"/>
  <c r="H223" i="7" s="1"/>
  <c r="H264" i="7" s="1"/>
  <c r="G199" i="19" s="1"/>
  <c r="I185" i="7"/>
  <c r="I230" i="7" s="1"/>
  <c r="I271" i="7" s="1"/>
  <c r="H206" i="19" s="1"/>
  <c r="E158" i="7"/>
  <c r="E203" i="7" s="1"/>
  <c r="E244" i="7" s="1"/>
  <c r="D179" i="19" s="1"/>
  <c r="L167" i="7"/>
  <c r="L212" i="7" s="1"/>
  <c r="L253" i="7" s="1"/>
  <c r="K188" i="19" s="1"/>
  <c r="F177" i="7"/>
  <c r="F222" i="7" s="1"/>
  <c r="F263" i="7" s="1"/>
  <c r="E198" i="19" s="1"/>
  <c r="I186" i="7"/>
  <c r="I231" i="7" s="1"/>
  <c r="I272" i="7" s="1"/>
  <c r="H207" i="19" s="1"/>
  <c r="G158" i="7"/>
  <c r="G203" i="7" s="1"/>
  <c r="G244" i="7" s="1"/>
  <c r="F179" i="19" s="1"/>
  <c r="H165" i="7"/>
  <c r="H210" i="7" s="1"/>
  <c r="H251" i="7" s="1"/>
  <c r="G186" i="19" s="1"/>
  <c r="I172" i="7"/>
  <c r="I217" i="7" s="1"/>
  <c r="I258" i="7" s="1"/>
  <c r="H193" i="19" s="1"/>
  <c r="J179" i="7"/>
  <c r="J224" i="7" s="1"/>
  <c r="J265" i="7" s="1"/>
  <c r="I200" i="19" s="1"/>
  <c r="K186" i="7"/>
  <c r="K231" i="7" s="1"/>
  <c r="K272" i="7" s="1"/>
  <c r="J207" i="19" s="1"/>
  <c r="I159" i="7"/>
  <c r="I204" i="7" s="1"/>
  <c r="I245" i="7" s="1"/>
  <c r="H180" i="19" s="1"/>
  <c r="J166" i="7"/>
  <c r="J211" i="7" s="1"/>
  <c r="J252" i="7" s="1"/>
  <c r="I187" i="19" s="1"/>
  <c r="K173" i="7"/>
  <c r="K218" i="7" s="1"/>
  <c r="K259" i="7" s="1"/>
  <c r="J194" i="19" s="1"/>
  <c r="L180" i="7"/>
  <c r="L225" i="7" s="1"/>
  <c r="L266" i="7" s="1"/>
  <c r="K201" i="19" s="1"/>
  <c r="D188" i="7"/>
  <c r="D233" i="7" s="1"/>
  <c r="D274" i="7" s="1"/>
  <c r="C209" i="19" s="1"/>
  <c r="L158" i="7"/>
  <c r="L203" i="7" s="1"/>
  <c r="L244" i="7" s="1"/>
  <c r="K179" i="19" s="1"/>
  <c r="D166" i="7"/>
  <c r="D211" i="7" s="1"/>
  <c r="D252" i="7" s="1"/>
  <c r="C187" i="19" s="1"/>
  <c r="E173" i="7"/>
  <c r="E218" i="7" s="1"/>
  <c r="E259" i="7" s="1"/>
  <c r="D194" i="19" s="1"/>
  <c r="F180" i="7"/>
  <c r="F225" i="7" s="1"/>
  <c r="F266" i="7" s="1"/>
  <c r="E201" i="19" s="1"/>
  <c r="G187" i="7"/>
  <c r="G232" i="7" s="1"/>
  <c r="G273" i="7" s="1"/>
  <c r="F208" i="19" s="1"/>
  <c r="F187" i="9"/>
  <c r="F232" i="9" s="1"/>
  <c r="F273" i="9" s="1"/>
  <c r="E282" i="19" s="1"/>
  <c r="H185" i="9"/>
  <c r="H230" i="9" s="1"/>
  <c r="H271" i="9" s="1"/>
  <c r="G280" i="19" s="1"/>
  <c r="J183" i="9"/>
  <c r="J228" i="9" s="1"/>
  <c r="J269" i="9" s="1"/>
  <c r="I278" i="19" s="1"/>
  <c r="L181" i="9"/>
  <c r="L226" i="9" s="1"/>
  <c r="L267" i="9" s="1"/>
  <c r="K276" i="19" s="1"/>
  <c r="E180" i="9"/>
  <c r="E225" i="9" s="1"/>
  <c r="E266" i="9" s="1"/>
  <c r="D275" i="19" s="1"/>
  <c r="G178" i="9"/>
  <c r="G223" i="9" s="1"/>
  <c r="G264" i="9" s="1"/>
  <c r="F273" i="19" s="1"/>
  <c r="I176" i="9"/>
  <c r="I221" i="9" s="1"/>
  <c r="I262" i="9" s="1"/>
  <c r="H271" i="19" s="1"/>
  <c r="K174" i="9"/>
  <c r="K219" i="9" s="1"/>
  <c r="K260" i="9" s="1"/>
  <c r="J269" i="19" s="1"/>
  <c r="D173" i="9"/>
  <c r="D218" i="9" s="1"/>
  <c r="D259" i="9" s="1"/>
  <c r="C268" i="19" s="1"/>
  <c r="F171" i="9"/>
  <c r="F216" i="9" s="1"/>
  <c r="F257" i="9" s="1"/>
  <c r="E266" i="19" s="1"/>
  <c r="H169" i="9"/>
  <c r="H214" i="9" s="1"/>
  <c r="H255" i="9" s="1"/>
  <c r="G264" i="19" s="1"/>
  <c r="J167" i="9"/>
  <c r="J212" i="9" s="1"/>
  <c r="J253" i="9" s="1"/>
  <c r="I262" i="19" s="1"/>
  <c r="L165" i="9"/>
  <c r="L210" i="9" s="1"/>
  <c r="L251" i="9" s="1"/>
  <c r="K260" i="19" s="1"/>
  <c r="E164" i="9"/>
  <c r="E209" i="9" s="1"/>
  <c r="E250" i="9" s="1"/>
  <c r="D259" i="19" s="1"/>
  <c r="G162" i="9"/>
  <c r="G207" i="9" s="1"/>
  <c r="G248" i="9" s="1"/>
  <c r="F257" i="19" s="1"/>
  <c r="I160" i="9"/>
  <c r="I205" i="9" s="1"/>
  <c r="I246" i="9" s="1"/>
  <c r="H255" i="19" s="1"/>
  <c r="K158" i="9"/>
  <c r="K203" i="9" s="1"/>
  <c r="K244" i="9" s="1"/>
  <c r="J253" i="19" s="1"/>
  <c r="D157" i="9"/>
  <c r="D202" i="9" s="1"/>
  <c r="D243" i="9" s="1"/>
  <c r="C252" i="19" s="1"/>
  <c r="F155" i="9"/>
  <c r="F200" i="9" s="1"/>
  <c r="F241" i="9" s="1"/>
  <c r="E250" i="19" s="1"/>
  <c r="J153" i="9"/>
  <c r="E153" i="9"/>
  <c r="H188" i="9"/>
  <c r="H233" i="9" s="1"/>
  <c r="H274" i="9" s="1"/>
  <c r="G283" i="19" s="1"/>
  <c r="L187" i="9"/>
  <c r="L232" i="9" s="1"/>
  <c r="L273" i="9" s="1"/>
  <c r="K282" i="19" s="1"/>
  <c r="G187" i="9"/>
  <c r="G232" i="9" s="1"/>
  <c r="G273" i="9" s="1"/>
  <c r="F282" i="19" s="1"/>
  <c r="J186" i="9"/>
  <c r="J231" i="9" s="1"/>
  <c r="J272" i="9" s="1"/>
  <c r="I281" i="19" s="1"/>
  <c r="E186" i="9"/>
  <c r="E231" i="9" s="1"/>
  <c r="E272" i="9" s="1"/>
  <c r="D281" i="19" s="1"/>
  <c r="I185" i="9"/>
  <c r="I230" i="9" s="1"/>
  <c r="I271" i="9" s="1"/>
  <c r="H280" i="19" s="1"/>
  <c r="L184" i="9"/>
  <c r="L229" i="9" s="1"/>
  <c r="L270" i="9" s="1"/>
  <c r="K279" i="19" s="1"/>
  <c r="G184" i="9"/>
  <c r="G229" i="9" s="1"/>
  <c r="G270" i="9" s="1"/>
  <c r="F279" i="19" s="1"/>
  <c r="K183" i="9"/>
  <c r="K228" i="9" s="1"/>
  <c r="K269" i="9" s="1"/>
  <c r="J278" i="19" s="1"/>
  <c r="E183" i="9"/>
  <c r="E228" i="9" s="1"/>
  <c r="E269" i="9" s="1"/>
  <c r="D278" i="19" s="1"/>
  <c r="I182" i="9"/>
  <c r="I227" i="9" s="1"/>
  <c r="I268" i="9" s="1"/>
  <c r="H277" i="19" s="1"/>
  <c r="D182" i="9"/>
  <c r="D227" i="9" s="1"/>
  <c r="D268" i="9" s="1"/>
  <c r="C277" i="19" s="1"/>
  <c r="G181" i="9"/>
  <c r="G226" i="9" s="1"/>
  <c r="G267" i="9" s="1"/>
  <c r="F276" i="19" s="1"/>
  <c r="K180" i="9"/>
  <c r="K225" i="9" s="1"/>
  <c r="K266" i="9" s="1"/>
  <c r="J275" i="19" s="1"/>
  <c r="F180" i="9"/>
  <c r="F225" i="9" s="1"/>
  <c r="F266" i="9" s="1"/>
  <c r="E275" i="19" s="1"/>
  <c r="I179" i="9"/>
  <c r="I224" i="9" s="1"/>
  <c r="I265" i="9" s="1"/>
  <c r="H274" i="19" s="1"/>
  <c r="D179" i="9"/>
  <c r="D224" i="9" s="1"/>
  <c r="D265" i="9" s="1"/>
  <c r="C274" i="19" s="1"/>
  <c r="H178" i="9"/>
  <c r="H223" i="9" s="1"/>
  <c r="H264" i="9" s="1"/>
  <c r="G273" i="19" s="1"/>
  <c r="K177" i="9"/>
  <c r="K222" i="9" s="1"/>
  <c r="K263" i="9" s="1"/>
  <c r="J272" i="19" s="1"/>
  <c r="F177" i="9"/>
  <c r="F222" i="9" s="1"/>
  <c r="F263" i="9" s="1"/>
  <c r="E272" i="19" s="1"/>
  <c r="J176" i="9"/>
  <c r="J221" i="9" s="1"/>
  <c r="J262" i="9" s="1"/>
  <c r="I271" i="19" s="1"/>
  <c r="D176" i="9"/>
  <c r="D221" i="9" s="1"/>
  <c r="D262" i="9" s="1"/>
  <c r="C271" i="19" s="1"/>
  <c r="H175" i="9"/>
  <c r="H220" i="9" s="1"/>
  <c r="H261" i="9" s="1"/>
  <c r="G270" i="19" s="1"/>
  <c r="L174" i="9"/>
  <c r="L219" i="9" s="1"/>
  <c r="L260" i="9" s="1"/>
  <c r="K269" i="19" s="1"/>
  <c r="F174" i="9"/>
  <c r="F219" i="9" s="1"/>
  <c r="F260" i="9" s="1"/>
  <c r="E269" i="19" s="1"/>
  <c r="J173" i="9"/>
  <c r="J218" i="9" s="1"/>
  <c r="J259" i="9" s="1"/>
  <c r="I268" i="19" s="1"/>
  <c r="E173" i="9"/>
  <c r="E218" i="9" s="1"/>
  <c r="E259" i="9" s="1"/>
  <c r="D268" i="19" s="1"/>
  <c r="H172" i="9"/>
  <c r="H217" i="9" s="1"/>
  <c r="H258" i="9" s="1"/>
  <c r="G267" i="19" s="1"/>
  <c r="L171" i="9"/>
  <c r="L216" i="9" s="1"/>
  <c r="L257" i="9" s="1"/>
  <c r="K266" i="19" s="1"/>
  <c r="G171" i="9"/>
  <c r="G216" i="9" s="1"/>
  <c r="G257" i="9" s="1"/>
  <c r="F266" i="19" s="1"/>
  <c r="J170" i="9"/>
  <c r="J215" i="9" s="1"/>
  <c r="J256" i="9" s="1"/>
  <c r="I265" i="19" s="1"/>
  <c r="E170" i="9"/>
  <c r="E215" i="9" s="1"/>
  <c r="E256" i="9" s="1"/>
  <c r="D265" i="19" s="1"/>
  <c r="I169" i="9"/>
  <c r="I214" i="9" s="1"/>
  <c r="I255" i="9" s="1"/>
  <c r="H264" i="19" s="1"/>
  <c r="L168" i="9"/>
  <c r="L213" i="9" s="1"/>
  <c r="L254" i="9" s="1"/>
  <c r="K263" i="19" s="1"/>
  <c r="G168" i="9"/>
  <c r="G213" i="9" s="1"/>
  <c r="G254" i="9" s="1"/>
  <c r="F263" i="19" s="1"/>
  <c r="K167" i="9"/>
  <c r="K212" i="9" s="1"/>
  <c r="K253" i="9" s="1"/>
  <c r="J262" i="19" s="1"/>
  <c r="E167" i="9"/>
  <c r="E212" i="9" s="1"/>
  <c r="E253" i="9" s="1"/>
  <c r="D262" i="19" s="1"/>
  <c r="I166" i="9"/>
  <c r="I211" i="9" s="1"/>
  <c r="I252" i="9" s="1"/>
  <c r="H261" i="19" s="1"/>
  <c r="D166" i="9"/>
  <c r="D211" i="9" s="1"/>
  <c r="D252" i="9" s="1"/>
  <c r="C261" i="19" s="1"/>
  <c r="G165" i="9"/>
  <c r="G210" i="9" s="1"/>
  <c r="G251" i="9" s="1"/>
  <c r="F260" i="19" s="1"/>
  <c r="K164" i="9"/>
  <c r="K209" i="9" s="1"/>
  <c r="K250" i="9" s="1"/>
  <c r="J259" i="19" s="1"/>
  <c r="F164" i="9"/>
  <c r="F209" i="9" s="1"/>
  <c r="F250" i="9" s="1"/>
  <c r="E259" i="19" s="1"/>
  <c r="I163" i="9"/>
  <c r="I208" i="9" s="1"/>
  <c r="I249" i="9" s="1"/>
  <c r="H258" i="19" s="1"/>
  <c r="D163" i="9"/>
  <c r="D208" i="9" s="1"/>
  <c r="D249" i="9" s="1"/>
  <c r="C258" i="19" s="1"/>
  <c r="H162" i="9"/>
  <c r="H207" i="9" s="1"/>
  <c r="H248" i="9" s="1"/>
  <c r="G257" i="19" s="1"/>
  <c r="K161" i="9"/>
  <c r="K206" i="9" s="1"/>
  <c r="K247" i="9" s="1"/>
  <c r="J256" i="19" s="1"/>
  <c r="F161" i="9"/>
  <c r="F206" i="9" s="1"/>
  <c r="F247" i="9" s="1"/>
  <c r="E256" i="19" s="1"/>
  <c r="J160" i="9"/>
  <c r="J205" i="9" s="1"/>
  <c r="J246" i="9" s="1"/>
  <c r="I255" i="19" s="1"/>
  <c r="D160" i="9"/>
  <c r="D205" i="9" s="1"/>
  <c r="D246" i="9" s="1"/>
  <c r="C255" i="19" s="1"/>
  <c r="H159" i="9"/>
  <c r="H204" i="9" s="1"/>
  <c r="H245" i="9" s="1"/>
  <c r="G254" i="19" s="1"/>
  <c r="L158" i="9"/>
  <c r="L203" i="9" s="1"/>
  <c r="L244" i="9" s="1"/>
  <c r="K253" i="19" s="1"/>
  <c r="F158" i="9"/>
  <c r="F203" i="9" s="1"/>
  <c r="F244" i="9" s="1"/>
  <c r="E253" i="19" s="1"/>
  <c r="J157" i="9"/>
  <c r="J202" i="9" s="1"/>
  <c r="J243" i="9" s="1"/>
  <c r="I252" i="19" s="1"/>
  <c r="E157" i="9"/>
  <c r="E202" i="9" s="1"/>
  <c r="E243" i="9" s="1"/>
  <c r="D252" i="19" s="1"/>
  <c r="H156" i="9"/>
  <c r="H201" i="9" s="1"/>
  <c r="H242" i="9" s="1"/>
  <c r="G251" i="19" s="1"/>
  <c r="L155" i="9"/>
  <c r="L200" i="9" s="1"/>
  <c r="L241" i="9" s="1"/>
  <c r="K250" i="19" s="1"/>
  <c r="G155" i="9"/>
  <c r="G200" i="9" s="1"/>
  <c r="G241" i="9" s="1"/>
  <c r="F250" i="19" s="1"/>
  <c r="J154" i="9"/>
  <c r="J199" i="9" s="1"/>
  <c r="J240" i="9" s="1"/>
  <c r="I249" i="19" s="1"/>
  <c r="E154" i="9"/>
  <c r="E199" i="9" s="1"/>
  <c r="E240" i="9" s="1"/>
  <c r="D249" i="19" s="1"/>
  <c r="D153" i="9"/>
  <c r="E188" i="9"/>
  <c r="E233" i="9" s="1"/>
  <c r="E274" i="9" s="1"/>
  <c r="D283" i="19" s="1"/>
  <c r="G186" i="9"/>
  <c r="G231" i="9" s="1"/>
  <c r="G272" i="9" s="1"/>
  <c r="F281" i="19" s="1"/>
  <c r="I184" i="9"/>
  <c r="I229" i="9" s="1"/>
  <c r="I270" i="9" s="1"/>
  <c r="H279" i="19" s="1"/>
  <c r="K182" i="9"/>
  <c r="K227" i="9" s="1"/>
  <c r="K268" i="9" s="1"/>
  <c r="J277" i="19" s="1"/>
  <c r="D181" i="9"/>
  <c r="D226" i="9" s="1"/>
  <c r="D267" i="9" s="1"/>
  <c r="C276" i="19" s="1"/>
  <c r="F179" i="9"/>
  <c r="F224" i="9" s="1"/>
  <c r="F265" i="9" s="1"/>
  <c r="E274" i="19" s="1"/>
  <c r="H177" i="9"/>
  <c r="H222" i="9" s="1"/>
  <c r="H263" i="9" s="1"/>
  <c r="G272" i="19" s="1"/>
  <c r="J175" i="9"/>
  <c r="J220" i="9" s="1"/>
  <c r="J261" i="9" s="1"/>
  <c r="I270" i="19" s="1"/>
  <c r="L173" i="9"/>
  <c r="L218" i="9" s="1"/>
  <c r="L259" i="9" s="1"/>
  <c r="K268" i="19" s="1"/>
  <c r="E172" i="9"/>
  <c r="E217" i="9" s="1"/>
  <c r="E258" i="9" s="1"/>
  <c r="D267" i="19" s="1"/>
  <c r="G170" i="9"/>
  <c r="G215" i="9" s="1"/>
  <c r="G256" i="9" s="1"/>
  <c r="F265" i="19" s="1"/>
  <c r="I168" i="9"/>
  <c r="I213" i="9" s="1"/>
  <c r="I254" i="9" s="1"/>
  <c r="H263" i="19" s="1"/>
  <c r="K166" i="9"/>
  <c r="K211" i="9" s="1"/>
  <c r="K252" i="9" s="1"/>
  <c r="J261" i="19" s="1"/>
  <c r="D165" i="9"/>
  <c r="D210" i="9" s="1"/>
  <c r="D251" i="9" s="1"/>
  <c r="C260" i="19" s="1"/>
  <c r="F163" i="9"/>
  <c r="F208" i="9" s="1"/>
  <c r="F249" i="9" s="1"/>
  <c r="E258" i="19" s="1"/>
  <c r="H161" i="9"/>
  <c r="H206" i="9" s="1"/>
  <c r="H247" i="9" s="1"/>
  <c r="G256" i="19" s="1"/>
  <c r="J159" i="9"/>
  <c r="J204" i="9" s="1"/>
  <c r="J245" i="9" s="1"/>
  <c r="I254" i="19" s="1"/>
  <c r="L157" i="9"/>
  <c r="L202" i="9" s="1"/>
  <c r="L243" i="9" s="1"/>
  <c r="K252" i="19" s="1"/>
  <c r="E156" i="9"/>
  <c r="E201" i="9" s="1"/>
  <c r="E242" i="9" s="1"/>
  <c r="D251" i="19" s="1"/>
  <c r="G154" i="9"/>
  <c r="G199" i="9" s="1"/>
  <c r="G240" i="9" s="1"/>
  <c r="F249" i="19" s="1"/>
  <c r="G153" i="9"/>
  <c r="K188" i="9"/>
  <c r="K233" i="9" s="1"/>
  <c r="K274" i="9" s="1"/>
  <c r="J283" i="19" s="1"/>
  <c r="F188" i="9"/>
  <c r="F233" i="9" s="1"/>
  <c r="F274" i="9" s="1"/>
  <c r="E283" i="19" s="1"/>
  <c r="I187" i="9"/>
  <c r="I232" i="9" s="1"/>
  <c r="I273" i="9" s="1"/>
  <c r="H282" i="19" s="1"/>
  <c r="D187" i="9"/>
  <c r="D232" i="9" s="1"/>
  <c r="D273" i="9" s="1"/>
  <c r="C282" i="19" s="1"/>
  <c r="H186" i="9"/>
  <c r="H231" i="9" s="1"/>
  <c r="H272" i="9" s="1"/>
  <c r="G281" i="19" s="1"/>
  <c r="K185" i="9"/>
  <c r="K230" i="9" s="1"/>
  <c r="K271" i="9" s="1"/>
  <c r="J280" i="19" s="1"/>
  <c r="F185" i="9"/>
  <c r="F230" i="9" s="1"/>
  <c r="F271" i="9" s="1"/>
  <c r="E280" i="19" s="1"/>
  <c r="J184" i="9"/>
  <c r="J229" i="9" s="1"/>
  <c r="J270" i="9" s="1"/>
  <c r="I279" i="19" s="1"/>
  <c r="D184" i="9"/>
  <c r="D229" i="9" s="1"/>
  <c r="D270" i="9" s="1"/>
  <c r="C279" i="19" s="1"/>
  <c r="H183" i="9"/>
  <c r="H228" i="9" s="1"/>
  <c r="H269" i="9" s="1"/>
  <c r="G278" i="19" s="1"/>
  <c r="L182" i="9"/>
  <c r="L227" i="9" s="1"/>
  <c r="L268" i="9" s="1"/>
  <c r="K277" i="19" s="1"/>
  <c r="F182" i="9"/>
  <c r="F227" i="9" s="1"/>
  <c r="F268" i="9" s="1"/>
  <c r="E277" i="19" s="1"/>
  <c r="J181" i="9"/>
  <c r="J226" i="9" s="1"/>
  <c r="J267" i="9" s="1"/>
  <c r="I276" i="19" s="1"/>
  <c r="E181" i="9"/>
  <c r="E226" i="9" s="1"/>
  <c r="E267" i="9" s="1"/>
  <c r="D276" i="19" s="1"/>
  <c r="H180" i="9"/>
  <c r="H225" i="9" s="1"/>
  <c r="H266" i="9" s="1"/>
  <c r="G275" i="19" s="1"/>
  <c r="L179" i="9"/>
  <c r="L224" i="9" s="1"/>
  <c r="L265" i="9" s="1"/>
  <c r="K274" i="19" s="1"/>
  <c r="G179" i="9"/>
  <c r="G224" i="9" s="1"/>
  <c r="G265" i="9" s="1"/>
  <c r="F274" i="19" s="1"/>
  <c r="J178" i="9"/>
  <c r="J223" i="9" s="1"/>
  <c r="J264" i="9" s="1"/>
  <c r="I273" i="19" s="1"/>
  <c r="E178" i="9"/>
  <c r="E223" i="9" s="1"/>
  <c r="E264" i="9" s="1"/>
  <c r="D273" i="19" s="1"/>
  <c r="I177" i="9"/>
  <c r="I222" i="9" s="1"/>
  <c r="I263" i="9" s="1"/>
  <c r="H272" i="19" s="1"/>
  <c r="L176" i="9"/>
  <c r="L221" i="9" s="1"/>
  <c r="L262" i="9" s="1"/>
  <c r="K271" i="19" s="1"/>
  <c r="G176" i="9"/>
  <c r="G221" i="9" s="1"/>
  <c r="G262" i="9" s="1"/>
  <c r="F271" i="19" s="1"/>
  <c r="K175" i="9"/>
  <c r="K220" i="9" s="1"/>
  <c r="K261" i="9" s="1"/>
  <c r="J270" i="19" s="1"/>
  <c r="E175" i="9"/>
  <c r="E220" i="9" s="1"/>
  <c r="E261" i="9" s="1"/>
  <c r="D270" i="19" s="1"/>
  <c r="I174" i="9"/>
  <c r="I219" i="9" s="1"/>
  <c r="I260" i="9" s="1"/>
  <c r="H269" i="19" s="1"/>
  <c r="D174" i="9"/>
  <c r="D219" i="9" s="1"/>
  <c r="D260" i="9" s="1"/>
  <c r="C269" i="19" s="1"/>
  <c r="G173" i="9"/>
  <c r="G218" i="9" s="1"/>
  <c r="G259" i="9" s="1"/>
  <c r="F268" i="19" s="1"/>
  <c r="K172" i="9"/>
  <c r="K217" i="9" s="1"/>
  <c r="K258" i="9" s="1"/>
  <c r="J267" i="19" s="1"/>
  <c r="F172" i="9"/>
  <c r="F217" i="9" s="1"/>
  <c r="F258" i="9" s="1"/>
  <c r="E267" i="19" s="1"/>
  <c r="I171" i="9"/>
  <c r="I216" i="9" s="1"/>
  <c r="I257" i="9" s="1"/>
  <c r="H266" i="19" s="1"/>
  <c r="D171" i="9"/>
  <c r="D216" i="9" s="1"/>
  <c r="D257" i="9" s="1"/>
  <c r="C266" i="19" s="1"/>
  <c r="H170" i="9"/>
  <c r="H215" i="9" s="1"/>
  <c r="H256" i="9" s="1"/>
  <c r="G265" i="19" s="1"/>
  <c r="K169" i="9"/>
  <c r="K214" i="9" s="1"/>
  <c r="K255" i="9" s="1"/>
  <c r="J264" i="19" s="1"/>
  <c r="F169" i="9"/>
  <c r="F214" i="9" s="1"/>
  <c r="F255" i="9" s="1"/>
  <c r="E264" i="19" s="1"/>
  <c r="J168" i="9"/>
  <c r="J213" i="9" s="1"/>
  <c r="J254" i="9" s="1"/>
  <c r="I263" i="19" s="1"/>
  <c r="D168" i="9"/>
  <c r="D213" i="9" s="1"/>
  <c r="D254" i="9" s="1"/>
  <c r="C263" i="19" s="1"/>
  <c r="H167" i="9"/>
  <c r="H212" i="9" s="1"/>
  <c r="H253" i="9" s="1"/>
  <c r="G262" i="19" s="1"/>
  <c r="L166" i="9"/>
  <c r="L211" i="9" s="1"/>
  <c r="L252" i="9" s="1"/>
  <c r="K261" i="19" s="1"/>
  <c r="F166" i="9"/>
  <c r="F211" i="9" s="1"/>
  <c r="F252" i="9" s="1"/>
  <c r="E261" i="19" s="1"/>
  <c r="J165" i="9"/>
  <c r="J210" i="9" s="1"/>
  <c r="J251" i="9" s="1"/>
  <c r="I260" i="19" s="1"/>
  <c r="E165" i="9"/>
  <c r="E210" i="9" s="1"/>
  <c r="E251" i="9" s="1"/>
  <c r="D260" i="19" s="1"/>
  <c r="H164" i="9"/>
  <c r="H209" i="9" s="1"/>
  <c r="H250" i="9" s="1"/>
  <c r="G259" i="19" s="1"/>
  <c r="L163" i="9"/>
  <c r="L208" i="9" s="1"/>
  <c r="L249" i="9" s="1"/>
  <c r="K258" i="19" s="1"/>
  <c r="G163" i="9"/>
  <c r="G208" i="9" s="1"/>
  <c r="G249" i="9" s="1"/>
  <c r="F258" i="19" s="1"/>
  <c r="J162" i="9"/>
  <c r="J207" i="9" s="1"/>
  <c r="J248" i="9" s="1"/>
  <c r="I257" i="19" s="1"/>
  <c r="E162" i="9"/>
  <c r="E207" i="9" s="1"/>
  <c r="E248" i="9" s="1"/>
  <c r="D257" i="19" s="1"/>
  <c r="I161" i="9"/>
  <c r="I206" i="9" s="1"/>
  <c r="I247" i="9" s="1"/>
  <c r="H256" i="19" s="1"/>
  <c r="L160" i="9"/>
  <c r="L205" i="9" s="1"/>
  <c r="L246" i="9" s="1"/>
  <c r="K255" i="19" s="1"/>
  <c r="G160" i="9"/>
  <c r="G205" i="9" s="1"/>
  <c r="G246" i="9" s="1"/>
  <c r="F255" i="19" s="1"/>
  <c r="K159" i="9"/>
  <c r="K204" i="9" s="1"/>
  <c r="K245" i="9" s="1"/>
  <c r="J254" i="19" s="1"/>
  <c r="E159" i="9"/>
  <c r="E204" i="9" s="1"/>
  <c r="E245" i="9" s="1"/>
  <c r="D254" i="19" s="1"/>
  <c r="I158" i="9"/>
  <c r="I203" i="9" s="1"/>
  <c r="I244" i="9" s="1"/>
  <c r="H253" i="19" s="1"/>
  <c r="D158" i="9"/>
  <c r="D203" i="9" s="1"/>
  <c r="D244" i="9" s="1"/>
  <c r="C253" i="19" s="1"/>
  <c r="G157" i="9"/>
  <c r="G202" i="9" s="1"/>
  <c r="G243" i="9" s="1"/>
  <c r="F252" i="19" s="1"/>
  <c r="K156" i="9"/>
  <c r="K201" i="9" s="1"/>
  <c r="K242" i="9" s="1"/>
  <c r="J251" i="19" s="1"/>
  <c r="F156" i="9"/>
  <c r="F201" i="9" s="1"/>
  <c r="F242" i="9" s="1"/>
  <c r="E251" i="19" s="1"/>
  <c r="I155" i="9"/>
  <c r="I200" i="9" s="1"/>
  <c r="I241" i="9" s="1"/>
  <c r="H250" i="19" s="1"/>
  <c r="D155" i="9"/>
  <c r="D200" i="9" s="1"/>
  <c r="D241" i="9" s="1"/>
  <c r="C250" i="19" s="1"/>
  <c r="H154" i="9"/>
  <c r="H199" i="9" s="1"/>
  <c r="H240" i="9" s="1"/>
  <c r="G249" i="19" s="1"/>
  <c r="L153" i="9"/>
  <c r="J187" i="9"/>
  <c r="J232" i="9" s="1"/>
  <c r="J273" i="9" s="1"/>
  <c r="I282" i="19" s="1"/>
  <c r="L185" i="9"/>
  <c r="L230" i="9" s="1"/>
  <c r="L271" i="9" s="1"/>
  <c r="K280" i="19" s="1"/>
  <c r="E184" i="9"/>
  <c r="E229" i="9" s="1"/>
  <c r="E270" i="9" s="1"/>
  <c r="D279" i="19" s="1"/>
  <c r="G182" i="9"/>
  <c r="G227" i="9" s="1"/>
  <c r="G268" i="9" s="1"/>
  <c r="F277" i="19" s="1"/>
  <c r="I180" i="9"/>
  <c r="I225" i="9" s="1"/>
  <c r="I266" i="9" s="1"/>
  <c r="H275" i="19" s="1"/>
  <c r="K178" i="9"/>
  <c r="K223" i="9" s="1"/>
  <c r="K264" i="9" s="1"/>
  <c r="J273" i="19" s="1"/>
  <c r="D177" i="9"/>
  <c r="D222" i="9" s="1"/>
  <c r="D263" i="9" s="1"/>
  <c r="C272" i="19" s="1"/>
  <c r="F175" i="9"/>
  <c r="F220" i="9" s="1"/>
  <c r="F261" i="9" s="1"/>
  <c r="E270" i="19" s="1"/>
  <c r="H173" i="9"/>
  <c r="H218" i="9" s="1"/>
  <c r="H259" i="9" s="1"/>
  <c r="G268" i="19" s="1"/>
  <c r="J171" i="9"/>
  <c r="J216" i="9" s="1"/>
  <c r="J257" i="9" s="1"/>
  <c r="I266" i="19" s="1"/>
  <c r="L169" i="9"/>
  <c r="L214" i="9" s="1"/>
  <c r="L255" i="9" s="1"/>
  <c r="K264" i="19" s="1"/>
  <c r="E168" i="9"/>
  <c r="E213" i="9" s="1"/>
  <c r="E254" i="9" s="1"/>
  <c r="D263" i="19" s="1"/>
  <c r="G166" i="9"/>
  <c r="G211" i="9" s="1"/>
  <c r="G252" i="9" s="1"/>
  <c r="F261" i="19" s="1"/>
  <c r="I164" i="9"/>
  <c r="I209" i="9" s="1"/>
  <c r="I250" i="9" s="1"/>
  <c r="H259" i="19" s="1"/>
  <c r="K162" i="9"/>
  <c r="K207" i="9" s="1"/>
  <c r="K248" i="9" s="1"/>
  <c r="J257" i="19" s="1"/>
  <c r="D161" i="9"/>
  <c r="D206" i="9" s="1"/>
  <c r="D247" i="9" s="1"/>
  <c r="C256" i="19" s="1"/>
  <c r="F159" i="9"/>
  <c r="F204" i="9" s="1"/>
  <c r="F245" i="9" s="1"/>
  <c r="E254" i="19" s="1"/>
  <c r="H157" i="9"/>
  <c r="H202" i="9" s="1"/>
  <c r="H243" i="9" s="1"/>
  <c r="G252" i="19" s="1"/>
  <c r="J155" i="9"/>
  <c r="J200" i="9" s="1"/>
  <c r="J241" i="9" s="1"/>
  <c r="I250" i="19" s="1"/>
  <c r="K153" i="9"/>
  <c r="F153" i="9"/>
  <c r="J188" i="9"/>
  <c r="J233" i="9" s="1"/>
  <c r="J274" i="9" s="1"/>
  <c r="I283" i="19" s="1"/>
  <c r="D188" i="9"/>
  <c r="D233" i="9" s="1"/>
  <c r="D274" i="9" s="1"/>
  <c r="C283" i="19" s="1"/>
  <c r="H187" i="9"/>
  <c r="H232" i="9" s="1"/>
  <c r="H273" i="9" s="1"/>
  <c r="G282" i="19" s="1"/>
  <c r="L186" i="9"/>
  <c r="L231" i="9" s="1"/>
  <c r="L272" i="9" s="1"/>
  <c r="K281" i="19" s="1"/>
  <c r="F186" i="9"/>
  <c r="F231" i="9" s="1"/>
  <c r="F272" i="9" s="1"/>
  <c r="E281" i="19" s="1"/>
  <c r="J185" i="9"/>
  <c r="J230" i="9" s="1"/>
  <c r="J271" i="9" s="1"/>
  <c r="I280" i="19" s="1"/>
  <c r="E185" i="9"/>
  <c r="E230" i="9" s="1"/>
  <c r="E271" i="9" s="1"/>
  <c r="D280" i="19" s="1"/>
  <c r="H184" i="9"/>
  <c r="H229" i="9" s="1"/>
  <c r="H270" i="9" s="1"/>
  <c r="G279" i="19" s="1"/>
  <c r="L183" i="9"/>
  <c r="L228" i="9" s="1"/>
  <c r="L269" i="9" s="1"/>
  <c r="K278" i="19" s="1"/>
  <c r="G183" i="9"/>
  <c r="G228" i="9" s="1"/>
  <c r="G269" i="9" s="1"/>
  <c r="F278" i="19" s="1"/>
  <c r="J182" i="9"/>
  <c r="J227" i="9" s="1"/>
  <c r="J268" i="9" s="1"/>
  <c r="I277" i="19" s="1"/>
  <c r="E182" i="9"/>
  <c r="E227" i="9" s="1"/>
  <c r="E268" i="9" s="1"/>
  <c r="D277" i="19" s="1"/>
  <c r="I181" i="9"/>
  <c r="I226" i="9" s="1"/>
  <c r="I267" i="9" s="1"/>
  <c r="H276" i="19" s="1"/>
  <c r="L180" i="9"/>
  <c r="L225" i="9" s="1"/>
  <c r="L266" i="9" s="1"/>
  <c r="K275" i="19" s="1"/>
  <c r="G180" i="9"/>
  <c r="G225" i="9" s="1"/>
  <c r="G266" i="9" s="1"/>
  <c r="F275" i="19" s="1"/>
  <c r="K179" i="9"/>
  <c r="K224" i="9" s="1"/>
  <c r="K265" i="9" s="1"/>
  <c r="J274" i="19" s="1"/>
  <c r="E179" i="9"/>
  <c r="E224" i="9" s="1"/>
  <c r="E265" i="9" s="1"/>
  <c r="D274" i="19" s="1"/>
  <c r="I178" i="9"/>
  <c r="I223" i="9" s="1"/>
  <c r="I264" i="9" s="1"/>
  <c r="H273" i="19" s="1"/>
  <c r="D178" i="9"/>
  <c r="D223" i="9" s="1"/>
  <c r="D264" i="9" s="1"/>
  <c r="C273" i="19" s="1"/>
  <c r="G177" i="9"/>
  <c r="G222" i="9" s="1"/>
  <c r="G263" i="9" s="1"/>
  <c r="F272" i="19" s="1"/>
  <c r="K176" i="9"/>
  <c r="K221" i="9" s="1"/>
  <c r="K262" i="9" s="1"/>
  <c r="J271" i="19" s="1"/>
  <c r="F176" i="9"/>
  <c r="F221" i="9" s="1"/>
  <c r="F262" i="9" s="1"/>
  <c r="E271" i="19" s="1"/>
  <c r="I175" i="9"/>
  <c r="I220" i="9" s="1"/>
  <c r="I261" i="9" s="1"/>
  <c r="H270" i="19" s="1"/>
  <c r="D175" i="9"/>
  <c r="D220" i="9" s="1"/>
  <c r="D261" i="9" s="1"/>
  <c r="C270" i="19" s="1"/>
  <c r="H174" i="9"/>
  <c r="H219" i="9" s="1"/>
  <c r="H260" i="9" s="1"/>
  <c r="G269" i="19" s="1"/>
  <c r="K173" i="9"/>
  <c r="K218" i="9" s="1"/>
  <c r="K259" i="9" s="1"/>
  <c r="J268" i="19" s="1"/>
  <c r="F173" i="9"/>
  <c r="F218" i="9" s="1"/>
  <c r="F259" i="9" s="1"/>
  <c r="E268" i="19" s="1"/>
  <c r="J172" i="9"/>
  <c r="J217" i="9" s="1"/>
  <c r="J258" i="9" s="1"/>
  <c r="I267" i="19" s="1"/>
  <c r="D172" i="9"/>
  <c r="D217" i="9" s="1"/>
  <c r="D258" i="9" s="1"/>
  <c r="C267" i="19" s="1"/>
  <c r="H171" i="9"/>
  <c r="H216" i="9" s="1"/>
  <c r="H257" i="9" s="1"/>
  <c r="G266" i="19" s="1"/>
  <c r="L170" i="9"/>
  <c r="L215" i="9" s="1"/>
  <c r="L256" i="9" s="1"/>
  <c r="K265" i="19" s="1"/>
  <c r="F170" i="9"/>
  <c r="F215" i="9" s="1"/>
  <c r="F256" i="9" s="1"/>
  <c r="E265" i="19" s="1"/>
  <c r="J169" i="9"/>
  <c r="J214" i="9" s="1"/>
  <c r="J255" i="9" s="1"/>
  <c r="I264" i="19" s="1"/>
  <c r="E169" i="9"/>
  <c r="E214" i="9" s="1"/>
  <c r="E255" i="9" s="1"/>
  <c r="D264" i="19" s="1"/>
  <c r="H168" i="9"/>
  <c r="H213" i="9" s="1"/>
  <c r="H254" i="9" s="1"/>
  <c r="G263" i="19" s="1"/>
  <c r="L167" i="9"/>
  <c r="L212" i="9" s="1"/>
  <c r="L253" i="9" s="1"/>
  <c r="K262" i="19" s="1"/>
  <c r="G167" i="9"/>
  <c r="G212" i="9" s="1"/>
  <c r="G253" i="9" s="1"/>
  <c r="F262" i="19" s="1"/>
  <c r="J166" i="9"/>
  <c r="J211" i="9" s="1"/>
  <c r="J252" i="9" s="1"/>
  <c r="I261" i="19" s="1"/>
  <c r="E166" i="9"/>
  <c r="E211" i="9" s="1"/>
  <c r="E252" i="9" s="1"/>
  <c r="D261" i="19" s="1"/>
  <c r="I165" i="9"/>
  <c r="I210" i="9" s="1"/>
  <c r="I251" i="9" s="1"/>
  <c r="H260" i="19" s="1"/>
  <c r="L164" i="9"/>
  <c r="L209" i="9" s="1"/>
  <c r="L250" i="9" s="1"/>
  <c r="K259" i="19" s="1"/>
  <c r="G164" i="9"/>
  <c r="G209" i="9" s="1"/>
  <c r="G250" i="9" s="1"/>
  <c r="F259" i="19" s="1"/>
  <c r="K163" i="9"/>
  <c r="K208" i="9" s="1"/>
  <c r="K249" i="9" s="1"/>
  <c r="J258" i="19" s="1"/>
  <c r="E163" i="9"/>
  <c r="E208" i="9" s="1"/>
  <c r="E249" i="9" s="1"/>
  <c r="D258" i="19" s="1"/>
  <c r="I162" i="9"/>
  <c r="I207" i="9" s="1"/>
  <c r="I248" i="9" s="1"/>
  <c r="H257" i="19" s="1"/>
  <c r="D162" i="9"/>
  <c r="D207" i="9" s="1"/>
  <c r="D248" i="9" s="1"/>
  <c r="C257" i="19" s="1"/>
  <c r="G161" i="9"/>
  <c r="G206" i="9" s="1"/>
  <c r="G247" i="9" s="1"/>
  <c r="F256" i="19" s="1"/>
  <c r="K160" i="9"/>
  <c r="K205" i="9" s="1"/>
  <c r="K246" i="9" s="1"/>
  <c r="J255" i="19" s="1"/>
  <c r="F160" i="9"/>
  <c r="F205" i="9" s="1"/>
  <c r="F246" i="9" s="1"/>
  <c r="E255" i="19" s="1"/>
  <c r="I159" i="9"/>
  <c r="I204" i="9" s="1"/>
  <c r="I245" i="9" s="1"/>
  <c r="H254" i="19" s="1"/>
  <c r="D159" i="9"/>
  <c r="D204" i="9" s="1"/>
  <c r="D245" i="9" s="1"/>
  <c r="C254" i="19" s="1"/>
  <c r="H158" i="9"/>
  <c r="H203" i="9" s="1"/>
  <c r="H244" i="9" s="1"/>
  <c r="G253" i="19" s="1"/>
  <c r="K157" i="9"/>
  <c r="K202" i="9" s="1"/>
  <c r="K243" i="9" s="1"/>
  <c r="J252" i="19" s="1"/>
  <c r="F157" i="9"/>
  <c r="F202" i="9" s="1"/>
  <c r="F243" i="9" s="1"/>
  <c r="E252" i="19" s="1"/>
  <c r="J156" i="9"/>
  <c r="J201" i="9" s="1"/>
  <c r="J242" i="9" s="1"/>
  <c r="I251" i="19" s="1"/>
  <c r="D156" i="9"/>
  <c r="D201" i="9" s="1"/>
  <c r="D242" i="9" s="1"/>
  <c r="C251" i="19" s="1"/>
  <c r="H155" i="9"/>
  <c r="H200" i="9" s="1"/>
  <c r="H241" i="9" s="1"/>
  <c r="G250" i="19" s="1"/>
  <c r="L154" i="9"/>
  <c r="L199" i="9" s="1"/>
  <c r="L240" i="9" s="1"/>
  <c r="K249" i="19" s="1"/>
  <c r="F154" i="9"/>
  <c r="F199" i="9" s="1"/>
  <c r="F240" i="9" s="1"/>
  <c r="E249" i="19" s="1"/>
  <c r="H153" i="9"/>
  <c r="F183" i="9"/>
  <c r="F228" i="9" s="1"/>
  <c r="F269" i="9" s="1"/>
  <c r="E278" i="19" s="1"/>
  <c r="E176" i="9"/>
  <c r="E221" i="9" s="1"/>
  <c r="E262" i="9" s="1"/>
  <c r="D271" i="19" s="1"/>
  <c r="D169" i="9"/>
  <c r="D214" i="9" s="1"/>
  <c r="D255" i="9" s="1"/>
  <c r="C264" i="19" s="1"/>
  <c r="L161" i="9"/>
  <c r="L206" i="9" s="1"/>
  <c r="L247" i="9" s="1"/>
  <c r="K256" i="19" s="1"/>
  <c r="K154" i="9"/>
  <c r="K199" i="9" s="1"/>
  <c r="K240" i="9" s="1"/>
  <c r="J249" i="19" s="1"/>
  <c r="K187" i="9"/>
  <c r="K232" i="9" s="1"/>
  <c r="K273" i="9" s="1"/>
  <c r="J282" i="19" s="1"/>
  <c r="G185" i="9"/>
  <c r="G230" i="9" s="1"/>
  <c r="G271" i="9" s="1"/>
  <c r="F280" i="19" s="1"/>
  <c r="D183" i="9"/>
  <c r="D228" i="9" s="1"/>
  <c r="D269" i="9" s="1"/>
  <c r="C278" i="19" s="1"/>
  <c r="J180" i="9"/>
  <c r="J225" i="9" s="1"/>
  <c r="J266" i="9" s="1"/>
  <c r="I275" i="19" s="1"/>
  <c r="F178" i="9"/>
  <c r="F223" i="9" s="1"/>
  <c r="F264" i="9" s="1"/>
  <c r="E273" i="19" s="1"/>
  <c r="L175" i="9"/>
  <c r="L220" i="9" s="1"/>
  <c r="L261" i="9" s="1"/>
  <c r="K270" i="19" s="1"/>
  <c r="I173" i="9"/>
  <c r="I218" i="9" s="1"/>
  <c r="I259" i="9" s="1"/>
  <c r="H268" i="19" s="1"/>
  <c r="E171" i="9"/>
  <c r="E216" i="9" s="1"/>
  <c r="E257" i="9" s="1"/>
  <c r="D266" i="19" s="1"/>
  <c r="K168" i="9"/>
  <c r="K213" i="9" s="1"/>
  <c r="K254" i="9" s="1"/>
  <c r="J263" i="19" s="1"/>
  <c r="H166" i="9"/>
  <c r="H211" i="9" s="1"/>
  <c r="H252" i="9" s="1"/>
  <c r="G261" i="19" s="1"/>
  <c r="D164" i="9"/>
  <c r="D209" i="9" s="1"/>
  <c r="D250" i="9" s="1"/>
  <c r="C259" i="19" s="1"/>
  <c r="J161" i="9"/>
  <c r="J206" i="9" s="1"/>
  <c r="J247" i="9" s="1"/>
  <c r="I256" i="19" s="1"/>
  <c r="G159" i="9"/>
  <c r="G204" i="9" s="1"/>
  <c r="G245" i="9" s="1"/>
  <c r="F254" i="19" s="1"/>
  <c r="L156" i="9"/>
  <c r="L201" i="9" s="1"/>
  <c r="L242" i="9" s="1"/>
  <c r="K251" i="19" s="1"/>
  <c r="I154" i="9"/>
  <c r="I199" i="9" s="1"/>
  <c r="I240" i="9" s="1"/>
  <c r="H249" i="19" s="1"/>
  <c r="K186" i="9"/>
  <c r="K231" i="9" s="1"/>
  <c r="K272" i="9" s="1"/>
  <c r="J281" i="19" s="1"/>
  <c r="J179" i="9"/>
  <c r="J224" i="9" s="1"/>
  <c r="J265" i="9" s="1"/>
  <c r="I274" i="19" s="1"/>
  <c r="I172" i="9"/>
  <c r="I217" i="9" s="1"/>
  <c r="I258" i="9" s="1"/>
  <c r="H267" i="19" s="1"/>
  <c r="H165" i="9"/>
  <c r="H210" i="9" s="1"/>
  <c r="H251" i="9" s="1"/>
  <c r="G260" i="19" s="1"/>
  <c r="G158" i="9"/>
  <c r="G203" i="9" s="1"/>
  <c r="G244" i="9" s="1"/>
  <c r="F253" i="19" s="1"/>
  <c r="L188" i="9"/>
  <c r="L233" i="9" s="1"/>
  <c r="L274" i="9" s="1"/>
  <c r="K283" i="19" s="1"/>
  <c r="I186" i="9"/>
  <c r="I231" i="9" s="1"/>
  <c r="I272" i="9" s="1"/>
  <c r="H281" i="19" s="1"/>
  <c r="F184" i="9"/>
  <c r="F229" i="9" s="1"/>
  <c r="F270" i="9" s="1"/>
  <c r="E279" i="19" s="1"/>
  <c r="K181" i="9"/>
  <c r="K226" i="9" s="1"/>
  <c r="K267" i="9" s="1"/>
  <c r="J276" i="19" s="1"/>
  <c r="H179" i="9"/>
  <c r="H224" i="9" s="1"/>
  <c r="H265" i="9" s="1"/>
  <c r="G274" i="19" s="1"/>
  <c r="E177" i="9"/>
  <c r="E222" i="9" s="1"/>
  <c r="E263" i="9" s="1"/>
  <c r="D272" i="19" s="1"/>
  <c r="J174" i="9"/>
  <c r="J219" i="9" s="1"/>
  <c r="J260" i="9" s="1"/>
  <c r="I269" i="19" s="1"/>
  <c r="G172" i="9"/>
  <c r="G217" i="9" s="1"/>
  <c r="G258" i="9" s="1"/>
  <c r="F267" i="19" s="1"/>
  <c r="D170" i="9"/>
  <c r="D215" i="9" s="1"/>
  <c r="D256" i="9" s="1"/>
  <c r="C265" i="19" s="1"/>
  <c r="I167" i="9"/>
  <c r="I212" i="9" s="1"/>
  <c r="I253" i="9" s="1"/>
  <c r="H262" i="19" s="1"/>
  <c r="F165" i="9"/>
  <c r="F210" i="9" s="1"/>
  <c r="F251" i="9" s="1"/>
  <c r="E260" i="19" s="1"/>
  <c r="L162" i="9"/>
  <c r="L207" i="9" s="1"/>
  <c r="L248" i="9" s="1"/>
  <c r="K257" i="19" s="1"/>
  <c r="H160" i="9"/>
  <c r="H205" i="9" s="1"/>
  <c r="H246" i="9" s="1"/>
  <c r="G255" i="19" s="1"/>
  <c r="E158" i="9"/>
  <c r="E203" i="9" s="1"/>
  <c r="E244" i="9" s="1"/>
  <c r="D253" i="19" s="1"/>
  <c r="K155" i="9"/>
  <c r="K200" i="9" s="1"/>
  <c r="K241" i="9" s="1"/>
  <c r="J250" i="19" s="1"/>
  <c r="D185" i="9"/>
  <c r="D230" i="9" s="1"/>
  <c r="D271" i="9" s="1"/>
  <c r="C280" i="19" s="1"/>
  <c r="L177" i="9"/>
  <c r="L222" i="9" s="1"/>
  <c r="L263" i="9" s="1"/>
  <c r="K272" i="19" s="1"/>
  <c r="K170" i="9"/>
  <c r="K215" i="9" s="1"/>
  <c r="K256" i="9" s="1"/>
  <c r="J265" i="19" s="1"/>
  <c r="J163" i="9"/>
  <c r="J208" i="9" s="1"/>
  <c r="J249" i="9" s="1"/>
  <c r="I258" i="19" s="1"/>
  <c r="I156" i="9"/>
  <c r="I201" i="9" s="1"/>
  <c r="I242" i="9" s="1"/>
  <c r="H251" i="19" s="1"/>
  <c r="G188" i="9"/>
  <c r="G233" i="9" s="1"/>
  <c r="G274" i="9" s="1"/>
  <c r="F283" i="19" s="1"/>
  <c r="D186" i="9"/>
  <c r="D231" i="9" s="1"/>
  <c r="D272" i="9" s="1"/>
  <c r="C281" i="19" s="1"/>
  <c r="I183" i="9"/>
  <c r="I228" i="9" s="1"/>
  <c r="I269" i="9" s="1"/>
  <c r="H278" i="19" s="1"/>
  <c r="F181" i="9"/>
  <c r="F226" i="9" s="1"/>
  <c r="F267" i="9" s="1"/>
  <c r="E276" i="19" s="1"/>
  <c r="L178" i="9"/>
  <c r="L223" i="9" s="1"/>
  <c r="L264" i="9" s="1"/>
  <c r="K273" i="19" s="1"/>
  <c r="H176" i="9"/>
  <c r="H221" i="9" s="1"/>
  <c r="H262" i="9" s="1"/>
  <c r="G271" i="19" s="1"/>
  <c r="E174" i="9"/>
  <c r="E219" i="9" s="1"/>
  <c r="E260" i="9" s="1"/>
  <c r="D269" i="19" s="1"/>
  <c r="K171" i="9"/>
  <c r="K216" i="9" s="1"/>
  <c r="K257" i="9" s="1"/>
  <c r="J266" i="19" s="1"/>
  <c r="G169" i="9"/>
  <c r="G214" i="9" s="1"/>
  <c r="G255" i="9" s="1"/>
  <c r="F264" i="19" s="1"/>
  <c r="D167" i="9"/>
  <c r="D212" i="9" s="1"/>
  <c r="D253" i="9" s="1"/>
  <c r="C262" i="19" s="1"/>
  <c r="J164" i="9"/>
  <c r="J209" i="9" s="1"/>
  <c r="J250" i="9" s="1"/>
  <c r="I259" i="19" s="1"/>
  <c r="F162" i="9"/>
  <c r="F207" i="9" s="1"/>
  <c r="F248" i="9" s="1"/>
  <c r="E257" i="19" s="1"/>
  <c r="L159" i="9"/>
  <c r="L204" i="9" s="1"/>
  <c r="L245" i="9" s="1"/>
  <c r="K254" i="19" s="1"/>
  <c r="I157" i="9"/>
  <c r="I202" i="9" s="1"/>
  <c r="I243" i="9" s="1"/>
  <c r="H252" i="19" s="1"/>
  <c r="E155" i="9"/>
  <c r="E200" i="9" s="1"/>
  <c r="E241" i="9" s="1"/>
  <c r="D250" i="19" s="1"/>
  <c r="H181" i="9"/>
  <c r="H226" i="9" s="1"/>
  <c r="H267" i="9" s="1"/>
  <c r="G276" i="19" s="1"/>
  <c r="I153" i="9"/>
  <c r="D180" i="9"/>
  <c r="D225" i="9" s="1"/>
  <c r="D266" i="9" s="1"/>
  <c r="C275" i="19" s="1"/>
  <c r="I170" i="9"/>
  <c r="I215" i="9" s="1"/>
  <c r="I256" i="9" s="1"/>
  <c r="H265" i="19" s="1"/>
  <c r="E161" i="9"/>
  <c r="E206" i="9" s="1"/>
  <c r="E247" i="9" s="1"/>
  <c r="D256" i="19" s="1"/>
  <c r="F167" i="9"/>
  <c r="F212" i="9" s="1"/>
  <c r="F253" i="9" s="1"/>
  <c r="E262" i="19" s="1"/>
  <c r="K184" i="9"/>
  <c r="K229" i="9" s="1"/>
  <c r="K270" i="9" s="1"/>
  <c r="J279" i="19" s="1"/>
  <c r="G175" i="9"/>
  <c r="G220" i="9" s="1"/>
  <c r="G261" i="9" s="1"/>
  <c r="F270" i="19" s="1"/>
  <c r="K165" i="9"/>
  <c r="K210" i="9" s="1"/>
  <c r="K251" i="9" s="1"/>
  <c r="J260" i="19" s="1"/>
  <c r="G156" i="9"/>
  <c r="G201" i="9" s="1"/>
  <c r="G242" i="9" s="1"/>
  <c r="F251" i="19" s="1"/>
  <c r="I188" i="9"/>
  <c r="I233" i="9" s="1"/>
  <c r="I274" i="9" s="1"/>
  <c r="H283" i="19" s="1"/>
  <c r="E160" i="9"/>
  <c r="E205" i="9" s="1"/>
  <c r="E246" i="9" s="1"/>
  <c r="D255" i="19" s="1"/>
  <c r="H182" i="9"/>
  <c r="H227" i="9" s="1"/>
  <c r="H268" i="9" s="1"/>
  <c r="G277" i="19" s="1"/>
  <c r="L172" i="9"/>
  <c r="L217" i="9" s="1"/>
  <c r="L258" i="9" s="1"/>
  <c r="K267" i="19" s="1"/>
  <c r="H163" i="9"/>
  <c r="H208" i="9" s="1"/>
  <c r="H249" i="9" s="1"/>
  <c r="G258" i="19" s="1"/>
  <c r="D154" i="9"/>
  <c r="D199" i="9" s="1"/>
  <c r="D240" i="9" s="1"/>
  <c r="C249" i="19" s="1"/>
  <c r="G174" i="9"/>
  <c r="G219" i="9" s="1"/>
  <c r="G260" i="9" s="1"/>
  <c r="F269" i="19" s="1"/>
  <c r="J158" i="9"/>
  <c r="J203" i="9" s="1"/>
  <c r="J244" i="9" s="1"/>
  <c r="I253" i="19" s="1"/>
  <c r="E187" i="9"/>
  <c r="E232" i="9" s="1"/>
  <c r="E273" i="9" s="1"/>
  <c r="D282" i="19" s="1"/>
  <c r="J177" i="9"/>
  <c r="J222" i="9" s="1"/>
  <c r="J263" i="9" s="1"/>
  <c r="I272" i="19" s="1"/>
  <c r="F168" i="9"/>
  <c r="F213" i="9" s="1"/>
  <c r="F254" i="9" s="1"/>
  <c r="E263" i="19" s="1"/>
  <c r="L163" i="11"/>
  <c r="L207" i="11" s="1"/>
  <c r="L247" i="11" s="1"/>
  <c r="K296" i="19" s="1"/>
  <c r="I187" i="11"/>
  <c r="I231" i="11" s="1"/>
  <c r="I271" i="11" s="1"/>
  <c r="H320" i="19" s="1"/>
  <c r="E187" i="11"/>
  <c r="E231" i="11" s="1"/>
  <c r="E271" i="11" s="1"/>
  <c r="D320" i="19" s="1"/>
  <c r="J186" i="11"/>
  <c r="J230" i="11" s="1"/>
  <c r="J270" i="11" s="1"/>
  <c r="I319" i="19" s="1"/>
  <c r="F186" i="11"/>
  <c r="F230" i="11" s="1"/>
  <c r="F270" i="11" s="1"/>
  <c r="E319" i="19" s="1"/>
  <c r="K185" i="11"/>
  <c r="K229" i="11" s="1"/>
  <c r="K269" i="11" s="1"/>
  <c r="J318" i="19" s="1"/>
  <c r="G185" i="11"/>
  <c r="G229" i="11" s="1"/>
  <c r="G269" i="11" s="1"/>
  <c r="F318" i="19" s="1"/>
  <c r="L184" i="11"/>
  <c r="L228" i="11" s="1"/>
  <c r="L268" i="11" s="1"/>
  <c r="K317" i="19" s="1"/>
  <c r="H184" i="11"/>
  <c r="H228" i="11" s="1"/>
  <c r="H268" i="11" s="1"/>
  <c r="G317" i="19" s="1"/>
  <c r="D184" i="11"/>
  <c r="D228" i="11" s="1"/>
  <c r="D268" i="11" s="1"/>
  <c r="C317" i="19" s="1"/>
  <c r="L187" i="11"/>
  <c r="L231" i="11" s="1"/>
  <c r="L271" i="11" s="1"/>
  <c r="K320" i="19" s="1"/>
  <c r="G187" i="11"/>
  <c r="G231" i="11" s="1"/>
  <c r="G271" i="11" s="1"/>
  <c r="F320" i="19" s="1"/>
  <c r="K186" i="11"/>
  <c r="K230" i="11" s="1"/>
  <c r="K270" i="11" s="1"/>
  <c r="J319" i="19" s="1"/>
  <c r="E186" i="11"/>
  <c r="E230" i="11" s="1"/>
  <c r="E270" i="11" s="1"/>
  <c r="D319" i="19" s="1"/>
  <c r="I185" i="11"/>
  <c r="I229" i="11" s="1"/>
  <c r="I269" i="11" s="1"/>
  <c r="H318" i="19" s="1"/>
  <c r="D185" i="11"/>
  <c r="D229" i="11" s="1"/>
  <c r="D269" i="11" s="1"/>
  <c r="C318" i="19" s="1"/>
  <c r="G184" i="11"/>
  <c r="G228" i="11" s="1"/>
  <c r="G268" i="11" s="1"/>
  <c r="F317" i="19" s="1"/>
  <c r="K183" i="11"/>
  <c r="K227" i="11" s="1"/>
  <c r="K267" i="11" s="1"/>
  <c r="J316" i="19" s="1"/>
  <c r="G183" i="11"/>
  <c r="G227" i="11" s="1"/>
  <c r="G267" i="11" s="1"/>
  <c r="F316" i="19" s="1"/>
  <c r="L182" i="11"/>
  <c r="L226" i="11" s="1"/>
  <c r="L266" i="11" s="1"/>
  <c r="K315" i="19" s="1"/>
  <c r="H182" i="11"/>
  <c r="H226" i="11" s="1"/>
  <c r="H266" i="11" s="1"/>
  <c r="G315" i="19" s="1"/>
  <c r="D182" i="11"/>
  <c r="D226" i="11" s="1"/>
  <c r="D266" i="11" s="1"/>
  <c r="C315" i="19" s="1"/>
  <c r="I181" i="11"/>
  <c r="I225" i="11" s="1"/>
  <c r="I265" i="11" s="1"/>
  <c r="H314" i="19" s="1"/>
  <c r="E181" i="11"/>
  <c r="E225" i="11" s="1"/>
  <c r="E265" i="11" s="1"/>
  <c r="D314" i="19" s="1"/>
  <c r="J180" i="11"/>
  <c r="J224" i="11" s="1"/>
  <c r="J264" i="11" s="1"/>
  <c r="I313" i="19" s="1"/>
  <c r="E180" i="11"/>
  <c r="E224" i="11" s="1"/>
  <c r="E264" i="11" s="1"/>
  <c r="D313" i="19" s="1"/>
  <c r="J179" i="11"/>
  <c r="J223" i="11" s="1"/>
  <c r="J263" i="11" s="1"/>
  <c r="I312" i="19" s="1"/>
  <c r="F179" i="11"/>
  <c r="F223" i="11" s="1"/>
  <c r="F263" i="11" s="1"/>
  <c r="E312" i="19" s="1"/>
  <c r="K178" i="11"/>
  <c r="K222" i="11" s="1"/>
  <c r="K262" i="11" s="1"/>
  <c r="J311" i="19" s="1"/>
  <c r="G178" i="11"/>
  <c r="G222" i="11" s="1"/>
  <c r="G262" i="11" s="1"/>
  <c r="F311" i="19" s="1"/>
  <c r="L177" i="11"/>
  <c r="L221" i="11" s="1"/>
  <c r="L261" i="11" s="1"/>
  <c r="K310" i="19" s="1"/>
  <c r="H177" i="11"/>
  <c r="H221" i="11" s="1"/>
  <c r="H261" i="11" s="1"/>
  <c r="G310" i="19" s="1"/>
  <c r="D177" i="11"/>
  <c r="D221" i="11" s="1"/>
  <c r="D261" i="11" s="1"/>
  <c r="C310" i="19" s="1"/>
  <c r="I176" i="11"/>
  <c r="I220" i="11" s="1"/>
  <c r="I260" i="11" s="1"/>
  <c r="H309" i="19" s="1"/>
  <c r="E176" i="11"/>
  <c r="E220" i="11" s="1"/>
  <c r="E260" i="11" s="1"/>
  <c r="D309" i="19" s="1"/>
  <c r="J175" i="11"/>
  <c r="J219" i="11" s="1"/>
  <c r="J259" i="11" s="1"/>
  <c r="I308" i="19" s="1"/>
  <c r="F175" i="11"/>
  <c r="F219" i="11" s="1"/>
  <c r="F259" i="11" s="1"/>
  <c r="E308" i="19" s="1"/>
  <c r="K174" i="11"/>
  <c r="K218" i="11" s="1"/>
  <c r="K258" i="11" s="1"/>
  <c r="J307" i="19" s="1"/>
  <c r="G174" i="11"/>
  <c r="G218" i="11" s="1"/>
  <c r="G258" i="11" s="1"/>
  <c r="F307" i="19" s="1"/>
  <c r="L173" i="11"/>
  <c r="L217" i="11" s="1"/>
  <c r="L257" i="11" s="1"/>
  <c r="K306" i="19" s="1"/>
  <c r="H173" i="11"/>
  <c r="H217" i="11" s="1"/>
  <c r="H257" i="11" s="1"/>
  <c r="G306" i="19" s="1"/>
  <c r="D173" i="11"/>
  <c r="D217" i="11" s="1"/>
  <c r="D257" i="11" s="1"/>
  <c r="C306" i="19" s="1"/>
  <c r="I172" i="11"/>
  <c r="I216" i="11" s="1"/>
  <c r="I256" i="11" s="1"/>
  <c r="H305" i="19" s="1"/>
  <c r="E172" i="11"/>
  <c r="E216" i="11" s="1"/>
  <c r="E256" i="11" s="1"/>
  <c r="D305" i="19" s="1"/>
  <c r="J171" i="11"/>
  <c r="J215" i="11" s="1"/>
  <c r="J255" i="11" s="1"/>
  <c r="I304" i="19" s="1"/>
  <c r="F171" i="11"/>
  <c r="F215" i="11" s="1"/>
  <c r="F255" i="11" s="1"/>
  <c r="E304" i="19" s="1"/>
  <c r="K170" i="11"/>
  <c r="K214" i="11" s="1"/>
  <c r="K254" i="11" s="1"/>
  <c r="J303" i="19" s="1"/>
  <c r="G170" i="11"/>
  <c r="G214" i="11" s="1"/>
  <c r="G254" i="11" s="1"/>
  <c r="F303" i="19" s="1"/>
  <c r="L169" i="11"/>
  <c r="L213" i="11" s="1"/>
  <c r="L253" i="11" s="1"/>
  <c r="K302" i="19" s="1"/>
  <c r="H169" i="11"/>
  <c r="H213" i="11" s="1"/>
  <c r="H253" i="11" s="1"/>
  <c r="G302" i="19" s="1"/>
  <c r="D169" i="11"/>
  <c r="D213" i="11" s="1"/>
  <c r="D253" i="11" s="1"/>
  <c r="C302" i="19" s="1"/>
  <c r="I168" i="11"/>
  <c r="I212" i="11" s="1"/>
  <c r="I252" i="11" s="1"/>
  <c r="H301" i="19" s="1"/>
  <c r="E168" i="11"/>
  <c r="E212" i="11" s="1"/>
  <c r="E252" i="11" s="1"/>
  <c r="D301" i="19" s="1"/>
  <c r="J167" i="11"/>
  <c r="J211" i="11" s="1"/>
  <c r="J251" i="11" s="1"/>
  <c r="I300" i="19" s="1"/>
  <c r="F167" i="11"/>
  <c r="F211" i="11" s="1"/>
  <c r="F251" i="11" s="1"/>
  <c r="E300" i="19" s="1"/>
  <c r="K166" i="11"/>
  <c r="K210" i="11" s="1"/>
  <c r="K250" i="11" s="1"/>
  <c r="J299" i="19" s="1"/>
  <c r="G166" i="11"/>
  <c r="G210" i="11" s="1"/>
  <c r="G250" i="11" s="1"/>
  <c r="F299" i="19" s="1"/>
  <c r="L165" i="11"/>
  <c r="L209" i="11" s="1"/>
  <c r="L249" i="11" s="1"/>
  <c r="K298" i="19" s="1"/>
  <c r="H165" i="11"/>
  <c r="H209" i="11" s="1"/>
  <c r="H249" i="11" s="1"/>
  <c r="G298" i="19" s="1"/>
  <c r="D165" i="11"/>
  <c r="D209" i="11" s="1"/>
  <c r="D249" i="11" s="1"/>
  <c r="C298" i="19" s="1"/>
  <c r="I164" i="11"/>
  <c r="I208" i="11" s="1"/>
  <c r="I248" i="11" s="1"/>
  <c r="H297" i="19" s="1"/>
  <c r="E164" i="11"/>
  <c r="E208" i="11" s="1"/>
  <c r="E248" i="11" s="1"/>
  <c r="D297" i="19" s="1"/>
  <c r="I163" i="11"/>
  <c r="I207" i="11" s="1"/>
  <c r="I247" i="11" s="1"/>
  <c r="H296" i="19" s="1"/>
  <c r="E163" i="11"/>
  <c r="E207" i="11" s="1"/>
  <c r="E247" i="11" s="1"/>
  <c r="D296" i="19" s="1"/>
  <c r="J162" i="11"/>
  <c r="J206" i="11" s="1"/>
  <c r="J246" i="11" s="1"/>
  <c r="I295" i="19" s="1"/>
  <c r="F162" i="11"/>
  <c r="F206" i="11" s="1"/>
  <c r="F246" i="11" s="1"/>
  <c r="E295" i="19" s="1"/>
  <c r="K161" i="11"/>
  <c r="K205" i="11" s="1"/>
  <c r="K245" i="11" s="1"/>
  <c r="J294" i="19" s="1"/>
  <c r="G161" i="11"/>
  <c r="G205" i="11" s="1"/>
  <c r="G245" i="11" s="1"/>
  <c r="F294" i="19" s="1"/>
  <c r="L160" i="11"/>
  <c r="L204" i="11" s="1"/>
  <c r="L244" i="11" s="1"/>
  <c r="K293" i="19" s="1"/>
  <c r="H160" i="11"/>
  <c r="H204" i="11" s="1"/>
  <c r="H244" i="11" s="1"/>
  <c r="G293" i="19" s="1"/>
  <c r="D160" i="11"/>
  <c r="D204" i="11" s="1"/>
  <c r="D244" i="11" s="1"/>
  <c r="C293" i="19" s="1"/>
  <c r="I159" i="11"/>
  <c r="I203" i="11" s="1"/>
  <c r="I243" i="11" s="1"/>
  <c r="H292" i="19" s="1"/>
  <c r="E159" i="11"/>
  <c r="E203" i="11" s="1"/>
  <c r="E243" i="11" s="1"/>
  <c r="D292" i="19" s="1"/>
  <c r="J158" i="11"/>
  <c r="J202" i="11" s="1"/>
  <c r="J242" i="11" s="1"/>
  <c r="I291" i="19" s="1"/>
  <c r="F158" i="11"/>
  <c r="F202" i="11" s="1"/>
  <c r="F242" i="11" s="1"/>
  <c r="E291" i="19" s="1"/>
  <c r="K157" i="11"/>
  <c r="K201" i="11" s="1"/>
  <c r="K241" i="11" s="1"/>
  <c r="J290" i="19" s="1"/>
  <c r="G157" i="11"/>
  <c r="G201" i="11" s="1"/>
  <c r="G241" i="11" s="1"/>
  <c r="F290" i="19" s="1"/>
  <c r="L156" i="11"/>
  <c r="L200" i="11" s="1"/>
  <c r="L240" i="11" s="1"/>
  <c r="K289" i="19" s="1"/>
  <c r="H156" i="11"/>
  <c r="H200" i="11" s="1"/>
  <c r="H240" i="11" s="1"/>
  <c r="G289" i="19" s="1"/>
  <c r="D156" i="11"/>
  <c r="D200" i="11" s="1"/>
  <c r="D240" i="11" s="1"/>
  <c r="C289" i="19" s="1"/>
  <c r="I155" i="11"/>
  <c r="I199" i="11" s="1"/>
  <c r="I239" i="11" s="1"/>
  <c r="H288" i="19" s="1"/>
  <c r="E155" i="11"/>
  <c r="E199" i="11" s="1"/>
  <c r="E239" i="11" s="1"/>
  <c r="D288" i="19" s="1"/>
  <c r="J154" i="11"/>
  <c r="J198" i="11" s="1"/>
  <c r="J238" i="11" s="1"/>
  <c r="I287" i="19" s="1"/>
  <c r="F154" i="11"/>
  <c r="F198" i="11" s="1"/>
  <c r="F238" i="11" s="1"/>
  <c r="E287" i="19" s="1"/>
  <c r="K153" i="11"/>
  <c r="K197" i="11" s="1"/>
  <c r="K237" i="11" s="1"/>
  <c r="J286" i="19" s="1"/>
  <c r="G153" i="11"/>
  <c r="G197" i="11" s="1"/>
  <c r="G237" i="11" s="1"/>
  <c r="F286" i="19" s="1"/>
  <c r="F152" i="11"/>
  <c r="J187" i="11"/>
  <c r="J231" i="11" s="1"/>
  <c r="J271" i="11" s="1"/>
  <c r="I320" i="19" s="1"/>
  <c r="D187" i="11"/>
  <c r="D231" i="11" s="1"/>
  <c r="D271" i="11" s="1"/>
  <c r="C320" i="19" s="1"/>
  <c r="H186" i="11"/>
  <c r="H230" i="11" s="1"/>
  <c r="H270" i="11" s="1"/>
  <c r="G319" i="19" s="1"/>
  <c r="L185" i="11"/>
  <c r="L229" i="11" s="1"/>
  <c r="L269" i="11" s="1"/>
  <c r="K318" i="19" s="1"/>
  <c r="F185" i="11"/>
  <c r="F229" i="11" s="1"/>
  <c r="F269" i="11" s="1"/>
  <c r="E318" i="19" s="1"/>
  <c r="J184" i="11"/>
  <c r="J228" i="11" s="1"/>
  <c r="J268" i="11" s="1"/>
  <c r="I317" i="19" s="1"/>
  <c r="E184" i="11"/>
  <c r="E228" i="11" s="1"/>
  <c r="E268" i="11" s="1"/>
  <c r="D317" i="19" s="1"/>
  <c r="I183" i="11"/>
  <c r="I227" i="11" s="1"/>
  <c r="I267" i="11" s="1"/>
  <c r="H316" i="19" s="1"/>
  <c r="E183" i="11"/>
  <c r="E227" i="11" s="1"/>
  <c r="E267" i="11" s="1"/>
  <c r="D316" i="19" s="1"/>
  <c r="J182" i="11"/>
  <c r="J226" i="11" s="1"/>
  <c r="J266" i="11" s="1"/>
  <c r="I315" i="19" s="1"/>
  <c r="F182" i="11"/>
  <c r="F226" i="11" s="1"/>
  <c r="F266" i="11" s="1"/>
  <c r="E315" i="19" s="1"/>
  <c r="K181" i="11"/>
  <c r="K225" i="11" s="1"/>
  <c r="K265" i="11" s="1"/>
  <c r="J314" i="19" s="1"/>
  <c r="G181" i="11"/>
  <c r="G225" i="11" s="1"/>
  <c r="G265" i="11" s="1"/>
  <c r="F314" i="19" s="1"/>
  <c r="L180" i="11"/>
  <c r="L224" i="11" s="1"/>
  <c r="L264" i="11" s="1"/>
  <c r="K313" i="19" s="1"/>
  <c r="H180" i="11"/>
  <c r="H224" i="11" s="1"/>
  <c r="H264" i="11" s="1"/>
  <c r="G313" i="19" s="1"/>
  <c r="L179" i="11"/>
  <c r="L223" i="11" s="1"/>
  <c r="L263" i="11" s="1"/>
  <c r="K312" i="19" s="1"/>
  <c r="H179" i="11"/>
  <c r="H223" i="11" s="1"/>
  <c r="H263" i="11" s="1"/>
  <c r="G312" i="19" s="1"/>
  <c r="D179" i="11"/>
  <c r="D223" i="11" s="1"/>
  <c r="D263" i="11" s="1"/>
  <c r="C312" i="19" s="1"/>
  <c r="I178" i="11"/>
  <c r="I222" i="11" s="1"/>
  <c r="I262" i="11" s="1"/>
  <c r="H311" i="19" s="1"/>
  <c r="E178" i="11"/>
  <c r="E222" i="11" s="1"/>
  <c r="E262" i="11" s="1"/>
  <c r="D311" i="19" s="1"/>
  <c r="J177" i="11"/>
  <c r="J221" i="11" s="1"/>
  <c r="J261" i="11" s="1"/>
  <c r="I310" i="19" s="1"/>
  <c r="F177" i="11"/>
  <c r="F221" i="11" s="1"/>
  <c r="F261" i="11" s="1"/>
  <c r="E310" i="19" s="1"/>
  <c r="K176" i="11"/>
  <c r="K220" i="11" s="1"/>
  <c r="K260" i="11" s="1"/>
  <c r="J309" i="19" s="1"/>
  <c r="G176" i="11"/>
  <c r="G220" i="11" s="1"/>
  <c r="G260" i="11" s="1"/>
  <c r="F309" i="19" s="1"/>
  <c r="L175" i="11"/>
  <c r="L219" i="11" s="1"/>
  <c r="L259" i="11" s="1"/>
  <c r="K308" i="19" s="1"/>
  <c r="H175" i="11"/>
  <c r="H219" i="11" s="1"/>
  <c r="H259" i="11" s="1"/>
  <c r="G308" i="19" s="1"/>
  <c r="D175" i="11"/>
  <c r="D219" i="11" s="1"/>
  <c r="D259" i="11" s="1"/>
  <c r="C308" i="19" s="1"/>
  <c r="I174" i="11"/>
  <c r="I218" i="11" s="1"/>
  <c r="I258" i="11" s="1"/>
  <c r="H307" i="19" s="1"/>
  <c r="E174" i="11"/>
  <c r="E218" i="11" s="1"/>
  <c r="E258" i="11" s="1"/>
  <c r="D307" i="19" s="1"/>
  <c r="J173" i="11"/>
  <c r="J217" i="11" s="1"/>
  <c r="J257" i="11" s="1"/>
  <c r="I306" i="19" s="1"/>
  <c r="F173" i="11"/>
  <c r="F217" i="11" s="1"/>
  <c r="F257" i="11" s="1"/>
  <c r="E306" i="19" s="1"/>
  <c r="K172" i="11"/>
  <c r="K216" i="11" s="1"/>
  <c r="K256" i="11" s="1"/>
  <c r="J305" i="19" s="1"/>
  <c r="G172" i="11"/>
  <c r="G216" i="11" s="1"/>
  <c r="G256" i="11" s="1"/>
  <c r="F305" i="19" s="1"/>
  <c r="L171" i="11"/>
  <c r="L215" i="11" s="1"/>
  <c r="L255" i="11" s="1"/>
  <c r="K304" i="19" s="1"/>
  <c r="H171" i="11"/>
  <c r="H215" i="11" s="1"/>
  <c r="H255" i="11" s="1"/>
  <c r="G304" i="19" s="1"/>
  <c r="D171" i="11"/>
  <c r="D215" i="11" s="1"/>
  <c r="D255" i="11" s="1"/>
  <c r="C304" i="19" s="1"/>
  <c r="I170" i="11"/>
  <c r="I214" i="11" s="1"/>
  <c r="I254" i="11" s="1"/>
  <c r="H303" i="19" s="1"/>
  <c r="E170" i="11"/>
  <c r="E214" i="11" s="1"/>
  <c r="E254" i="11" s="1"/>
  <c r="D303" i="19" s="1"/>
  <c r="J169" i="11"/>
  <c r="J213" i="11" s="1"/>
  <c r="J253" i="11" s="1"/>
  <c r="I302" i="19" s="1"/>
  <c r="F169" i="11"/>
  <c r="F213" i="11" s="1"/>
  <c r="F253" i="11" s="1"/>
  <c r="E302" i="19" s="1"/>
  <c r="K168" i="11"/>
  <c r="K212" i="11" s="1"/>
  <c r="K252" i="11" s="1"/>
  <c r="J301" i="19" s="1"/>
  <c r="G168" i="11"/>
  <c r="G212" i="11" s="1"/>
  <c r="G252" i="11" s="1"/>
  <c r="F301" i="19" s="1"/>
  <c r="L167" i="11"/>
  <c r="L211" i="11" s="1"/>
  <c r="L251" i="11" s="1"/>
  <c r="K300" i="19" s="1"/>
  <c r="H167" i="11"/>
  <c r="H211" i="11" s="1"/>
  <c r="H251" i="11" s="1"/>
  <c r="G300" i="19" s="1"/>
  <c r="D167" i="11"/>
  <c r="D211" i="11" s="1"/>
  <c r="D251" i="11" s="1"/>
  <c r="C300" i="19" s="1"/>
  <c r="I166" i="11"/>
  <c r="I210" i="11" s="1"/>
  <c r="I250" i="11" s="1"/>
  <c r="H299" i="19" s="1"/>
  <c r="E166" i="11"/>
  <c r="E210" i="11" s="1"/>
  <c r="E250" i="11" s="1"/>
  <c r="D299" i="19" s="1"/>
  <c r="J165" i="11"/>
  <c r="J209" i="11" s="1"/>
  <c r="J249" i="11" s="1"/>
  <c r="I298" i="19" s="1"/>
  <c r="F165" i="11"/>
  <c r="F209" i="11" s="1"/>
  <c r="F249" i="11" s="1"/>
  <c r="E298" i="19" s="1"/>
  <c r="K164" i="11"/>
  <c r="K208" i="11" s="1"/>
  <c r="K248" i="11" s="1"/>
  <c r="J297" i="19" s="1"/>
  <c r="G164" i="11"/>
  <c r="G208" i="11" s="1"/>
  <c r="G248" i="11" s="1"/>
  <c r="F297" i="19" s="1"/>
  <c r="K163" i="11"/>
  <c r="K207" i="11" s="1"/>
  <c r="K247" i="11" s="1"/>
  <c r="J296" i="19" s="1"/>
  <c r="G163" i="11"/>
  <c r="G207" i="11" s="1"/>
  <c r="G247" i="11" s="1"/>
  <c r="F296" i="19" s="1"/>
  <c r="L162" i="11"/>
  <c r="L206" i="11" s="1"/>
  <c r="L246" i="11" s="1"/>
  <c r="K295" i="19" s="1"/>
  <c r="H162" i="11"/>
  <c r="H206" i="11" s="1"/>
  <c r="H246" i="11" s="1"/>
  <c r="G295" i="19" s="1"/>
  <c r="D162" i="11"/>
  <c r="D206" i="11" s="1"/>
  <c r="D246" i="11" s="1"/>
  <c r="C295" i="19" s="1"/>
  <c r="I161" i="11"/>
  <c r="I205" i="11" s="1"/>
  <c r="I245" i="11" s="1"/>
  <c r="H294" i="19" s="1"/>
  <c r="E161" i="11"/>
  <c r="E205" i="11" s="1"/>
  <c r="E245" i="11" s="1"/>
  <c r="D294" i="19" s="1"/>
  <c r="J160" i="11"/>
  <c r="J204" i="11" s="1"/>
  <c r="J244" i="11" s="1"/>
  <c r="I293" i="19" s="1"/>
  <c r="F160" i="11"/>
  <c r="F204" i="11" s="1"/>
  <c r="F244" i="11" s="1"/>
  <c r="E293" i="19" s="1"/>
  <c r="K159" i="11"/>
  <c r="K203" i="11" s="1"/>
  <c r="K243" i="11" s="1"/>
  <c r="J292" i="19" s="1"/>
  <c r="G159" i="11"/>
  <c r="G203" i="11" s="1"/>
  <c r="G243" i="11" s="1"/>
  <c r="F292" i="19" s="1"/>
  <c r="L158" i="11"/>
  <c r="L202" i="11" s="1"/>
  <c r="L242" i="11" s="1"/>
  <c r="K291" i="19" s="1"/>
  <c r="H158" i="11"/>
  <c r="H202" i="11" s="1"/>
  <c r="H242" i="11" s="1"/>
  <c r="G291" i="19" s="1"/>
  <c r="D158" i="11"/>
  <c r="D202" i="11" s="1"/>
  <c r="D242" i="11" s="1"/>
  <c r="C291" i="19" s="1"/>
  <c r="I157" i="11"/>
  <c r="I201" i="11" s="1"/>
  <c r="I241" i="11" s="1"/>
  <c r="H290" i="19" s="1"/>
  <c r="E157" i="11"/>
  <c r="E201" i="11" s="1"/>
  <c r="E241" i="11" s="1"/>
  <c r="D290" i="19" s="1"/>
  <c r="J156" i="11"/>
  <c r="J200" i="11" s="1"/>
  <c r="J240" i="11" s="1"/>
  <c r="I289" i="19" s="1"/>
  <c r="F156" i="11"/>
  <c r="F200" i="11" s="1"/>
  <c r="F240" i="11" s="1"/>
  <c r="E289" i="19" s="1"/>
  <c r="K155" i="11"/>
  <c r="K199" i="11" s="1"/>
  <c r="K239" i="11" s="1"/>
  <c r="J288" i="19" s="1"/>
  <c r="G155" i="11"/>
  <c r="G199" i="11" s="1"/>
  <c r="G239" i="11" s="1"/>
  <c r="F288" i="19" s="1"/>
  <c r="L154" i="11"/>
  <c r="L198" i="11" s="1"/>
  <c r="L238" i="11" s="1"/>
  <c r="K287" i="19" s="1"/>
  <c r="H154" i="11"/>
  <c r="H198" i="11" s="1"/>
  <c r="H238" i="11" s="1"/>
  <c r="G287" i="19" s="1"/>
  <c r="D154" i="11"/>
  <c r="D198" i="11" s="1"/>
  <c r="D238" i="11" s="1"/>
  <c r="C287" i="19" s="1"/>
  <c r="I153" i="11"/>
  <c r="I197" i="11" s="1"/>
  <c r="I237" i="11" s="1"/>
  <c r="H286" i="19" s="1"/>
  <c r="E153" i="11"/>
  <c r="E197" i="11" s="1"/>
  <c r="E237" i="11" s="1"/>
  <c r="D286" i="19" s="1"/>
  <c r="D152" i="11"/>
  <c r="F180" i="11"/>
  <c r="F224" i="11" s="1"/>
  <c r="F264" i="11" s="1"/>
  <c r="E313" i="19" s="1"/>
  <c r="H187" i="11"/>
  <c r="H231" i="11" s="1"/>
  <c r="H271" i="11" s="1"/>
  <c r="G320" i="19" s="1"/>
  <c r="L186" i="11"/>
  <c r="L230" i="11" s="1"/>
  <c r="L270" i="11" s="1"/>
  <c r="K319" i="19" s="1"/>
  <c r="G186" i="11"/>
  <c r="G230" i="11" s="1"/>
  <c r="G270" i="11" s="1"/>
  <c r="F319" i="19" s="1"/>
  <c r="J185" i="11"/>
  <c r="J229" i="11" s="1"/>
  <c r="J269" i="11" s="1"/>
  <c r="I318" i="19" s="1"/>
  <c r="E185" i="11"/>
  <c r="E229" i="11" s="1"/>
  <c r="E269" i="11" s="1"/>
  <c r="D318" i="19" s="1"/>
  <c r="I184" i="11"/>
  <c r="I228" i="11" s="1"/>
  <c r="I268" i="11" s="1"/>
  <c r="H317" i="19" s="1"/>
  <c r="L183" i="11"/>
  <c r="L227" i="11" s="1"/>
  <c r="L267" i="11" s="1"/>
  <c r="K316" i="19" s="1"/>
  <c r="H183" i="11"/>
  <c r="H227" i="11" s="1"/>
  <c r="H267" i="11" s="1"/>
  <c r="G316" i="19" s="1"/>
  <c r="D183" i="11"/>
  <c r="D227" i="11" s="1"/>
  <c r="D267" i="11" s="1"/>
  <c r="C316" i="19" s="1"/>
  <c r="I182" i="11"/>
  <c r="I226" i="11" s="1"/>
  <c r="I266" i="11" s="1"/>
  <c r="H315" i="19" s="1"/>
  <c r="E182" i="11"/>
  <c r="E226" i="11" s="1"/>
  <c r="E266" i="11" s="1"/>
  <c r="D315" i="19" s="1"/>
  <c r="J181" i="11"/>
  <c r="J225" i="11" s="1"/>
  <c r="J265" i="11" s="1"/>
  <c r="I314" i="19" s="1"/>
  <c r="F181" i="11"/>
  <c r="F225" i="11" s="1"/>
  <c r="F265" i="11" s="1"/>
  <c r="E314" i="19" s="1"/>
  <c r="K180" i="11"/>
  <c r="K224" i="11" s="1"/>
  <c r="K264" i="11" s="1"/>
  <c r="J313" i="19" s="1"/>
  <c r="G180" i="11"/>
  <c r="G224" i="11" s="1"/>
  <c r="G264" i="11" s="1"/>
  <c r="F313" i="19" s="1"/>
  <c r="K179" i="11"/>
  <c r="K223" i="11" s="1"/>
  <c r="K263" i="11" s="1"/>
  <c r="J312" i="19" s="1"/>
  <c r="G179" i="11"/>
  <c r="G223" i="11" s="1"/>
  <c r="G263" i="11" s="1"/>
  <c r="F312" i="19" s="1"/>
  <c r="L178" i="11"/>
  <c r="L222" i="11" s="1"/>
  <c r="L262" i="11" s="1"/>
  <c r="K311" i="19" s="1"/>
  <c r="H178" i="11"/>
  <c r="H222" i="11" s="1"/>
  <c r="H262" i="11" s="1"/>
  <c r="G311" i="19" s="1"/>
  <c r="D178" i="11"/>
  <c r="D222" i="11" s="1"/>
  <c r="D262" i="11" s="1"/>
  <c r="C311" i="19" s="1"/>
  <c r="I177" i="11"/>
  <c r="I221" i="11" s="1"/>
  <c r="I261" i="11" s="1"/>
  <c r="H310" i="19" s="1"/>
  <c r="E177" i="11"/>
  <c r="E221" i="11" s="1"/>
  <c r="E261" i="11" s="1"/>
  <c r="D310" i="19" s="1"/>
  <c r="J176" i="11"/>
  <c r="J220" i="11" s="1"/>
  <c r="J260" i="11" s="1"/>
  <c r="I309" i="19" s="1"/>
  <c r="F176" i="11"/>
  <c r="F220" i="11" s="1"/>
  <c r="F260" i="11" s="1"/>
  <c r="E309" i="19" s="1"/>
  <c r="K175" i="11"/>
  <c r="K219" i="11" s="1"/>
  <c r="K259" i="11" s="1"/>
  <c r="J308" i="19" s="1"/>
  <c r="G175" i="11"/>
  <c r="G219" i="11" s="1"/>
  <c r="G259" i="11" s="1"/>
  <c r="F308" i="19" s="1"/>
  <c r="L174" i="11"/>
  <c r="L218" i="11" s="1"/>
  <c r="L258" i="11" s="1"/>
  <c r="K307" i="19" s="1"/>
  <c r="H174" i="11"/>
  <c r="H218" i="11" s="1"/>
  <c r="H258" i="11" s="1"/>
  <c r="G307" i="19" s="1"/>
  <c r="D174" i="11"/>
  <c r="D218" i="11" s="1"/>
  <c r="D258" i="11" s="1"/>
  <c r="C307" i="19" s="1"/>
  <c r="I173" i="11"/>
  <c r="I217" i="11" s="1"/>
  <c r="I257" i="11" s="1"/>
  <c r="H306" i="19" s="1"/>
  <c r="E173" i="11"/>
  <c r="E217" i="11" s="1"/>
  <c r="E257" i="11" s="1"/>
  <c r="D306" i="19" s="1"/>
  <c r="J172" i="11"/>
  <c r="J216" i="11" s="1"/>
  <c r="J256" i="11" s="1"/>
  <c r="I305" i="19" s="1"/>
  <c r="F172" i="11"/>
  <c r="F216" i="11" s="1"/>
  <c r="F256" i="11" s="1"/>
  <c r="E305" i="19" s="1"/>
  <c r="K171" i="11"/>
  <c r="K215" i="11" s="1"/>
  <c r="K255" i="11" s="1"/>
  <c r="J304" i="19" s="1"/>
  <c r="G171" i="11"/>
  <c r="G215" i="11" s="1"/>
  <c r="G255" i="11" s="1"/>
  <c r="F304" i="19" s="1"/>
  <c r="L170" i="11"/>
  <c r="L214" i="11" s="1"/>
  <c r="L254" i="11" s="1"/>
  <c r="K303" i="19" s="1"/>
  <c r="H170" i="11"/>
  <c r="H214" i="11" s="1"/>
  <c r="H254" i="11" s="1"/>
  <c r="G303" i="19" s="1"/>
  <c r="D170" i="11"/>
  <c r="D214" i="11" s="1"/>
  <c r="D254" i="11" s="1"/>
  <c r="C303" i="19" s="1"/>
  <c r="I169" i="11"/>
  <c r="I213" i="11" s="1"/>
  <c r="I253" i="11" s="1"/>
  <c r="H302" i="19" s="1"/>
  <c r="E169" i="11"/>
  <c r="E213" i="11" s="1"/>
  <c r="E253" i="11" s="1"/>
  <c r="D302" i="19" s="1"/>
  <c r="J168" i="11"/>
  <c r="J212" i="11" s="1"/>
  <c r="J252" i="11" s="1"/>
  <c r="I301" i="19" s="1"/>
  <c r="F168" i="11"/>
  <c r="F212" i="11" s="1"/>
  <c r="F252" i="11" s="1"/>
  <c r="E301" i="19" s="1"/>
  <c r="K167" i="11"/>
  <c r="K211" i="11" s="1"/>
  <c r="K251" i="11" s="1"/>
  <c r="J300" i="19" s="1"/>
  <c r="G167" i="11"/>
  <c r="G211" i="11" s="1"/>
  <c r="G251" i="11" s="1"/>
  <c r="F300" i="19" s="1"/>
  <c r="L166" i="11"/>
  <c r="L210" i="11" s="1"/>
  <c r="L250" i="11" s="1"/>
  <c r="K299" i="19" s="1"/>
  <c r="H166" i="11"/>
  <c r="H210" i="11" s="1"/>
  <c r="H250" i="11" s="1"/>
  <c r="G299" i="19" s="1"/>
  <c r="D166" i="11"/>
  <c r="D210" i="11" s="1"/>
  <c r="D250" i="11" s="1"/>
  <c r="C299" i="19" s="1"/>
  <c r="I165" i="11"/>
  <c r="I209" i="11" s="1"/>
  <c r="I249" i="11" s="1"/>
  <c r="H298" i="19" s="1"/>
  <c r="E165" i="11"/>
  <c r="E209" i="11" s="1"/>
  <c r="E249" i="11" s="1"/>
  <c r="D298" i="19" s="1"/>
  <c r="J164" i="11"/>
  <c r="J208" i="11" s="1"/>
  <c r="J248" i="11" s="1"/>
  <c r="I297" i="19" s="1"/>
  <c r="F164" i="11"/>
  <c r="F208" i="11" s="1"/>
  <c r="F248" i="11" s="1"/>
  <c r="E297" i="19" s="1"/>
  <c r="J163" i="11"/>
  <c r="J207" i="11" s="1"/>
  <c r="J247" i="11" s="1"/>
  <c r="I296" i="19" s="1"/>
  <c r="F163" i="11"/>
  <c r="F207" i="11" s="1"/>
  <c r="F247" i="11" s="1"/>
  <c r="E296" i="19" s="1"/>
  <c r="K162" i="11"/>
  <c r="K206" i="11" s="1"/>
  <c r="K246" i="11" s="1"/>
  <c r="J295" i="19" s="1"/>
  <c r="G162" i="11"/>
  <c r="G206" i="11" s="1"/>
  <c r="G246" i="11" s="1"/>
  <c r="F295" i="19" s="1"/>
  <c r="L161" i="11"/>
  <c r="L205" i="11" s="1"/>
  <c r="L245" i="11" s="1"/>
  <c r="K294" i="19" s="1"/>
  <c r="H161" i="11"/>
  <c r="H205" i="11" s="1"/>
  <c r="H245" i="11" s="1"/>
  <c r="G294" i="19" s="1"/>
  <c r="D161" i="11"/>
  <c r="D205" i="11" s="1"/>
  <c r="D245" i="11" s="1"/>
  <c r="C294" i="19" s="1"/>
  <c r="I160" i="11"/>
  <c r="I204" i="11" s="1"/>
  <c r="I244" i="11" s="1"/>
  <c r="H293" i="19" s="1"/>
  <c r="E160" i="11"/>
  <c r="E204" i="11" s="1"/>
  <c r="E244" i="11" s="1"/>
  <c r="D293" i="19" s="1"/>
  <c r="J159" i="11"/>
  <c r="J203" i="11" s="1"/>
  <c r="J243" i="11" s="1"/>
  <c r="I292" i="19" s="1"/>
  <c r="F159" i="11"/>
  <c r="F203" i="11" s="1"/>
  <c r="F243" i="11" s="1"/>
  <c r="E292" i="19" s="1"/>
  <c r="K158" i="11"/>
  <c r="K202" i="11" s="1"/>
  <c r="K242" i="11" s="1"/>
  <c r="J291" i="19" s="1"/>
  <c r="G158" i="11"/>
  <c r="G202" i="11" s="1"/>
  <c r="G242" i="11" s="1"/>
  <c r="F291" i="19" s="1"/>
  <c r="L157" i="11"/>
  <c r="L201" i="11" s="1"/>
  <c r="L241" i="11" s="1"/>
  <c r="K290" i="19" s="1"/>
  <c r="H157" i="11"/>
  <c r="H201" i="11" s="1"/>
  <c r="H241" i="11" s="1"/>
  <c r="G290" i="19" s="1"/>
  <c r="D157" i="11"/>
  <c r="D201" i="11" s="1"/>
  <c r="D241" i="11" s="1"/>
  <c r="C290" i="19" s="1"/>
  <c r="I156" i="11"/>
  <c r="I200" i="11" s="1"/>
  <c r="I240" i="11" s="1"/>
  <c r="H289" i="19" s="1"/>
  <c r="E156" i="11"/>
  <c r="E200" i="11" s="1"/>
  <c r="E240" i="11" s="1"/>
  <c r="D289" i="19" s="1"/>
  <c r="J155" i="11"/>
  <c r="J199" i="11" s="1"/>
  <c r="J239" i="11" s="1"/>
  <c r="I288" i="19" s="1"/>
  <c r="F155" i="11"/>
  <c r="F199" i="11" s="1"/>
  <c r="F239" i="11" s="1"/>
  <c r="E288" i="19" s="1"/>
  <c r="K154" i="11"/>
  <c r="K198" i="11" s="1"/>
  <c r="K238" i="11" s="1"/>
  <c r="J287" i="19" s="1"/>
  <c r="G154" i="11"/>
  <c r="G198" i="11" s="1"/>
  <c r="G238" i="11" s="1"/>
  <c r="F287" i="19" s="1"/>
  <c r="L153" i="11"/>
  <c r="L197" i="11" s="1"/>
  <c r="L237" i="11" s="1"/>
  <c r="K286" i="19" s="1"/>
  <c r="H153" i="11"/>
  <c r="H197" i="11" s="1"/>
  <c r="H237" i="11" s="1"/>
  <c r="G286" i="19" s="1"/>
  <c r="D153" i="11"/>
  <c r="D197" i="11" s="1"/>
  <c r="D237" i="11" s="1"/>
  <c r="C286" i="19" s="1"/>
  <c r="F187" i="11"/>
  <c r="F231" i="11" s="1"/>
  <c r="F271" i="11" s="1"/>
  <c r="E320" i="19" s="1"/>
  <c r="K184" i="11"/>
  <c r="K228" i="11" s="1"/>
  <c r="K268" i="11" s="1"/>
  <c r="J317" i="19" s="1"/>
  <c r="K182" i="11"/>
  <c r="K226" i="11" s="1"/>
  <c r="K266" i="11" s="1"/>
  <c r="J315" i="19" s="1"/>
  <c r="D181" i="11"/>
  <c r="D225" i="11" s="1"/>
  <c r="D265" i="11" s="1"/>
  <c r="C314" i="19" s="1"/>
  <c r="E179" i="11"/>
  <c r="E223" i="11" s="1"/>
  <c r="E263" i="11" s="1"/>
  <c r="D312" i="19" s="1"/>
  <c r="G177" i="11"/>
  <c r="G221" i="11" s="1"/>
  <c r="G261" i="11" s="1"/>
  <c r="F310" i="19" s="1"/>
  <c r="I175" i="11"/>
  <c r="I219" i="11" s="1"/>
  <c r="I259" i="11" s="1"/>
  <c r="H308" i="19" s="1"/>
  <c r="K173" i="11"/>
  <c r="K217" i="11" s="1"/>
  <c r="K257" i="11" s="1"/>
  <c r="J306" i="19" s="1"/>
  <c r="D172" i="11"/>
  <c r="D216" i="11" s="1"/>
  <c r="D256" i="11" s="1"/>
  <c r="C305" i="19" s="1"/>
  <c r="F170" i="11"/>
  <c r="F214" i="11" s="1"/>
  <c r="F254" i="11" s="1"/>
  <c r="E303" i="19" s="1"/>
  <c r="H168" i="11"/>
  <c r="H212" i="11" s="1"/>
  <c r="H252" i="11" s="1"/>
  <c r="G301" i="19" s="1"/>
  <c r="J166" i="11"/>
  <c r="J210" i="11" s="1"/>
  <c r="J250" i="11" s="1"/>
  <c r="I299" i="19" s="1"/>
  <c r="L164" i="11"/>
  <c r="L208" i="11" s="1"/>
  <c r="L248" i="11" s="1"/>
  <c r="K297" i="19" s="1"/>
  <c r="D163" i="11"/>
  <c r="D207" i="11" s="1"/>
  <c r="D247" i="11" s="1"/>
  <c r="C296" i="19" s="1"/>
  <c r="F161" i="11"/>
  <c r="F205" i="11" s="1"/>
  <c r="F245" i="11" s="1"/>
  <c r="E294" i="19" s="1"/>
  <c r="H159" i="11"/>
  <c r="H203" i="11" s="1"/>
  <c r="H243" i="11" s="1"/>
  <c r="G292" i="19" s="1"/>
  <c r="J157" i="11"/>
  <c r="J201" i="11" s="1"/>
  <c r="J241" i="11" s="1"/>
  <c r="I290" i="19" s="1"/>
  <c r="L155" i="11"/>
  <c r="L199" i="11" s="1"/>
  <c r="L239" i="11" s="1"/>
  <c r="K288" i="19" s="1"/>
  <c r="E154" i="11"/>
  <c r="E198" i="11" s="1"/>
  <c r="E238" i="11" s="1"/>
  <c r="D287" i="19" s="1"/>
  <c r="D186" i="11"/>
  <c r="D230" i="11" s="1"/>
  <c r="D270" i="11" s="1"/>
  <c r="C319" i="19" s="1"/>
  <c r="J183" i="11"/>
  <c r="J227" i="11" s="1"/>
  <c r="J267" i="11" s="1"/>
  <c r="I316" i="19" s="1"/>
  <c r="L181" i="11"/>
  <c r="L225" i="11" s="1"/>
  <c r="L265" i="11" s="1"/>
  <c r="K314" i="19" s="1"/>
  <c r="D180" i="11"/>
  <c r="D224" i="11" s="1"/>
  <c r="D264" i="11" s="1"/>
  <c r="C313" i="19" s="1"/>
  <c r="F178" i="11"/>
  <c r="F222" i="11" s="1"/>
  <c r="F262" i="11" s="1"/>
  <c r="E311" i="19" s="1"/>
  <c r="H176" i="11"/>
  <c r="H220" i="11" s="1"/>
  <c r="H260" i="11" s="1"/>
  <c r="G309" i="19" s="1"/>
  <c r="J174" i="11"/>
  <c r="J218" i="11" s="1"/>
  <c r="J258" i="11" s="1"/>
  <c r="I307" i="19" s="1"/>
  <c r="L172" i="11"/>
  <c r="L216" i="11" s="1"/>
  <c r="L256" i="11" s="1"/>
  <c r="K305" i="19" s="1"/>
  <c r="E171" i="11"/>
  <c r="E215" i="11" s="1"/>
  <c r="E255" i="11" s="1"/>
  <c r="D304" i="19" s="1"/>
  <c r="G169" i="11"/>
  <c r="G213" i="11" s="1"/>
  <c r="G253" i="11" s="1"/>
  <c r="F302" i="19" s="1"/>
  <c r="I167" i="11"/>
  <c r="I211" i="11" s="1"/>
  <c r="I251" i="11" s="1"/>
  <c r="H300" i="19" s="1"/>
  <c r="K165" i="11"/>
  <c r="K209" i="11" s="1"/>
  <c r="K249" i="11" s="1"/>
  <c r="J298" i="19" s="1"/>
  <c r="D164" i="11"/>
  <c r="D208" i="11" s="1"/>
  <c r="D248" i="11" s="1"/>
  <c r="C297" i="19" s="1"/>
  <c r="E162" i="11"/>
  <c r="E206" i="11" s="1"/>
  <c r="E246" i="11" s="1"/>
  <c r="D295" i="19" s="1"/>
  <c r="G160" i="11"/>
  <c r="G204" i="11" s="1"/>
  <c r="G244" i="11" s="1"/>
  <c r="F293" i="19" s="1"/>
  <c r="I158" i="11"/>
  <c r="I202" i="11" s="1"/>
  <c r="I242" i="11" s="1"/>
  <c r="H291" i="19" s="1"/>
  <c r="K156" i="11"/>
  <c r="K200" i="11" s="1"/>
  <c r="K240" i="11" s="1"/>
  <c r="J289" i="19" s="1"/>
  <c r="D155" i="11"/>
  <c r="D199" i="11" s="1"/>
  <c r="D239" i="11" s="1"/>
  <c r="C288" i="19" s="1"/>
  <c r="F153" i="11"/>
  <c r="F197" i="11" s="1"/>
  <c r="F237" i="11" s="1"/>
  <c r="E286" i="19" s="1"/>
  <c r="K187" i="11"/>
  <c r="K231" i="11" s="1"/>
  <c r="K271" i="11" s="1"/>
  <c r="J320" i="19" s="1"/>
  <c r="H185" i="11"/>
  <c r="H229" i="11" s="1"/>
  <c r="H269" i="11" s="1"/>
  <c r="G318" i="19" s="1"/>
  <c r="F183" i="11"/>
  <c r="F227" i="11" s="1"/>
  <c r="F267" i="11" s="1"/>
  <c r="E316" i="19" s="1"/>
  <c r="H181" i="11"/>
  <c r="H225" i="11" s="1"/>
  <c r="H265" i="11" s="1"/>
  <c r="G314" i="19" s="1"/>
  <c r="I179" i="11"/>
  <c r="I223" i="11" s="1"/>
  <c r="I263" i="11" s="1"/>
  <c r="H312" i="19" s="1"/>
  <c r="K177" i="11"/>
  <c r="K221" i="11" s="1"/>
  <c r="K261" i="11" s="1"/>
  <c r="J310" i="19" s="1"/>
  <c r="D176" i="11"/>
  <c r="D220" i="11" s="1"/>
  <c r="D260" i="11" s="1"/>
  <c r="C309" i="19" s="1"/>
  <c r="F174" i="11"/>
  <c r="F218" i="11" s="1"/>
  <c r="F258" i="11" s="1"/>
  <c r="E307" i="19" s="1"/>
  <c r="H172" i="11"/>
  <c r="H216" i="11" s="1"/>
  <c r="H256" i="11" s="1"/>
  <c r="G305" i="19" s="1"/>
  <c r="J170" i="11"/>
  <c r="J214" i="11" s="1"/>
  <c r="J254" i="11" s="1"/>
  <c r="I303" i="19" s="1"/>
  <c r="L168" i="11"/>
  <c r="L212" i="11" s="1"/>
  <c r="L252" i="11" s="1"/>
  <c r="K301" i="19" s="1"/>
  <c r="E167" i="11"/>
  <c r="E211" i="11" s="1"/>
  <c r="E251" i="11" s="1"/>
  <c r="D300" i="19" s="1"/>
  <c r="G165" i="11"/>
  <c r="G209" i="11" s="1"/>
  <c r="G249" i="11" s="1"/>
  <c r="F298" i="19" s="1"/>
  <c r="H163" i="11"/>
  <c r="H207" i="11" s="1"/>
  <c r="H247" i="11" s="1"/>
  <c r="G296" i="19" s="1"/>
  <c r="J161" i="11"/>
  <c r="J205" i="11" s="1"/>
  <c r="J245" i="11" s="1"/>
  <c r="I294" i="19" s="1"/>
  <c r="L159" i="11"/>
  <c r="L203" i="11" s="1"/>
  <c r="L243" i="11" s="1"/>
  <c r="K292" i="19" s="1"/>
  <c r="E158" i="11"/>
  <c r="E202" i="11" s="1"/>
  <c r="E242" i="11" s="1"/>
  <c r="D291" i="19" s="1"/>
  <c r="G156" i="11"/>
  <c r="G200" i="11" s="1"/>
  <c r="G240" i="11" s="1"/>
  <c r="F289" i="19" s="1"/>
  <c r="I154" i="11"/>
  <c r="I198" i="11" s="1"/>
  <c r="I238" i="11" s="1"/>
  <c r="H287" i="19" s="1"/>
  <c r="E152" i="11"/>
  <c r="I180" i="11"/>
  <c r="I224" i="11" s="1"/>
  <c r="I264" i="11" s="1"/>
  <c r="H313" i="19" s="1"/>
  <c r="G173" i="11"/>
  <c r="G217" i="11" s="1"/>
  <c r="G257" i="11" s="1"/>
  <c r="F306" i="19" s="1"/>
  <c r="F166" i="11"/>
  <c r="F210" i="11" s="1"/>
  <c r="F250" i="11" s="1"/>
  <c r="E299" i="19" s="1"/>
  <c r="D159" i="11"/>
  <c r="D203" i="11" s="1"/>
  <c r="D243" i="11" s="1"/>
  <c r="C292" i="19" s="1"/>
  <c r="F184" i="11"/>
  <c r="F228" i="11" s="1"/>
  <c r="F268" i="11" s="1"/>
  <c r="E317" i="19" s="1"/>
  <c r="L176" i="11"/>
  <c r="L220" i="11" s="1"/>
  <c r="L260" i="11" s="1"/>
  <c r="K309" i="19" s="1"/>
  <c r="K169" i="11"/>
  <c r="K213" i="11" s="1"/>
  <c r="K253" i="11" s="1"/>
  <c r="J302" i="19" s="1"/>
  <c r="I162" i="11"/>
  <c r="I206" i="11" s="1"/>
  <c r="I246" i="11" s="1"/>
  <c r="H295" i="19" s="1"/>
  <c r="H155" i="11"/>
  <c r="H199" i="11" s="1"/>
  <c r="H239" i="11" s="1"/>
  <c r="G288" i="19" s="1"/>
  <c r="G182" i="11"/>
  <c r="G226" i="11" s="1"/>
  <c r="G266" i="11" s="1"/>
  <c r="F315" i="19" s="1"/>
  <c r="E175" i="11"/>
  <c r="E219" i="11" s="1"/>
  <c r="E259" i="11" s="1"/>
  <c r="D308" i="19" s="1"/>
  <c r="D168" i="11"/>
  <c r="D212" i="11" s="1"/>
  <c r="D252" i="11" s="1"/>
  <c r="C301" i="19" s="1"/>
  <c r="K160" i="11"/>
  <c r="K204" i="11" s="1"/>
  <c r="K244" i="11" s="1"/>
  <c r="J293" i="19" s="1"/>
  <c r="J153" i="11"/>
  <c r="J197" i="11" s="1"/>
  <c r="J237" i="11" s="1"/>
  <c r="I286" i="19" s="1"/>
  <c r="I171" i="11"/>
  <c r="I215" i="11" s="1"/>
  <c r="I255" i="11" s="1"/>
  <c r="H304" i="19" s="1"/>
  <c r="I186" i="11"/>
  <c r="I230" i="11" s="1"/>
  <c r="I270" i="11" s="1"/>
  <c r="H319" i="19" s="1"/>
  <c r="F157" i="11"/>
  <c r="F201" i="11" s="1"/>
  <c r="F241" i="11" s="1"/>
  <c r="E290" i="19" s="1"/>
  <c r="J178" i="11"/>
  <c r="J222" i="11" s="1"/>
  <c r="J262" i="11" s="1"/>
  <c r="I311" i="19" s="1"/>
  <c r="H164" i="11"/>
  <c r="H208" i="11" s="1"/>
  <c r="H248" i="11" s="1"/>
  <c r="G297" i="19" s="1"/>
  <c r="H152" i="11"/>
  <c r="J152" i="11"/>
  <c r="K152" i="11"/>
  <c r="G152" i="11"/>
  <c r="I152" i="11"/>
  <c r="L152" i="11"/>
  <c r="J156" i="13"/>
  <c r="J201" i="13" s="1"/>
  <c r="J242" i="13" s="1"/>
  <c r="I325" i="19" s="1"/>
  <c r="J162" i="13"/>
  <c r="J207" i="13" s="1"/>
  <c r="J248" i="13" s="1"/>
  <c r="I331" i="19" s="1"/>
  <c r="K155" i="13"/>
  <c r="K200" i="13" s="1"/>
  <c r="K241" i="13" s="1"/>
  <c r="J324" i="19" s="1"/>
  <c r="K166" i="13"/>
  <c r="K211" i="13" s="1"/>
  <c r="K252" i="13" s="1"/>
  <c r="J335" i="19" s="1"/>
  <c r="J163" i="13"/>
  <c r="J208" i="13" s="1"/>
  <c r="J249" i="13" s="1"/>
  <c r="I332" i="19" s="1"/>
  <c r="K158" i="13"/>
  <c r="K203" i="13" s="1"/>
  <c r="K244" i="13" s="1"/>
  <c r="J327" i="19" s="1"/>
  <c r="K154" i="13"/>
  <c r="K199" i="13" s="1"/>
  <c r="K240" i="13" s="1"/>
  <c r="J323" i="19" s="1"/>
  <c r="K170" i="13"/>
  <c r="K215" i="13" s="1"/>
  <c r="K256" i="13" s="1"/>
  <c r="J339" i="19" s="1"/>
  <c r="K157" i="13"/>
  <c r="K202" i="13" s="1"/>
  <c r="K243" i="13" s="1"/>
  <c r="J326" i="19" s="1"/>
  <c r="J158" i="13"/>
  <c r="J203" i="13" s="1"/>
  <c r="J244" i="13" s="1"/>
  <c r="I327" i="19" s="1"/>
  <c r="J154" i="13"/>
  <c r="J199" i="13" s="1"/>
  <c r="J240" i="13" s="1"/>
  <c r="I323" i="19" s="1"/>
  <c r="J167" i="13"/>
  <c r="J212" i="13" s="1"/>
  <c r="J253" i="13" s="1"/>
  <c r="I336" i="19" s="1"/>
  <c r="J174" i="13"/>
  <c r="J219" i="13" s="1"/>
  <c r="J260" i="13" s="1"/>
  <c r="I343" i="19" s="1"/>
  <c r="K159" i="13"/>
  <c r="K204" i="13" s="1"/>
  <c r="K245" i="13" s="1"/>
  <c r="J328" i="19" s="1"/>
  <c r="J166" i="13"/>
  <c r="J211" i="13" s="1"/>
  <c r="J252" i="13" s="1"/>
  <c r="I335" i="19" s="1"/>
  <c r="J171" i="13"/>
  <c r="J216" i="13" s="1"/>
  <c r="J257" i="13" s="1"/>
  <c r="I340" i="19" s="1"/>
  <c r="J161" i="13"/>
  <c r="J206" i="13" s="1"/>
  <c r="J247" i="13" s="1"/>
  <c r="I330" i="19" s="1"/>
  <c r="J177" i="13"/>
  <c r="J222" i="13" s="1"/>
  <c r="J263" i="13" s="1"/>
  <c r="I346" i="19" s="1"/>
  <c r="K156" i="13"/>
  <c r="K201" i="13" s="1"/>
  <c r="K242" i="13" s="1"/>
  <c r="J325" i="19" s="1"/>
  <c r="K162" i="13"/>
  <c r="K207" i="13" s="1"/>
  <c r="K248" i="13" s="1"/>
  <c r="J331" i="19" s="1"/>
  <c r="J173" i="13"/>
  <c r="J218" i="13" s="1"/>
  <c r="J259" i="13" s="1"/>
  <c r="I342" i="19" s="1"/>
  <c r="J159" i="13"/>
  <c r="J204" i="13" s="1"/>
  <c r="J245" i="13" s="1"/>
  <c r="I328" i="19" s="1"/>
  <c r="K174" i="13"/>
  <c r="K219" i="13" s="1"/>
  <c r="K260" i="13" s="1"/>
  <c r="J343" i="19" s="1"/>
  <c r="K178" i="13"/>
  <c r="K223" i="13" s="1"/>
  <c r="K264" i="13" s="1"/>
  <c r="J347" i="19" s="1"/>
  <c r="J155" i="13"/>
  <c r="J200" i="13" s="1"/>
  <c r="J241" i="13" s="1"/>
  <c r="I324" i="19" s="1"/>
  <c r="K153" i="13"/>
  <c r="K171" i="13"/>
  <c r="K216" i="13" s="1"/>
  <c r="K257" i="13" s="1"/>
  <c r="J340" i="19" s="1"/>
  <c r="J157" i="13"/>
  <c r="J202" i="13" s="1"/>
  <c r="J243" i="13" s="1"/>
  <c r="I326" i="19" s="1"/>
  <c r="K167" i="13"/>
  <c r="K212" i="13" s="1"/>
  <c r="K253" i="13" s="1"/>
  <c r="J336" i="19" s="1"/>
  <c r="K163" i="13"/>
  <c r="K208" i="13" s="1"/>
  <c r="K249" i="13" s="1"/>
  <c r="J332" i="19" s="1"/>
  <c r="J170" i="13"/>
  <c r="J215" i="13" s="1"/>
  <c r="J256" i="13" s="1"/>
  <c r="I339" i="19" s="1"/>
  <c r="J175" i="13"/>
  <c r="J220" i="13" s="1"/>
  <c r="J261" i="13" s="1"/>
  <c r="I344" i="19" s="1"/>
  <c r="J179" i="13"/>
  <c r="J224" i="13" s="1"/>
  <c r="J265" i="13" s="1"/>
  <c r="I348" i="19" s="1"/>
  <c r="J165" i="13"/>
  <c r="J210" i="13" s="1"/>
  <c r="J251" i="13" s="1"/>
  <c r="I334" i="19" s="1"/>
  <c r="J153" i="13"/>
  <c r="J169" i="13"/>
  <c r="J214" i="13" s="1"/>
  <c r="J255" i="13" s="1"/>
  <c r="I338" i="19" s="1"/>
  <c r="K186" i="13"/>
  <c r="K231" i="13" s="1"/>
  <c r="K272" i="13" s="1"/>
  <c r="J355" i="19" s="1"/>
  <c r="J185" i="13"/>
  <c r="J230" i="13" s="1"/>
  <c r="J271" i="13" s="1"/>
  <c r="I354" i="19" s="1"/>
  <c r="K182" i="13"/>
  <c r="K227" i="13" s="1"/>
  <c r="K268" i="13" s="1"/>
  <c r="J351" i="19" s="1"/>
  <c r="K160" i="13"/>
  <c r="K205" i="13" s="1"/>
  <c r="K246" i="13" s="1"/>
  <c r="J329" i="19" s="1"/>
  <c r="K175" i="13"/>
  <c r="K220" i="13" s="1"/>
  <c r="K261" i="13" s="1"/>
  <c r="J344" i="19" s="1"/>
  <c r="J183" i="13"/>
  <c r="J228" i="13" s="1"/>
  <c r="J269" i="13" s="1"/>
  <c r="I352" i="19" s="1"/>
  <c r="K161" i="13"/>
  <c r="K206" i="13" s="1"/>
  <c r="K247" i="13" s="1"/>
  <c r="J330" i="19" s="1"/>
  <c r="J160" i="13"/>
  <c r="J205" i="13" s="1"/>
  <c r="J246" i="13" s="1"/>
  <c r="I329" i="19" s="1"/>
  <c r="J178" i="13"/>
  <c r="J223" i="13" s="1"/>
  <c r="J264" i="13" s="1"/>
  <c r="I347" i="19" s="1"/>
  <c r="J187" i="13"/>
  <c r="J232" i="13" s="1"/>
  <c r="J273" i="13" s="1"/>
  <c r="I356" i="19" s="1"/>
  <c r="J181" i="13"/>
  <c r="J226" i="13" s="1"/>
  <c r="J267" i="13" s="1"/>
  <c r="I350" i="19" s="1"/>
  <c r="L179" i="13"/>
  <c r="L224" i="13" s="1"/>
  <c r="L265" i="13" s="1"/>
  <c r="K348" i="19" s="1"/>
  <c r="K165" i="13"/>
  <c r="K210" i="13" s="1"/>
  <c r="K251" i="13" s="1"/>
  <c r="J334" i="19" s="1"/>
  <c r="L168" i="13"/>
  <c r="L213" i="13" s="1"/>
  <c r="L254" i="13" s="1"/>
  <c r="K337" i="19" s="1"/>
  <c r="J164" i="13"/>
  <c r="J209" i="13" s="1"/>
  <c r="J250" i="13" s="1"/>
  <c r="I333" i="19" s="1"/>
  <c r="I187" i="13"/>
  <c r="I232" i="13" s="1"/>
  <c r="I273" i="13" s="1"/>
  <c r="H356" i="19" s="1"/>
  <c r="I188" i="13"/>
  <c r="I233" i="13" s="1"/>
  <c r="I274" i="13" s="1"/>
  <c r="H357" i="19" s="1"/>
  <c r="I182" i="13"/>
  <c r="I227" i="13" s="1"/>
  <c r="I268" i="13" s="1"/>
  <c r="H351" i="19" s="1"/>
  <c r="I183" i="13"/>
  <c r="I228" i="13" s="1"/>
  <c r="I269" i="13" s="1"/>
  <c r="H352" i="19" s="1"/>
  <c r="J186" i="13"/>
  <c r="J231" i="13" s="1"/>
  <c r="J272" i="13" s="1"/>
  <c r="I355" i="19" s="1"/>
  <c r="K179" i="13"/>
  <c r="K224" i="13" s="1"/>
  <c r="K265" i="13" s="1"/>
  <c r="J348" i="19" s="1"/>
  <c r="I165" i="13"/>
  <c r="I210" i="13" s="1"/>
  <c r="I251" i="13" s="1"/>
  <c r="H334" i="19" s="1"/>
  <c r="I186" i="13"/>
  <c r="I231" i="13" s="1"/>
  <c r="I272" i="13" s="1"/>
  <c r="H355" i="19" s="1"/>
  <c r="K164" i="13"/>
  <c r="K209" i="13" s="1"/>
  <c r="K250" i="13" s="1"/>
  <c r="J333" i="19" s="1"/>
  <c r="L178" i="13"/>
  <c r="L223" i="13" s="1"/>
  <c r="L264" i="13" s="1"/>
  <c r="K347" i="19" s="1"/>
  <c r="J182" i="13"/>
  <c r="J227" i="13" s="1"/>
  <c r="J268" i="13" s="1"/>
  <c r="I351" i="19" s="1"/>
  <c r="L157" i="13"/>
  <c r="L202" i="13" s="1"/>
  <c r="L243" i="13" s="1"/>
  <c r="K326" i="19" s="1"/>
  <c r="L181" i="13"/>
  <c r="L226" i="13" s="1"/>
  <c r="L267" i="13" s="1"/>
  <c r="K350" i="19" s="1"/>
  <c r="I174" i="13"/>
  <c r="I219" i="13" s="1"/>
  <c r="I260" i="13" s="1"/>
  <c r="H343" i="19" s="1"/>
  <c r="L171" i="13"/>
  <c r="L216" i="13" s="1"/>
  <c r="L257" i="13" s="1"/>
  <c r="K340" i="19" s="1"/>
  <c r="L167" i="13"/>
  <c r="L212" i="13" s="1"/>
  <c r="L253" i="13" s="1"/>
  <c r="K336" i="19" s="1"/>
  <c r="I172" i="13"/>
  <c r="I217" i="13" s="1"/>
  <c r="I258" i="13" s="1"/>
  <c r="H341" i="19" s="1"/>
  <c r="I158" i="13"/>
  <c r="I203" i="13" s="1"/>
  <c r="I244" i="13" s="1"/>
  <c r="H327" i="19" s="1"/>
  <c r="I159" i="13"/>
  <c r="I204" i="13" s="1"/>
  <c r="I245" i="13" s="1"/>
  <c r="H328" i="19" s="1"/>
  <c r="I166" i="13"/>
  <c r="I211" i="13" s="1"/>
  <c r="I252" i="13" s="1"/>
  <c r="H335" i="19" s="1"/>
  <c r="L154" i="13"/>
  <c r="L199" i="13" s="1"/>
  <c r="L240" i="13" s="1"/>
  <c r="K323" i="19" s="1"/>
  <c r="L185" i="13"/>
  <c r="L230" i="13" s="1"/>
  <c r="L271" i="13" s="1"/>
  <c r="K354" i="19" s="1"/>
  <c r="I156" i="13"/>
  <c r="I201" i="13" s="1"/>
  <c r="I242" i="13" s="1"/>
  <c r="H325" i="19" s="1"/>
  <c r="I162" i="13"/>
  <c r="I207" i="13" s="1"/>
  <c r="I248" i="13" s="1"/>
  <c r="H331" i="19" s="1"/>
  <c r="L172" i="13"/>
  <c r="L217" i="13" s="1"/>
  <c r="L258" i="13" s="1"/>
  <c r="K341" i="19" s="1"/>
  <c r="L182" i="13"/>
  <c r="L227" i="13" s="1"/>
  <c r="L268" i="13" s="1"/>
  <c r="K351" i="19" s="1"/>
  <c r="L162" i="13"/>
  <c r="L207" i="13" s="1"/>
  <c r="L248" i="13" s="1"/>
  <c r="K331" i="19" s="1"/>
  <c r="L155" i="13"/>
  <c r="L200" i="13" s="1"/>
  <c r="L241" i="13" s="1"/>
  <c r="K324" i="19" s="1"/>
  <c r="I184" i="13"/>
  <c r="I229" i="13" s="1"/>
  <c r="I270" i="13" s="1"/>
  <c r="H353" i="19" s="1"/>
  <c r="L163" i="13"/>
  <c r="L208" i="13" s="1"/>
  <c r="L249" i="13" s="1"/>
  <c r="K332" i="19" s="1"/>
  <c r="L177" i="13"/>
  <c r="L222" i="13" s="1"/>
  <c r="L263" i="13" s="1"/>
  <c r="K346" i="19" s="1"/>
  <c r="I170" i="13"/>
  <c r="I215" i="13" s="1"/>
  <c r="I256" i="13" s="1"/>
  <c r="H339" i="19" s="1"/>
  <c r="I176" i="13"/>
  <c r="I221" i="13" s="1"/>
  <c r="I262" i="13" s="1"/>
  <c r="H345" i="19" s="1"/>
  <c r="L165" i="13"/>
  <c r="L210" i="13" s="1"/>
  <c r="L251" i="13" s="1"/>
  <c r="K334" i="19" s="1"/>
  <c r="I168" i="13"/>
  <c r="I213" i="13" s="1"/>
  <c r="I254" i="13" s="1"/>
  <c r="H337" i="19" s="1"/>
  <c r="L173" i="13"/>
  <c r="L218" i="13" s="1"/>
  <c r="L259" i="13" s="1"/>
  <c r="K342" i="19" s="1"/>
  <c r="L153" i="13"/>
  <c r="I157" i="13"/>
  <c r="I202" i="13" s="1"/>
  <c r="I243" i="13" s="1"/>
  <c r="H326" i="19" s="1"/>
  <c r="L187" i="13"/>
  <c r="L232" i="13" s="1"/>
  <c r="L273" i="13" s="1"/>
  <c r="K356" i="19" s="1"/>
  <c r="K169" i="13"/>
  <c r="K214" i="13" s="1"/>
  <c r="K255" i="13" s="1"/>
  <c r="J338" i="19" s="1"/>
  <c r="L159" i="13"/>
  <c r="L204" i="13" s="1"/>
  <c r="L245" i="13" s="1"/>
  <c r="K328" i="19" s="1"/>
  <c r="I154" i="13"/>
  <c r="I199" i="13" s="1"/>
  <c r="I240" i="13" s="1"/>
  <c r="H323" i="19" s="1"/>
  <c r="I171" i="13"/>
  <c r="I216" i="13" s="1"/>
  <c r="I257" i="13" s="1"/>
  <c r="H340" i="19" s="1"/>
  <c r="I155" i="13"/>
  <c r="I200" i="13" s="1"/>
  <c r="I241" i="13" s="1"/>
  <c r="H324" i="19" s="1"/>
  <c r="L174" i="13"/>
  <c r="L219" i="13" s="1"/>
  <c r="L260" i="13" s="1"/>
  <c r="K343" i="19" s="1"/>
  <c r="I178" i="13"/>
  <c r="I223" i="13" s="1"/>
  <c r="I264" i="13" s="1"/>
  <c r="H347" i="19" s="1"/>
  <c r="I163" i="13"/>
  <c r="I208" i="13" s="1"/>
  <c r="I249" i="13" s="1"/>
  <c r="H332" i="19" s="1"/>
  <c r="L158" i="13"/>
  <c r="L203" i="13" s="1"/>
  <c r="L244" i="13" s="1"/>
  <c r="K327" i="19" s="1"/>
  <c r="I175" i="13"/>
  <c r="I220" i="13" s="1"/>
  <c r="I261" i="13" s="1"/>
  <c r="H344" i="19" s="1"/>
  <c r="L169" i="13"/>
  <c r="L214" i="13" s="1"/>
  <c r="L255" i="13" s="1"/>
  <c r="K338" i="19" s="1"/>
  <c r="L161" i="13"/>
  <c r="L206" i="13" s="1"/>
  <c r="L247" i="13" s="1"/>
  <c r="K330" i="19" s="1"/>
  <c r="I167" i="13"/>
  <c r="I212" i="13" s="1"/>
  <c r="I253" i="13" s="1"/>
  <c r="H336" i="19" s="1"/>
  <c r="K168" i="13"/>
  <c r="K213" i="13" s="1"/>
  <c r="K254" i="13" s="1"/>
  <c r="J337" i="19" s="1"/>
  <c r="H187" i="13"/>
  <c r="H232" i="13" s="1"/>
  <c r="H273" i="13" s="1"/>
  <c r="G356" i="19" s="1"/>
  <c r="L183" i="13"/>
  <c r="L228" i="13" s="1"/>
  <c r="L269" i="13" s="1"/>
  <c r="K352" i="19" s="1"/>
  <c r="K187" i="13"/>
  <c r="K232" i="13" s="1"/>
  <c r="K273" i="13" s="1"/>
  <c r="J356" i="19" s="1"/>
  <c r="I169" i="13"/>
  <c r="I214" i="13" s="1"/>
  <c r="I255" i="13" s="1"/>
  <c r="H338" i="19" s="1"/>
  <c r="L166" i="13"/>
  <c r="L211" i="13" s="1"/>
  <c r="L252" i="13" s="1"/>
  <c r="K335" i="19" s="1"/>
  <c r="I153" i="13"/>
  <c r="L164" i="13"/>
  <c r="L209" i="13" s="1"/>
  <c r="L250" i="13" s="1"/>
  <c r="K333" i="19" s="1"/>
  <c r="L156" i="13"/>
  <c r="L201" i="13" s="1"/>
  <c r="L242" i="13" s="1"/>
  <c r="K325" i="19" s="1"/>
  <c r="L160" i="13"/>
  <c r="L205" i="13" s="1"/>
  <c r="L246" i="13" s="1"/>
  <c r="K329" i="19" s="1"/>
  <c r="I160" i="13"/>
  <c r="I205" i="13" s="1"/>
  <c r="I246" i="13" s="1"/>
  <c r="H329" i="19" s="1"/>
  <c r="I180" i="13"/>
  <c r="I225" i="13" s="1"/>
  <c r="I266" i="13" s="1"/>
  <c r="H349" i="19" s="1"/>
  <c r="L175" i="13"/>
  <c r="L220" i="13" s="1"/>
  <c r="L261" i="13" s="1"/>
  <c r="K344" i="19" s="1"/>
  <c r="I161" i="13"/>
  <c r="I206" i="13" s="1"/>
  <c r="I247" i="13" s="1"/>
  <c r="H330" i="19" s="1"/>
  <c r="L170" i="13"/>
  <c r="L215" i="13" s="1"/>
  <c r="L256" i="13" s="1"/>
  <c r="K339" i="19" s="1"/>
  <c r="I164" i="13"/>
  <c r="I209" i="13" s="1"/>
  <c r="I250" i="13" s="1"/>
  <c r="H333" i="19" s="1"/>
  <c r="I179" i="13"/>
  <c r="I224" i="13" s="1"/>
  <c r="I265" i="13" s="1"/>
  <c r="H348" i="19" s="1"/>
  <c r="H172" i="13"/>
  <c r="H217" i="13" s="1"/>
  <c r="H258" i="13" s="1"/>
  <c r="G341" i="19" s="1"/>
  <c r="J168" i="13"/>
  <c r="J213" i="13" s="1"/>
  <c r="J254" i="13" s="1"/>
  <c r="I337" i="19" s="1"/>
  <c r="H183" i="13"/>
  <c r="H228" i="13" s="1"/>
  <c r="H269" i="13" s="1"/>
  <c r="G352" i="19" s="1"/>
  <c r="L186" i="13"/>
  <c r="L231" i="13" s="1"/>
  <c r="L272" i="13" s="1"/>
  <c r="K355" i="19" s="1"/>
  <c r="K183" i="13"/>
  <c r="K228" i="13" s="1"/>
  <c r="K269" i="13" s="1"/>
  <c r="J352" i="19" s="1"/>
  <c r="H178" i="13"/>
  <c r="H223" i="13" s="1"/>
  <c r="H264" i="13" s="1"/>
  <c r="G347" i="19" s="1"/>
  <c r="H169" i="13"/>
  <c r="H214" i="13" s="1"/>
  <c r="H255" i="13" s="1"/>
  <c r="G338" i="19" s="1"/>
  <c r="H162" i="13"/>
  <c r="H207" i="13" s="1"/>
  <c r="H248" i="13" s="1"/>
  <c r="G331" i="19" s="1"/>
  <c r="H165" i="13"/>
  <c r="H210" i="13" s="1"/>
  <c r="H251" i="13" s="1"/>
  <c r="G334" i="19" s="1"/>
  <c r="H154" i="13"/>
  <c r="H199" i="13" s="1"/>
  <c r="H240" i="13" s="1"/>
  <c r="G323" i="19" s="1"/>
  <c r="H177" i="13"/>
  <c r="H222" i="13" s="1"/>
  <c r="H263" i="13" s="1"/>
  <c r="G346" i="19" s="1"/>
  <c r="H174" i="13"/>
  <c r="H219" i="13" s="1"/>
  <c r="H260" i="13" s="1"/>
  <c r="G343" i="19" s="1"/>
  <c r="H176" i="13"/>
  <c r="H221" i="13" s="1"/>
  <c r="H262" i="13" s="1"/>
  <c r="G345" i="19" s="1"/>
  <c r="I173" i="13"/>
  <c r="I218" i="13" s="1"/>
  <c r="I259" i="13" s="1"/>
  <c r="H342" i="19" s="1"/>
  <c r="H167" i="13"/>
  <c r="H212" i="13" s="1"/>
  <c r="H253" i="13" s="1"/>
  <c r="G336" i="19" s="1"/>
  <c r="H155" i="13"/>
  <c r="H200" i="13" s="1"/>
  <c r="H241" i="13" s="1"/>
  <c r="G324" i="19" s="1"/>
  <c r="H164" i="13"/>
  <c r="H209" i="13" s="1"/>
  <c r="H250" i="13" s="1"/>
  <c r="G333" i="19" s="1"/>
  <c r="H182" i="13"/>
  <c r="H227" i="13" s="1"/>
  <c r="H268" i="13" s="1"/>
  <c r="G351" i="19" s="1"/>
  <c r="H159" i="13"/>
  <c r="H204" i="13" s="1"/>
  <c r="H245" i="13" s="1"/>
  <c r="G328" i="19" s="1"/>
  <c r="H168" i="13"/>
  <c r="H213" i="13" s="1"/>
  <c r="H254" i="13" s="1"/>
  <c r="G337" i="19" s="1"/>
  <c r="H185" i="13"/>
  <c r="H230" i="13" s="1"/>
  <c r="H271" i="13" s="1"/>
  <c r="G354" i="19" s="1"/>
  <c r="H158" i="13"/>
  <c r="H203" i="13" s="1"/>
  <c r="H244" i="13" s="1"/>
  <c r="G327" i="19" s="1"/>
  <c r="H153" i="13"/>
  <c r="H157" i="13"/>
  <c r="H202" i="13" s="1"/>
  <c r="H243" i="13" s="1"/>
  <c r="G326" i="19" s="1"/>
  <c r="H170" i="13"/>
  <c r="H215" i="13" s="1"/>
  <c r="H256" i="13" s="1"/>
  <c r="G339" i="19" s="1"/>
  <c r="J172" i="13"/>
  <c r="J217" i="13" s="1"/>
  <c r="J258" i="13" s="1"/>
  <c r="I341" i="19" s="1"/>
  <c r="G173" i="13"/>
  <c r="G218" i="13" s="1"/>
  <c r="G259" i="13" s="1"/>
  <c r="F342" i="19" s="1"/>
  <c r="H163" i="13"/>
  <c r="H208" i="13" s="1"/>
  <c r="H249" i="13" s="1"/>
  <c r="G332" i="19" s="1"/>
  <c r="L176" i="13"/>
  <c r="L221" i="13" s="1"/>
  <c r="L262" i="13" s="1"/>
  <c r="K345" i="19" s="1"/>
  <c r="G170" i="13"/>
  <c r="G215" i="13" s="1"/>
  <c r="G256" i="13" s="1"/>
  <c r="F339" i="19" s="1"/>
  <c r="H173" i="13"/>
  <c r="H218" i="13" s="1"/>
  <c r="H259" i="13" s="1"/>
  <c r="G342" i="19" s="1"/>
  <c r="H166" i="13"/>
  <c r="H211" i="13" s="1"/>
  <c r="H252" i="13" s="1"/>
  <c r="G335" i="19" s="1"/>
  <c r="H161" i="13"/>
  <c r="H206" i="13" s="1"/>
  <c r="H247" i="13" s="1"/>
  <c r="G330" i="19" s="1"/>
  <c r="H171" i="13"/>
  <c r="H216" i="13" s="1"/>
  <c r="H257" i="13" s="1"/>
  <c r="G340" i="19" s="1"/>
  <c r="H160" i="13"/>
  <c r="H205" i="13" s="1"/>
  <c r="H246" i="13" s="1"/>
  <c r="G329" i="19" s="1"/>
  <c r="H175" i="13"/>
  <c r="H220" i="13" s="1"/>
  <c r="H261" i="13" s="1"/>
  <c r="G344" i="19" s="1"/>
  <c r="H156" i="13"/>
  <c r="H201" i="13" s="1"/>
  <c r="H242" i="13" s="1"/>
  <c r="G325" i="19" s="1"/>
  <c r="H181" i="13"/>
  <c r="H226" i="13" s="1"/>
  <c r="H267" i="13" s="1"/>
  <c r="G350" i="19" s="1"/>
  <c r="K172" i="13"/>
  <c r="K217" i="13" s="1"/>
  <c r="K258" i="13" s="1"/>
  <c r="J341" i="19" s="1"/>
  <c r="H186" i="13"/>
  <c r="H231" i="13" s="1"/>
  <c r="H272" i="13" s="1"/>
  <c r="G355" i="19" s="1"/>
  <c r="H179" i="13"/>
  <c r="H224" i="13" s="1"/>
  <c r="H265" i="13" s="1"/>
  <c r="G348" i="19" s="1"/>
  <c r="G172" i="13"/>
  <c r="G217" i="13" s="1"/>
  <c r="G258" i="13" s="1"/>
  <c r="F341" i="19" s="1"/>
  <c r="K173" i="13"/>
  <c r="K218" i="13" s="1"/>
  <c r="K259" i="13" s="1"/>
  <c r="J342" i="19" s="1"/>
  <c r="G155" i="13"/>
  <c r="G200" i="13" s="1"/>
  <c r="G241" i="13" s="1"/>
  <c r="F324" i="19" s="1"/>
  <c r="G168" i="13"/>
  <c r="G213" i="13" s="1"/>
  <c r="G254" i="13" s="1"/>
  <c r="F337" i="19" s="1"/>
  <c r="G169" i="13"/>
  <c r="G214" i="13" s="1"/>
  <c r="G255" i="13" s="1"/>
  <c r="F338" i="19" s="1"/>
  <c r="G179" i="13"/>
  <c r="G224" i="13" s="1"/>
  <c r="G265" i="13" s="1"/>
  <c r="F348" i="19" s="1"/>
  <c r="G157" i="13"/>
  <c r="G202" i="13" s="1"/>
  <c r="G243" i="13" s="1"/>
  <c r="F326" i="19" s="1"/>
  <c r="G161" i="13"/>
  <c r="G206" i="13" s="1"/>
  <c r="G247" i="13" s="1"/>
  <c r="F330" i="19" s="1"/>
  <c r="J176" i="13"/>
  <c r="J221" i="13" s="1"/>
  <c r="J262" i="13" s="1"/>
  <c r="I345" i="19" s="1"/>
  <c r="K176" i="13"/>
  <c r="K221" i="13" s="1"/>
  <c r="K262" i="13" s="1"/>
  <c r="J345" i="19" s="1"/>
  <c r="H180" i="13"/>
  <c r="H225" i="13" s="1"/>
  <c r="H266" i="13" s="1"/>
  <c r="G349" i="19" s="1"/>
  <c r="G154" i="13"/>
  <c r="G199" i="13" s="1"/>
  <c r="G240" i="13" s="1"/>
  <c r="F323" i="19" s="1"/>
  <c r="G187" i="13"/>
  <c r="G232" i="13" s="1"/>
  <c r="G273" i="13" s="1"/>
  <c r="F356" i="19" s="1"/>
  <c r="G165" i="13"/>
  <c r="G210" i="13" s="1"/>
  <c r="G251" i="13" s="1"/>
  <c r="F334" i="19" s="1"/>
  <c r="G153" i="13"/>
  <c r="G156" i="13"/>
  <c r="G201" i="13" s="1"/>
  <c r="G242" i="13" s="1"/>
  <c r="F325" i="19" s="1"/>
  <c r="G167" i="13"/>
  <c r="G212" i="13" s="1"/>
  <c r="G253" i="13" s="1"/>
  <c r="F336" i="19" s="1"/>
  <c r="G183" i="13"/>
  <c r="G228" i="13" s="1"/>
  <c r="G269" i="13" s="1"/>
  <c r="F352" i="19" s="1"/>
  <c r="G159" i="13"/>
  <c r="G204" i="13" s="1"/>
  <c r="G245" i="13" s="1"/>
  <c r="F328" i="19" s="1"/>
  <c r="I177" i="13"/>
  <c r="I222" i="13" s="1"/>
  <c r="I263" i="13" s="1"/>
  <c r="H346" i="19" s="1"/>
  <c r="F176" i="13"/>
  <c r="F221" i="13" s="1"/>
  <c r="F262" i="13" s="1"/>
  <c r="E345" i="19" s="1"/>
  <c r="G177" i="13"/>
  <c r="G222" i="13" s="1"/>
  <c r="G263" i="13" s="1"/>
  <c r="F346" i="19" s="1"/>
  <c r="G166" i="13"/>
  <c r="G211" i="13" s="1"/>
  <c r="G252" i="13" s="1"/>
  <c r="F335" i="19" s="1"/>
  <c r="G176" i="13"/>
  <c r="G221" i="13" s="1"/>
  <c r="G262" i="13" s="1"/>
  <c r="F345" i="19" s="1"/>
  <c r="G158" i="13"/>
  <c r="G203" i="13" s="1"/>
  <c r="G244" i="13" s="1"/>
  <c r="F327" i="19" s="1"/>
  <c r="G163" i="13"/>
  <c r="G208" i="13" s="1"/>
  <c r="G249" i="13" s="1"/>
  <c r="F332" i="19" s="1"/>
  <c r="G160" i="13"/>
  <c r="G205" i="13" s="1"/>
  <c r="G246" i="13" s="1"/>
  <c r="F329" i="19" s="1"/>
  <c r="G162" i="13"/>
  <c r="G207" i="13" s="1"/>
  <c r="G248" i="13" s="1"/>
  <c r="F331" i="19" s="1"/>
  <c r="G164" i="13"/>
  <c r="G209" i="13" s="1"/>
  <c r="G250" i="13" s="1"/>
  <c r="F333" i="19" s="1"/>
  <c r="G175" i="13"/>
  <c r="G220" i="13" s="1"/>
  <c r="G261" i="13" s="1"/>
  <c r="F344" i="19" s="1"/>
  <c r="L180" i="13"/>
  <c r="L225" i="13" s="1"/>
  <c r="L266" i="13" s="1"/>
  <c r="K349" i="19" s="1"/>
  <c r="G174" i="13"/>
  <c r="G219" i="13" s="1"/>
  <c r="G260" i="13" s="1"/>
  <c r="F343" i="19" s="1"/>
  <c r="G171" i="13"/>
  <c r="G216" i="13" s="1"/>
  <c r="G257" i="13" s="1"/>
  <c r="F340" i="19" s="1"/>
  <c r="K177" i="13"/>
  <c r="K222" i="13" s="1"/>
  <c r="K263" i="13" s="1"/>
  <c r="J346" i="19" s="1"/>
  <c r="F182" i="13"/>
  <c r="F227" i="13" s="1"/>
  <c r="F268" i="13" s="1"/>
  <c r="E351" i="19" s="1"/>
  <c r="F159" i="13"/>
  <c r="F204" i="13" s="1"/>
  <c r="F245" i="13" s="1"/>
  <c r="E328" i="19" s="1"/>
  <c r="F162" i="13"/>
  <c r="F207" i="13" s="1"/>
  <c r="F248" i="13" s="1"/>
  <c r="E331" i="19" s="1"/>
  <c r="F171" i="13"/>
  <c r="F216" i="13" s="1"/>
  <c r="F257" i="13" s="1"/>
  <c r="E340" i="19" s="1"/>
  <c r="F173" i="13"/>
  <c r="F218" i="13" s="1"/>
  <c r="F259" i="13" s="1"/>
  <c r="E342" i="19" s="1"/>
  <c r="F177" i="13"/>
  <c r="F222" i="13" s="1"/>
  <c r="F263" i="13" s="1"/>
  <c r="E346" i="19" s="1"/>
  <c r="F187" i="13"/>
  <c r="F232" i="13" s="1"/>
  <c r="F273" i="13" s="1"/>
  <c r="E356" i="19" s="1"/>
  <c r="F156" i="13"/>
  <c r="F201" i="13" s="1"/>
  <c r="F242" i="13" s="1"/>
  <c r="E325" i="19" s="1"/>
  <c r="F170" i="13"/>
  <c r="F215" i="13" s="1"/>
  <c r="F256" i="13" s="1"/>
  <c r="E339" i="19" s="1"/>
  <c r="L188" i="13"/>
  <c r="L233" i="13" s="1"/>
  <c r="L274" i="13" s="1"/>
  <c r="K357" i="19" s="1"/>
  <c r="I185" i="13"/>
  <c r="I230" i="13" s="1"/>
  <c r="I271" i="13" s="1"/>
  <c r="H354" i="19" s="1"/>
  <c r="G185" i="13"/>
  <c r="G230" i="13" s="1"/>
  <c r="G271" i="13" s="1"/>
  <c r="F354" i="19" s="1"/>
  <c r="F183" i="13"/>
  <c r="F228" i="13" s="1"/>
  <c r="F269" i="13" s="1"/>
  <c r="E352" i="19" s="1"/>
  <c r="F186" i="13"/>
  <c r="F231" i="13" s="1"/>
  <c r="F272" i="13" s="1"/>
  <c r="E355" i="19" s="1"/>
  <c r="F167" i="13"/>
  <c r="F212" i="13" s="1"/>
  <c r="F253" i="13" s="1"/>
  <c r="E336" i="19" s="1"/>
  <c r="G180" i="13"/>
  <c r="G225" i="13" s="1"/>
  <c r="G266" i="13" s="1"/>
  <c r="F349" i="19" s="1"/>
  <c r="G181" i="13"/>
  <c r="G226" i="13" s="1"/>
  <c r="G267" i="13" s="1"/>
  <c r="F350" i="19" s="1"/>
  <c r="F153" i="13"/>
  <c r="F166" i="13"/>
  <c r="F211" i="13" s="1"/>
  <c r="F252" i="13" s="1"/>
  <c r="E335" i="19" s="1"/>
  <c r="F155" i="13"/>
  <c r="F200" i="13" s="1"/>
  <c r="F241" i="13" s="1"/>
  <c r="E324" i="19" s="1"/>
  <c r="F169" i="13"/>
  <c r="F214" i="13" s="1"/>
  <c r="F255" i="13" s="1"/>
  <c r="E338" i="19" s="1"/>
  <c r="F168" i="13"/>
  <c r="F213" i="13" s="1"/>
  <c r="F254" i="13" s="1"/>
  <c r="E337" i="19" s="1"/>
  <c r="F161" i="13"/>
  <c r="F206" i="13" s="1"/>
  <c r="F247" i="13" s="1"/>
  <c r="E330" i="19" s="1"/>
  <c r="F174" i="13"/>
  <c r="F219" i="13" s="1"/>
  <c r="F260" i="13" s="1"/>
  <c r="E343" i="19" s="1"/>
  <c r="F180" i="13"/>
  <c r="F225" i="13" s="1"/>
  <c r="F266" i="13" s="1"/>
  <c r="E349" i="19" s="1"/>
  <c r="K180" i="13"/>
  <c r="K225" i="13" s="1"/>
  <c r="K266" i="13" s="1"/>
  <c r="J349" i="19" s="1"/>
  <c r="G178" i="13"/>
  <c r="G223" i="13" s="1"/>
  <c r="G264" i="13" s="1"/>
  <c r="F347" i="19" s="1"/>
  <c r="K185" i="13"/>
  <c r="K230" i="13" s="1"/>
  <c r="K271" i="13" s="1"/>
  <c r="J354" i="19" s="1"/>
  <c r="F185" i="13"/>
  <c r="F230" i="13" s="1"/>
  <c r="F271" i="13" s="1"/>
  <c r="E354" i="19" s="1"/>
  <c r="F178" i="13"/>
  <c r="F223" i="13" s="1"/>
  <c r="F264" i="13" s="1"/>
  <c r="E347" i="19" s="1"/>
  <c r="L184" i="13"/>
  <c r="L229" i="13" s="1"/>
  <c r="L270" i="13" s="1"/>
  <c r="K353" i="19" s="1"/>
  <c r="I181" i="13"/>
  <c r="I226" i="13" s="1"/>
  <c r="I267" i="13" s="1"/>
  <c r="H350" i="19" s="1"/>
  <c r="F164" i="13"/>
  <c r="F209" i="13" s="1"/>
  <c r="F250" i="13" s="1"/>
  <c r="E333" i="19" s="1"/>
  <c r="F165" i="13"/>
  <c r="F210" i="13" s="1"/>
  <c r="F251" i="13" s="1"/>
  <c r="E334" i="19" s="1"/>
  <c r="F160" i="13"/>
  <c r="F205" i="13" s="1"/>
  <c r="F246" i="13" s="1"/>
  <c r="E329" i="19" s="1"/>
  <c r="F172" i="13"/>
  <c r="F217" i="13" s="1"/>
  <c r="F258" i="13" s="1"/>
  <c r="E341" i="19" s="1"/>
  <c r="F154" i="13"/>
  <c r="F199" i="13" s="1"/>
  <c r="F240" i="13" s="1"/>
  <c r="E323" i="19" s="1"/>
  <c r="F157" i="13"/>
  <c r="F202" i="13" s="1"/>
  <c r="F243" i="13" s="1"/>
  <c r="E326" i="19" s="1"/>
  <c r="F175" i="13"/>
  <c r="F220" i="13" s="1"/>
  <c r="F261" i="13" s="1"/>
  <c r="E344" i="19" s="1"/>
  <c r="F181" i="13"/>
  <c r="F226" i="13" s="1"/>
  <c r="F267" i="13" s="1"/>
  <c r="E350" i="19" s="1"/>
  <c r="H184" i="13"/>
  <c r="H229" i="13" s="1"/>
  <c r="H270" i="13" s="1"/>
  <c r="G353" i="19" s="1"/>
  <c r="E180" i="13"/>
  <c r="E225" i="13" s="1"/>
  <c r="E266" i="13" s="1"/>
  <c r="D349" i="19" s="1"/>
  <c r="E181" i="13"/>
  <c r="E226" i="13" s="1"/>
  <c r="E267" i="13" s="1"/>
  <c r="D350" i="19" s="1"/>
  <c r="K181" i="13"/>
  <c r="K226" i="13" s="1"/>
  <c r="K267" i="13" s="1"/>
  <c r="J350" i="19" s="1"/>
  <c r="F163" i="13"/>
  <c r="F208" i="13" s="1"/>
  <c r="F249" i="13" s="1"/>
  <c r="E332" i="19" s="1"/>
  <c r="F179" i="13"/>
  <c r="F224" i="13" s="1"/>
  <c r="F265" i="13" s="1"/>
  <c r="E348" i="19" s="1"/>
  <c r="F158" i="13"/>
  <c r="F203" i="13" s="1"/>
  <c r="F244" i="13" s="1"/>
  <c r="E327" i="19" s="1"/>
  <c r="J180" i="13"/>
  <c r="J225" i="13" s="1"/>
  <c r="J266" i="13" s="1"/>
  <c r="I349" i="19" s="1"/>
  <c r="E185" i="13"/>
  <c r="E230" i="13" s="1"/>
  <c r="E271" i="13" s="1"/>
  <c r="D354" i="19" s="1"/>
  <c r="E178" i="13"/>
  <c r="E223" i="13" s="1"/>
  <c r="E264" i="13" s="1"/>
  <c r="D347" i="19" s="1"/>
  <c r="E164" i="13"/>
  <c r="E209" i="13" s="1"/>
  <c r="E250" i="13" s="1"/>
  <c r="D333" i="19" s="1"/>
  <c r="E171" i="13"/>
  <c r="E216" i="13" s="1"/>
  <c r="E257" i="13" s="1"/>
  <c r="D340" i="19" s="1"/>
  <c r="E182" i="13"/>
  <c r="E227" i="13" s="1"/>
  <c r="E268" i="13" s="1"/>
  <c r="D351" i="19" s="1"/>
  <c r="E156" i="13"/>
  <c r="E201" i="13" s="1"/>
  <c r="E242" i="13" s="1"/>
  <c r="D325" i="19" s="1"/>
  <c r="E186" i="13"/>
  <c r="E231" i="13" s="1"/>
  <c r="E272" i="13" s="1"/>
  <c r="D355" i="19" s="1"/>
  <c r="E157" i="13"/>
  <c r="E202" i="13" s="1"/>
  <c r="E243" i="13" s="1"/>
  <c r="D326" i="19" s="1"/>
  <c r="K184" i="13"/>
  <c r="K229" i="13" s="1"/>
  <c r="K270" i="13" s="1"/>
  <c r="J353" i="19" s="1"/>
  <c r="G186" i="13"/>
  <c r="G231" i="13" s="1"/>
  <c r="G272" i="13" s="1"/>
  <c r="F355" i="19" s="1"/>
  <c r="E167" i="13"/>
  <c r="E212" i="13" s="1"/>
  <c r="E253" i="13" s="1"/>
  <c r="D336" i="19" s="1"/>
  <c r="E172" i="13"/>
  <c r="E217" i="13" s="1"/>
  <c r="E258" i="13" s="1"/>
  <c r="D341" i="19" s="1"/>
  <c r="E165" i="13"/>
  <c r="E210" i="13" s="1"/>
  <c r="E251" i="13" s="1"/>
  <c r="D334" i="19" s="1"/>
  <c r="E183" i="13"/>
  <c r="E228" i="13" s="1"/>
  <c r="E269" i="13" s="1"/>
  <c r="D352" i="19" s="1"/>
  <c r="E179" i="13"/>
  <c r="E224" i="13" s="1"/>
  <c r="E265" i="13" s="1"/>
  <c r="D348" i="19" s="1"/>
  <c r="E161" i="13"/>
  <c r="E206" i="13" s="1"/>
  <c r="E247" i="13" s="1"/>
  <c r="D330" i="19" s="1"/>
  <c r="E160" i="13"/>
  <c r="E205" i="13" s="1"/>
  <c r="E246" i="13" s="1"/>
  <c r="D329" i="19" s="1"/>
  <c r="E170" i="13"/>
  <c r="E215" i="13" s="1"/>
  <c r="E256" i="13" s="1"/>
  <c r="D339" i="19" s="1"/>
  <c r="E187" i="13"/>
  <c r="E232" i="13" s="1"/>
  <c r="E273" i="13" s="1"/>
  <c r="D356" i="19" s="1"/>
  <c r="E166" i="13"/>
  <c r="E211" i="13" s="1"/>
  <c r="E252" i="13" s="1"/>
  <c r="D335" i="19" s="1"/>
  <c r="E159" i="13"/>
  <c r="E204" i="13" s="1"/>
  <c r="E245" i="13" s="1"/>
  <c r="D328" i="19" s="1"/>
  <c r="E177" i="13"/>
  <c r="E222" i="13" s="1"/>
  <c r="E263" i="13" s="1"/>
  <c r="D346" i="19" s="1"/>
  <c r="F184" i="13"/>
  <c r="F229" i="13" s="1"/>
  <c r="F270" i="13" s="1"/>
  <c r="E353" i="19" s="1"/>
  <c r="E155" i="13"/>
  <c r="E200" i="13" s="1"/>
  <c r="E241" i="13" s="1"/>
  <c r="D324" i="19" s="1"/>
  <c r="E153" i="13"/>
  <c r="G184" i="13"/>
  <c r="G229" i="13" s="1"/>
  <c r="G270" i="13" s="1"/>
  <c r="F353" i="19" s="1"/>
  <c r="E173" i="13"/>
  <c r="E218" i="13" s="1"/>
  <c r="E259" i="13" s="1"/>
  <c r="D342" i="19" s="1"/>
  <c r="E176" i="13"/>
  <c r="E221" i="13" s="1"/>
  <c r="E262" i="13" s="1"/>
  <c r="D345" i="19" s="1"/>
  <c r="E168" i="13"/>
  <c r="E213" i="13" s="1"/>
  <c r="E254" i="13" s="1"/>
  <c r="D337" i="19" s="1"/>
  <c r="E175" i="13"/>
  <c r="E220" i="13" s="1"/>
  <c r="E261" i="13" s="1"/>
  <c r="D344" i="19" s="1"/>
  <c r="E174" i="13"/>
  <c r="E219" i="13" s="1"/>
  <c r="E260" i="13" s="1"/>
  <c r="D343" i="19" s="1"/>
  <c r="E158" i="13"/>
  <c r="E203" i="13" s="1"/>
  <c r="E244" i="13" s="1"/>
  <c r="D327" i="19" s="1"/>
  <c r="E169" i="13"/>
  <c r="E214" i="13" s="1"/>
  <c r="E255" i="13" s="1"/>
  <c r="D338" i="19" s="1"/>
  <c r="E162" i="13"/>
  <c r="E207" i="13" s="1"/>
  <c r="E248" i="13" s="1"/>
  <c r="D331" i="19" s="1"/>
  <c r="J184" i="13"/>
  <c r="J229" i="13" s="1"/>
  <c r="J270" i="13" s="1"/>
  <c r="I353" i="19" s="1"/>
  <c r="E184" i="13"/>
  <c r="E229" i="13" s="1"/>
  <c r="E270" i="13" s="1"/>
  <c r="D353" i="19" s="1"/>
  <c r="E163" i="13"/>
  <c r="E208" i="13" s="1"/>
  <c r="E249" i="13" s="1"/>
  <c r="D332" i="19" s="1"/>
  <c r="H188" i="13"/>
  <c r="H233" i="13" s="1"/>
  <c r="H274" i="13" s="1"/>
  <c r="G357" i="19" s="1"/>
  <c r="G182" i="13"/>
  <c r="G227" i="13" s="1"/>
  <c r="G268" i="13" s="1"/>
  <c r="F351" i="19" s="1"/>
  <c r="D171" i="13"/>
  <c r="D216" i="13" s="1"/>
  <c r="D257" i="13" s="1"/>
  <c r="C340" i="19" s="1"/>
  <c r="D174" i="13"/>
  <c r="D219" i="13" s="1"/>
  <c r="D260" i="13" s="1"/>
  <c r="C343" i="19" s="1"/>
  <c r="D181" i="13"/>
  <c r="D226" i="13" s="1"/>
  <c r="D267" i="13" s="1"/>
  <c r="C350" i="19" s="1"/>
  <c r="D155" i="13"/>
  <c r="D200" i="13" s="1"/>
  <c r="D241" i="13" s="1"/>
  <c r="C324" i="19" s="1"/>
  <c r="D162" i="13"/>
  <c r="D207" i="13" s="1"/>
  <c r="D248" i="13" s="1"/>
  <c r="C331" i="19" s="1"/>
  <c r="D173" i="13"/>
  <c r="D218" i="13" s="1"/>
  <c r="D259" i="13" s="1"/>
  <c r="C342" i="19" s="1"/>
  <c r="D188" i="13"/>
  <c r="D233" i="13" s="1"/>
  <c r="D274" i="13" s="1"/>
  <c r="C357" i="19" s="1"/>
  <c r="D172" i="13"/>
  <c r="D217" i="13" s="1"/>
  <c r="D258" i="13" s="1"/>
  <c r="C341" i="19" s="1"/>
  <c r="D168" i="13"/>
  <c r="D213" i="13" s="1"/>
  <c r="D254" i="13" s="1"/>
  <c r="C337" i="19" s="1"/>
  <c r="G188" i="13"/>
  <c r="G233" i="13" s="1"/>
  <c r="G274" i="13" s="1"/>
  <c r="F357" i="19" s="1"/>
  <c r="J188" i="13"/>
  <c r="J233" i="13" s="1"/>
  <c r="J274" i="13" s="1"/>
  <c r="I357" i="19" s="1"/>
  <c r="D166" i="13"/>
  <c r="D211" i="13" s="1"/>
  <c r="D252" i="13" s="1"/>
  <c r="C335" i="19" s="1"/>
  <c r="D164" i="13"/>
  <c r="D209" i="13" s="1"/>
  <c r="D250" i="13" s="1"/>
  <c r="C333" i="19" s="1"/>
  <c r="D160" i="13"/>
  <c r="D205" i="13" s="1"/>
  <c r="D246" i="13" s="1"/>
  <c r="C329" i="19" s="1"/>
  <c r="D180" i="13"/>
  <c r="D225" i="13" s="1"/>
  <c r="D266" i="13" s="1"/>
  <c r="C349" i="19" s="1"/>
  <c r="D156" i="13"/>
  <c r="D201" i="13" s="1"/>
  <c r="D242" i="13" s="1"/>
  <c r="C325" i="19" s="1"/>
  <c r="D158" i="13"/>
  <c r="D203" i="13" s="1"/>
  <c r="D244" i="13" s="1"/>
  <c r="C327" i="19" s="1"/>
  <c r="D179" i="13"/>
  <c r="D224" i="13" s="1"/>
  <c r="D265" i="13" s="1"/>
  <c r="C348" i="19" s="1"/>
  <c r="D175" i="13"/>
  <c r="D220" i="13" s="1"/>
  <c r="D261" i="13" s="1"/>
  <c r="C344" i="19" s="1"/>
  <c r="D161" i="13"/>
  <c r="D206" i="13" s="1"/>
  <c r="D247" i="13" s="1"/>
  <c r="C330" i="19" s="1"/>
  <c r="D165" i="13"/>
  <c r="D210" i="13" s="1"/>
  <c r="D251" i="13" s="1"/>
  <c r="C334" i="19" s="1"/>
  <c r="D167" i="13"/>
  <c r="D212" i="13" s="1"/>
  <c r="D253" i="13" s="1"/>
  <c r="C336" i="19" s="1"/>
  <c r="D170" i="13"/>
  <c r="D215" i="13" s="1"/>
  <c r="D256" i="13" s="1"/>
  <c r="C339" i="19" s="1"/>
  <c r="D177" i="13"/>
  <c r="D222" i="13" s="1"/>
  <c r="D263" i="13" s="1"/>
  <c r="C346" i="19" s="1"/>
  <c r="D159" i="13"/>
  <c r="D204" i="13" s="1"/>
  <c r="D245" i="13" s="1"/>
  <c r="C328" i="19" s="1"/>
  <c r="D169" i="13"/>
  <c r="D214" i="13" s="1"/>
  <c r="D255" i="13" s="1"/>
  <c r="C338" i="19" s="1"/>
  <c r="D153" i="13"/>
  <c r="F188" i="13"/>
  <c r="F233" i="13" s="1"/>
  <c r="F274" i="13" s="1"/>
  <c r="E357" i="19" s="1"/>
  <c r="E188" i="13"/>
  <c r="E233" i="13" s="1"/>
  <c r="E274" i="13" s="1"/>
  <c r="D357" i="19" s="1"/>
  <c r="K188" i="13"/>
  <c r="K233" i="13" s="1"/>
  <c r="K274" i="13" s="1"/>
  <c r="J357" i="19" s="1"/>
  <c r="D185" i="13"/>
  <c r="D230" i="13" s="1"/>
  <c r="D271" i="13" s="1"/>
  <c r="C354" i="19" s="1"/>
  <c r="D184" i="13"/>
  <c r="D229" i="13" s="1"/>
  <c r="D270" i="13" s="1"/>
  <c r="C353" i="19" s="1"/>
  <c r="D176" i="13"/>
  <c r="D221" i="13" s="1"/>
  <c r="D262" i="13" s="1"/>
  <c r="C345" i="19" s="1"/>
  <c r="D186" i="13"/>
  <c r="D231" i="13" s="1"/>
  <c r="D272" i="13" s="1"/>
  <c r="C355" i="19" s="1"/>
  <c r="D183" i="13"/>
  <c r="D228" i="13" s="1"/>
  <c r="D269" i="13" s="1"/>
  <c r="C352" i="19" s="1"/>
  <c r="D187" i="13"/>
  <c r="D232" i="13" s="1"/>
  <c r="D273" i="13" s="1"/>
  <c r="C356" i="19" s="1"/>
  <c r="D178" i="13"/>
  <c r="D223" i="13" s="1"/>
  <c r="D264" i="13" s="1"/>
  <c r="C347" i="19" s="1"/>
  <c r="D182" i="13"/>
  <c r="D227" i="13" s="1"/>
  <c r="D268" i="13" s="1"/>
  <c r="C351" i="19" s="1"/>
  <c r="D163" i="13"/>
  <c r="D208" i="13" s="1"/>
  <c r="D249" i="13" s="1"/>
  <c r="C332" i="19" s="1"/>
  <c r="D157" i="13"/>
  <c r="D202" i="13" s="1"/>
  <c r="D243" i="13" s="1"/>
  <c r="C326" i="19" s="1"/>
  <c r="L189" i="16"/>
  <c r="L234" i="16" s="1"/>
  <c r="L275" i="16" s="1"/>
  <c r="K431" i="19" s="1"/>
  <c r="H189" i="16"/>
  <c r="H234" i="16" s="1"/>
  <c r="H275" i="16" s="1"/>
  <c r="G431" i="19" s="1"/>
  <c r="D189" i="16"/>
  <c r="D234" i="16" s="1"/>
  <c r="D275" i="16" s="1"/>
  <c r="C431" i="19" s="1"/>
  <c r="I188" i="16"/>
  <c r="I233" i="16" s="1"/>
  <c r="I274" i="16" s="1"/>
  <c r="H430" i="19" s="1"/>
  <c r="E188" i="16"/>
  <c r="E233" i="16" s="1"/>
  <c r="E274" i="16" s="1"/>
  <c r="D430" i="19" s="1"/>
  <c r="J187" i="16"/>
  <c r="J232" i="16" s="1"/>
  <c r="J273" i="16" s="1"/>
  <c r="I429" i="19" s="1"/>
  <c r="F187" i="16"/>
  <c r="F232" i="16" s="1"/>
  <c r="F273" i="16" s="1"/>
  <c r="E429" i="19" s="1"/>
  <c r="K186" i="16"/>
  <c r="K231" i="16" s="1"/>
  <c r="K272" i="16" s="1"/>
  <c r="J428" i="19" s="1"/>
  <c r="G186" i="16"/>
  <c r="G231" i="16" s="1"/>
  <c r="G272" i="16" s="1"/>
  <c r="F428" i="19" s="1"/>
  <c r="L185" i="16"/>
  <c r="L230" i="16" s="1"/>
  <c r="L271" i="16" s="1"/>
  <c r="K427" i="19" s="1"/>
  <c r="H185" i="16"/>
  <c r="H230" i="16" s="1"/>
  <c r="H271" i="16" s="1"/>
  <c r="G427" i="19" s="1"/>
  <c r="D185" i="16"/>
  <c r="D230" i="16" s="1"/>
  <c r="D271" i="16" s="1"/>
  <c r="C427" i="19" s="1"/>
  <c r="I184" i="16"/>
  <c r="I229" i="16" s="1"/>
  <c r="I270" i="16" s="1"/>
  <c r="H426" i="19" s="1"/>
  <c r="E184" i="16"/>
  <c r="E229" i="16" s="1"/>
  <c r="E270" i="16" s="1"/>
  <c r="D426" i="19" s="1"/>
  <c r="J183" i="16"/>
  <c r="J228" i="16" s="1"/>
  <c r="J269" i="16" s="1"/>
  <c r="I425" i="19" s="1"/>
  <c r="F183" i="16"/>
  <c r="F228" i="16" s="1"/>
  <c r="F269" i="16" s="1"/>
  <c r="E425" i="19" s="1"/>
  <c r="K182" i="16"/>
  <c r="K227" i="16" s="1"/>
  <c r="K268" i="16" s="1"/>
  <c r="J424" i="19" s="1"/>
  <c r="G182" i="16"/>
  <c r="G227" i="16" s="1"/>
  <c r="G268" i="16" s="1"/>
  <c r="F424" i="19" s="1"/>
  <c r="L181" i="16"/>
  <c r="L226" i="16" s="1"/>
  <c r="L267" i="16" s="1"/>
  <c r="K423" i="19" s="1"/>
  <c r="H181" i="16"/>
  <c r="H226" i="16" s="1"/>
  <c r="H267" i="16" s="1"/>
  <c r="G423" i="19" s="1"/>
  <c r="D181" i="16"/>
  <c r="D226" i="16" s="1"/>
  <c r="D267" i="16" s="1"/>
  <c r="C423" i="19" s="1"/>
  <c r="I180" i="16"/>
  <c r="I225" i="16" s="1"/>
  <c r="I266" i="16" s="1"/>
  <c r="H422" i="19" s="1"/>
  <c r="E180" i="16"/>
  <c r="E225" i="16" s="1"/>
  <c r="E266" i="16" s="1"/>
  <c r="D422" i="19" s="1"/>
  <c r="J179" i="16"/>
  <c r="J224" i="16" s="1"/>
  <c r="J265" i="16" s="1"/>
  <c r="I421" i="19" s="1"/>
  <c r="F179" i="16"/>
  <c r="F224" i="16" s="1"/>
  <c r="F265" i="16" s="1"/>
  <c r="E421" i="19" s="1"/>
  <c r="K178" i="16"/>
  <c r="K223" i="16" s="1"/>
  <c r="K264" i="16" s="1"/>
  <c r="J420" i="19" s="1"/>
  <c r="G178" i="16"/>
  <c r="G223" i="16" s="1"/>
  <c r="G264" i="16" s="1"/>
  <c r="F420" i="19" s="1"/>
  <c r="L177" i="16"/>
  <c r="L222" i="16" s="1"/>
  <c r="L263" i="16" s="1"/>
  <c r="K419" i="19" s="1"/>
  <c r="H177" i="16"/>
  <c r="H222" i="16" s="1"/>
  <c r="H263" i="16" s="1"/>
  <c r="G419" i="19" s="1"/>
  <c r="D177" i="16"/>
  <c r="D222" i="16" s="1"/>
  <c r="D263" i="16" s="1"/>
  <c r="C419" i="19" s="1"/>
  <c r="I176" i="16"/>
  <c r="I221" i="16" s="1"/>
  <c r="I262" i="16" s="1"/>
  <c r="H418" i="19" s="1"/>
  <c r="E176" i="16"/>
  <c r="E221" i="16" s="1"/>
  <c r="E262" i="16" s="1"/>
  <c r="D418" i="19" s="1"/>
  <c r="J175" i="16"/>
  <c r="J220" i="16" s="1"/>
  <c r="J261" i="16" s="1"/>
  <c r="I417" i="19" s="1"/>
  <c r="F175" i="16"/>
  <c r="F220" i="16" s="1"/>
  <c r="F261" i="16" s="1"/>
  <c r="E417" i="19" s="1"/>
  <c r="K174" i="16"/>
  <c r="K219" i="16" s="1"/>
  <c r="K260" i="16" s="1"/>
  <c r="J416" i="19" s="1"/>
  <c r="G174" i="16"/>
  <c r="G219" i="16" s="1"/>
  <c r="G260" i="16" s="1"/>
  <c r="F416" i="19" s="1"/>
  <c r="L173" i="16"/>
  <c r="L218" i="16" s="1"/>
  <c r="L259" i="16" s="1"/>
  <c r="K415" i="19" s="1"/>
  <c r="H173" i="16"/>
  <c r="H218" i="16" s="1"/>
  <c r="H259" i="16" s="1"/>
  <c r="G415" i="19" s="1"/>
  <c r="D173" i="16"/>
  <c r="D218" i="16" s="1"/>
  <c r="D259" i="16" s="1"/>
  <c r="C415" i="19" s="1"/>
  <c r="I172" i="16"/>
  <c r="I217" i="16" s="1"/>
  <c r="I258" i="16" s="1"/>
  <c r="H414" i="19" s="1"/>
  <c r="E172" i="16"/>
  <c r="E217" i="16" s="1"/>
  <c r="E258" i="16" s="1"/>
  <c r="D414" i="19" s="1"/>
  <c r="J171" i="16"/>
  <c r="J216" i="16" s="1"/>
  <c r="J257" i="16" s="1"/>
  <c r="I413" i="19" s="1"/>
  <c r="F171" i="16"/>
  <c r="F216" i="16" s="1"/>
  <c r="F257" i="16" s="1"/>
  <c r="E413" i="19" s="1"/>
  <c r="K170" i="16"/>
  <c r="K215" i="16" s="1"/>
  <c r="K256" i="16" s="1"/>
  <c r="J412" i="19" s="1"/>
  <c r="G170" i="16"/>
  <c r="G215" i="16" s="1"/>
  <c r="G256" i="16" s="1"/>
  <c r="F412" i="19" s="1"/>
  <c r="L169" i="16"/>
  <c r="L214" i="16" s="1"/>
  <c r="L255" i="16" s="1"/>
  <c r="K411" i="19" s="1"/>
  <c r="H169" i="16"/>
  <c r="H214" i="16" s="1"/>
  <c r="H255" i="16" s="1"/>
  <c r="G411" i="19" s="1"/>
  <c r="D169" i="16"/>
  <c r="D214" i="16" s="1"/>
  <c r="D255" i="16" s="1"/>
  <c r="C411" i="19" s="1"/>
  <c r="I168" i="16"/>
  <c r="I213" i="16" s="1"/>
  <c r="I254" i="16" s="1"/>
  <c r="H410" i="19" s="1"/>
  <c r="E168" i="16"/>
  <c r="E213" i="16" s="1"/>
  <c r="E254" i="16" s="1"/>
  <c r="D410" i="19" s="1"/>
  <c r="J167" i="16"/>
  <c r="J212" i="16" s="1"/>
  <c r="J253" i="16" s="1"/>
  <c r="I409" i="19" s="1"/>
  <c r="F167" i="16"/>
  <c r="F212" i="16" s="1"/>
  <c r="F253" i="16" s="1"/>
  <c r="E409" i="19" s="1"/>
  <c r="K166" i="16"/>
  <c r="K211" i="16" s="1"/>
  <c r="K252" i="16" s="1"/>
  <c r="J408" i="19" s="1"/>
  <c r="G166" i="16"/>
  <c r="G211" i="16" s="1"/>
  <c r="G252" i="16" s="1"/>
  <c r="F408" i="19" s="1"/>
  <c r="L165" i="16"/>
  <c r="L210" i="16" s="1"/>
  <c r="L251" i="16" s="1"/>
  <c r="K407" i="19" s="1"/>
  <c r="H165" i="16"/>
  <c r="H210" i="16" s="1"/>
  <c r="H251" i="16" s="1"/>
  <c r="G407" i="19" s="1"/>
  <c r="D165" i="16"/>
  <c r="D210" i="16" s="1"/>
  <c r="D251" i="16" s="1"/>
  <c r="C407" i="19" s="1"/>
  <c r="I164" i="16"/>
  <c r="I209" i="16" s="1"/>
  <c r="I250" i="16" s="1"/>
  <c r="H406" i="19" s="1"/>
  <c r="E164" i="16"/>
  <c r="E209" i="16" s="1"/>
  <c r="E250" i="16" s="1"/>
  <c r="D406" i="19" s="1"/>
  <c r="J163" i="16"/>
  <c r="J208" i="16" s="1"/>
  <c r="J249" i="16" s="1"/>
  <c r="I405" i="19" s="1"/>
  <c r="F163" i="16"/>
  <c r="F208" i="16" s="1"/>
  <c r="F249" i="16" s="1"/>
  <c r="E405" i="19" s="1"/>
  <c r="K162" i="16"/>
  <c r="K207" i="16" s="1"/>
  <c r="K248" i="16" s="1"/>
  <c r="J404" i="19" s="1"/>
  <c r="G162" i="16"/>
  <c r="G207" i="16" s="1"/>
  <c r="G248" i="16" s="1"/>
  <c r="F404" i="19" s="1"/>
  <c r="L161" i="16"/>
  <c r="L206" i="16" s="1"/>
  <c r="L247" i="16" s="1"/>
  <c r="K403" i="19" s="1"/>
  <c r="H161" i="16"/>
  <c r="H206" i="16" s="1"/>
  <c r="H247" i="16" s="1"/>
  <c r="G403" i="19" s="1"/>
  <c r="D161" i="16"/>
  <c r="D206" i="16" s="1"/>
  <c r="D247" i="16" s="1"/>
  <c r="C403" i="19" s="1"/>
  <c r="I160" i="16"/>
  <c r="I205" i="16" s="1"/>
  <c r="I246" i="16" s="1"/>
  <c r="H402" i="19" s="1"/>
  <c r="E160" i="16"/>
  <c r="E205" i="16" s="1"/>
  <c r="E246" i="16" s="1"/>
  <c r="D402" i="19" s="1"/>
  <c r="J159" i="16"/>
  <c r="J204" i="16" s="1"/>
  <c r="J245" i="16" s="1"/>
  <c r="I401" i="19" s="1"/>
  <c r="F159" i="16"/>
  <c r="F204" i="16" s="1"/>
  <c r="F245" i="16" s="1"/>
  <c r="E401" i="19" s="1"/>
  <c r="K158" i="16"/>
  <c r="K203" i="16" s="1"/>
  <c r="K244" i="16" s="1"/>
  <c r="J400" i="19" s="1"/>
  <c r="G158" i="16"/>
  <c r="G203" i="16" s="1"/>
  <c r="G244" i="16" s="1"/>
  <c r="F400" i="19" s="1"/>
  <c r="L157" i="16"/>
  <c r="L202" i="16" s="1"/>
  <c r="L243" i="16" s="1"/>
  <c r="K399" i="19" s="1"/>
  <c r="H157" i="16"/>
  <c r="H202" i="16" s="1"/>
  <c r="H243" i="16" s="1"/>
  <c r="G399" i="19" s="1"/>
  <c r="D157" i="16"/>
  <c r="D202" i="16" s="1"/>
  <c r="D243" i="16" s="1"/>
  <c r="C399" i="19" s="1"/>
  <c r="I156" i="16"/>
  <c r="I201" i="16" s="1"/>
  <c r="I242" i="16" s="1"/>
  <c r="H398" i="19" s="1"/>
  <c r="E156" i="16"/>
  <c r="E201" i="16" s="1"/>
  <c r="E242" i="16" s="1"/>
  <c r="D398" i="19" s="1"/>
  <c r="J155" i="16"/>
  <c r="J200" i="16" s="1"/>
  <c r="J241" i="16" s="1"/>
  <c r="I397" i="19" s="1"/>
  <c r="F155" i="16"/>
  <c r="F200" i="16" s="1"/>
  <c r="F241" i="16" s="1"/>
  <c r="E397" i="19" s="1"/>
  <c r="K154" i="16"/>
  <c r="G154" i="16"/>
  <c r="J189" i="16"/>
  <c r="J234" i="16" s="1"/>
  <c r="J275" i="16" s="1"/>
  <c r="I431" i="19" s="1"/>
  <c r="F189" i="16"/>
  <c r="F234" i="16" s="1"/>
  <c r="F275" i="16" s="1"/>
  <c r="E431" i="19" s="1"/>
  <c r="K188" i="16"/>
  <c r="K233" i="16" s="1"/>
  <c r="K274" i="16" s="1"/>
  <c r="J430" i="19" s="1"/>
  <c r="G188" i="16"/>
  <c r="G233" i="16" s="1"/>
  <c r="G274" i="16" s="1"/>
  <c r="F430" i="19" s="1"/>
  <c r="L187" i="16"/>
  <c r="L232" i="16" s="1"/>
  <c r="L273" i="16" s="1"/>
  <c r="K429" i="19" s="1"/>
  <c r="H187" i="16"/>
  <c r="H232" i="16" s="1"/>
  <c r="H273" i="16" s="1"/>
  <c r="G429" i="19" s="1"/>
  <c r="D187" i="16"/>
  <c r="D232" i="16" s="1"/>
  <c r="D273" i="16" s="1"/>
  <c r="C429" i="19" s="1"/>
  <c r="I186" i="16"/>
  <c r="I231" i="16" s="1"/>
  <c r="I272" i="16" s="1"/>
  <c r="H428" i="19" s="1"/>
  <c r="E186" i="16"/>
  <c r="E231" i="16" s="1"/>
  <c r="E272" i="16" s="1"/>
  <c r="D428" i="19" s="1"/>
  <c r="J185" i="16"/>
  <c r="J230" i="16" s="1"/>
  <c r="J271" i="16" s="1"/>
  <c r="I427" i="19" s="1"/>
  <c r="F185" i="16"/>
  <c r="F230" i="16" s="1"/>
  <c r="F271" i="16" s="1"/>
  <c r="E427" i="19" s="1"/>
  <c r="K184" i="16"/>
  <c r="K229" i="16" s="1"/>
  <c r="K270" i="16" s="1"/>
  <c r="J426" i="19" s="1"/>
  <c r="G184" i="16"/>
  <c r="G229" i="16" s="1"/>
  <c r="G270" i="16" s="1"/>
  <c r="F426" i="19" s="1"/>
  <c r="L183" i="16"/>
  <c r="L228" i="16" s="1"/>
  <c r="L269" i="16" s="1"/>
  <c r="K425" i="19" s="1"/>
  <c r="H183" i="16"/>
  <c r="H228" i="16" s="1"/>
  <c r="H269" i="16" s="1"/>
  <c r="G425" i="19" s="1"/>
  <c r="D183" i="16"/>
  <c r="D228" i="16" s="1"/>
  <c r="D269" i="16" s="1"/>
  <c r="C425" i="19" s="1"/>
  <c r="I182" i="16"/>
  <c r="I227" i="16" s="1"/>
  <c r="I268" i="16" s="1"/>
  <c r="H424" i="19" s="1"/>
  <c r="E182" i="16"/>
  <c r="E227" i="16" s="1"/>
  <c r="E268" i="16" s="1"/>
  <c r="D424" i="19" s="1"/>
  <c r="J181" i="16"/>
  <c r="J226" i="16" s="1"/>
  <c r="J267" i="16" s="1"/>
  <c r="I423" i="19" s="1"/>
  <c r="F181" i="16"/>
  <c r="F226" i="16" s="1"/>
  <c r="F267" i="16" s="1"/>
  <c r="E423" i="19" s="1"/>
  <c r="K180" i="16"/>
  <c r="K225" i="16" s="1"/>
  <c r="K266" i="16" s="1"/>
  <c r="J422" i="19" s="1"/>
  <c r="G180" i="16"/>
  <c r="G225" i="16" s="1"/>
  <c r="G266" i="16" s="1"/>
  <c r="F422" i="19" s="1"/>
  <c r="L179" i="16"/>
  <c r="L224" i="16" s="1"/>
  <c r="L265" i="16" s="1"/>
  <c r="K421" i="19" s="1"/>
  <c r="H179" i="16"/>
  <c r="H224" i="16" s="1"/>
  <c r="H265" i="16" s="1"/>
  <c r="G421" i="19" s="1"/>
  <c r="D179" i="16"/>
  <c r="D224" i="16" s="1"/>
  <c r="D265" i="16" s="1"/>
  <c r="C421" i="19" s="1"/>
  <c r="I178" i="16"/>
  <c r="I223" i="16" s="1"/>
  <c r="I264" i="16" s="1"/>
  <c r="H420" i="19" s="1"/>
  <c r="E178" i="16"/>
  <c r="E223" i="16" s="1"/>
  <c r="E264" i="16" s="1"/>
  <c r="D420" i="19" s="1"/>
  <c r="J177" i="16"/>
  <c r="J222" i="16" s="1"/>
  <c r="J263" i="16" s="1"/>
  <c r="I419" i="19" s="1"/>
  <c r="F177" i="16"/>
  <c r="F222" i="16" s="1"/>
  <c r="F263" i="16" s="1"/>
  <c r="E419" i="19" s="1"/>
  <c r="K176" i="16"/>
  <c r="K221" i="16" s="1"/>
  <c r="K262" i="16" s="1"/>
  <c r="J418" i="19" s="1"/>
  <c r="G176" i="16"/>
  <c r="G221" i="16" s="1"/>
  <c r="G262" i="16" s="1"/>
  <c r="F418" i="19" s="1"/>
  <c r="L175" i="16"/>
  <c r="L220" i="16" s="1"/>
  <c r="L261" i="16" s="1"/>
  <c r="K417" i="19" s="1"/>
  <c r="H175" i="16"/>
  <c r="H220" i="16" s="1"/>
  <c r="H261" i="16" s="1"/>
  <c r="G417" i="19" s="1"/>
  <c r="D175" i="16"/>
  <c r="D220" i="16" s="1"/>
  <c r="D261" i="16" s="1"/>
  <c r="C417" i="19" s="1"/>
  <c r="I174" i="16"/>
  <c r="I219" i="16" s="1"/>
  <c r="I260" i="16" s="1"/>
  <c r="H416" i="19" s="1"/>
  <c r="E174" i="16"/>
  <c r="E219" i="16" s="1"/>
  <c r="E260" i="16" s="1"/>
  <c r="D416" i="19" s="1"/>
  <c r="J173" i="16"/>
  <c r="J218" i="16" s="1"/>
  <c r="J259" i="16" s="1"/>
  <c r="I415" i="19" s="1"/>
  <c r="F173" i="16"/>
  <c r="F218" i="16" s="1"/>
  <c r="F259" i="16" s="1"/>
  <c r="E415" i="19" s="1"/>
  <c r="K172" i="16"/>
  <c r="K217" i="16" s="1"/>
  <c r="K258" i="16" s="1"/>
  <c r="J414" i="19" s="1"/>
  <c r="G172" i="16"/>
  <c r="G217" i="16" s="1"/>
  <c r="G258" i="16" s="1"/>
  <c r="F414" i="19" s="1"/>
  <c r="L171" i="16"/>
  <c r="L216" i="16" s="1"/>
  <c r="L257" i="16" s="1"/>
  <c r="K413" i="19" s="1"/>
  <c r="H171" i="16"/>
  <c r="H216" i="16" s="1"/>
  <c r="H257" i="16" s="1"/>
  <c r="G413" i="19" s="1"/>
  <c r="D171" i="16"/>
  <c r="D216" i="16" s="1"/>
  <c r="D257" i="16" s="1"/>
  <c r="C413" i="19" s="1"/>
  <c r="I170" i="16"/>
  <c r="I215" i="16" s="1"/>
  <c r="I256" i="16" s="1"/>
  <c r="H412" i="19" s="1"/>
  <c r="E170" i="16"/>
  <c r="E215" i="16" s="1"/>
  <c r="E256" i="16" s="1"/>
  <c r="D412" i="19" s="1"/>
  <c r="J169" i="16"/>
  <c r="J214" i="16" s="1"/>
  <c r="J255" i="16" s="1"/>
  <c r="I411" i="19" s="1"/>
  <c r="F169" i="16"/>
  <c r="F214" i="16" s="1"/>
  <c r="F255" i="16" s="1"/>
  <c r="E411" i="19" s="1"/>
  <c r="K168" i="16"/>
  <c r="K213" i="16" s="1"/>
  <c r="K254" i="16" s="1"/>
  <c r="J410" i="19" s="1"/>
  <c r="G168" i="16"/>
  <c r="G213" i="16" s="1"/>
  <c r="G254" i="16" s="1"/>
  <c r="F410" i="19" s="1"/>
  <c r="L167" i="16"/>
  <c r="L212" i="16" s="1"/>
  <c r="L253" i="16" s="1"/>
  <c r="K409" i="19" s="1"/>
  <c r="H167" i="16"/>
  <c r="H212" i="16" s="1"/>
  <c r="H253" i="16" s="1"/>
  <c r="G409" i="19" s="1"/>
  <c r="D167" i="16"/>
  <c r="D212" i="16" s="1"/>
  <c r="D253" i="16" s="1"/>
  <c r="C409" i="19" s="1"/>
  <c r="I166" i="16"/>
  <c r="I211" i="16" s="1"/>
  <c r="I252" i="16" s="1"/>
  <c r="H408" i="19" s="1"/>
  <c r="E166" i="16"/>
  <c r="E211" i="16" s="1"/>
  <c r="E252" i="16" s="1"/>
  <c r="D408" i="19" s="1"/>
  <c r="J165" i="16"/>
  <c r="J210" i="16" s="1"/>
  <c r="J251" i="16" s="1"/>
  <c r="I407" i="19" s="1"/>
  <c r="F165" i="16"/>
  <c r="F210" i="16" s="1"/>
  <c r="F251" i="16" s="1"/>
  <c r="E407" i="19" s="1"/>
  <c r="K164" i="16"/>
  <c r="K209" i="16" s="1"/>
  <c r="K250" i="16" s="1"/>
  <c r="J406" i="19" s="1"/>
  <c r="G164" i="16"/>
  <c r="G209" i="16" s="1"/>
  <c r="G250" i="16" s="1"/>
  <c r="F406" i="19" s="1"/>
  <c r="L163" i="16"/>
  <c r="L208" i="16" s="1"/>
  <c r="L249" i="16" s="1"/>
  <c r="K405" i="19" s="1"/>
  <c r="H163" i="16"/>
  <c r="H208" i="16" s="1"/>
  <c r="H249" i="16" s="1"/>
  <c r="G405" i="19" s="1"/>
  <c r="D163" i="16"/>
  <c r="D208" i="16" s="1"/>
  <c r="D249" i="16" s="1"/>
  <c r="C405" i="19" s="1"/>
  <c r="I162" i="16"/>
  <c r="I207" i="16" s="1"/>
  <c r="I248" i="16" s="1"/>
  <c r="H404" i="19" s="1"/>
  <c r="E162" i="16"/>
  <c r="E207" i="16" s="1"/>
  <c r="E248" i="16" s="1"/>
  <c r="D404" i="19" s="1"/>
  <c r="J161" i="16"/>
  <c r="J206" i="16" s="1"/>
  <c r="J247" i="16" s="1"/>
  <c r="I403" i="19" s="1"/>
  <c r="F161" i="16"/>
  <c r="F206" i="16" s="1"/>
  <c r="F247" i="16" s="1"/>
  <c r="E403" i="19" s="1"/>
  <c r="K160" i="16"/>
  <c r="K205" i="16" s="1"/>
  <c r="K246" i="16" s="1"/>
  <c r="J402" i="19" s="1"/>
  <c r="G160" i="16"/>
  <c r="G205" i="16" s="1"/>
  <c r="G246" i="16" s="1"/>
  <c r="F402" i="19" s="1"/>
  <c r="L159" i="16"/>
  <c r="L204" i="16" s="1"/>
  <c r="L245" i="16" s="1"/>
  <c r="K401" i="19" s="1"/>
  <c r="H159" i="16"/>
  <c r="H204" i="16" s="1"/>
  <c r="H245" i="16" s="1"/>
  <c r="G401" i="19" s="1"/>
  <c r="D159" i="16"/>
  <c r="D204" i="16" s="1"/>
  <c r="D245" i="16" s="1"/>
  <c r="C401" i="19" s="1"/>
  <c r="I158" i="16"/>
  <c r="I203" i="16" s="1"/>
  <c r="I244" i="16" s="1"/>
  <c r="H400" i="19" s="1"/>
  <c r="E158" i="16"/>
  <c r="E203" i="16" s="1"/>
  <c r="E244" i="16" s="1"/>
  <c r="D400" i="19" s="1"/>
  <c r="J157" i="16"/>
  <c r="J202" i="16" s="1"/>
  <c r="J243" i="16" s="1"/>
  <c r="I399" i="19" s="1"/>
  <c r="F157" i="16"/>
  <c r="F202" i="16" s="1"/>
  <c r="F243" i="16" s="1"/>
  <c r="E399" i="19" s="1"/>
  <c r="K156" i="16"/>
  <c r="K201" i="16" s="1"/>
  <c r="K242" i="16" s="1"/>
  <c r="J398" i="19" s="1"/>
  <c r="G156" i="16"/>
  <c r="G201" i="16" s="1"/>
  <c r="G242" i="16" s="1"/>
  <c r="F398" i="19" s="1"/>
  <c r="L155" i="16"/>
  <c r="L200" i="16" s="1"/>
  <c r="L241" i="16" s="1"/>
  <c r="K397" i="19" s="1"/>
  <c r="H155" i="16"/>
  <c r="H200" i="16" s="1"/>
  <c r="H241" i="16" s="1"/>
  <c r="G397" i="19" s="1"/>
  <c r="D155" i="16"/>
  <c r="D200" i="16" s="1"/>
  <c r="D241" i="16" s="1"/>
  <c r="C397" i="19" s="1"/>
  <c r="I154" i="16"/>
  <c r="E154" i="16"/>
  <c r="I189" i="16"/>
  <c r="I234" i="16" s="1"/>
  <c r="I275" i="16" s="1"/>
  <c r="H431" i="19" s="1"/>
  <c r="E189" i="16"/>
  <c r="E234" i="16" s="1"/>
  <c r="E275" i="16" s="1"/>
  <c r="D431" i="19" s="1"/>
  <c r="J188" i="16"/>
  <c r="J233" i="16" s="1"/>
  <c r="J274" i="16" s="1"/>
  <c r="I430" i="19" s="1"/>
  <c r="F188" i="16"/>
  <c r="F233" i="16" s="1"/>
  <c r="F274" i="16" s="1"/>
  <c r="E430" i="19" s="1"/>
  <c r="K187" i="16"/>
  <c r="K232" i="16" s="1"/>
  <c r="K273" i="16" s="1"/>
  <c r="J429" i="19" s="1"/>
  <c r="G187" i="16"/>
  <c r="G232" i="16" s="1"/>
  <c r="G273" i="16" s="1"/>
  <c r="F429" i="19" s="1"/>
  <c r="L186" i="16"/>
  <c r="L231" i="16" s="1"/>
  <c r="L272" i="16" s="1"/>
  <c r="K428" i="19" s="1"/>
  <c r="H186" i="16"/>
  <c r="H231" i="16" s="1"/>
  <c r="H272" i="16" s="1"/>
  <c r="G428" i="19" s="1"/>
  <c r="D186" i="16"/>
  <c r="D231" i="16" s="1"/>
  <c r="D272" i="16" s="1"/>
  <c r="C428" i="19" s="1"/>
  <c r="I185" i="16"/>
  <c r="I230" i="16" s="1"/>
  <c r="I271" i="16" s="1"/>
  <c r="H427" i="19" s="1"/>
  <c r="E185" i="16"/>
  <c r="E230" i="16" s="1"/>
  <c r="E271" i="16" s="1"/>
  <c r="D427" i="19" s="1"/>
  <c r="J184" i="16"/>
  <c r="J229" i="16" s="1"/>
  <c r="J270" i="16" s="1"/>
  <c r="I426" i="19" s="1"/>
  <c r="F184" i="16"/>
  <c r="F229" i="16" s="1"/>
  <c r="F270" i="16" s="1"/>
  <c r="E426" i="19" s="1"/>
  <c r="K183" i="16"/>
  <c r="K228" i="16" s="1"/>
  <c r="K269" i="16" s="1"/>
  <c r="J425" i="19" s="1"/>
  <c r="G183" i="16"/>
  <c r="G228" i="16" s="1"/>
  <c r="G269" i="16" s="1"/>
  <c r="F425" i="19" s="1"/>
  <c r="L182" i="16"/>
  <c r="L227" i="16" s="1"/>
  <c r="L268" i="16" s="1"/>
  <c r="K424" i="19" s="1"/>
  <c r="H182" i="16"/>
  <c r="H227" i="16" s="1"/>
  <c r="H268" i="16" s="1"/>
  <c r="G424" i="19" s="1"/>
  <c r="D182" i="16"/>
  <c r="D227" i="16" s="1"/>
  <c r="D268" i="16" s="1"/>
  <c r="C424" i="19" s="1"/>
  <c r="I181" i="16"/>
  <c r="I226" i="16" s="1"/>
  <c r="I267" i="16" s="1"/>
  <c r="H423" i="19" s="1"/>
  <c r="E181" i="16"/>
  <c r="E226" i="16" s="1"/>
  <c r="E267" i="16" s="1"/>
  <c r="D423" i="19" s="1"/>
  <c r="J180" i="16"/>
  <c r="J225" i="16" s="1"/>
  <c r="J266" i="16" s="1"/>
  <c r="I422" i="19" s="1"/>
  <c r="F180" i="16"/>
  <c r="F225" i="16" s="1"/>
  <c r="F266" i="16" s="1"/>
  <c r="E422" i="19" s="1"/>
  <c r="K179" i="16"/>
  <c r="K224" i="16" s="1"/>
  <c r="K265" i="16" s="1"/>
  <c r="J421" i="19" s="1"/>
  <c r="G179" i="16"/>
  <c r="G224" i="16" s="1"/>
  <c r="G265" i="16" s="1"/>
  <c r="F421" i="19" s="1"/>
  <c r="L178" i="16"/>
  <c r="L223" i="16" s="1"/>
  <c r="L264" i="16" s="1"/>
  <c r="K420" i="19" s="1"/>
  <c r="H178" i="16"/>
  <c r="H223" i="16" s="1"/>
  <c r="H264" i="16" s="1"/>
  <c r="G420" i="19" s="1"/>
  <c r="D178" i="16"/>
  <c r="D223" i="16" s="1"/>
  <c r="D264" i="16" s="1"/>
  <c r="C420" i="19" s="1"/>
  <c r="I177" i="16"/>
  <c r="I222" i="16" s="1"/>
  <c r="I263" i="16" s="1"/>
  <c r="H419" i="19" s="1"/>
  <c r="E177" i="16"/>
  <c r="E222" i="16" s="1"/>
  <c r="E263" i="16" s="1"/>
  <c r="D419" i="19" s="1"/>
  <c r="J176" i="16"/>
  <c r="J221" i="16" s="1"/>
  <c r="J262" i="16" s="1"/>
  <c r="I418" i="19" s="1"/>
  <c r="F176" i="16"/>
  <c r="F221" i="16" s="1"/>
  <c r="F262" i="16" s="1"/>
  <c r="E418" i="19" s="1"/>
  <c r="K175" i="16"/>
  <c r="K220" i="16" s="1"/>
  <c r="K261" i="16" s="1"/>
  <c r="J417" i="19" s="1"/>
  <c r="G175" i="16"/>
  <c r="G220" i="16" s="1"/>
  <c r="G261" i="16" s="1"/>
  <c r="F417" i="19" s="1"/>
  <c r="L174" i="16"/>
  <c r="L219" i="16" s="1"/>
  <c r="L260" i="16" s="1"/>
  <c r="K416" i="19" s="1"/>
  <c r="H174" i="16"/>
  <c r="H219" i="16" s="1"/>
  <c r="H260" i="16" s="1"/>
  <c r="G416" i="19" s="1"/>
  <c r="D174" i="16"/>
  <c r="D219" i="16" s="1"/>
  <c r="D260" i="16" s="1"/>
  <c r="C416" i="19" s="1"/>
  <c r="I173" i="16"/>
  <c r="I218" i="16" s="1"/>
  <c r="I259" i="16" s="1"/>
  <c r="H415" i="19" s="1"/>
  <c r="E173" i="16"/>
  <c r="E218" i="16" s="1"/>
  <c r="E259" i="16" s="1"/>
  <c r="D415" i="19" s="1"/>
  <c r="J172" i="16"/>
  <c r="J217" i="16" s="1"/>
  <c r="J258" i="16" s="1"/>
  <c r="I414" i="19" s="1"/>
  <c r="F172" i="16"/>
  <c r="F217" i="16" s="1"/>
  <c r="F258" i="16" s="1"/>
  <c r="E414" i="19" s="1"/>
  <c r="K171" i="16"/>
  <c r="K216" i="16" s="1"/>
  <c r="K257" i="16" s="1"/>
  <c r="J413" i="19" s="1"/>
  <c r="G171" i="16"/>
  <c r="G216" i="16" s="1"/>
  <c r="G257" i="16" s="1"/>
  <c r="F413" i="19" s="1"/>
  <c r="L170" i="16"/>
  <c r="L215" i="16" s="1"/>
  <c r="L256" i="16" s="1"/>
  <c r="K412" i="19" s="1"/>
  <c r="H170" i="16"/>
  <c r="H215" i="16" s="1"/>
  <c r="H256" i="16" s="1"/>
  <c r="G412" i="19" s="1"/>
  <c r="D170" i="16"/>
  <c r="D215" i="16" s="1"/>
  <c r="D256" i="16" s="1"/>
  <c r="C412" i="19" s="1"/>
  <c r="I169" i="16"/>
  <c r="I214" i="16" s="1"/>
  <c r="I255" i="16" s="1"/>
  <c r="H411" i="19" s="1"/>
  <c r="E169" i="16"/>
  <c r="E214" i="16" s="1"/>
  <c r="E255" i="16" s="1"/>
  <c r="D411" i="19" s="1"/>
  <c r="J168" i="16"/>
  <c r="J213" i="16" s="1"/>
  <c r="J254" i="16" s="1"/>
  <c r="I410" i="19" s="1"/>
  <c r="F168" i="16"/>
  <c r="F213" i="16" s="1"/>
  <c r="F254" i="16" s="1"/>
  <c r="E410" i="19" s="1"/>
  <c r="K167" i="16"/>
  <c r="K212" i="16" s="1"/>
  <c r="K253" i="16" s="1"/>
  <c r="J409" i="19" s="1"/>
  <c r="G167" i="16"/>
  <c r="G212" i="16" s="1"/>
  <c r="G253" i="16" s="1"/>
  <c r="F409" i="19" s="1"/>
  <c r="L166" i="16"/>
  <c r="L211" i="16" s="1"/>
  <c r="L252" i="16" s="1"/>
  <c r="K408" i="19" s="1"/>
  <c r="H166" i="16"/>
  <c r="H211" i="16" s="1"/>
  <c r="H252" i="16" s="1"/>
  <c r="G408" i="19" s="1"/>
  <c r="D166" i="16"/>
  <c r="D211" i="16" s="1"/>
  <c r="D252" i="16" s="1"/>
  <c r="C408" i="19" s="1"/>
  <c r="I165" i="16"/>
  <c r="I210" i="16" s="1"/>
  <c r="I251" i="16" s="1"/>
  <c r="H407" i="19" s="1"/>
  <c r="E165" i="16"/>
  <c r="E210" i="16" s="1"/>
  <c r="E251" i="16" s="1"/>
  <c r="D407" i="19" s="1"/>
  <c r="J164" i="16"/>
  <c r="J209" i="16" s="1"/>
  <c r="J250" i="16" s="1"/>
  <c r="I406" i="19" s="1"/>
  <c r="F164" i="16"/>
  <c r="F209" i="16" s="1"/>
  <c r="F250" i="16" s="1"/>
  <c r="E406" i="19" s="1"/>
  <c r="K163" i="16"/>
  <c r="K208" i="16" s="1"/>
  <c r="K249" i="16" s="1"/>
  <c r="J405" i="19" s="1"/>
  <c r="G163" i="16"/>
  <c r="G208" i="16" s="1"/>
  <c r="G249" i="16" s="1"/>
  <c r="F405" i="19" s="1"/>
  <c r="L162" i="16"/>
  <c r="L207" i="16" s="1"/>
  <c r="L248" i="16" s="1"/>
  <c r="K404" i="19" s="1"/>
  <c r="H162" i="16"/>
  <c r="H207" i="16" s="1"/>
  <c r="H248" i="16" s="1"/>
  <c r="G404" i="19" s="1"/>
  <c r="D162" i="16"/>
  <c r="D207" i="16" s="1"/>
  <c r="D248" i="16" s="1"/>
  <c r="C404" i="19" s="1"/>
  <c r="I161" i="16"/>
  <c r="I206" i="16" s="1"/>
  <c r="I247" i="16" s="1"/>
  <c r="H403" i="19" s="1"/>
  <c r="E161" i="16"/>
  <c r="E206" i="16" s="1"/>
  <c r="E247" i="16" s="1"/>
  <c r="D403" i="19" s="1"/>
  <c r="J160" i="16"/>
  <c r="J205" i="16" s="1"/>
  <c r="J246" i="16" s="1"/>
  <c r="I402" i="19" s="1"/>
  <c r="F160" i="16"/>
  <c r="F205" i="16" s="1"/>
  <c r="F246" i="16" s="1"/>
  <c r="E402" i="19" s="1"/>
  <c r="K159" i="16"/>
  <c r="K204" i="16" s="1"/>
  <c r="K245" i="16" s="1"/>
  <c r="J401" i="19" s="1"/>
  <c r="G159" i="16"/>
  <c r="G204" i="16" s="1"/>
  <c r="G245" i="16" s="1"/>
  <c r="F401" i="19" s="1"/>
  <c r="L158" i="16"/>
  <c r="L203" i="16" s="1"/>
  <c r="L244" i="16" s="1"/>
  <c r="K400" i="19" s="1"/>
  <c r="H158" i="16"/>
  <c r="H203" i="16" s="1"/>
  <c r="H244" i="16" s="1"/>
  <c r="G400" i="19" s="1"/>
  <c r="D158" i="16"/>
  <c r="D203" i="16" s="1"/>
  <c r="D244" i="16" s="1"/>
  <c r="C400" i="19" s="1"/>
  <c r="I157" i="16"/>
  <c r="I202" i="16" s="1"/>
  <c r="I243" i="16" s="1"/>
  <c r="H399" i="19" s="1"/>
  <c r="E157" i="16"/>
  <c r="E202" i="16" s="1"/>
  <c r="E243" i="16" s="1"/>
  <c r="D399" i="19" s="1"/>
  <c r="J156" i="16"/>
  <c r="J201" i="16" s="1"/>
  <c r="J242" i="16" s="1"/>
  <c r="I398" i="19" s="1"/>
  <c r="F156" i="16"/>
  <c r="F201" i="16" s="1"/>
  <c r="F242" i="16" s="1"/>
  <c r="E398" i="19" s="1"/>
  <c r="K155" i="16"/>
  <c r="K200" i="16" s="1"/>
  <c r="K241" i="16" s="1"/>
  <c r="J397" i="19" s="1"/>
  <c r="G155" i="16"/>
  <c r="G200" i="16" s="1"/>
  <c r="G241" i="16" s="1"/>
  <c r="F397" i="19" s="1"/>
  <c r="L154" i="16"/>
  <c r="H154" i="16"/>
  <c r="D154" i="16"/>
  <c r="G189" i="16"/>
  <c r="G234" i="16" s="1"/>
  <c r="G275" i="16" s="1"/>
  <c r="F431" i="19" s="1"/>
  <c r="I187" i="16"/>
  <c r="I232" i="16" s="1"/>
  <c r="I273" i="16" s="1"/>
  <c r="H429" i="19" s="1"/>
  <c r="K185" i="16"/>
  <c r="K230" i="16" s="1"/>
  <c r="K271" i="16" s="1"/>
  <c r="J427" i="19" s="1"/>
  <c r="D184" i="16"/>
  <c r="D229" i="16" s="1"/>
  <c r="D270" i="16" s="1"/>
  <c r="C426" i="19" s="1"/>
  <c r="F182" i="16"/>
  <c r="F227" i="16" s="1"/>
  <c r="F268" i="16" s="1"/>
  <c r="E424" i="19" s="1"/>
  <c r="H180" i="16"/>
  <c r="H225" i="16" s="1"/>
  <c r="H266" i="16" s="1"/>
  <c r="G422" i="19" s="1"/>
  <c r="J178" i="16"/>
  <c r="J223" i="16" s="1"/>
  <c r="J264" i="16" s="1"/>
  <c r="I420" i="19" s="1"/>
  <c r="L176" i="16"/>
  <c r="L221" i="16" s="1"/>
  <c r="L262" i="16" s="1"/>
  <c r="K418" i="19" s="1"/>
  <c r="E175" i="16"/>
  <c r="E220" i="16" s="1"/>
  <c r="E261" i="16" s="1"/>
  <c r="D417" i="19" s="1"/>
  <c r="G173" i="16"/>
  <c r="G218" i="16" s="1"/>
  <c r="G259" i="16" s="1"/>
  <c r="F415" i="19" s="1"/>
  <c r="I171" i="16"/>
  <c r="I216" i="16" s="1"/>
  <c r="I257" i="16" s="1"/>
  <c r="H413" i="19" s="1"/>
  <c r="K169" i="16"/>
  <c r="K214" i="16" s="1"/>
  <c r="K255" i="16" s="1"/>
  <c r="J411" i="19" s="1"/>
  <c r="D168" i="16"/>
  <c r="D213" i="16" s="1"/>
  <c r="D254" i="16" s="1"/>
  <c r="C410" i="19" s="1"/>
  <c r="F166" i="16"/>
  <c r="F211" i="16" s="1"/>
  <c r="F252" i="16" s="1"/>
  <c r="E408" i="19" s="1"/>
  <c r="H164" i="16"/>
  <c r="H209" i="16" s="1"/>
  <c r="H250" i="16" s="1"/>
  <c r="G406" i="19" s="1"/>
  <c r="J162" i="16"/>
  <c r="J207" i="16" s="1"/>
  <c r="J248" i="16" s="1"/>
  <c r="I404" i="19" s="1"/>
  <c r="L160" i="16"/>
  <c r="L205" i="16" s="1"/>
  <c r="L246" i="16" s="1"/>
  <c r="K402" i="19" s="1"/>
  <c r="E159" i="16"/>
  <c r="E204" i="16" s="1"/>
  <c r="E245" i="16" s="1"/>
  <c r="D401" i="19" s="1"/>
  <c r="G157" i="16"/>
  <c r="G202" i="16" s="1"/>
  <c r="G243" i="16" s="1"/>
  <c r="F399" i="19" s="1"/>
  <c r="I155" i="16"/>
  <c r="I200" i="16" s="1"/>
  <c r="I241" i="16" s="1"/>
  <c r="H397" i="19" s="1"/>
  <c r="H188" i="16"/>
  <c r="H233" i="16" s="1"/>
  <c r="H274" i="16" s="1"/>
  <c r="G430" i="19" s="1"/>
  <c r="J186" i="16"/>
  <c r="J231" i="16" s="1"/>
  <c r="J272" i="16" s="1"/>
  <c r="I428" i="19" s="1"/>
  <c r="L184" i="16"/>
  <c r="L229" i="16" s="1"/>
  <c r="L270" i="16" s="1"/>
  <c r="K426" i="19" s="1"/>
  <c r="E183" i="16"/>
  <c r="E228" i="16" s="1"/>
  <c r="E269" i="16" s="1"/>
  <c r="D425" i="19" s="1"/>
  <c r="G181" i="16"/>
  <c r="G226" i="16" s="1"/>
  <c r="G267" i="16" s="1"/>
  <c r="F423" i="19" s="1"/>
  <c r="I179" i="16"/>
  <c r="I224" i="16" s="1"/>
  <c r="I265" i="16" s="1"/>
  <c r="H421" i="19" s="1"/>
  <c r="K177" i="16"/>
  <c r="K222" i="16" s="1"/>
  <c r="K263" i="16" s="1"/>
  <c r="J419" i="19" s="1"/>
  <c r="D176" i="16"/>
  <c r="D221" i="16" s="1"/>
  <c r="D262" i="16" s="1"/>
  <c r="C418" i="19" s="1"/>
  <c r="F174" i="16"/>
  <c r="F219" i="16" s="1"/>
  <c r="F260" i="16" s="1"/>
  <c r="E416" i="19" s="1"/>
  <c r="H172" i="16"/>
  <c r="H217" i="16" s="1"/>
  <c r="H258" i="16" s="1"/>
  <c r="G414" i="19" s="1"/>
  <c r="J170" i="16"/>
  <c r="J215" i="16" s="1"/>
  <c r="J256" i="16" s="1"/>
  <c r="I412" i="19" s="1"/>
  <c r="L168" i="16"/>
  <c r="L213" i="16" s="1"/>
  <c r="L254" i="16" s="1"/>
  <c r="K410" i="19" s="1"/>
  <c r="E167" i="16"/>
  <c r="E212" i="16" s="1"/>
  <c r="E253" i="16" s="1"/>
  <c r="D409" i="19" s="1"/>
  <c r="G165" i="16"/>
  <c r="G210" i="16" s="1"/>
  <c r="G251" i="16" s="1"/>
  <c r="F407" i="19" s="1"/>
  <c r="I163" i="16"/>
  <c r="I208" i="16" s="1"/>
  <c r="I249" i="16" s="1"/>
  <c r="H405" i="19" s="1"/>
  <c r="K161" i="16"/>
  <c r="K206" i="16" s="1"/>
  <c r="K247" i="16" s="1"/>
  <c r="J403" i="19" s="1"/>
  <c r="D160" i="16"/>
  <c r="D205" i="16" s="1"/>
  <c r="D246" i="16" s="1"/>
  <c r="C402" i="19" s="1"/>
  <c r="F158" i="16"/>
  <c r="F203" i="16" s="1"/>
  <c r="F244" i="16" s="1"/>
  <c r="E400" i="19" s="1"/>
  <c r="H156" i="16"/>
  <c r="H201" i="16" s="1"/>
  <c r="H242" i="16" s="1"/>
  <c r="G398" i="19" s="1"/>
  <c r="J154" i="16"/>
  <c r="K189" i="16"/>
  <c r="K234" i="16" s="1"/>
  <c r="K275" i="16" s="1"/>
  <c r="J431" i="19" s="1"/>
  <c r="D188" i="16"/>
  <c r="D233" i="16" s="1"/>
  <c r="D274" i="16" s="1"/>
  <c r="C430" i="19" s="1"/>
  <c r="F186" i="16"/>
  <c r="F231" i="16" s="1"/>
  <c r="F272" i="16" s="1"/>
  <c r="E428" i="19" s="1"/>
  <c r="H184" i="16"/>
  <c r="H229" i="16" s="1"/>
  <c r="H270" i="16" s="1"/>
  <c r="G426" i="19" s="1"/>
  <c r="J182" i="16"/>
  <c r="J227" i="16" s="1"/>
  <c r="J268" i="16" s="1"/>
  <c r="I424" i="19" s="1"/>
  <c r="L180" i="16"/>
  <c r="L225" i="16" s="1"/>
  <c r="L266" i="16" s="1"/>
  <c r="K422" i="19" s="1"/>
  <c r="E179" i="16"/>
  <c r="E224" i="16" s="1"/>
  <c r="E265" i="16" s="1"/>
  <c r="D421" i="19" s="1"/>
  <c r="G177" i="16"/>
  <c r="G222" i="16" s="1"/>
  <c r="G263" i="16" s="1"/>
  <c r="F419" i="19" s="1"/>
  <c r="I175" i="16"/>
  <c r="I220" i="16" s="1"/>
  <c r="I261" i="16" s="1"/>
  <c r="H417" i="19" s="1"/>
  <c r="K173" i="16"/>
  <c r="K218" i="16" s="1"/>
  <c r="K259" i="16" s="1"/>
  <c r="J415" i="19" s="1"/>
  <c r="D172" i="16"/>
  <c r="D217" i="16" s="1"/>
  <c r="D258" i="16" s="1"/>
  <c r="C414" i="19" s="1"/>
  <c r="F170" i="16"/>
  <c r="F215" i="16" s="1"/>
  <c r="F256" i="16" s="1"/>
  <c r="E412" i="19" s="1"/>
  <c r="H168" i="16"/>
  <c r="H213" i="16" s="1"/>
  <c r="H254" i="16" s="1"/>
  <c r="G410" i="19" s="1"/>
  <c r="J166" i="16"/>
  <c r="J211" i="16" s="1"/>
  <c r="J252" i="16" s="1"/>
  <c r="I408" i="19" s="1"/>
  <c r="L164" i="16"/>
  <c r="L209" i="16" s="1"/>
  <c r="L250" i="16" s="1"/>
  <c r="K406" i="19" s="1"/>
  <c r="E163" i="16"/>
  <c r="E208" i="16" s="1"/>
  <c r="E249" i="16" s="1"/>
  <c r="D405" i="19" s="1"/>
  <c r="G161" i="16"/>
  <c r="G206" i="16" s="1"/>
  <c r="G247" i="16" s="1"/>
  <c r="F403" i="19" s="1"/>
  <c r="I159" i="16"/>
  <c r="I204" i="16" s="1"/>
  <c r="I245" i="16" s="1"/>
  <c r="H401" i="19" s="1"/>
  <c r="K157" i="16"/>
  <c r="K202" i="16" s="1"/>
  <c r="K243" i="16" s="1"/>
  <c r="J399" i="19" s="1"/>
  <c r="D156" i="16"/>
  <c r="D201" i="16" s="1"/>
  <c r="D242" i="16" s="1"/>
  <c r="C398" i="19" s="1"/>
  <c r="F154" i="16"/>
  <c r="E187" i="16"/>
  <c r="E232" i="16" s="1"/>
  <c r="E273" i="16" s="1"/>
  <c r="D429" i="19" s="1"/>
  <c r="D180" i="16"/>
  <c r="D225" i="16" s="1"/>
  <c r="D266" i="16" s="1"/>
  <c r="C422" i="19" s="1"/>
  <c r="L172" i="16"/>
  <c r="L217" i="16" s="1"/>
  <c r="L258" i="16" s="1"/>
  <c r="K414" i="19" s="1"/>
  <c r="K165" i="16"/>
  <c r="K210" i="16" s="1"/>
  <c r="K251" i="16" s="1"/>
  <c r="J407" i="19" s="1"/>
  <c r="J158" i="16"/>
  <c r="J203" i="16" s="1"/>
  <c r="J244" i="16" s="1"/>
  <c r="I400" i="19" s="1"/>
  <c r="I183" i="16"/>
  <c r="I228" i="16" s="1"/>
  <c r="I269" i="16" s="1"/>
  <c r="H425" i="19" s="1"/>
  <c r="H176" i="16"/>
  <c r="H221" i="16" s="1"/>
  <c r="H262" i="16" s="1"/>
  <c r="G418" i="19" s="1"/>
  <c r="G169" i="16"/>
  <c r="G214" i="16" s="1"/>
  <c r="G255" i="16" s="1"/>
  <c r="F411" i="19" s="1"/>
  <c r="F162" i="16"/>
  <c r="F207" i="16" s="1"/>
  <c r="F248" i="16" s="1"/>
  <c r="E404" i="19" s="1"/>
  <c r="E155" i="16"/>
  <c r="E200" i="16" s="1"/>
  <c r="E241" i="16" s="1"/>
  <c r="D397" i="19" s="1"/>
  <c r="L188" i="16"/>
  <c r="L233" i="16" s="1"/>
  <c r="L274" i="16" s="1"/>
  <c r="K430" i="19" s="1"/>
  <c r="K181" i="16"/>
  <c r="K226" i="16" s="1"/>
  <c r="K267" i="16" s="1"/>
  <c r="J423" i="19" s="1"/>
  <c r="J174" i="16"/>
  <c r="J219" i="16" s="1"/>
  <c r="J260" i="16" s="1"/>
  <c r="I416" i="19" s="1"/>
  <c r="I167" i="16"/>
  <c r="I212" i="16" s="1"/>
  <c r="I253" i="16" s="1"/>
  <c r="H409" i="19" s="1"/>
  <c r="H160" i="16"/>
  <c r="H205" i="16" s="1"/>
  <c r="H246" i="16" s="1"/>
  <c r="G402" i="19" s="1"/>
  <c r="F178" i="16"/>
  <c r="F223" i="16" s="1"/>
  <c r="F264" i="16" s="1"/>
  <c r="E420" i="19" s="1"/>
  <c r="D164" i="16"/>
  <c r="D209" i="16" s="1"/>
  <c r="D250" i="16" s="1"/>
  <c r="C406" i="19" s="1"/>
  <c r="G185" i="16"/>
  <c r="G230" i="16" s="1"/>
  <c r="G271" i="16" s="1"/>
  <c r="F427" i="19" s="1"/>
  <c r="L156" i="16"/>
  <c r="L201" i="16" s="1"/>
  <c r="L242" i="16" s="1"/>
  <c r="K398" i="19" s="1"/>
  <c r="E171" i="16"/>
  <c r="E216" i="16" s="1"/>
  <c r="E257" i="16" s="1"/>
  <c r="D413" i="19" s="1"/>
  <c r="E194" i="16"/>
  <c r="D194" i="16"/>
  <c r="J102" i="16"/>
  <c r="G102" i="16"/>
  <c r="I102" i="16"/>
  <c r="K102" i="16"/>
  <c r="F102" i="16"/>
  <c r="H102" i="16"/>
  <c r="H198" i="7" l="1"/>
  <c r="H189" i="7"/>
  <c r="J198" i="7"/>
  <c r="J189" i="7"/>
  <c r="D198" i="7"/>
  <c r="D189" i="7"/>
  <c r="E198" i="7"/>
  <c r="E189" i="7"/>
  <c r="K198" i="7"/>
  <c r="K189" i="7"/>
  <c r="G198" i="7"/>
  <c r="G189" i="7"/>
  <c r="L198" i="7"/>
  <c r="L189" i="7"/>
  <c r="I198" i="7"/>
  <c r="I189" i="7"/>
  <c r="F198" i="7"/>
  <c r="F189" i="7"/>
  <c r="H199" i="16"/>
  <c r="H190" i="16"/>
  <c r="F199" i="16"/>
  <c r="F190" i="16"/>
  <c r="K199" i="16"/>
  <c r="K190" i="16"/>
  <c r="G198" i="13"/>
  <c r="G189" i="13"/>
  <c r="L198" i="13"/>
  <c r="L189" i="13"/>
  <c r="G188" i="11"/>
  <c r="G196" i="11"/>
  <c r="K198" i="9"/>
  <c r="K189" i="9"/>
  <c r="L198" i="9"/>
  <c r="L189" i="9"/>
  <c r="G198" i="9"/>
  <c r="G189" i="9"/>
  <c r="E200" i="6"/>
  <c r="E236" i="6" s="1"/>
  <c r="E191" i="6"/>
  <c r="D189" i="8"/>
  <c r="D198" i="8"/>
  <c r="H189" i="8"/>
  <c r="H198" i="8"/>
  <c r="J199" i="16"/>
  <c r="J190" i="16"/>
  <c r="D199" i="16"/>
  <c r="D190" i="16"/>
  <c r="D198" i="13"/>
  <c r="H198" i="13"/>
  <c r="H189" i="13"/>
  <c r="J198" i="13"/>
  <c r="J189" i="13"/>
  <c r="K188" i="11"/>
  <c r="K196" i="11"/>
  <c r="I198" i="9"/>
  <c r="I189" i="9"/>
  <c r="D198" i="9"/>
  <c r="D189" i="9"/>
  <c r="E198" i="9"/>
  <c r="E189" i="9"/>
  <c r="F200" i="6"/>
  <c r="F236" i="6" s="1"/>
  <c r="F191" i="6"/>
  <c r="H200" i="6"/>
  <c r="H236" i="6" s="1"/>
  <c r="H191" i="6"/>
  <c r="D200" i="6"/>
  <c r="D236" i="6" s="1"/>
  <c r="D191" i="6"/>
  <c r="G200" i="6"/>
  <c r="G236" i="6" s="1"/>
  <c r="G191" i="6"/>
  <c r="I200" i="6"/>
  <c r="I236" i="6" s="1"/>
  <c r="I191" i="6"/>
  <c r="E198" i="8"/>
  <c r="E189" i="8"/>
  <c r="K198" i="8"/>
  <c r="K189" i="8"/>
  <c r="E199" i="16"/>
  <c r="E190" i="16"/>
  <c r="I198" i="13"/>
  <c r="I189" i="13"/>
  <c r="J188" i="11"/>
  <c r="J196" i="11"/>
  <c r="J198" i="9"/>
  <c r="J189" i="9"/>
  <c r="J200" i="6"/>
  <c r="J236" i="6" s="1"/>
  <c r="J191" i="6"/>
  <c r="F198" i="8"/>
  <c r="F189" i="8"/>
  <c r="I189" i="8"/>
  <c r="I198" i="8"/>
  <c r="K198" i="13"/>
  <c r="K189" i="13"/>
  <c r="L188" i="11"/>
  <c r="L196" i="11"/>
  <c r="D196" i="11"/>
  <c r="D188" i="11"/>
  <c r="L199" i="16"/>
  <c r="L190" i="16"/>
  <c r="I199" i="16"/>
  <c r="I190" i="16"/>
  <c r="G199" i="16"/>
  <c r="G190" i="16"/>
  <c r="E198" i="13"/>
  <c r="F198" i="13"/>
  <c r="F189" i="13"/>
  <c r="I196" i="11"/>
  <c r="I188" i="11"/>
  <c r="H188" i="11"/>
  <c r="H196" i="11"/>
  <c r="E196" i="11"/>
  <c r="E188" i="11"/>
  <c r="F196" i="11"/>
  <c r="F188" i="11"/>
  <c r="H198" i="9"/>
  <c r="H189" i="9"/>
  <c r="F198" i="9"/>
  <c r="F189" i="9"/>
  <c r="J198" i="8"/>
  <c r="J189" i="8"/>
  <c r="G198" i="8"/>
  <c r="G189" i="8"/>
  <c r="L198" i="8"/>
  <c r="L189" i="8"/>
  <c r="C211" i="5"/>
  <c r="C210" i="5"/>
  <c r="C221" i="5"/>
  <c r="C220" i="5"/>
  <c r="C219" i="5"/>
  <c r="C218" i="5"/>
  <c r="C217" i="5"/>
  <c r="C216" i="5"/>
  <c r="C215" i="5"/>
  <c r="C214" i="5"/>
  <c r="C213" i="5"/>
  <c r="C212" i="5"/>
  <c r="C298" i="4"/>
  <c r="C297" i="4"/>
  <c r="C296" i="4"/>
  <c r="C295" i="4"/>
  <c r="C294" i="4"/>
  <c r="C293" i="4"/>
  <c r="C292" i="4"/>
  <c r="C290" i="4"/>
  <c r="C289" i="4"/>
  <c r="C288" i="4"/>
  <c r="C287" i="4"/>
  <c r="C291" i="4"/>
  <c r="I239" i="7" l="1"/>
  <c r="I234" i="7"/>
  <c r="G239" i="7"/>
  <c r="G234" i="7"/>
  <c r="E239" i="7"/>
  <c r="E234" i="7"/>
  <c r="J239" i="7"/>
  <c r="J234" i="7"/>
  <c r="F239" i="7"/>
  <c r="F234" i="7"/>
  <c r="L239" i="7"/>
  <c r="L234" i="7"/>
  <c r="K239" i="7"/>
  <c r="K234" i="7"/>
  <c r="D239" i="7"/>
  <c r="D234" i="7"/>
  <c r="H239" i="7"/>
  <c r="H234" i="7"/>
  <c r="E239" i="13"/>
  <c r="D322" i="19" s="1"/>
  <c r="G239" i="8"/>
  <c r="G234" i="8"/>
  <c r="F234" i="9"/>
  <c r="F239" i="9"/>
  <c r="F236" i="11"/>
  <c r="E285" i="19" s="1"/>
  <c r="E284" i="19" s="1"/>
  <c r="E52" i="19" s="1"/>
  <c r="F232" i="11"/>
  <c r="F239" i="13"/>
  <c r="F234" i="13"/>
  <c r="I240" i="16"/>
  <c r="I235" i="16"/>
  <c r="D236" i="11"/>
  <c r="C285" i="19" s="1"/>
  <c r="C284" i="19" s="1"/>
  <c r="C52" i="19" s="1"/>
  <c r="D232" i="11"/>
  <c r="K239" i="13"/>
  <c r="K234" i="13"/>
  <c r="J239" i="9"/>
  <c r="J234" i="9"/>
  <c r="I239" i="13"/>
  <c r="I234" i="13"/>
  <c r="I241" i="6"/>
  <c r="F241" i="6"/>
  <c r="D240" i="16"/>
  <c r="D235" i="16"/>
  <c r="E241" i="6"/>
  <c r="F240" i="16"/>
  <c r="F235" i="16"/>
  <c r="L239" i="8"/>
  <c r="L234" i="8"/>
  <c r="I236" i="11"/>
  <c r="I232" i="11"/>
  <c r="L240" i="16"/>
  <c r="L235" i="16"/>
  <c r="L236" i="11"/>
  <c r="L232" i="11"/>
  <c r="F239" i="8"/>
  <c r="F234" i="8"/>
  <c r="J236" i="11"/>
  <c r="J232" i="11"/>
  <c r="K239" i="8"/>
  <c r="K234" i="8"/>
  <c r="G241" i="6"/>
  <c r="E239" i="9"/>
  <c r="E234" i="9"/>
  <c r="I239" i="9"/>
  <c r="I234" i="9"/>
  <c r="J239" i="13"/>
  <c r="J234" i="13"/>
  <c r="D239" i="8"/>
  <c r="D234" i="8"/>
  <c r="G239" i="9"/>
  <c r="G234" i="9"/>
  <c r="K239" i="9"/>
  <c r="K234" i="9"/>
  <c r="L239" i="13"/>
  <c r="L234" i="13"/>
  <c r="J239" i="8"/>
  <c r="J234" i="8"/>
  <c r="E236" i="11"/>
  <c r="D285" i="19" s="1"/>
  <c r="D284" i="19" s="1"/>
  <c r="D52" i="19" s="1"/>
  <c r="E232" i="11"/>
  <c r="G240" i="16"/>
  <c r="G235" i="16"/>
  <c r="I239" i="8"/>
  <c r="I234" i="8"/>
  <c r="J241" i="6"/>
  <c r="D241" i="6"/>
  <c r="K236" i="11"/>
  <c r="K232" i="11"/>
  <c r="D239" i="13"/>
  <c r="C322" i="19" s="1"/>
  <c r="J240" i="16"/>
  <c r="J235" i="16"/>
  <c r="G236" i="11"/>
  <c r="G232" i="11"/>
  <c r="K240" i="16"/>
  <c r="K235" i="16"/>
  <c r="H239" i="9"/>
  <c r="H234" i="9"/>
  <c r="L308" i="4"/>
  <c r="L429" i="4" s="1"/>
  <c r="L546" i="4" s="1"/>
  <c r="E348" i="4"/>
  <c r="E469" i="4" s="1"/>
  <c r="E586" i="4" s="1"/>
  <c r="J351" i="4"/>
  <c r="J472" i="4" s="1"/>
  <c r="J589" i="4" s="1"/>
  <c r="F355" i="4"/>
  <c r="F476" i="4" s="1"/>
  <c r="F593" i="4" s="1"/>
  <c r="G358" i="4"/>
  <c r="G479" i="4" s="1"/>
  <c r="G596" i="4" s="1"/>
  <c r="G362" i="4"/>
  <c r="G483" i="4" s="1"/>
  <c r="G600" i="4" s="1"/>
  <c r="E364" i="4"/>
  <c r="E485" i="4" s="1"/>
  <c r="E602" i="4" s="1"/>
  <c r="L365" i="4"/>
  <c r="L486" i="4" s="1"/>
  <c r="L603" i="4" s="1"/>
  <c r="J367" i="4"/>
  <c r="J488" i="4" s="1"/>
  <c r="J605" i="4" s="1"/>
  <c r="J371" i="4"/>
  <c r="J492" i="4" s="1"/>
  <c r="J609" i="4" s="1"/>
  <c r="H373" i="4"/>
  <c r="H494" i="4" s="1"/>
  <c r="H611" i="4" s="1"/>
  <c r="F375" i="4"/>
  <c r="F496" i="4" s="1"/>
  <c r="F613" i="4" s="1"/>
  <c r="D377" i="4"/>
  <c r="D498" i="4" s="1"/>
  <c r="D615" i="4" s="1"/>
  <c r="K378" i="4"/>
  <c r="K499" i="4" s="1"/>
  <c r="K616" i="4" s="1"/>
  <c r="G383" i="4"/>
  <c r="G504" i="4" s="1"/>
  <c r="E385" i="4"/>
  <c r="E506" i="4" s="1"/>
  <c r="E623" i="4" s="1"/>
  <c r="L386" i="4"/>
  <c r="L507" i="4" s="1"/>
  <c r="L624" i="4" s="1"/>
  <c r="J388" i="4"/>
  <c r="J509" i="4" s="1"/>
  <c r="J626" i="4" s="1"/>
  <c r="H390" i="4"/>
  <c r="H511" i="4" s="1"/>
  <c r="H628" i="4" s="1"/>
  <c r="F392" i="4"/>
  <c r="F513" i="4" s="1"/>
  <c r="F630" i="4" s="1"/>
  <c r="D394" i="4"/>
  <c r="D515" i="4" s="1"/>
  <c r="D632" i="4" s="1"/>
  <c r="K395" i="4"/>
  <c r="K516" i="4" s="1"/>
  <c r="K633" i="4" s="1"/>
  <c r="D309" i="4"/>
  <c r="D430" i="4" s="1"/>
  <c r="D547" i="4" s="1"/>
  <c r="K310" i="4"/>
  <c r="K431" i="4" s="1"/>
  <c r="K548" i="4" s="1"/>
  <c r="G314" i="4"/>
  <c r="G435" i="4" s="1"/>
  <c r="G552" i="4" s="1"/>
  <c r="L317" i="4"/>
  <c r="L438" i="4" s="1"/>
  <c r="L555" i="4" s="1"/>
  <c r="J319" i="4"/>
  <c r="J440" i="4" s="1"/>
  <c r="J557" i="4" s="1"/>
  <c r="F323" i="4"/>
  <c r="F444" i="4" s="1"/>
  <c r="F561" i="4" s="1"/>
  <c r="D325" i="4"/>
  <c r="D446" i="4" s="1"/>
  <c r="D563" i="4" s="1"/>
  <c r="K326" i="4"/>
  <c r="K447" i="4" s="1"/>
  <c r="K564" i="4" s="1"/>
  <c r="I328" i="4"/>
  <c r="I449" i="4" s="1"/>
  <c r="I566" i="4" s="1"/>
  <c r="G330" i="4"/>
  <c r="G451" i="4" s="1"/>
  <c r="G568" i="4" s="1"/>
  <c r="E332" i="4"/>
  <c r="E453" i="4" s="1"/>
  <c r="E570" i="4" s="1"/>
  <c r="L333" i="4"/>
  <c r="L454" i="4" s="1"/>
  <c r="L571" i="4" s="1"/>
  <c r="J335" i="4"/>
  <c r="J456" i="4" s="1"/>
  <c r="J573" i="4" s="1"/>
  <c r="H337" i="4"/>
  <c r="H458" i="4" s="1"/>
  <c r="H575" i="4" s="1"/>
  <c r="F339" i="4"/>
  <c r="F460" i="4" s="1"/>
  <c r="F577" i="4" s="1"/>
  <c r="G347" i="4"/>
  <c r="G468" i="4" s="1"/>
  <c r="G585" i="4" s="1"/>
  <c r="E349" i="4"/>
  <c r="E470" i="4" s="1"/>
  <c r="E587" i="4" s="1"/>
  <c r="J352" i="4"/>
  <c r="J473" i="4" s="1"/>
  <c r="J590" i="4" s="1"/>
  <c r="F356" i="4"/>
  <c r="F477" i="4" s="1"/>
  <c r="F594" i="4" s="1"/>
  <c r="D358" i="4"/>
  <c r="D479" i="4" s="1"/>
  <c r="D596" i="4" s="1"/>
  <c r="I361" i="4"/>
  <c r="I482" i="4" s="1"/>
  <c r="I599" i="4" s="1"/>
  <c r="G363" i="4"/>
  <c r="G484" i="4" s="1"/>
  <c r="G601" i="4" s="1"/>
  <c r="E365" i="4"/>
  <c r="E486" i="4" s="1"/>
  <c r="E603" i="4" s="1"/>
  <c r="L366" i="4"/>
  <c r="L487" i="4" s="1"/>
  <c r="L604" i="4" s="1"/>
  <c r="J368" i="4"/>
  <c r="J489" i="4" s="1"/>
  <c r="J606" i="4" s="1"/>
  <c r="H370" i="4"/>
  <c r="H491" i="4" s="1"/>
  <c r="H608" i="4" s="1"/>
  <c r="F372" i="4"/>
  <c r="F493" i="4" s="1"/>
  <c r="F610" i="4" s="1"/>
  <c r="D374" i="4"/>
  <c r="D495" i="4" s="1"/>
  <c r="D612" i="4" s="1"/>
  <c r="K375" i="4"/>
  <c r="K496" i="4" s="1"/>
  <c r="K613" i="4" s="1"/>
  <c r="I377" i="4"/>
  <c r="I498" i="4" s="1"/>
  <c r="I615" i="4" s="1"/>
  <c r="E382" i="4"/>
  <c r="L383" i="4"/>
  <c r="L504" i="4" s="1"/>
  <c r="J385" i="4"/>
  <c r="J506" i="4" s="1"/>
  <c r="J623" i="4" s="1"/>
  <c r="H387" i="4"/>
  <c r="H508" i="4" s="1"/>
  <c r="H625" i="4" s="1"/>
  <c r="F389" i="4"/>
  <c r="F510" i="4" s="1"/>
  <c r="F627" i="4" s="1"/>
  <c r="D391" i="4"/>
  <c r="D512" i="4" s="1"/>
  <c r="D629" i="4" s="1"/>
  <c r="K392" i="4"/>
  <c r="K513" i="4" s="1"/>
  <c r="K630" i="4" s="1"/>
  <c r="I394" i="4"/>
  <c r="I515" i="4" s="1"/>
  <c r="I632" i="4" s="1"/>
  <c r="G396" i="4"/>
  <c r="G517" i="4" s="1"/>
  <c r="G634" i="4" s="1"/>
  <c r="E398" i="4"/>
  <c r="E519" i="4" s="1"/>
  <c r="E636" i="4" s="1"/>
  <c r="L399" i="4"/>
  <c r="L520" i="4" s="1"/>
  <c r="L637" i="4" s="1"/>
  <c r="J401" i="4"/>
  <c r="J522" i="4" s="1"/>
  <c r="J639" i="4" s="1"/>
  <c r="H403" i="4"/>
  <c r="H524" i="4" s="1"/>
  <c r="H641" i="4" s="1"/>
  <c r="F405" i="4"/>
  <c r="F526" i="4" s="1"/>
  <c r="F643" i="4" s="1"/>
  <c r="D407" i="4"/>
  <c r="D528" i="4" s="1"/>
  <c r="D645" i="4" s="1"/>
  <c r="K408" i="4"/>
  <c r="K529" i="4" s="1"/>
  <c r="K646" i="4" s="1"/>
  <c r="I410" i="4"/>
  <c r="I531" i="4" s="1"/>
  <c r="I648" i="4" s="1"/>
  <c r="G412" i="4"/>
  <c r="G533" i="4" s="1"/>
  <c r="G650" i="4" s="1"/>
  <c r="E414" i="4"/>
  <c r="E535" i="4" s="1"/>
  <c r="E652" i="4" s="1"/>
  <c r="L415" i="4"/>
  <c r="L536" i="4" s="1"/>
  <c r="L653" i="4" s="1"/>
  <c r="J417" i="4"/>
  <c r="J538" i="4" s="1"/>
  <c r="J655" i="4" s="1"/>
  <c r="G309" i="4"/>
  <c r="G430" i="4" s="1"/>
  <c r="G547" i="4" s="1"/>
  <c r="H324" i="4"/>
  <c r="H445" i="4" s="1"/>
  <c r="H562" i="4" s="1"/>
  <c r="D328" i="4"/>
  <c r="D449" i="4" s="1"/>
  <c r="D566" i="4" s="1"/>
  <c r="K329" i="4"/>
  <c r="K450" i="4" s="1"/>
  <c r="K567" i="4" s="1"/>
  <c r="G333" i="4"/>
  <c r="G454" i="4" s="1"/>
  <c r="G571" i="4" s="1"/>
  <c r="E335" i="4"/>
  <c r="E456" i="4" s="1"/>
  <c r="E573" i="4" s="1"/>
  <c r="L336" i="4"/>
  <c r="L457" i="4" s="1"/>
  <c r="L574" i="4" s="1"/>
  <c r="J338" i="4"/>
  <c r="J459" i="4" s="1"/>
  <c r="J576" i="4" s="1"/>
  <c r="H340" i="4"/>
  <c r="H461" i="4" s="1"/>
  <c r="H578" i="4" s="1"/>
  <c r="D345" i="4"/>
  <c r="D466" i="4" s="1"/>
  <c r="D583" i="4" s="1"/>
  <c r="I348" i="4"/>
  <c r="I469" i="4" s="1"/>
  <c r="I586" i="4" s="1"/>
  <c r="E352" i="4"/>
  <c r="E473" i="4" s="1"/>
  <c r="E590" i="4" s="1"/>
  <c r="E368" i="4"/>
  <c r="E489" i="4" s="1"/>
  <c r="E606" i="4" s="1"/>
  <c r="E309" i="4"/>
  <c r="E430" i="4" s="1"/>
  <c r="E547" i="4" s="1"/>
  <c r="L310" i="4"/>
  <c r="L431" i="4" s="1"/>
  <c r="L548" i="4" s="1"/>
  <c r="H314" i="4"/>
  <c r="H435" i="4" s="1"/>
  <c r="H552" i="4" s="1"/>
  <c r="D318" i="4"/>
  <c r="D439" i="4" s="1"/>
  <c r="D556" i="4" s="1"/>
  <c r="K319" i="4"/>
  <c r="K440" i="4" s="1"/>
  <c r="K557" i="4" s="1"/>
  <c r="G323" i="4"/>
  <c r="G444" i="4" s="1"/>
  <c r="G561" i="4" s="1"/>
  <c r="E325" i="4"/>
  <c r="E446" i="4" s="1"/>
  <c r="E563" i="4" s="1"/>
  <c r="L326" i="4"/>
  <c r="L447" i="4" s="1"/>
  <c r="L564" i="4" s="1"/>
  <c r="J328" i="4"/>
  <c r="J449" i="4" s="1"/>
  <c r="J566" i="4" s="1"/>
  <c r="H330" i="4"/>
  <c r="H451" i="4" s="1"/>
  <c r="H568" i="4" s="1"/>
  <c r="F332" i="4"/>
  <c r="F453" i="4" s="1"/>
  <c r="F570" i="4" s="1"/>
  <c r="D334" i="4"/>
  <c r="D455" i="4" s="1"/>
  <c r="D572" i="4" s="1"/>
  <c r="K335" i="4"/>
  <c r="K456" i="4" s="1"/>
  <c r="K573" i="4" s="1"/>
  <c r="I337" i="4"/>
  <c r="I458" i="4" s="1"/>
  <c r="I575" i="4" s="1"/>
  <c r="G339" i="4"/>
  <c r="G460" i="4" s="1"/>
  <c r="G577" i="4" s="1"/>
  <c r="H347" i="4"/>
  <c r="H468" i="4" s="1"/>
  <c r="H585" i="4" s="1"/>
  <c r="F349" i="4"/>
  <c r="F470" i="4" s="1"/>
  <c r="F587" i="4" s="1"/>
  <c r="D351" i="4"/>
  <c r="D472" i="4" s="1"/>
  <c r="D589" i="4" s="1"/>
  <c r="K352" i="4"/>
  <c r="K473" i="4" s="1"/>
  <c r="K590" i="4" s="1"/>
  <c r="G356" i="4"/>
  <c r="G477" i="4" s="1"/>
  <c r="G594" i="4" s="1"/>
  <c r="E358" i="4"/>
  <c r="E479" i="4" s="1"/>
  <c r="E596" i="4" s="1"/>
  <c r="J361" i="4"/>
  <c r="J482" i="4" s="1"/>
  <c r="J599" i="4" s="1"/>
  <c r="H363" i="4"/>
  <c r="H484" i="4" s="1"/>
  <c r="H601" i="4" s="1"/>
  <c r="F365" i="4"/>
  <c r="F486" i="4" s="1"/>
  <c r="F603" i="4" s="1"/>
  <c r="D367" i="4"/>
  <c r="D488" i="4" s="1"/>
  <c r="D605" i="4" s="1"/>
  <c r="K368" i="4"/>
  <c r="K489" i="4" s="1"/>
  <c r="K606" i="4" s="1"/>
  <c r="I370" i="4"/>
  <c r="I491" i="4" s="1"/>
  <c r="I608" i="4" s="1"/>
  <c r="G372" i="4"/>
  <c r="G493" i="4" s="1"/>
  <c r="G610" i="4" s="1"/>
  <c r="E374" i="4"/>
  <c r="E495" i="4" s="1"/>
  <c r="E612" i="4" s="1"/>
  <c r="L375" i="4"/>
  <c r="L496" i="4" s="1"/>
  <c r="L613" i="4" s="1"/>
  <c r="J377" i="4"/>
  <c r="J498" i="4" s="1"/>
  <c r="J615" i="4" s="1"/>
  <c r="F382" i="4"/>
  <c r="D384" i="4"/>
  <c r="D505" i="4" s="1"/>
  <c r="D622" i="4" s="1"/>
  <c r="K385" i="4"/>
  <c r="K506" i="4" s="1"/>
  <c r="K623" i="4" s="1"/>
  <c r="I387" i="4"/>
  <c r="I508" i="4" s="1"/>
  <c r="I625" i="4" s="1"/>
  <c r="G389" i="4"/>
  <c r="G510" i="4" s="1"/>
  <c r="G627" i="4" s="1"/>
  <c r="E391" i="4"/>
  <c r="E512" i="4" s="1"/>
  <c r="E629" i="4" s="1"/>
  <c r="L392" i="4"/>
  <c r="L513" i="4" s="1"/>
  <c r="L630" i="4" s="1"/>
  <c r="J394" i="4"/>
  <c r="J515" i="4" s="1"/>
  <c r="J632" i="4" s="1"/>
  <c r="H396" i="4"/>
  <c r="H517" i="4" s="1"/>
  <c r="H634" i="4" s="1"/>
  <c r="F398" i="4"/>
  <c r="F519" i="4" s="1"/>
  <c r="F636" i="4" s="1"/>
  <c r="D400" i="4"/>
  <c r="D521" i="4" s="1"/>
  <c r="D638" i="4" s="1"/>
  <c r="K401" i="4"/>
  <c r="K522" i="4" s="1"/>
  <c r="K639" i="4" s="1"/>
  <c r="I403" i="4"/>
  <c r="I524" i="4" s="1"/>
  <c r="I641" i="4" s="1"/>
  <c r="G405" i="4"/>
  <c r="G526" i="4" s="1"/>
  <c r="G643" i="4" s="1"/>
  <c r="E407" i="4"/>
  <c r="E528" i="4" s="1"/>
  <c r="E645" i="4" s="1"/>
  <c r="L408" i="4"/>
  <c r="L529" i="4" s="1"/>
  <c r="L646" i="4" s="1"/>
  <c r="J410" i="4"/>
  <c r="J531" i="4" s="1"/>
  <c r="J648" i="4" s="1"/>
  <c r="H412" i="4"/>
  <c r="H533" i="4" s="1"/>
  <c r="H650" i="4" s="1"/>
  <c r="F414" i="4"/>
  <c r="F535" i="4" s="1"/>
  <c r="F652" i="4" s="1"/>
  <c r="D416" i="4"/>
  <c r="D537" i="4" s="1"/>
  <c r="D654" i="4" s="1"/>
  <c r="K417" i="4"/>
  <c r="K538" i="4" s="1"/>
  <c r="K655" i="4" s="1"/>
  <c r="K309" i="4"/>
  <c r="K430" i="4" s="1"/>
  <c r="K547" i="4" s="1"/>
  <c r="K313" i="4"/>
  <c r="K434" i="4" s="1"/>
  <c r="K551" i="4" s="1"/>
  <c r="K317" i="4"/>
  <c r="K438" i="4" s="1"/>
  <c r="K555" i="4" s="1"/>
  <c r="I319" i="4"/>
  <c r="I440" i="4" s="1"/>
  <c r="I557" i="4" s="1"/>
  <c r="I323" i="4"/>
  <c r="I444" i="4" s="1"/>
  <c r="I561" i="4" s="1"/>
  <c r="K308" i="4"/>
  <c r="K429" i="4" s="1"/>
  <c r="K546" i="4" s="1"/>
  <c r="I310" i="4"/>
  <c r="I431" i="4" s="1"/>
  <c r="I548" i="4" s="1"/>
  <c r="E314" i="4"/>
  <c r="E435" i="4" s="1"/>
  <c r="E552" i="4" s="1"/>
  <c r="L315" i="4"/>
  <c r="L436" i="4" s="1"/>
  <c r="L553" i="4" s="1"/>
  <c r="J317" i="4"/>
  <c r="J438" i="4" s="1"/>
  <c r="J555" i="4" s="1"/>
  <c r="H319" i="4"/>
  <c r="H440" i="4" s="1"/>
  <c r="H557" i="4" s="1"/>
  <c r="D323" i="4"/>
  <c r="D444" i="4" s="1"/>
  <c r="D561" i="4" s="1"/>
  <c r="K324" i="4"/>
  <c r="K445" i="4" s="1"/>
  <c r="K562" i="4" s="1"/>
  <c r="G328" i="4"/>
  <c r="G449" i="4" s="1"/>
  <c r="G566" i="4" s="1"/>
  <c r="E330" i="4"/>
  <c r="E451" i="4" s="1"/>
  <c r="E568" i="4" s="1"/>
  <c r="L331" i="4"/>
  <c r="L452" i="4" s="1"/>
  <c r="L569" i="4" s="1"/>
  <c r="J333" i="4"/>
  <c r="J454" i="4" s="1"/>
  <c r="J571" i="4" s="1"/>
  <c r="H335" i="4"/>
  <c r="H456" i="4" s="1"/>
  <c r="H573" i="4" s="1"/>
  <c r="F337" i="4"/>
  <c r="F458" i="4" s="1"/>
  <c r="F575" i="4" s="1"/>
  <c r="D339" i="4"/>
  <c r="D460" i="4" s="1"/>
  <c r="D577" i="4" s="1"/>
  <c r="K340" i="4"/>
  <c r="K461" i="4" s="1"/>
  <c r="K578" i="4" s="1"/>
  <c r="E347" i="4"/>
  <c r="E468" i="4" s="1"/>
  <c r="E585" i="4" s="1"/>
  <c r="L348" i="4"/>
  <c r="L469" i="4" s="1"/>
  <c r="L586" i="4" s="1"/>
  <c r="H352" i="4"/>
  <c r="H473" i="4" s="1"/>
  <c r="H590" i="4" s="1"/>
  <c r="F354" i="4"/>
  <c r="F475" i="4" s="1"/>
  <c r="F592" i="4" s="1"/>
  <c r="D356" i="4"/>
  <c r="D477" i="4" s="1"/>
  <c r="D594" i="4" s="1"/>
  <c r="K357" i="4"/>
  <c r="K478" i="4" s="1"/>
  <c r="K595" i="4" s="1"/>
  <c r="G361" i="4"/>
  <c r="G482" i="4" s="1"/>
  <c r="G599" i="4" s="1"/>
  <c r="E363" i="4"/>
  <c r="E484" i="4" s="1"/>
  <c r="E601" i="4" s="1"/>
  <c r="J366" i="4"/>
  <c r="J487" i="4" s="1"/>
  <c r="J604" i="4" s="1"/>
  <c r="H368" i="4"/>
  <c r="H489" i="4" s="1"/>
  <c r="H606" i="4" s="1"/>
  <c r="F370" i="4"/>
  <c r="F491" i="4" s="1"/>
  <c r="F608" i="4" s="1"/>
  <c r="D372" i="4"/>
  <c r="D493" i="4" s="1"/>
  <c r="D610" i="4" s="1"/>
  <c r="K373" i="4"/>
  <c r="K494" i="4" s="1"/>
  <c r="K611" i="4" s="1"/>
  <c r="I375" i="4"/>
  <c r="I496" i="4" s="1"/>
  <c r="I613" i="4" s="1"/>
  <c r="G377" i="4"/>
  <c r="G498" i="4" s="1"/>
  <c r="G615" i="4" s="1"/>
  <c r="E379" i="4"/>
  <c r="E500" i="4" s="1"/>
  <c r="E617" i="4" s="1"/>
  <c r="J383" i="4"/>
  <c r="J504" i="4" s="1"/>
  <c r="H385" i="4"/>
  <c r="H506" i="4" s="1"/>
  <c r="H623" i="4" s="1"/>
  <c r="F387" i="4"/>
  <c r="F508" i="4" s="1"/>
  <c r="F625" i="4" s="1"/>
  <c r="D389" i="4"/>
  <c r="D510" i="4" s="1"/>
  <c r="D627" i="4" s="1"/>
  <c r="K390" i="4"/>
  <c r="K511" i="4" s="1"/>
  <c r="K628" i="4" s="1"/>
  <c r="I392" i="4"/>
  <c r="I513" i="4" s="1"/>
  <c r="I630" i="4" s="1"/>
  <c r="G394" i="4"/>
  <c r="G515" i="4" s="1"/>
  <c r="G632" i="4" s="1"/>
  <c r="E396" i="4"/>
  <c r="E517" i="4" s="1"/>
  <c r="E634" i="4" s="1"/>
  <c r="L397" i="4"/>
  <c r="L518" i="4" s="1"/>
  <c r="L635" i="4" s="1"/>
  <c r="J399" i="4"/>
  <c r="J520" i="4" s="1"/>
  <c r="J637" i="4" s="1"/>
  <c r="H401" i="4"/>
  <c r="H522" i="4" s="1"/>
  <c r="H639" i="4" s="1"/>
  <c r="F403" i="4"/>
  <c r="F524" i="4" s="1"/>
  <c r="F641" i="4" s="1"/>
  <c r="D405" i="4"/>
  <c r="D526" i="4" s="1"/>
  <c r="D643" i="4" s="1"/>
  <c r="K406" i="4"/>
  <c r="K527" i="4" s="1"/>
  <c r="K644" i="4" s="1"/>
  <c r="I408" i="4"/>
  <c r="I529" i="4" s="1"/>
  <c r="I646" i="4" s="1"/>
  <c r="G410" i="4"/>
  <c r="G531" i="4" s="1"/>
  <c r="G648" i="4" s="1"/>
  <c r="E412" i="4"/>
  <c r="E533" i="4" s="1"/>
  <c r="E650" i="4" s="1"/>
  <c r="L413" i="4"/>
  <c r="L534" i="4" s="1"/>
  <c r="L651" i="4" s="1"/>
  <c r="J415" i="4"/>
  <c r="J536" i="4" s="1"/>
  <c r="J653" i="4" s="1"/>
  <c r="H417" i="4"/>
  <c r="H538" i="4" s="1"/>
  <c r="H655" i="4" s="1"/>
  <c r="I397" i="4"/>
  <c r="I518" i="4" s="1"/>
  <c r="I635" i="4" s="1"/>
  <c r="G399" i="4"/>
  <c r="G520" i="4" s="1"/>
  <c r="G637" i="4" s="1"/>
  <c r="E401" i="4"/>
  <c r="E522" i="4" s="1"/>
  <c r="E639" i="4" s="1"/>
  <c r="L402" i="4"/>
  <c r="L523" i="4" s="1"/>
  <c r="L640" i="4" s="1"/>
  <c r="J404" i="4"/>
  <c r="J525" i="4" s="1"/>
  <c r="J642" i="4" s="1"/>
  <c r="H406" i="4"/>
  <c r="H527" i="4" s="1"/>
  <c r="H644" i="4" s="1"/>
  <c r="F408" i="4"/>
  <c r="F529" i="4" s="1"/>
  <c r="F646" i="4" s="1"/>
  <c r="D410" i="4"/>
  <c r="D531" i="4" s="1"/>
  <c r="D648" i="4" s="1"/>
  <c r="K411" i="4"/>
  <c r="K532" i="4" s="1"/>
  <c r="K649" i="4" s="1"/>
  <c r="I413" i="4"/>
  <c r="I534" i="4" s="1"/>
  <c r="I651" i="4" s="1"/>
  <c r="G415" i="4"/>
  <c r="G536" i="4" s="1"/>
  <c r="G653" i="4" s="1"/>
  <c r="E417" i="4"/>
  <c r="E538" i="4" s="1"/>
  <c r="E655" i="4" s="1"/>
  <c r="D349" i="4"/>
  <c r="D470" i="4" s="1"/>
  <c r="D587" i="4" s="1"/>
  <c r="I352" i="4"/>
  <c r="I473" i="4" s="1"/>
  <c r="I590" i="4" s="1"/>
  <c r="E356" i="4"/>
  <c r="E477" i="4" s="1"/>
  <c r="E594" i="4" s="1"/>
  <c r="K358" i="4"/>
  <c r="K479" i="4" s="1"/>
  <c r="K596" i="4" s="1"/>
  <c r="D361" i="4"/>
  <c r="D482" i="4" s="1"/>
  <c r="D599" i="4" s="1"/>
  <c r="K362" i="4"/>
  <c r="K483" i="4" s="1"/>
  <c r="K600" i="4" s="1"/>
  <c r="G366" i="4"/>
  <c r="G487" i="4" s="1"/>
  <c r="G604" i="4" s="1"/>
  <c r="I368" i="4"/>
  <c r="I489" i="4" s="1"/>
  <c r="I606" i="4" s="1"/>
  <c r="G370" i="4"/>
  <c r="G491" i="4" s="1"/>
  <c r="G608" i="4" s="1"/>
  <c r="E372" i="4"/>
  <c r="E493" i="4" s="1"/>
  <c r="E610" i="4" s="1"/>
  <c r="L373" i="4"/>
  <c r="L494" i="4" s="1"/>
  <c r="L611" i="4" s="1"/>
  <c r="J375" i="4"/>
  <c r="J496" i="4" s="1"/>
  <c r="J613" i="4" s="1"/>
  <c r="H377" i="4"/>
  <c r="H498" i="4" s="1"/>
  <c r="H615" i="4" s="1"/>
  <c r="F379" i="4"/>
  <c r="F500" i="4" s="1"/>
  <c r="F617" i="4" s="1"/>
  <c r="D382" i="4"/>
  <c r="K383" i="4"/>
  <c r="K504" i="4" s="1"/>
  <c r="I385" i="4"/>
  <c r="I506" i="4" s="1"/>
  <c r="I623" i="4" s="1"/>
  <c r="G387" i="4"/>
  <c r="G508" i="4" s="1"/>
  <c r="G625" i="4" s="1"/>
  <c r="E389" i="4"/>
  <c r="E510" i="4" s="1"/>
  <c r="E627" i="4" s="1"/>
  <c r="J392" i="4"/>
  <c r="J513" i="4" s="1"/>
  <c r="J630" i="4" s="1"/>
  <c r="F396" i="4"/>
  <c r="F517" i="4" s="1"/>
  <c r="F634" i="4" s="1"/>
  <c r="H309" i="4"/>
  <c r="H430" i="4" s="1"/>
  <c r="H547" i="4" s="1"/>
  <c r="F311" i="4"/>
  <c r="F432" i="4" s="1"/>
  <c r="F549" i="4" s="1"/>
  <c r="D313" i="4"/>
  <c r="D434" i="4" s="1"/>
  <c r="D551" i="4" s="1"/>
  <c r="K314" i="4"/>
  <c r="K435" i="4" s="1"/>
  <c r="K552" i="4" s="1"/>
  <c r="G318" i="4"/>
  <c r="G439" i="4" s="1"/>
  <c r="G556" i="4" s="1"/>
  <c r="E320" i="4"/>
  <c r="E441" i="4" s="1"/>
  <c r="E558" i="4" s="1"/>
  <c r="L321" i="4"/>
  <c r="L442" i="4" s="1"/>
  <c r="L559" i="4" s="1"/>
  <c r="J323" i="4"/>
  <c r="J444" i="4" s="1"/>
  <c r="J561" i="4" s="1"/>
  <c r="H325" i="4"/>
  <c r="H446" i="4" s="1"/>
  <c r="H563" i="4" s="1"/>
  <c r="F327" i="4"/>
  <c r="F448" i="4" s="1"/>
  <c r="F565" i="4" s="1"/>
  <c r="D329" i="4"/>
  <c r="D450" i="4" s="1"/>
  <c r="D567" i="4" s="1"/>
  <c r="K330" i="4"/>
  <c r="K451" i="4" s="1"/>
  <c r="K568" i="4" s="1"/>
  <c r="G334" i="4"/>
  <c r="G455" i="4" s="1"/>
  <c r="G572" i="4" s="1"/>
  <c r="E336" i="4"/>
  <c r="E457" i="4" s="1"/>
  <c r="E574" i="4" s="1"/>
  <c r="J339" i="4"/>
  <c r="J460" i="4" s="1"/>
  <c r="J577" i="4" s="1"/>
  <c r="F344" i="4"/>
  <c r="I349" i="4"/>
  <c r="I470" i="4" s="1"/>
  <c r="I587" i="4" s="1"/>
  <c r="J356" i="4"/>
  <c r="J477" i="4" s="1"/>
  <c r="J594" i="4" s="1"/>
  <c r="D362" i="4"/>
  <c r="D483" i="4" s="1"/>
  <c r="D600" i="4" s="1"/>
  <c r="G367" i="4"/>
  <c r="G488" i="4" s="1"/>
  <c r="G605" i="4" s="1"/>
  <c r="J372" i="4"/>
  <c r="J493" i="4" s="1"/>
  <c r="J610" i="4" s="1"/>
  <c r="F376" i="4"/>
  <c r="F497" i="4" s="1"/>
  <c r="F614" i="4" s="1"/>
  <c r="I382" i="4"/>
  <c r="L387" i="4"/>
  <c r="L508" i="4" s="1"/>
  <c r="L625" i="4" s="1"/>
  <c r="F393" i="4"/>
  <c r="F514" i="4" s="1"/>
  <c r="F631" i="4" s="1"/>
  <c r="K396" i="4"/>
  <c r="K517" i="4" s="1"/>
  <c r="K634" i="4" s="1"/>
  <c r="E402" i="4"/>
  <c r="E523" i="4" s="1"/>
  <c r="E640" i="4" s="1"/>
  <c r="J405" i="4"/>
  <c r="J526" i="4" s="1"/>
  <c r="J643" i="4" s="1"/>
  <c r="D411" i="4"/>
  <c r="D532" i="4" s="1"/>
  <c r="D649" i="4" s="1"/>
  <c r="I414" i="4"/>
  <c r="I535" i="4" s="1"/>
  <c r="I652" i="4" s="1"/>
  <c r="F306" i="4"/>
  <c r="K325" i="4"/>
  <c r="K446" i="4" s="1"/>
  <c r="K563" i="4" s="1"/>
  <c r="D332" i="4"/>
  <c r="D453" i="4" s="1"/>
  <c r="D570" i="4" s="1"/>
  <c r="G337" i="4"/>
  <c r="G458" i="4" s="1"/>
  <c r="G575" i="4" s="1"/>
  <c r="E339" i="4"/>
  <c r="E460" i="4" s="1"/>
  <c r="E577" i="4" s="1"/>
  <c r="I356" i="4"/>
  <c r="I477" i="4" s="1"/>
  <c r="I594" i="4" s="1"/>
  <c r="G311" i="4"/>
  <c r="G432" i="4" s="1"/>
  <c r="G549" i="4" s="1"/>
  <c r="K323" i="4"/>
  <c r="K444" i="4" s="1"/>
  <c r="K561" i="4" s="1"/>
  <c r="E329" i="4"/>
  <c r="E450" i="4" s="1"/>
  <c r="E567" i="4" s="1"/>
  <c r="J332" i="4"/>
  <c r="J453" i="4" s="1"/>
  <c r="J570" i="4" s="1"/>
  <c r="F336" i="4"/>
  <c r="F457" i="4" s="1"/>
  <c r="F574" i="4" s="1"/>
  <c r="L347" i="4"/>
  <c r="L468" i="4" s="1"/>
  <c r="L585" i="4" s="1"/>
  <c r="J349" i="4"/>
  <c r="J470" i="4" s="1"/>
  <c r="J587" i="4" s="1"/>
  <c r="D355" i="4"/>
  <c r="D476" i="4" s="1"/>
  <c r="D593" i="4" s="1"/>
  <c r="E362" i="4"/>
  <c r="E483" i="4" s="1"/>
  <c r="E600" i="4" s="1"/>
  <c r="H367" i="4"/>
  <c r="H488" i="4" s="1"/>
  <c r="H605" i="4" s="1"/>
  <c r="K372" i="4"/>
  <c r="K493" i="4" s="1"/>
  <c r="K610" i="4" s="1"/>
  <c r="F386" i="4"/>
  <c r="F507" i="4" s="1"/>
  <c r="F624" i="4" s="1"/>
  <c r="K389" i="4"/>
  <c r="K510" i="4" s="1"/>
  <c r="K627" i="4" s="1"/>
  <c r="G393" i="4"/>
  <c r="G514" i="4" s="1"/>
  <c r="G631" i="4" s="1"/>
  <c r="J398" i="4"/>
  <c r="J519" i="4" s="1"/>
  <c r="J636" i="4" s="1"/>
  <c r="D404" i="4"/>
  <c r="D525" i="4" s="1"/>
  <c r="D642" i="4" s="1"/>
  <c r="K405" i="4"/>
  <c r="K526" i="4" s="1"/>
  <c r="K643" i="4" s="1"/>
  <c r="E411" i="4"/>
  <c r="E532" i="4" s="1"/>
  <c r="E649" i="4" s="1"/>
  <c r="H416" i="4"/>
  <c r="H537" i="4" s="1"/>
  <c r="H654" i="4" s="1"/>
  <c r="E311" i="4"/>
  <c r="E432" i="4" s="1"/>
  <c r="E549" i="4" s="1"/>
  <c r="K321" i="4"/>
  <c r="K442" i="4" s="1"/>
  <c r="K559" i="4" s="1"/>
  <c r="K312" i="4"/>
  <c r="K433" i="4" s="1"/>
  <c r="K550" i="4" s="1"/>
  <c r="D327" i="4"/>
  <c r="D448" i="4" s="1"/>
  <c r="D565" i="4" s="1"/>
  <c r="I330" i="4"/>
  <c r="I451" i="4" s="1"/>
  <c r="I568" i="4" s="1"/>
  <c r="E334" i="4"/>
  <c r="E455" i="4" s="1"/>
  <c r="E572" i="4" s="1"/>
  <c r="H339" i="4"/>
  <c r="H460" i="4" s="1"/>
  <c r="H577" i="4" s="1"/>
  <c r="D344" i="4"/>
  <c r="I347" i="4"/>
  <c r="I468" i="4" s="1"/>
  <c r="I585" i="4" s="1"/>
  <c r="L352" i="4"/>
  <c r="L473" i="4" s="1"/>
  <c r="L590" i="4" s="1"/>
  <c r="H356" i="4"/>
  <c r="H477" i="4" s="1"/>
  <c r="H594" i="4" s="1"/>
  <c r="D360" i="4"/>
  <c r="D481" i="4" s="1"/>
  <c r="D598" i="4" s="1"/>
  <c r="G365" i="4"/>
  <c r="G486" i="4" s="1"/>
  <c r="G603" i="4" s="1"/>
  <c r="J370" i="4"/>
  <c r="J491" i="4" s="1"/>
  <c r="J608" i="4" s="1"/>
  <c r="F374" i="4"/>
  <c r="F495" i="4" s="1"/>
  <c r="F612" i="4" s="1"/>
  <c r="E384" i="4"/>
  <c r="E505" i="4" s="1"/>
  <c r="E622" i="4" s="1"/>
  <c r="H389" i="4"/>
  <c r="H510" i="4" s="1"/>
  <c r="H627" i="4" s="1"/>
  <c r="K394" i="4"/>
  <c r="K515" i="4" s="1"/>
  <c r="K632" i="4" s="1"/>
  <c r="E400" i="4"/>
  <c r="E521" i="4" s="1"/>
  <c r="E638" i="4" s="1"/>
  <c r="J403" i="4"/>
  <c r="J524" i="4" s="1"/>
  <c r="J641" i="4" s="1"/>
  <c r="D409" i="4"/>
  <c r="D530" i="4" s="1"/>
  <c r="D647" i="4" s="1"/>
  <c r="G414" i="4"/>
  <c r="G535" i="4" s="1"/>
  <c r="G652" i="4" s="1"/>
  <c r="E416" i="4"/>
  <c r="E537" i="4" s="1"/>
  <c r="E654" i="4" s="1"/>
  <c r="K399" i="4"/>
  <c r="K520" i="4" s="1"/>
  <c r="K637" i="4" s="1"/>
  <c r="E405" i="4"/>
  <c r="E526" i="4" s="1"/>
  <c r="E643" i="4" s="1"/>
  <c r="J408" i="4"/>
  <c r="J529" i="4" s="1"/>
  <c r="J646" i="4" s="1"/>
  <c r="F412" i="4"/>
  <c r="F533" i="4" s="1"/>
  <c r="F650" i="4" s="1"/>
  <c r="I417" i="4"/>
  <c r="I538" i="4" s="1"/>
  <c r="I655" i="4" s="1"/>
  <c r="G346" i="4"/>
  <c r="G467" i="4" s="1"/>
  <c r="G584" i="4" s="1"/>
  <c r="L349" i="4"/>
  <c r="L470" i="4" s="1"/>
  <c r="L587" i="4" s="1"/>
  <c r="H353" i="4"/>
  <c r="H474" i="4" s="1"/>
  <c r="H591" i="4" s="1"/>
  <c r="D357" i="4"/>
  <c r="D478" i="4" s="1"/>
  <c r="D595" i="4" s="1"/>
  <c r="H361" i="4"/>
  <c r="H482" i="4" s="1"/>
  <c r="H599" i="4" s="1"/>
  <c r="F363" i="4"/>
  <c r="F484" i="4" s="1"/>
  <c r="F601" i="4" s="1"/>
  <c r="D365" i="4"/>
  <c r="D486" i="4" s="1"/>
  <c r="D603" i="4" s="1"/>
  <c r="K366" i="4"/>
  <c r="K487" i="4" s="1"/>
  <c r="K604" i="4" s="1"/>
  <c r="D369" i="4"/>
  <c r="D490" i="4" s="1"/>
  <c r="D607" i="4" s="1"/>
  <c r="K370" i="4"/>
  <c r="K491" i="4" s="1"/>
  <c r="K608" i="4" s="1"/>
  <c r="I372" i="4"/>
  <c r="I493" i="4" s="1"/>
  <c r="I610" i="4" s="1"/>
  <c r="E376" i="4"/>
  <c r="E497" i="4" s="1"/>
  <c r="E614" i="4" s="1"/>
  <c r="L377" i="4"/>
  <c r="L498" i="4" s="1"/>
  <c r="L615" i="4" s="1"/>
  <c r="H382" i="4"/>
  <c r="F384" i="4"/>
  <c r="F505" i="4" s="1"/>
  <c r="F622" i="4" s="1"/>
  <c r="D386" i="4"/>
  <c r="D507" i="4" s="1"/>
  <c r="D624" i="4" s="1"/>
  <c r="K387" i="4"/>
  <c r="K508" i="4" s="1"/>
  <c r="K625" i="4" s="1"/>
  <c r="I389" i="4"/>
  <c r="I510" i="4" s="1"/>
  <c r="I627" i="4" s="1"/>
  <c r="G391" i="4"/>
  <c r="G512" i="4" s="1"/>
  <c r="G629" i="4" s="1"/>
  <c r="E393" i="4"/>
  <c r="E514" i="4" s="1"/>
  <c r="E631" i="4" s="1"/>
  <c r="L394" i="4"/>
  <c r="L515" i="4" s="1"/>
  <c r="L632" i="4" s="1"/>
  <c r="G306" i="4"/>
  <c r="E308" i="4"/>
  <c r="E429" i="4" s="1"/>
  <c r="E546" i="4" s="1"/>
  <c r="L309" i="4"/>
  <c r="L430" i="4" s="1"/>
  <c r="L547" i="4" s="1"/>
  <c r="J311" i="4"/>
  <c r="J432" i="4" s="1"/>
  <c r="J549" i="4" s="1"/>
  <c r="H313" i="4"/>
  <c r="H434" i="4" s="1"/>
  <c r="H551" i="4" s="1"/>
  <c r="F315" i="4"/>
  <c r="F436" i="4" s="1"/>
  <c r="F553" i="4" s="1"/>
  <c r="D317" i="4"/>
  <c r="D438" i="4" s="1"/>
  <c r="D555" i="4" s="1"/>
  <c r="K318" i="4"/>
  <c r="K439" i="4" s="1"/>
  <c r="K556" i="4" s="1"/>
  <c r="I320" i="4"/>
  <c r="I441" i="4" s="1"/>
  <c r="I558" i="4" s="1"/>
  <c r="E324" i="4"/>
  <c r="E445" i="4" s="1"/>
  <c r="E562" i="4" s="1"/>
  <c r="L325" i="4"/>
  <c r="L446" i="4" s="1"/>
  <c r="L563" i="4" s="1"/>
  <c r="J327" i="4"/>
  <c r="J448" i="4" s="1"/>
  <c r="J565" i="4" s="1"/>
  <c r="H329" i="4"/>
  <c r="H450" i="4" s="1"/>
  <c r="H567" i="4" s="1"/>
  <c r="D333" i="4"/>
  <c r="D454" i="4" s="1"/>
  <c r="D571" i="4" s="1"/>
  <c r="K334" i="4"/>
  <c r="K455" i="4" s="1"/>
  <c r="K572" i="4" s="1"/>
  <c r="I336" i="4"/>
  <c r="I457" i="4" s="1"/>
  <c r="I574" i="4" s="1"/>
  <c r="G338" i="4"/>
  <c r="G459" i="4" s="1"/>
  <c r="G576" i="4" s="1"/>
  <c r="E340" i="4"/>
  <c r="E461" i="4" s="1"/>
  <c r="E578" i="4" s="1"/>
  <c r="L341" i="4"/>
  <c r="L462" i="4" s="1"/>
  <c r="L579" i="4" s="1"/>
  <c r="J344" i="4"/>
  <c r="H346" i="4"/>
  <c r="H467" i="4" s="1"/>
  <c r="H584" i="4" s="1"/>
  <c r="F348" i="4"/>
  <c r="F469" i="4" s="1"/>
  <c r="F586" i="4" s="1"/>
  <c r="D350" i="4"/>
  <c r="D471" i="4" s="1"/>
  <c r="D588" i="4" s="1"/>
  <c r="K351" i="4"/>
  <c r="K472" i="4" s="1"/>
  <c r="K589" i="4" s="1"/>
  <c r="I353" i="4"/>
  <c r="I474" i="4" s="1"/>
  <c r="I591" i="4" s="1"/>
  <c r="E357" i="4"/>
  <c r="E478" i="4" s="1"/>
  <c r="E595" i="4" s="1"/>
  <c r="L358" i="4"/>
  <c r="L479" i="4" s="1"/>
  <c r="L596" i="4" s="1"/>
  <c r="H362" i="4"/>
  <c r="H483" i="4" s="1"/>
  <c r="H600" i="4" s="1"/>
  <c r="F364" i="4"/>
  <c r="F485" i="4" s="1"/>
  <c r="F602" i="4" s="1"/>
  <c r="D366" i="4"/>
  <c r="D487" i="4" s="1"/>
  <c r="D604" i="4" s="1"/>
  <c r="K367" i="4"/>
  <c r="K488" i="4" s="1"/>
  <c r="K605" i="4" s="1"/>
  <c r="G371" i="4"/>
  <c r="G492" i="4" s="1"/>
  <c r="G609" i="4" s="1"/>
  <c r="E373" i="4"/>
  <c r="E494" i="4" s="1"/>
  <c r="E611" i="4" s="1"/>
  <c r="J376" i="4"/>
  <c r="J497" i="4" s="1"/>
  <c r="J614" i="4" s="1"/>
  <c r="H378" i="4"/>
  <c r="H499" i="4" s="1"/>
  <c r="H616" i="4" s="1"/>
  <c r="D383" i="4"/>
  <c r="D504" i="4" s="1"/>
  <c r="K384" i="4"/>
  <c r="K505" i="4" s="1"/>
  <c r="K622" i="4" s="1"/>
  <c r="I386" i="4"/>
  <c r="I507" i="4" s="1"/>
  <c r="I624" i="4" s="1"/>
  <c r="G388" i="4"/>
  <c r="G509" i="4" s="1"/>
  <c r="G626" i="4" s="1"/>
  <c r="E390" i="4"/>
  <c r="E511" i="4" s="1"/>
  <c r="E628" i="4" s="1"/>
  <c r="L391" i="4"/>
  <c r="L512" i="4" s="1"/>
  <c r="L629" i="4" s="1"/>
  <c r="J393" i="4"/>
  <c r="J514" i="4" s="1"/>
  <c r="J631" i="4" s="1"/>
  <c r="H395" i="4"/>
  <c r="H516" i="4" s="1"/>
  <c r="H633" i="4" s="1"/>
  <c r="F397" i="4"/>
  <c r="F518" i="4" s="1"/>
  <c r="F635" i="4" s="1"/>
  <c r="D399" i="4"/>
  <c r="D520" i="4" s="1"/>
  <c r="D637" i="4" s="1"/>
  <c r="K400" i="4"/>
  <c r="K521" i="4" s="1"/>
  <c r="K638" i="4" s="1"/>
  <c r="I402" i="4"/>
  <c r="I523" i="4" s="1"/>
  <c r="I640" i="4" s="1"/>
  <c r="G404" i="4"/>
  <c r="G525" i="4" s="1"/>
  <c r="G642" i="4" s="1"/>
  <c r="E406" i="4"/>
  <c r="E527" i="4" s="1"/>
  <c r="E644" i="4" s="1"/>
  <c r="L407" i="4"/>
  <c r="L528" i="4" s="1"/>
  <c r="L645" i="4" s="1"/>
  <c r="J409" i="4"/>
  <c r="J530" i="4" s="1"/>
  <c r="J647" i="4" s="1"/>
  <c r="H411" i="4"/>
  <c r="H532" i="4" s="1"/>
  <c r="H649" i="4" s="1"/>
  <c r="F413" i="4"/>
  <c r="F534" i="4" s="1"/>
  <c r="F651" i="4" s="1"/>
  <c r="D415" i="4"/>
  <c r="D536" i="4" s="1"/>
  <c r="D653" i="4" s="1"/>
  <c r="K416" i="4"/>
  <c r="K537" i="4" s="1"/>
  <c r="K654" i="4" s="1"/>
  <c r="J310" i="4"/>
  <c r="J431" i="4" s="1"/>
  <c r="J548" i="4" s="1"/>
  <c r="E315" i="4"/>
  <c r="E436" i="4" s="1"/>
  <c r="E553" i="4" s="1"/>
  <c r="L328" i="4"/>
  <c r="L449" i="4" s="1"/>
  <c r="L566" i="4" s="1"/>
  <c r="J330" i="4"/>
  <c r="J451" i="4" s="1"/>
  <c r="J568" i="4" s="1"/>
  <c r="H332" i="4"/>
  <c r="H453" i="4" s="1"/>
  <c r="H570" i="4" s="1"/>
  <c r="F334" i="4"/>
  <c r="F455" i="4" s="1"/>
  <c r="F572" i="4" s="1"/>
  <c r="D336" i="4"/>
  <c r="D457" i="4" s="1"/>
  <c r="D574" i="4" s="1"/>
  <c r="K337" i="4"/>
  <c r="K458" i="4" s="1"/>
  <c r="K575" i="4" s="1"/>
  <c r="I339" i="4"/>
  <c r="I460" i="4" s="1"/>
  <c r="I577" i="4" s="1"/>
  <c r="E344" i="4"/>
  <c r="K346" i="4"/>
  <c r="K467" i="4" s="1"/>
  <c r="K584" i="4" s="1"/>
  <c r="L353" i="4"/>
  <c r="L474" i="4" s="1"/>
  <c r="L591" i="4" s="1"/>
  <c r="H357" i="4"/>
  <c r="H478" i="4" s="1"/>
  <c r="H595" i="4" s="1"/>
  <c r="H306" i="4"/>
  <c r="F308" i="4"/>
  <c r="F429" i="4" s="1"/>
  <c r="F546" i="4" s="1"/>
  <c r="D310" i="4"/>
  <c r="D431" i="4" s="1"/>
  <c r="D548" i="4" s="1"/>
  <c r="K311" i="4"/>
  <c r="K432" i="4" s="1"/>
  <c r="K549" i="4" s="1"/>
  <c r="I313" i="4"/>
  <c r="I434" i="4" s="1"/>
  <c r="I551" i="4" s="1"/>
  <c r="G315" i="4"/>
  <c r="G436" i="4" s="1"/>
  <c r="G553" i="4" s="1"/>
  <c r="E317" i="4"/>
  <c r="E438" i="4" s="1"/>
  <c r="E555" i="4" s="1"/>
  <c r="L318" i="4"/>
  <c r="L439" i="4" s="1"/>
  <c r="L556" i="4" s="1"/>
  <c r="J320" i="4"/>
  <c r="J441" i="4" s="1"/>
  <c r="J558" i="4" s="1"/>
  <c r="F324" i="4"/>
  <c r="F445" i="4" s="1"/>
  <c r="F562" i="4" s="1"/>
  <c r="K327" i="4"/>
  <c r="K448" i="4" s="1"/>
  <c r="K565" i="4" s="1"/>
  <c r="I329" i="4"/>
  <c r="I450" i="4" s="1"/>
  <c r="I567" i="4" s="1"/>
  <c r="E333" i="4"/>
  <c r="E454" i="4" s="1"/>
  <c r="E571" i="4" s="1"/>
  <c r="L334" i="4"/>
  <c r="L455" i="4" s="1"/>
  <c r="L572" i="4" s="1"/>
  <c r="J336" i="4"/>
  <c r="J457" i="4" s="1"/>
  <c r="J574" i="4" s="1"/>
  <c r="H338" i="4"/>
  <c r="H459" i="4" s="1"/>
  <c r="H576" i="4" s="1"/>
  <c r="F340" i="4"/>
  <c r="F461" i="4" s="1"/>
  <c r="F578" i="4" s="1"/>
  <c r="K344" i="4"/>
  <c r="I346" i="4"/>
  <c r="I467" i="4" s="1"/>
  <c r="I584" i="4" s="1"/>
  <c r="G348" i="4"/>
  <c r="G469" i="4" s="1"/>
  <c r="G586" i="4" s="1"/>
  <c r="E350" i="4"/>
  <c r="E471" i="4" s="1"/>
  <c r="E588" i="4" s="1"/>
  <c r="L351" i="4"/>
  <c r="L472" i="4" s="1"/>
  <c r="L589" i="4" s="1"/>
  <c r="J353" i="4"/>
  <c r="J474" i="4" s="1"/>
  <c r="J591" i="4" s="1"/>
  <c r="F357" i="4"/>
  <c r="F478" i="4" s="1"/>
  <c r="F595" i="4" s="1"/>
  <c r="D359" i="4"/>
  <c r="D480" i="4" s="1"/>
  <c r="D597" i="4" s="1"/>
  <c r="I362" i="4"/>
  <c r="I483" i="4" s="1"/>
  <c r="I600" i="4" s="1"/>
  <c r="E366" i="4"/>
  <c r="E487" i="4" s="1"/>
  <c r="E604" i="4" s="1"/>
  <c r="L367" i="4"/>
  <c r="L488" i="4" s="1"/>
  <c r="L605" i="4" s="1"/>
  <c r="H371" i="4"/>
  <c r="H492" i="4" s="1"/>
  <c r="H609" i="4" s="1"/>
  <c r="F373" i="4"/>
  <c r="F494" i="4" s="1"/>
  <c r="F611" i="4" s="1"/>
  <c r="D375" i="4"/>
  <c r="D496" i="4" s="1"/>
  <c r="D613" i="4" s="1"/>
  <c r="K376" i="4"/>
  <c r="K497" i="4" s="1"/>
  <c r="K614" i="4" s="1"/>
  <c r="I378" i="4"/>
  <c r="I499" i="4" s="1"/>
  <c r="I616" i="4" s="1"/>
  <c r="E383" i="4"/>
  <c r="E504" i="4" s="1"/>
  <c r="L384" i="4"/>
  <c r="L505" i="4" s="1"/>
  <c r="L622" i="4" s="1"/>
  <c r="J386" i="4"/>
  <c r="J507" i="4" s="1"/>
  <c r="J624" i="4" s="1"/>
  <c r="H388" i="4"/>
  <c r="H509" i="4" s="1"/>
  <c r="H626" i="4" s="1"/>
  <c r="F390" i="4"/>
  <c r="F511" i="4" s="1"/>
  <c r="F628" i="4" s="1"/>
  <c r="D392" i="4"/>
  <c r="D513" i="4" s="1"/>
  <c r="D630" i="4" s="1"/>
  <c r="K393" i="4"/>
  <c r="K514" i="4" s="1"/>
  <c r="K631" i="4" s="1"/>
  <c r="I395" i="4"/>
  <c r="I516" i="4" s="1"/>
  <c r="I633" i="4" s="1"/>
  <c r="G397" i="4"/>
  <c r="G518" i="4" s="1"/>
  <c r="G635" i="4" s="1"/>
  <c r="E399" i="4"/>
  <c r="E520" i="4" s="1"/>
  <c r="E637" i="4" s="1"/>
  <c r="L400" i="4"/>
  <c r="L521" i="4" s="1"/>
  <c r="L638" i="4" s="1"/>
  <c r="J402" i="4"/>
  <c r="J523" i="4" s="1"/>
  <c r="J640" i="4" s="1"/>
  <c r="H404" i="4"/>
  <c r="H525" i="4" s="1"/>
  <c r="H642" i="4" s="1"/>
  <c r="F406" i="4"/>
  <c r="F527" i="4" s="1"/>
  <c r="F644" i="4" s="1"/>
  <c r="D408" i="4"/>
  <c r="D529" i="4" s="1"/>
  <c r="D646" i="4" s="1"/>
  <c r="K409" i="4"/>
  <c r="K530" i="4" s="1"/>
  <c r="K647" i="4" s="1"/>
  <c r="I411" i="4"/>
  <c r="I532" i="4" s="1"/>
  <c r="I649" i="4" s="1"/>
  <c r="G413" i="4"/>
  <c r="G534" i="4" s="1"/>
  <c r="G651" i="4" s="1"/>
  <c r="E415" i="4"/>
  <c r="E536" i="4" s="1"/>
  <c r="E653" i="4" s="1"/>
  <c r="L416" i="4"/>
  <c r="L537" i="4" s="1"/>
  <c r="L654" i="4" s="1"/>
  <c r="J314" i="4"/>
  <c r="J435" i="4" s="1"/>
  <c r="J552" i="4" s="1"/>
  <c r="L316" i="4"/>
  <c r="L437" i="4" s="1"/>
  <c r="L554" i="4" s="1"/>
  <c r="J318" i="4"/>
  <c r="J439" i="4" s="1"/>
  <c r="J556" i="4" s="1"/>
  <c r="H320" i="4"/>
  <c r="H441" i="4" s="1"/>
  <c r="H558" i="4" s="1"/>
  <c r="L324" i="4"/>
  <c r="L445" i="4" s="1"/>
  <c r="L562" i="4" s="1"/>
  <c r="E306" i="4"/>
  <c r="J309" i="4"/>
  <c r="J430" i="4" s="1"/>
  <c r="J547" i="4" s="1"/>
  <c r="H311" i="4"/>
  <c r="H432" i="4" s="1"/>
  <c r="H549" i="4" s="1"/>
  <c r="F313" i="4"/>
  <c r="F434" i="4" s="1"/>
  <c r="F551" i="4" s="1"/>
  <c r="D315" i="4"/>
  <c r="D436" i="4" s="1"/>
  <c r="D553" i="4" s="1"/>
  <c r="K316" i="4"/>
  <c r="K437" i="4" s="1"/>
  <c r="K554" i="4" s="1"/>
  <c r="I318" i="4"/>
  <c r="I439" i="4" s="1"/>
  <c r="I556" i="4" s="1"/>
  <c r="G320" i="4"/>
  <c r="G441" i="4" s="1"/>
  <c r="G558" i="4" s="1"/>
  <c r="L323" i="4"/>
  <c r="L444" i="4" s="1"/>
  <c r="L561" i="4" s="1"/>
  <c r="J325" i="4"/>
  <c r="J446" i="4" s="1"/>
  <c r="J563" i="4" s="1"/>
  <c r="H327" i="4"/>
  <c r="H448" i="4" s="1"/>
  <c r="H565" i="4" s="1"/>
  <c r="F329" i="4"/>
  <c r="F450" i="4" s="1"/>
  <c r="F567" i="4" s="1"/>
  <c r="K332" i="4"/>
  <c r="K453" i="4" s="1"/>
  <c r="K570" i="4" s="1"/>
  <c r="I334" i="4"/>
  <c r="I455" i="4" s="1"/>
  <c r="I572" i="4" s="1"/>
  <c r="G336" i="4"/>
  <c r="G457" i="4" s="1"/>
  <c r="G574" i="4" s="1"/>
  <c r="E338" i="4"/>
  <c r="E459" i="4" s="1"/>
  <c r="E576" i="4" s="1"/>
  <c r="L339" i="4"/>
  <c r="L460" i="4" s="1"/>
  <c r="L577" i="4" s="1"/>
  <c r="H344" i="4"/>
  <c r="F346" i="4"/>
  <c r="F467" i="4" s="1"/>
  <c r="F584" i="4" s="1"/>
  <c r="D348" i="4"/>
  <c r="D469" i="4" s="1"/>
  <c r="D586" i="4" s="1"/>
  <c r="K349" i="4"/>
  <c r="K470" i="4" s="1"/>
  <c r="K587" i="4" s="1"/>
  <c r="I351" i="4"/>
  <c r="I472" i="4" s="1"/>
  <c r="I589" i="4" s="1"/>
  <c r="G353" i="4"/>
  <c r="G474" i="4" s="1"/>
  <c r="G591" i="4" s="1"/>
  <c r="E355" i="4"/>
  <c r="E476" i="4" s="1"/>
  <c r="E593" i="4" s="1"/>
  <c r="L356" i="4"/>
  <c r="L477" i="4" s="1"/>
  <c r="L594" i="4" s="1"/>
  <c r="J358" i="4"/>
  <c r="J479" i="4" s="1"/>
  <c r="J596" i="4" s="1"/>
  <c r="F362" i="4"/>
  <c r="F483" i="4" s="1"/>
  <c r="F600" i="4" s="1"/>
  <c r="D364" i="4"/>
  <c r="D485" i="4" s="1"/>
  <c r="D602" i="4" s="1"/>
  <c r="K365" i="4"/>
  <c r="K486" i="4" s="1"/>
  <c r="K603" i="4" s="1"/>
  <c r="I367" i="4"/>
  <c r="I488" i="4" s="1"/>
  <c r="I605" i="4" s="1"/>
  <c r="E371" i="4"/>
  <c r="E492" i="4" s="1"/>
  <c r="E609" i="4" s="1"/>
  <c r="L372" i="4"/>
  <c r="L493" i="4" s="1"/>
  <c r="L610" i="4" s="1"/>
  <c r="H376" i="4"/>
  <c r="H497" i="4" s="1"/>
  <c r="H614" i="4" s="1"/>
  <c r="F378" i="4"/>
  <c r="F499" i="4" s="1"/>
  <c r="F616" i="4" s="1"/>
  <c r="K382" i="4"/>
  <c r="I384" i="4"/>
  <c r="I505" i="4" s="1"/>
  <c r="I622" i="4" s="1"/>
  <c r="G386" i="4"/>
  <c r="G507" i="4" s="1"/>
  <c r="G624" i="4" s="1"/>
  <c r="E388" i="4"/>
  <c r="E509" i="4" s="1"/>
  <c r="E626" i="4" s="1"/>
  <c r="L389" i="4"/>
  <c r="L510" i="4" s="1"/>
  <c r="L627" i="4" s="1"/>
  <c r="J391" i="4"/>
  <c r="J512" i="4" s="1"/>
  <c r="J629" i="4" s="1"/>
  <c r="H393" i="4"/>
  <c r="H514" i="4" s="1"/>
  <c r="H631" i="4" s="1"/>
  <c r="F395" i="4"/>
  <c r="F516" i="4" s="1"/>
  <c r="F633" i="4" s="1"/>
  <c r="D397" i="4"/>
  <c r="D518" i="4" s="1"/>
  <c r="D635" i="4" s="1"/>
  <c r="K398" i="4"/>
  <c r="K519" i="4" s="1"/>
  <c r="K636" i="4" s="1"/>
  <c r="I400" i="4"/>
  <c r="I521" i="4" s="1"/>
  <c r="I638" i="4" s="1"/>
  <c r="G402" i="4"/>
  <c r="G523" i="4" s="1"/>
  <c r="G640" i="4" s="1"/>
  <c r="E404" i="4"/>
  <c r="E525" i="4" s="1"/>
  <c r="E642" i="4" s="1"/>
  <c r="L405" i="4"/>
  <c r="L526" i="4" s="1"/>
  <c r="L643" i="4" s="1"/>
  <c r="J407" i="4"/>
  <c r="J528" i="4" s="1"/>
  <c r="J645" i="4" s="1"/>
  <c r="H409" i="4"/>
  <c r="H530" i="4" s="1"/>
  <c r="H647" i="4" s="1"/>
  <c r="F411" i="4"/>
  <c r="F532" i="4" s="1"/>
  <c r="F649" i="4" s="1"/>
  <c r="D413" i="4"/>
  <c r="D534" i="4" s="1"/>
  <c r="D651" i="4" s="1"/>
  <c r="K414" i="4"/>
  <c r="K535" i="4" s="1"/>
  <c r="K652" i="4" s="1"/>
  <c r="I416" i="4"/>
  <c r="I537" i="4" s="1"/>
  <c r="I654" i="4" s="1"/>
  <c r="J396" i="4"/>
  <c r="J517" i="4" s="1"/>
  <c r="J634" i="4" s="1"/>
  <c r="H398" i="4"/>
  <c r="H519" i="4" s="1"/>
  <c r="H636" i="4" s="1"/>
  <c r="F400" i="4"/>
  <c r="F521" i="4" s="1"/>
  <c r="F638" i="4" s="1"/>
  <c r="D402" i="4"/>
  <c r="D523" i="4" s="1"/>
  <c r="D640" i="4" s="1"/>
  <c r="K403" i="4"/>
  <c r="K524" i="4" s="1"/>
  <c r="K641" i="4" s="1"/>
  <c r="I405" i="4"/>
  <c r="I526" i="4" s="1"/>
  <c r="I643" i="4" s="1"/>
  <c r="G407" i="4"/>
  <c r="G528" i="4" s="1"/>
  <c r="G645" i="4" s="1"/>
  <c r="E409" i="4"/>
  <c r="E530" i="4" s="1"/>
  <c r="E647" i="4" s="1"/>
  <c r="L410" i="4"/>
  <c r="L531" i="4" s="1"/>
  <c r="L648" i="4" s="1"/>
  <c r="J412" i="4"/>
  <c r="J533" i="4" s="1"/>
  <c r="J650" i="4" s="1"/>
  <c r="H414" i="4"/>
  <c r="H535" i="4" s="1"/>
  <c r="H652" i="4" s="1"/>
  <c r="F416" i="4"/>
  <c r="F537" i="4" s="1"/>
  <c r="F654" i="4" s="1"/>
  <c r="L390" i="4"/>
  <c r="L511" i="4" s="1"/>
  <c r="L628" i="4" s="1"/>
  <c r="I332" i="4"/>
  <c r="I453" i="4" s="1"/>
  <c r="I570" i="4" s="1"/>
  <c r="L337" i="4"/>
  <c r="L458" i="4" s="1"/>
  <c r="L575" i="4" s="1"/>
  <c r="D346" i="4"/>
  <c r="D467" i="4" s="1"/>
  <c r="D584" i="4" s="1"/>
  <c r="K347" i="4"/>
  <c r="K468" i="4" s="1"/>
  <c r="K585" i="4" s="1"/>
  <c r="E353" i="4"/>
  <c r="E474" i="4" s="1"/>
  <c r="E591" i="4" s="1"/>
  <c r="F360" i="4"/>
  <c r="F481" i="4" s="1"/>
  <c r="F598" i="4" s="1"/>
  <c r="K363" i="4"/>
  <c r="K484" i="4" s="1"/>
  <c r="K601" i="4" s="1"/>
  <c r="E369" i="4"/>
  <c r="E490" i="4" s="1"/>
  <c r="E607" i="4" s="1"/>
  <c r="E386" i="4"/>
  <c r="E507" i="4" s="1"/>
  <c r="E624" i="4" s="1"/>
  <c r="H391" i="4"/>
  <c r="H512" i="4" s="1"/>
  <c r="H629" i="4" s="1"/>
  <c r="I398" i="4"/>
  <c r="I519" i="4" s="1"/>
  <c r="I636" i="4" s="1"/>
  <c r="L403" i="4"/>
  <c r="L524" i="4" s="1"/>
  <c r="L641" i="4" s="1"/>
  <c r="F409" i="4"/>
  <c r="F530" i="4" s="1"/>
  <c r="F647" i="4" s="1"/>
  <c r="G416" i="4"/>
  <c r="G537" i="4" s="1"/>
  <c r="G654" i="4" s="1"/>
  <c r="G313" i="4"/>
  <c r="G434" i="4" s="1"/>
  <c r="G551" i="4" s="1"/>
  <c r="F330" i="4"/>
  <c r="F451" i="4" s="1"/>
  <c r="F568" i="4" s="1"/>
  <c r="I335" i="4"/>
  <c r="I456" i="4" s="1"/>
  <c r="I573" i="4" s="1"/>
  <c r="D353" i="4"/>
  <c r="D474" i="4" s="1"/>
  <c r="D591" i="4" s="1"/>
  <c r="I309" i="4"/>
  <c r="I430" i="4" s="1"/>
  <c r="I547" i="4" s="1"/>
  <c r="L314" i="4"/>
  <c r="L435" i="4" s="1"/>
  <c r="L552" i="4" s="1"/>
  <c r="K71" i="19" s="1"/>
  <c r="F320" i="4"/>
  <c r="F441" i="4" s="1"/>
  <c r="F558" i="4" s="1"/>
  <c r="G327" i="4"/>
  <c r="G448" i="4" s="1"/>
  <c r="G565" i="4" s="1"/>
  <c r="H334" i="4"/>
  <c r="H455" i="4" s="1"/>
  <c r="H572" i="4" s="1"/>
  <c r="K339" i="4"/>
  <c r="K460" i="4" s="1"/>
  <c r="K577" i="4" s="1"/>
  <c r="E346" i="4"/>
  <c r="E467" i="4" s="1"/>
  <c r="E584" i="4" s="1"/>
  <c r="F353" i="4"/>
  <c r="F474" i="4" s="1"/>
  <c r="F591" i="4" s="1"/>
  <c r="I358" i="4"/>
  <c r="I479" i="4" s="1"/>
  <c r="I596" i="4" s="1"/>
  <c r="J365" i="4"/>
  <c r="J486" i="4" s="1"/>
  <c r="J603" i="4" s="1"/>
  <c r="D371" i="4"/>
  <c r="D492" i="4" s="1"/>
  <c r="D609" i="4" s="1"/>
  <c r="E378" i="4"/>
  <c r="E499" i="4" s="1"/>
  <c r="E616" i="4" s="1"/>
  <c r="H384" i="4"/>
  <c r="H505" i="4" s="1"/>
  <c r="H622" i="4" s="1"/>
  <c r="I391" i="4"/>
  <c r="I512" i="4" s="1"/>
  <c r="I629" i="4" s="1"/>
  <c r="L396" i="4"/>
  <c r="L517" i="4" s="1"/>
  <c r="L634" i="4" s="1"/>
  <c r="F402" i="4"/>
  <c r="F523" i="4" s="1"/>
  <c r="F640" i="4" s="1"/>
  <c r="I407" i="4"/>
  <c r="I528" i="4" s="1"/>
  <c r="I645" i="4" s="1"/>
  <c r="L412" i="4"/>
  <c r="L533" i="4" s="1"/>
  <c r="L650" i="4" s="1"/>
  <c r="J306" i="4"/>
  <c r="F318" i="4"/>
  <c r="F439" i="4" s="1"/>
  <c r="F556" i="4" s="1"/>
  <c r="D324" i="4"/>
  <c r="D445" i="4" s="1"/>
  <c r="D562" i="4" s="1"/>
  <c r="F309" i="4"/>
  <c r="F430" i="4" s="1"/>
  <c r="F547" i="4" s="1"/>
  <c r="I314" i="4"/>
  <c r="I435" i="4" s="1"/>
  <c r="I552" i="4" s="1"/>
  <c r="L319" i="4"/>
  <c r="L440" i="4" s="1"/>
  <c r="L557" i="4" s="1"/>
  <c r="F325" i="4"/>
  <c r="F446" i="4" s="1"/>
  <c r="F563" i="4" s="1"/>
  <c r="G332" i="4"/>
  <c r="G453" i="4" s="1"/>
  <c r="G570" i="4" s="1"/>
  <c r="J337" i="4"/>
  <c r="J458" i="4" s="1"/>
  <c r="J575" i="4" s="1"/>
  <c r="E351" i="4"/>
  <c r="E472" i="4" s="1"/>
  <c r="E589" i="4" s="1"/>
  <c r="K361" i="4"/>
  <c r="K482" i="4" s="1"/>
  <c r="K599" i="4" s="1"/>
  <c r="E367" i="4"/>
  <c r="E488" i="4" s="1"/>
  <c r="E605" i="4" s="1"/>
  <c r="H372" i="4"/>
  <c r="H493" i="4" s="1"/>
  <c r="H610" i="4" s="1"/>
  <c r="K377" i="4"/>
  <c r="K498" i="4" s="1"/>
  <c r="K615" i="4" s="1"/>
  <c r="L385" i="4"/>
  <c r="L506" i="4" s="1"/>
  <c r="L623" i="4" s="1"/>
  <c r="F391" i="4"/>
  <c r="F512" i="4" s="1"/>
  <c r="F629" i="4" s="1"/>
  <c r="I396" i="4"/>
  <c r="I517" i="4" s="1"/>
  <c r="I634" i="4" s="1"/>
  <c r="L401" i="4"/>
  <c r="L522" i="4" s="1"/>
  <c r="L639" i="4" s="1"/>
  <c r="F407" i="4"/>
  <c r="F528" i="4" s="1"/>
  <c r="F645" i="4" s="1"/>
  <c r="I412" i="4"/>
  <c r="I533" i="4" s="1"/>
  <c r="I650" i="4" s="1"/>
  <c r="D398" i="4"/>
  <c r="D519" i="4" s="1"/>
  <c r="D636" i="4" s="1"/>
  <c r="G403" i="4"/>
  <c r="G524" i="4" s="1"/>
  <c r="G641" i="4" s="1"/>
  <c r="H410" i="4"/>
  <c r="H531" i="4" s="1"/>
  <c r="H648" i="4" s="1"/>
  <c r="K415" i="4"/>
  <c r="K536" i="4" s="1"/>
  <c r="K653" i="4" s="1"/>
  <c r="F347" i="4"/>
  <c r="F468" i="4" s="1"/>
  <c r="F585" i="4" s="1"/>
  <c r="L357" i="4"/>
  <c r="L478" i="4" s="1"/>
  <c r="L595" i="4" s="1"/>
  <c r="E360" i="4"/>
  <c r="E481" i="4" s="1"/>
  <c r="E598" i="4" s="1"/>
  <c r="L361" i="4"/>
  <c r="L482" i="4" s="1"/>
  <c r="L599" i="4" s="1"/>
  <c r="J363" i="4"/>
  <c r="J484" i="4" s="1"/>
  <c r="J601" i="4" s="1"/>
  <c r="H365" i="4"/>
  <c r="H486" i="4" s="1"/>
  <c r="H603" i="4" s="1"/>
  <c r="F367" i="4"/>
  <c r="F488" i="4" s="1"/>
  <c r="F605" i="4" s="1"/>
  <c r="F371" i="4"/>
  <c r="F492" i="4" s="1"/>
  <c r="F609" i="4" s="1"/>
  <c r="D373" i="4"/>
  <c r="D494" i="4" s="1"/>
  <c r="D611" i="4" s="1"/>
  <c r="I376" i="4"/>
  <c r="I497" i="4" s="1"/>
  <c r="I614" i="4" s="1"/>
  <c r="G378" i="4"/>
  <c r="G499" i="4" s="1"/>
  <c r="G616" i="4" s="1"/>
  <c r="L382" i="4"/>
  <c r="J384" i="4"/>
  <c r="J505" i="4" s="1"/>
  <c r="J622" i="4" s="1"/>
  <c r="H386" i="4"/>
  <c r="H507" i="4" s="1"/>
  <c r="H624" i="4" s="1"/>
  <c r="F388" i="4"/>
  <c r="F509" i="4" s="1"/>
  <c r="F626" i="4" s="1"/>
  <c r="D390" i="4"/>
  <c r="D511" i="4" s="1"/>
  <c r="D628" i="4" s="1"/>
  <c r="K391" i="4"/>
  <c r="K512" i="4" s="1"/>
  <c r="K629" i="4" s="1"/>
  <c r="I393" i="4"/>
  <c r="I514" i="4" s="1"/>
  <c r="I631" i="4" s="1"/>
  <c r="G395" i="4"/>
  <c r="G516" i="4" s="1"/>
  <c r="G633" i="4" s="1"/>
  <c r="K306" i="4"/>
  <c r="I308" i="4"/>
  <c r="I429" i="4" s="1"/>
  <c r="I546" i="4" s="1"/>
  <c r="G310" i="4"/>
  <c r="G431" i="4" s="1"/>
  <c r="G548" i="4" s="1"/>
  <c r="L313" i="4"/>
  <c r="L434" i="4" s="1"/>
  <c r="L551" i="4" s="1"/>
  <c r="J315" i="4"/>
  <c r="J436" i="4" s="1"/>
  <c r="J553" i="4" s="1"/>
  <c r="H317" i="4"/>
  <c r="H438" i="4" s="1"/>
  <c r="H555" i="4" s="1"/>
  <c r="F319" i="4"/>
  <c r="F440" i="4" s="1"/>
  <c r="F557" i="4" s="1"/>
  <c r="K322" i="4"/>
  <c r="K443" i="4" s="1"/>
  <c r="K560" i="4" s="1"/>
  <c r="I324" i="4"/>
  <c r="I445" i="4" s="1"/>
  <c r="I562" i="4" s="1"/>
  <c r="E328" i="4"/>
  <c r="E449" i="4" s="1"/>
  <c r="E566" i="4" s="1"/>
  <c r="L329" i="4"/>
  <c r="L450" i="4" s="1"/>
  <c r="L567" i="4" s="1"/>
  <c r="H333" i="4"/>
  <c r="H454" i="4" s="1"/>
  <c r="H571" i="4" s="1"/>
  <c r="F335" i="4"/>
  <c r="F456" i="4" s="1"/>
  <c r="F573" i="4" s="1"/>
  <c r="D337" i="4"/>
  <c r="D458" i="4" s="1"/>
  <c r="D575" i="4" s="1"/>
  <c r="K338" i="4"/>
  <c r="K459" i="4" s="1"/>
  <c r="K576" i="4" s="1"/>
  <c r="I340" i="4"/>
  <c r="I461" i="4" s="1"/>
  <c r="I578" i="4" s="1"/>
  <c r="E345" i="4"/>
  <c r="E466" i="4" s="1"/>
  <c r="E583" i="4" s="1"/>
  <c r="L346" i="4"/>
  <c r="L467" i="4" s="1"/>
  <c r="L584" i="4" s="1"/>
  <c r="J348" i="4"/>
  <c r="J469" i="4" s="1"/>
  <c r="J586" i="4" s="1"/>
  <c r="F352" i="4"/>
  <c r="F473" i="4" s="1"/>
  <c r="F590" i="4" s="1"/>
  <c r="D354" i="4"/>
  <c r="D475" i="4" s="1"/>
  <c r="D592" i="4" s="1"/>
  <c r="I357" i="4"/>
  <c r="I478" i="4" s="1"/>
  <c r="I595" i="4" s="1"/>
  <c r="E361" i="4"/>
  <c r="E482" i="4" s="1"/>
  <c r="E599" i="4" s="1"/>
  <c r="L362" i="4"/>
  <c r="L483" i="4" s="1"/>
  <c r="L600" i="4" s="1"/>
  <c r="H366" i="4"/>
  <c r="H487" i="4" s="1"/>
  <c r="H604" i="4" s="1"/>
  <c r="F368" i="4"/>
  <c r="F489" i="4" s="1"/>
  <c r="F606" i="4" s="1"/>
  <c r="D370" i="4"/>
  <c r="D491" i="4" s="1"/>
  <c r="D608" i="4" s="1"/>
  <c r="K371" i="4"/>
  <c r="K492" i="4" s="1"/>
  <c r="K609" i="4" s="1"/>
  <c r="I373" i="4"/>
  <c r="I494" i="4" s="1"/>
  <c r="I611" i="4" s="1"/>
  <c r="G375" i="4"/>
  <c r="G496" i="4" s="1"/>
  <c r="G613" i="4" s="1"/>
  <c r="E377" i="4"/>
  <c r="E498" i="4" s="1"/>
  <c r="E615" i="4" s="1"/>
  <c r="L378" i="4"/>
  <c r="L499" i="4" s="1"/>
  <c r="L616" i="4" s="1"/>
  <c r="H383" i="4"/>
  <c r="H504" i="4" s="1"/>
  <c r="F385" i="4"/>
  <c r="F506" i="4" s="1"/>
  <c r="F623" i="4" s="1"/>
  <c r="D387" i="4"/>
  <c r="D508" i="4" s="1"/>
  <c r="D625" i="4" s="1"/>
  <c r="K388" i="4"/>
  <c r="K509" i="4" s="1"/>
  <c r="K626" i="4" s="1"/>
  <c r="I390" i="4"/>
  <c r="I511" i="4" s="1"/>
  <c r="I628" i="4" s="1"/>
  <c r="G392" i="4"/>
  <c r="G513" i="4" s="1"/>
  <c r="G630" i="4" s="1"/>
  <c r="E394" i="4"/>
  <c r="E515" i="4" s="1"/>
  <c r="E632" i="4" s="1"/>
  <c r="L395" i="4"/>
  <c r="L516" i="4" s="1"/>
  <c r="L633" i="4" s="1"/>
  <c r="J397" i="4"/>
  <c r="J518" i="4" s="1"/>
  <c r="J635" i="4" s="1"/>
  <c r="H399" i="4"/>
  <c r="H520" i="4" s="1"/>
  <c r="H637" i="4" s="1"/>
  <c r="F401" i="4"/>
  <c r="F522" i="4" s="1"/>
  <c r="F639" i="4" s="1"/>
  <c r="D403" i="4"/>
  <c r="D524" i="4" s="1"/>
  <c r="D641" i="4" s="1"/>
  <c r="K404" i="4"/>
  <c r="K525" i="4" s="1"/>
  <c r="K642" i="4" s="1"/>
  <c r="I406" i="4"/>
  <c r="I527" i="4" s="1"/>
  <c r="I644" i="4" s="1"/>
  <c r="G408" i="4"/>
  <c r="G529" i="4" s="1"/>
  <c r="G646" i="4" s="1"/>
  <c r="E410" i="4"/>
  <c r="E531" i="4" s="1"/>
  <c r="E648" i="4" s="1"/>
  <c r="L411" i="4"/>
  <c r="L532" i="4" s="1"/>
  <c r="L649" i="4" s="1"/>
  <c r="J413" i="4"/>
  <c r="J534" i="4" s="1"/>
  <c r="J651" i="4" s="1"/>
  <c r="H415" i="4"/>
  <c r="H536" i="4" s="1"/>
  <c r="H653" i="4" s="1"/>
  <c r="F417" i="4"/>
  <c r="F538" i="4" s="1"/>
  <c r="F655" i="4" s="1"/>
  <c r="D308" i="4"/>
  <c r="D429" i="4" s="1"/>
  <c r="D546" i="4" s="1"/>
  <c r="I311" i="4"/>
  <c r="I432" i="4" s="1"/>
  <c r="I549" i="4" s="1"/>
  <c r="E323" i="4"/>
  <c r="E444" i="4" s="1"/>
  <c r="E561" i="4" s="1"/>
  <c r="D80" i="19" s="1"/>
  <c r="I327" i="4"/>
  <c r="I448" i="4" s="1"/>
  <c r="I565" i="4" s="1"/>
  <c r="G329" i="4"/>
  <c r="G450" i="4" s="1"/>
  <c r="G567" i="4" s="1"/>
  <c r="L332" i="4"/>
  <c r="L453" i="4" s="1"/>
  <c r="L570" i="4" s="1"/>
  <c r="J334" i="4"/>
  <c r="J455" i="4" s="1"/>
  <c r="J572" i="4" s="1"/>
  <c r="H336" i="4"/>
  <c r="H457" i="4" s="1"/>
  <c r="H574" i="4" s="1"/>
  <c r="F338" i="4"/>
  <c r="F459" i="4" s="1"/>
  <c r="F576" i="4" s="1"/>
  <c r="D340" i="4"/>
  <c r="D461" i="4" s="1"/>
  <c r="D578" i="4" s="1"/>
  <c r="K341" i="4"/>
  <c r="K462" i="4" s="1"/>
  <c r="K579" i="4" s="1"/>
  <c r="I344" i="4"/>
  <c r="J347" i="4"/>
  <c r="J468" i="4" s="1"/>
  <c r="J585" i="4" s="1"/>
  <c r="F351" i="4"/>
  <c r="F472" i="4" s="1"/>
  <c r="F589" i="4" s="1"/>
  <c r="F359" i="4"/>
  <c r="F480" i="4" s="1"/>
  <c r="F597" i="4" s="1"/>
  <c r="L306" i="4"/>
  <c r="J308" i="4"/>
  <c r="J429" i="4" s="1"/>
  <c r="J546" i="4" s="1"/>
  <c r="H310" i="4"/>
  <c r="H431" i="4" s="1"/>
  <c r="H548" i="4" s="1"/>
  <c r="D314" i="4"/>
  <c r="D435" i="4" s="1"/>
  <c r="D552" i="4" s="1"/>
  <c r="K315" i="4"/>
  <c r="K436" i="4" s="1"/>
  <c r="K553" i="4" s="1"/>
  <c r="I317" i="4"/>
  <c r="I438" i="4" s="1"/>
  <c r="I555" i="4" s="1"/>
  <c r="G319" i="4"/>
  <c r="G440" i="4" s="1"/>
  <c r="G557" i="4" s="1"/>
  <c r="L322" i="4"/>
  <c r="L443" i="4" s="1"/>
  <c r="L560" i="4" s="1"/>
  <c r="J324" i="4"/>
  <c r="J445" i="4" s="1"/>
  <c r="J562" i="4" s="1"/>
  <c r="F328" i="4"/>
  <c r="F449" i="4" s="1"/>
  <c r="F566" i="4" s="1"/>
  <c r="D330" i="4"/>
  <c r="D451" i="4" s="1"/>
  <c r="D568" i="4" s="1"/>
  <c r="K331" i="4"/>
  <c r="K452" i="4" s="1"/>
  <c r="K569" i="4" s="1"/>
  <c r="I333" i="4"/>
  <c r="I454" i="4" s="1"/>
  <c r="I571" i="4" s="1"/>
  <c r="G335" i="4"/>
  <c r="G456" i="4" s="1"/>
  <c r="G573" i="4" s="1"/>
  <c r="E337" i="4"/>
  <c r="E458" i="4" s="1"/>
  <c r="E575" i="4" s="1"/>
  <c r="L338" i="4"/>
  <c r="L459" i="4" s="1"/>
  <c r="L576" i="4" s="1"/>
  <c r="J340" i="4"/>
  <c r="J461" i="4" s="1"/>
  <c r="J578" i="4" s="1"/>
  <c r="F345" i="4"/>
  <c r="F466" i="4" s="1"/>
  <c r="F583" i="4" s="1"/>
  <c r="D347" i="4"/>
  <c r="D468" i="4" s="1"/>
  <c r="D585" i="4" s="1"/>
  <c r="K348" i="4"/>
  <c r="K469" i="4" s="1"/>
  <c r="K586" i="4" s="1"/>
  <c r="G352" i="4"/>
  <c r="G473" i="4" s="1"/>
  <c r="G590" i="4" s="1"/>
  <c r="E354" i="4"/>
  <c r="E475" i="4" s="1"/>
  <c r="E592" i="4" s="1"/>
  <c r="J357" i="4"/>
  <c r="J478" i="4" s="1"/>
  <c r="J595" i="4" s="1"/>
  <c r="F361" i="4"/>
  <c r="F482" i="4" s="1"/>
  <c r="F599" i="4" s="1"/>
  <c r="D363" i="4"/>
  <c r="D484" i="4" s="1"/>
  <c r="D601" i="4" s="1"/>
  <c r="I366" i="4"/>
  <c r="I487" i="4" s="1"/>
  <c r="I604" i="4" s="1"/>
  <c r="G368" i="4"/>
  <c r="G489" i="4" s="1"/>
  <c r="G606" i="4" s="1"/>
  <c r="E370" i="4"/>
  <c r="E491" i="4" s="1"/>
  <c r="E608" i="4" s="1"/>
  <c r="L371" i="4"/>
  <c r="L492" i="4" s="1"/>
  <c r="L609" i="4" s="1"/>
  <c r="J373" i="4"/>
  <c r="J494" i="4" s="1"/>
  <c r="J611" i="4" s="1"/>
  <c r="H375" i="4"/>
  <c r="H496" i="4" s="1"/>
  <c r="H613" i="4" s="1"/>
  <c r="F377" i="4"/>
  <c r="F498" i="4" s="1"/>
  <c r="F615" i="4" s="1"/>
  <c r="D379" i="4"/>
  <c r="D500" i="4" s="1"/>
  <c r="D617" i="4" s="1"/>
  <c r="I383" i="4"/>
  <c r="I504" i="4" s="1"/>
  <c r="G385" i="4"/>
  <c r="G506" i="4" s="1"/>
  <c r="G623" i="4" s="1"/>
  <c r="E387" i="4"/>
  <c r="E508" i="4" s="1"/>
  <c r="E625" i="4" s="1"/>
  <c r="L388" i="4"/>
  <c r="L509" i="4" s="1"/>
  <c r="L626" i="4" s="1"/>
  <c r="J390" i="4"/>
  <c r="J511" i="4" s="1"/>
  <c r="J628" i="4" s="1"/>
  <c r="H392" i="4"/>
  <c r="H513" i="4" s="1"/>
  <c r="H630" i="4" s="1"/>
  <c r="F394" i="4"/>
  <c r="F515" i="4" s="1"/>
  <c r="F632" i="4" s="1"/>
  <c r="D396" i="4"/>
  <c r="D517" i="4" s="1"/>
  <c r="D634" i="4" s="1"/>
  <c r="K397" i="4"/>
  <c r="K518" i="4" s="1"/>
  <c r="K635" i="4" s="1"/>
  <c r="I399" i="4"/>
  <c r="I520" i="4" s="1"/>
  <c r="I637" i="4" s="1"/>
  <c r="G401" i="4"/>
  <c r="G522" i="4" s="1"/>
  <c r="G639" i="4" s="1"/>
  <c r="E403" i="4"/>
  <c r="E524" i="4" s="1"/>
  <c r="E641" i="4" s="1"/>
  <c r="L404" i="4"/>
  <c r="L525" i="4" s="1"/>
  <c r="L642" i="4" s="1"/>
  <c r="J406" i="4"/>
  <c r="J527" i="4" s="1"/>
  <c r="J644" i="4" s="1"/>
  <c r="H408" i="4"/>
  <c r="H529" i="4" s="1"/>
  <c r="H646" i="4" s="1"/>
  <c r="F410" i="4"/>
  <c r="F531" i="4" s="1"/>
  <c r="F648" i="4" s="1"/>
  <c r="D412" i="4"/>
  <c r="D533" i="4" s="1"/>
  <c r="D650" i="4" s="1"/>
  <c r="K413" i="4"/>
  <c r="K534" i="4" s="1"/>
  <c r="K651" i="4" s="1"/>
  <c r="I415" i="4"/>
  <c r="I536" i="4" s="1"/>
  <c r="I653" i="4" s="1"/>
  <c r="G417" i="4"/>
  <c r="G538" i="4" s="1"/>
  <c r="G655" i="4" s="1"/>
  <c r="H308" i="4"/>
  <c r="H429" i="4" s="1"/>
  <c r="H546" i="4" s="1"/>
  <c r="L312" i="4"/>
  <c r="L433" i="4" s="1"/>
  <c r="L550" i="4" s="1"/>
  <c r="I315" i="4"/>
  <c r="I436" i="4" s="1"/>
  <c r="I553" i="4" s="1"/>
  <c r="G317" i="4"/>
  <c r="G438" i="4" s="1"/>
  <c r="G555" i="4" s="1"/>
  <c r="E319" i="4"/>
  <c r="E440" i="4" s="1"/>
  <c r="E557" i="4" s="1"/>
  <c r="L320" i="4"/>
  <c r="L441" i="4" s="1"/>
  <c r="L558" i="4" s="1"/>
  <c r="G325" i="4"/>
  <c r="G446" i="4" s="1"/>
  <c r="G563" i="4" s="1"/>
  <c r="I306" i="4"/>
  <c r="G308" i="4"/>
  <c r="G429" i="4" s="1"/>
  <c r="G546" i="4" s="1"/>
  <c r="E310" i="4"/>
  <c r="E431" i="4" s="1"/>
  <c r="E548" i="4" s="1"/>
  <c r="L311" i="4"/>
  <c r="L432" i="4" s="1"/>
  <c r="L549" i="4" s="1"/>
  <c r="J313" i="4"/>
  <c r="J434" i="4" s="1"/>
  <c r="J551" i="4" s="1"/>
  <c r="H315" i="4"/>
  <c r="H436" i="4" s="1"/>
  <c r="H553" i="4" s="1"/>
  <c r="F317" i="4"/>
  <c r="F438" i="4" s="1"/>
  <c r="F555" i="4" s="1"/>
  <c r="D319" i="4"/>
  <c r="D440" i="4" s="1"/>
  <c r="D557" i="4" s="1"/>
  <c r="K320" i="4"/>
  <c r="K441" i="4" s="1"/>
  <c r="K558" i="4" s="1"/>
  <c r="G324" i="4"/>
  <c r="G445" i="4" s="1"/>
  <c r="G562" i="4" s="1"/>
  <c r="L327" i="4"/>
  <c r="L448" i="4" s="1"/>
  <c r="L565" i="4" s="1"/>
  <c r="J329" i="4"/>
  <c r="J450" i="4" s="1"/>
  <c r="J567" i="4" s="1"/>
  <c r="F333" i="4"/>
  <c r="F454" i="4" s="1"/>
  <c r="F571" i="4" s="1"/>
  <c r="D335" i="4"/>
  <c r="D456" i="4" s="1"/>
  <c r="D573" i="4" s="1"/>
  <c r="K336" i="4"/>
  <c r="K457" i="4" s="1"/>
  <c r="K574" i="4" s="1"/>
  <c r="I338" i="4"/>
  <c r="I459" i="4" s="1"/>
  <c r="I576" i="4" s="1"/>
  <c r="G340" i="4"/>
  <c r="G461" i="4" s="1"/>
  <c r="G578" i="4" s="1"/>
  <c r="L344" i="4"/>
  <c r="J346" i="4"/>
  <c r="J467" i="4" s="1"/>
  <c r="J584" i="4" s="1"/>
  <c r="H348" i="4"/>
  <c r="H469" i="4" s="1"/>
  <c r="H586" i="4" s="1"/>
  <c r="F350" i="4"/>
  <c r="F471" i="4" s="1"/>
  <c r="F588" i="4" s="1"/>
  <c r="D352" i="4"/>
  <c r="D473" i="4" s="1"/>
  <c r="D590" i="4" s="1"/>
  <c r="K353" i="4"/>
  <c r="K474" i="4" s="1"/>
  <c r="K591" i="4" s="1"/>
  <c r="G357" i="4"/>
  <c r="G478" i="4" s="1"/>
  <c r="G595" i="4" s="1"/>
  <c r="E359" i="4"/>
  <c r="E480" i="4" s="1"/>
  <c r="E597" i="4" s="1"/>
  <c r="J362" i="4"/>
  <c r="J483" i="4" s="1"/>
  <c r="J600" i="4" s="1"/>
  <c r="F366" i="4"/>
  <c r="F487" i="4" s="1"/>
  <c r="F604" i="4" s="1"/>
  <c r="D368" i="4"/>
  <c r="D489" i="4" s="1"/>
  <c r="D606" i="4" s="1"/>
  <c r="I371" i="4"/>
  <c r="I492" i="4" s="1"/>
  <c r="I609" i="4" s="1"/>
  <c r="G373" i="4"/>
  <c r="G494" i="4" s="1"/>
  <c r="G611" i="4" s="1"/>
  <c r="E375" i="4"/>
  <c r="E496" i="4" s="1"/>
  <c r="E613" i="4" s="1"/>
  <c r="L376" i="4"/>
  <c r="L497" i="4" s="1"/>
  <c r="L614" i="4" s="1"/>
  <c r="J378" i="4"/>
  <c r="J499" i="4" s="1"/>
  <c r="J616" i="4" s="1"/>
  <c r="F383" i="4"/>
  <c r="F504" i="4" s="1"/>
  <c r="D385" i="4"/>
  <c r="D506" i="4" s="1"/>
  <c r="D623" i="4" s="1"/>
  <c r="K386" i="4"/>
  <c r="K507" i="4" s="1"/>
  <c r="K624" i="4" s="1"/>
  <c r="I388" i="4"/>
  <c r="I509" i="4" s="1"/>
  <c r="I626" i="4" s="1"/>
  <c r="G390" i="4"/>
  <c r="G511" i="4" s="1"/>
  <c r="G628" i="4" s="1"/>
  <c r="E392" i="4"/>
  <c r="E513" i="4" s="1"/>
  <c r="E630" i="4" s="1"/>
  <c r="L393" i="4"/>
  <c r="L514" i="4" s="1"/>
  <c r="L631" i="4" s="1"/>
  <c r="J395" i="4"/>
  <c r="J516" i="4" s="1"/>
  <c r="J633" i="4" s="1"/>
  <c r="H397" i="4"/>
  <c r="H518" i="4" s="1"/>
  <c r="H635" i="4" s="1"/>
  <c r="F399" i="4"/>
  <c r="F520" i="4" s="1"/>
  <c r="F637" i="4" s="1"/>
  <c r="D401" i="4"/>
  <c r="D522" i="4" s="1"/>
  <c r="D639" i="4" s="1"/>
  <c r="K402" i="4"/>
  <c r="K523" i="4" s="1"/>
  <c r="K640" i="4" s="1"/>
  <c r="I404" i="4"/>
  <c r="I525" i="4" s="1"/>
  <c r="I642" i="4" s="1"/>
  <c r="G406" i="4"/>
  <c r="G527" i="4" s="1"/>
  <c r="G644" i="4" s="1"/>
  <c r="E408" i="4"/>
  <c r="E529" i="4" s="1"/>
  <c r="E646" i="4" s="1"/>
  <c r="L409" i="4"/>
  <c r="L530" i="4" s="1"/>
  <c r="L647" i="4" s="1"/>
  <c r="J411" i="4"/>
  <c r="J532" i="4" s="1"/>
  <c r="J649" i="4" s="1"/>
  <c r="H413" i="4"/>
  <c r="H534" i="4" s="1"/>
  <c r="H651" i="4" s="1"/>
  <c r="F415" i="4"/>
  <c r="F536" i="4" s="1"/>
  <c r="F653" i="4" s="1"/>
  <c r="D417" i="4"/>
  <c r="D538" i="4" s="1"/>
  <c r="D655" i="4" s="1"/>
  <c r="E397" i="4"/>
  <c r="E518" i="4" s="1"/>
  <c r="E635" i="4" s="1"/>
  <c r="L398" i="4"/>
  <c r="L519" i="4" s="1"/>
  <c r="L636" i="4" s="1"/>
  <c r="J400" i="4"/>
  <c r="J521" i="4" s="1"/>
  <c r="J638" i="4" s="1"/>
  <c r="H402" i="4"/>
  <c r="H523" i="4" s="1"/>
  <c r="H640" i="4" s="1"/>
  <c r="F404" i="4"/>
  <c r="F525" i="4" s="1"/>
  <c r="F642" i="4" s="1"/>
  <c r="D406" i="4"/>
  <c r="D527" i="4" s="1"/>
  <c r="D644" i="4" s="1"/>
  <c r="K407" i="4"/>
  <c r="K528" i="4" s="1"/>
  <c r="K645" i="4" s="1"/>
  <c r="I409" i="4"/>
  <c r="I530" i="4" s="1"/>
  <c r="I647" i="4" s="1"/>
  <c r="G411" i="4"/>
  <c r="G532" i="4" s="1"/>
  <c r="G649" i="4" s="1"/>
  <c r="E413" i="4"/>
  <c r="E534" i="4" s="1"/>
  <c r="E651" i="4" s="1"/>
  <c r="L414" i="4"/>
  <c r="L535" i="4" s="1"/>
  <c r="L652" i="4" s="1"/>
  <c r="J416" i="4"/>
  <c r="J537" i="4" s="1"/>
  <c r="J654" i="4" s="1"/>
  <c r="H394" i="4"/>
  <c r="H515" i="4" s="1"/>
  <c r="H632" i="4" s="1"/>
  <c r="G351" i="4"/>
  <c r="G472" i="4" s="1"/>
  <c r="G589" i="4" s="1"/>
  <c r="H358" i="4"/>
  <c r="H479" i="4" s="1"/>
  <c r="H596" i="4" s="1"/>
  <c r="I365" i="4"/>
  <c r="I486" i="4" s="1"/>
  <c r="I603" i="4" s="1"/>
  <c r="L370" i="4"/>
  <c r="L491" i="4" s="1"/>
  <c r="L608" i="4" s="1"/>
  <c r="D378" i="4"/>
  <c r="D499" i="4" s="1"/>
  <c r="D616" i="4" s="1"/>
  <c r="G384" i="4"/>
  <c r="G505" i="4" s="1"/>
  <c r="G622" i="4" s="1"/>
  <c r="J389" i="4"/>
  <c r="J510" i="4" s="1"/>
  <c r="J627" i="4" s="1"/>
  <c r="D395" i="4"/>
  <c r="D516" i="4" s="1"/>
  <c r="D633" i="4" s="1"/>
  <c r="G400" i="4"/>
  <c r="G521" i="4" s="1"/>
  <c r="G638" i="4" s="1"/>
  <c r="H407" i="4"/>
  <c r="H528" i="4" s="1"/>
  <c r="H645" i="4" s="1"/>
  <c r="K412" i="4"/>
  <c r="K533" i="4" s="1"/>
  <c r="K650" i="4" s="1"/>
  <c r="F310" i="4"/>
  <c r="F431" i="4" s="1"/>
  <c r="F548" i="4" s="1"/>
  <c r="H328" i="4"/>
  <c r="H449" i="4" s="1"/>
  <c r="H566" i="4" s="1"/>
  <c r="K333" i="4"/>
  <c r="K454" i="4" s="1"/>
  <c r="K571" i="4" s="1"/>
  <c r="L340" i="4"/>
  <c r="L461" i="4" s="1"/>
  <c r="L578" i="4" s="1"/>
  <c r="H349" i="4"/>
  <c r="H470" i="4" s="1"/>
  <c r="H587" i="4" s="1"/>
  <c r="D306" i="4"/>
  <c r="E313" i="4"/>
  <c r="E434" i="4" s="1"/>
  <c r="E551" i="4" s="1"/>
  <c r="H318" i="4"/>
  <c r="H439" i="4" s="1"/>
  <c r="H556" i="4" s="1"/>
  <c r="I325" i="4"/>
  <c r="I446" i="4" s="1"/>
  <c r="I563" i="4" s="1"/>
  <c r="L330" i="4"/>
  <c r="L451" i="4" s="1"/>
  <c r="L568" i="4" s="1"/>
  <c r="D338" i="4"/>
  <c r="D459" i="4" s="1"/>
  <c r="D576" i="4" s="1"/>
  <c r="G344" i="4"/>
  <c r="H351" i="4"/>
  <c r="H472" i="4" s="1"/>
  <c r="H589" i="4" s="1"/>
  <c r="K356" i="4"/>
  <c r="K477" i="4" s="1"/>
  <c r="K594" i="4" s="1"/>
  <c r="L363" i="4"/>
  <c r="L484" i="4" s="1"/>
  <c r="L601" i="4" s="1"/>
  <c r="F369" i="4"/>
  <c r="F490" i="4" s="1"/>
  <c r="F607" i="4" s="1"/>
  <c r="G376" i="4"/>
  <c r="G497" i="4" s="1"/>
  <c r="G614" i="4" s="1"/>
  <c r="J382" i="4"/>
  <c r="D388" i="4"/>
  <c r="D509" i="4" s="1"/>
  <c r="D626" i="4" s="1"/>
  <c r="E395" i="4"/>
  <c r="E516" i="4" s="1"/>
  <c r="E633" i="4" s="1"/>
  <c r="H400" i="4"/>
  <c r="H521" i="4" s="1"/>
  <c r="H638" i="4" s="1"/>
  <c r="G409" i="4"/>
  <c r="G530" i="4" s="1"/>
  <c r="G647" i="4" s="1"/>
  <c r="J414" i="4"/>
  <c r="J535" i="4" s="1"/>
  <c r="J652" i="4" s="1"/>
  <c r="F314" i="4"/>
  <c r="F435" i="4" s="1"/>
  <c r="F552" i="4" s="1"/>
  <c r="D320" i="4"/>
  <c r="D441" i="4" s="1"/>
  <c r="D558" i="4" s="1"/>
  <c r="E327" i="4"/>
  <c r="E448" i="4" s="1"/>
  <c r="E565" i="4" s="1"/>
  <c r="D311" i="4"/>
  <c r="D432" i="4" s="1"/>
  <c r="D549" i="4" s="1"/>
  <c r="E318" i="4"/>
  <c r="E439" i="4" s="1"/>
  <c r="E556" i="4" s="1"/>
  <c r="H323" i="4"/>
  <c r="H444" i="4" s="1"/>
  <c r="H561" i="4" s="1"/>
  <c r="K328" i="4"/>
  <c r="K449" i="4" s="1"/>
  <c r="K566" i="4" s="1"/>
  <c r="L335" i="4"/>
  <c r="L456" i="4" s="1"/>
  <c r="L573" i="4" s="1"/>
  <c r="G349" i="4"/>
  <c r="G470" i="4" s="1"/>
  <c r="G587" i="4" s="1"/>
  <c r="F358" i="4"/>
  <c r="F479" i="4" s="1"/>
  <c r="F596" i="4" s="1"/>
  <c r="I363" i="4"/>
  <c r="I484" i="4" s="1"/>
  <c r="I601" i="4" s="1"/>
  <c r="L368" i="4"/>
  <c r="L489" i="4" s="1"/>
  <c r="L606" i="4" s="1"/>
  <c r="D376" i="4"/>
  <c r="D497" i="4" s="1"/>
  <c r="D614" i="4" s="1"/>
  <c r="G382" i="4"/>
  <c r="J387" i="4"/>
  <c r="J508" i="4" s="1"/>
  <c r="J625" i="4" s="1"/>
  <c r="D393" i="4"/>
  <c r="D514" i="4" s="1"/>
  <c r="D631" i="4" s="1"/>
  <c r="G398" i="4"/>
  <c r="G519" i="4" s="1"/>
  <c r="G636" i="4" s="1"/>
  <c r="H405" i="4"/>
  <c r="H526" i="4" s="1"/>
  <c r="H643" i="4" s="1"/>
  <c r="K410" i="4"/>
  <c r="K531" i="4" s="1"/>
  <c r="K648" i="4" s="1"/>
  <c r="L417" i="4"/>
  <c r="L538" i="4" s="1"/>
  <c r="L655" i="4" s="1"/>
  <c r="I401" i="4"/>
  <c r="I522" i="4" s="1"/>
  <c r="I639" i="4" s="1"/>
  <c r="L406" i="4"/>
  <c r="L527" i="4" s="1"/>
  <c r="L644" i="4" s="1"/>
  <c r="D414" i="4"/>
  <c r="D535" i="4" s="1"/>
  <c r="D652" i="4" s="1"/>
  <c r="I303" i="5"/>
  <c r="I386" i="5" s="1"/>
  <c r="I465" i="5" s="1"/>
  <c r="E303" i="5"/>
  <c r="E386" i="5" s="1"/>
  <c r="E465" i="5" s="1"/>
  <c r="J302" i="5"/>
  <c r="J385" i="5" s="1"/>
  <c r="J464" i="5" s="1"/>
  <c r="F302" i="5"/>
  <c r="F385" i="5" s="1"/>
  <c r="F464" i="5" s="1"/>
  <c r="K301" i="5"/>
  <c r="K384" i="5" s="1"/>
  <c r="K463" i="5" s="1"/>
  <c r="G301" i="5"/>
  <c r="G384" i="5" s="1"/>
  <c r="G463" i="5" s="1"/>
  <c r="L300" i="5"/>
  <c r="L383" i="5" s="1"/>
  <c r="L462" i="5" s="1"/>
  <c r="H300" i="5"/>
  <c r="H383" i="5" s="1"/>
  <c r="H462" i="5" s="1"/>
  <c r="D300" i="5"/>
  <c r="D383" i="5" s="1"/>
  <c r="D462" i="5" s="1"/>
  <c r="I299" i="5"/>
  <c r="I382" i="5" s="1"/>
  <c r="I461" i="5" s="1"/>
  <c r="E299" i="5"/>
  <c r="E382" i="5" s="1"/>
  <c r="E461" i="5" s="1"/>
  <c r="J298" i="5"/>
  <c r="J381" i="5" s="1"/>
  <c r="J460" i="5" s="1"/>
  <c r="F298" i="5"/>
  <c r="F381" i="5" s="1"/>
  <c r="F460" i="5" s="1"/>
  <c r="K297" i="5"/>
  <c r="K380" i="5" s="1"/>
  <c r="K459" i="5" s="1"/>
  <c r="G297" i="5"/>
  <c r="G380" i="5" s="1"/>
  <c r="G459" i="5" s="1"/>
  <c r="L296" i="5"/>
  <c r="L379" i="5" s="1"/>
  <c r="L458" i="5" s="1"/>
  <c r="H296" i="5"/>
  <c r="H379" i="5" s="1"/>
  <c r="H458" i="5" s="1"/>
  <c r="D296" i="5"/>
  <c r="D379" i="5" s="1"/>
  <c r="D458" i="5" s="1"/>
  <c r="I295" i="5"/>
  <c r="I378" i="5" s="1"/>
  <c r="I457" i="5" s="1"/>
  <c r="E295" i="5"/>
  <c r="E378" i="5" s="1"/>
  <c r="E457" i="5" s="1"/>
  <c r="J294" i="5"/>
  <c r="J377" i="5" s="1"/>
  <c r="J456" i="5" s="1"/>
  <c r="F294" i="5"/>
  <c r="F377" i="5" s="1"/>
  <c r="F456" i="5" s="1"/>
  <c r="K293" i="5"/>
  <c r="K376" i="5" s="1"/>
  <c r="K455" i="5" s="1"/>
  <c r="G293" i="5"/>
  <c r="G376" i="5" s="1"/>
  <c r="G455" i="5" s="1"/>
  <c r="L292" i="5"/>
  <c r="L375" i="5" s="1"/>
  <c r="L454" i="5" s="1"/>
  <c r="H292" i="5"/>
  <c r="H375" i="5" s="1"/>
  <c r="H454" i="5" s="1"/>
  <c r="D292" i="5"/>
  <c r="D375" i="5" s="1"/>
  <c r="D454" i="5" s="1"/>
  <c r="I291" i="5"/>
  <c r="I374" i="5" s="1"/>
  <c r="I453" i="5" s="1"/>
  <c r="E291" i="5"/>
  <c r="E374" i="5" s="1"/>
  <c r="E453" i="5" s="1"/>
  <c r="J290" i="5"/>
  <c r="J373" i="5" s="1"/>
  <c r="J452" i="5" s="1"/>
  <c r="F290" i="5"/>
  <c r="F373" i="5" s="1"/>
  <c r="F452" i="5" s="1"/>
  <c r="K289" i="5"/>
  <c r="K372" i="5" s="1"/>
  <c r="K451" i="5" s="1"/>
  <c r="G289" i="5"/>
  <c r="G372" i="5" s="1"/>
  <c r="G451" i="5" s="1"/>
  <c r="L288" i="5"/>
  <c r="L371" i="5" s="1"/>
  <c r="L450" i="5" s="1"/>
  <c r="H288" i="5"/>
  <c r="H371" i="5" s="1"/>
  <c r="H450" i="5" s="1"/>
  <c r="D288" i="5"/>
  <c r="D371" i="5" s="1"/>
  <c r="D450" i="5" s="1"/>
  <c r="I287" i="5"/>
  <c r="I370" i="5" s="1"/>
  <c r="I449" i="5" s="1"/>
  <c r="E287" i="5"/>
  <c r="E370" i="5" s="1"/>
  <c r="E449" i="5" s="1"/>
  <c r="J286" i="5"/>
  <c r="J369" i="5" s="1"/>
  <c r="J448" i="5" s="1"/>
  <c r="F286" i="5"/>
  <c r="F369" i="5" s="1"/>
  <c r="F448" i="5" s="1"/>
  <c r="K285" i="5"/>
  <c r="K368" i="5" s="1"/>
  <c r="K447" i="5" s="1"/>
  <c r="G285" i="5"/>
  <c r="G368" i="5" s="1"/>
  <c r="G447" i="5" s="1"/>
  <c r="L284" i="5"/>
  <c r="L367" i="5" s="1"/>
  <c r="L446" i="5" s="1"/>
  <c r="H284" i="5"/>
  <c r="H367" i="5" s="1"/>
  <c r="H446" i="5" s="1"/>
  <c r="D284" i="5"/>
  <c r="D367" i="5" s="1"/>
  <c r="D446" i="5" s="1"/>
  <c r="I283" i="5"/>
  <c r="I366" i="5" s="1"/>
  <c r="I445" i="5" s="1"/>
  <c r="E283" i="5"/>
  <c r="E366" i="5" s="1"/>
  <c r="E445" i="5" s="1"/>
  <c r="J282" i="5"/>
  <c r="J365" i="5" s="1"/>
  <c r="J444" i="5" s="1"/>
  <c r="F282" i="5"/>
  <c r="F365" i="5" s="1"/>
  <c r="F444" i="5" s="1"/>
  <c r="K281" i="5"/>
  <c r="K364" i="5" s="1"/>
  <c r="K443" i="5" s="1"/>
  <c r="G281" i="5"/>
  <c r="G364" i="5" s="1"/>
  <c r="G443" i="5" s="1"/>
  <c r="L280" i="5"/>
  <c r="L363" i="5" s="1"/>
  <c r="L442" i="5" s="1"/>
  <c r="H280" i="5"/>
  <c r="H363" i="5" s="1"/>
  <c r="H442" i="5" s="1"/>
  <c r="D280" i="5"/>
  <c r="D363" i="5" s="1"/>
  <c r="D442" i="5" s="1"/>
  <c r="I279" i="5"/>
  <c r="I362" i="5" s="1"/>
  <c r="I441" i="5" s="1"/>
  <c r="E279" i="5"/>
  <c r="E362" i="5" s="1"/>
  <c r="E441" i="5" s="1"/>
  <c r="J278" i="5"/>
  <c r="J361" i="5" s="1"/>
  <c r="J440" i="5" s="1"/>
  <c r="F278" i="5"/>
  <c r="F361" i="5" s="1"/>
  <c r="F440" i="5" s="1"/>
  <c r="K277" i="5"/>
  <c r="K360" i="5" s="1"/>
  <c r="K439" i="5" s="1"/>
  <c r="G277" i="5"/>
  <c r="G360" i="5" s="1"/>
  <c r="G439" i="5" s="1"/>
  <c r="L276" i="5"/>
  <c r="L359" i="5" s="1"/>
  <c r="L438" i="5" s="1"/>
  <c r="H276" i="5"/>
  <c r="H359" i="5" s="1"/>
  <c r="H438" i="5" s="1"/>
  <c r="D276" i="5"/>
  <c r="D359" i="5" s="1"/>
  <c r="D438" i="5" s="1"/>
  <c r="I275" i="5"/>
  <c r="I358" i="5" s="1"/>
  <c r="I437" i="5" s="1"/>
  <c r="E275" i="5"/>
  <c r="E358" i="5" s="1"/>
  <c r="E437" i="5" s="1"/>
  <c r="J274" i="5"/>
  <c r="J357" i="5" s="1"/>
  <c r="J436" i="5" s="1"/>
  <c r="F274" i="5"/>
  <c r="F357" i="5" s="1"/>
  <c r="F436" i="5" s="1"/>
  <c r="K273" i="5"/>
  <c r="K356" i="5" s="1"/>
  <c r="K435" i="5" s="1"/>
  <c r="G273" i="5"/>
  <c r="G356" i="5" s="1"/>
  <c r="G435" i="5" s="1"/>
  <c r="L272" i="5"/>
  <c r="L355" i="5" s="1"/>
  <c r="L434" i="5" s="1"/>
  <c r="H272" i="5"/>
  <c r="H355" i="5" s="1"/>
  <c r="H434" i="5" s="1"/>
  <c r="D272" i="5"/>
  <c r="D355" i="5" s="1"/>
  <c r="D434" i="5" s="1"/>
  <c r="I271" i="5"/>
  <c r="I354" i="5" s="1"/>
  <c r="I433" i="5" s="1"/>
  <c r="E271" i="5"/>
  <c r="E354" i="5" s="1"/>
  <c r="E433" i="5" s="1"/>
  <c r="J270" i="5"/>
  <c r="J353" i="5" s="1"/>
  <c r="J432" i="5" s="1"/>
  <c r="F270" i="5"/>
  <c r="F353" i="5" s="1"/>
  <c r="F432" i="5" s="1"/>
  <c r="K269" i="5"/>
  <c r="K352" i="5" s="1"/>
  <c r="G269" i="5"/>
  <c r="G352" i="5" s="1"/>
  <c r="L268" i="5"/>
  <c r="H268" i="5"/>
  <c r="D268" i="5"/>
  <c r="I265" i="5"/>
  <c r="I348" i="5" s="1"/>
  <c r="I427" i="5" s="1"/>
  <c r="H135" i="19" s="1"/>
  <c r="E265" i="5"/>
  <c r="E348" i="5" s="1"/>
  <c r="E427" i="5" s="1"/>
  <c r="J264" i="5"/>
  <c r="J347" i="5" s="1"/>
  <c r="J426" i="5" s="1"/>
  <c r="F264" i="5"/>
  <c r="F347" i="5" s="1"/>
  <c r="F426" i="5" s="1"/>
  <c r="K263" i="5"/>
  <c r="K346" i="5" s="1"/>
  <c r="K425" i="5" s="1"/>
  <c r="J133" i="19" s="1"/>
  <c r="G263" i="5"/>
  <c r="G346" i="5" s="1"/>
  <c r="G425" i="5" s="1"/>
  <c r="L262" i="5"/>
  <c r="L345" i="5" s="1"/>
  <c r="L424" i="5" s="1"/>
  <c r="H262" i="5"/>
  <c r="H345" i="5" s="1"/>
  <c r="H424" i="5" s="1"/>
  <c r="D262" i="5"/>
  <c r="D345" i="5" s="1"/>
  <c r="D424" i="5" s="1"/>
  <c r="C132" i="19" s="1"/>
  <c r="I261" i="5"/>
  <c r="I344" i="5" s="1"/>
  <c r="I423" i="5" s="1"/>
  <c r="E261" i="5"/>
  <c r="E344" i="5" s="1"/>
  <c r="E423" i="5" s="1"/>
  <c r="J260" i="5"/>
  <c r="J343" i="5" s="1"/>
  <c r="J422" i="5" s="1"/>
  <c r="F260" i="5"/>
  <c r="F343" i="5" s="1"/>
  <c r="F422" i="5" s="1"/>
  <c r="E130" i="19" s="1"/>
  <c r="K259" i="5"/>
  <c r="K342" i="5" s="1"/>
  <c r="K421" i="5" s="1"/>
  <c r="G259" i="5"/>
  <c r="G342" i="5" s="1"/>
  <c r="G421" i="5" s="1"/>
  <c r="L258" i="5"/>
  <c r="L341" i="5" s="1"/>
  <c r="L420" i="5" s="1"/>
  <c r="H258" i="5"/>
  <c r="H341" i="5" s="1"/>
  <c r="H420" i="5" s="1"/>
  <c r="G128" i="19" s="1"/>
  <c r="D258" i="5"/>
  <c r="D341" i="5" s="1"/>
  <c r="D420" i="5" s="1"/>
  <c r="I257" i="5"/>
  <c r="I340" i="5" s="1"/>
  <c r="I419" i="5" s="1"/>
  <c r="E257" i="5"/>
  <c r="E340" i="5" s="1"/>
  <c r="E419" i="5" s="1"/>
  <c r="J256" i="5"/>
  <c r="J339" i="5" s="1"/>
  <c r="J418" i="5" s="1"/>
  <c r="I126" i="19" s="1"/>
  <c r="F256" i="5"/>
  <c r="F339" i="5" s="1"/>
  <c r="F418" i="5" s="1"/>
  <c r="K255" i="5"/>
  <c r="K338" i="5" s="1"/>
  <c r="K417" i="5" s="1"/>
  <c r="G255" i="5"/>
  <c r="G338" i="5" s="1"/>
  <c r="G417" i="5" s="1"/>
  <c r="L254" i="5"/>
  <c r="L337" i="5" s="1"/>
  <c r="L416" i="5" s="1"/>
  <c r="K124" i="19" s="1"/>
  <c r="H254" i="5"/>
  <c r="H337" i="5" s="1"/>
  <c r="H416" i="5" s="1"/>
  <c r="D254" i="5"/>
  <c r="D337" i="5" s="1"/>
  <c r="D416" i="5" s="1"/>
  <c r="I253" i="5"/>
  <c r="I336" i="5" s="1"/>
  <c r="I415" i="5" s="1"/>
  <c r="E253" i="5"/>
  <c r="E336" i="5" s="1"/>
  <c r="E415" i="5" s="1"/>
  <c r="D123" i="19" s="1"/>
  <c r="J252" i="5"/>
  <c r="J335" i="5" s="1"/>
  <c r="J414" i="5" s="1"/>
  <c r="F252" i="5"/>
  <c r="F335" i="5" s="1"/>
  <c r="F414" i="5" s="1"/>
  <c r="K251" i="5"/>
  <c r="K334" i="5" s="1"/>
  <c r="K413" i="5" s="1"/>
  <c r="G251" i="5"/>
  <c r="G334" i="5" s="1"/>
  <c r="G413" i="5" s="1"/>
  <c r="F121" i="19" s="1"/>
  <c r="L250" i="5"/>
  <c r="L333" i="5" s="1"/>
  <c r="L412" i="5" s="1"/>
  <c r="H250" i="5"/>
  <c r="H333" i="5" s="1"/>
  <c r="H412" i="5" s="1"/>
  <c r="D250" i="5"/>
  <c r="D333" i="5" s="1"/>
  <c r="D412" i="5" s="1"/>
  <c r="I249" i="5"/>
  <c r="I332" i="5" s="1"/>
  <c r="I411" i="5" s="1"/>
  <c r="H119" i="19" s="1"/>
  <c r="E249" i="5"/>
  <c r="E332" i="5" s="1"/>
  <c r="E411" i="5" s="1"/>
  <c r="J248" i="5"/>
  <c r="J331" i="5" s="1"/>
  <c r="J410" i="5" s="1"/>
  <c r="F248" i="5"/>
  <c r="F331" i="5" s="1"/>
  <c r="F410" i="5" s="1"/>
  <c r="K247" i="5"/>
  <c r="K330" i="5" s="1"/>
  <c r="K409" i="5" s="1"/>
  <c r="J117" i="19" s="1"/>
  <c r="G247" i="5"/>
  <c r="G330" i="5" s="1"/>
  <c r="G409" i="5" s="1"/>
  <c r="L246" i="5"/>
  <c r="L329" i="5" s="1"/>
  <c r="L408" i="5" s="1"/>
  <c r="H246" i="5"/>
  <c r="H329" i="5" s="1"/>
  <c r="H408" i="5" s="1"/>
  <c r="D246" i="5"/>
  <c r="D329" i="5" s="1"/>
  <c r="D408" i="5" s="1"/>
  <c r="C116" i="19" s="1"/>
  <c r="I245" i="5"/>
  <c r="I328" i="5" s="1"/>
  <c r="I407" i="5" s="1"/>
  <c r="E245" i="5"/>
  <c r="E328" i="5" s="1"/>
  <c r="E407" i="5" s="1"/>
  <c r="J244" i="5"/>
  <c r="J327" i="5" s="1"/>
  <c r="J406" i="5" s="1"/>
  <c r="F244" i="5"/>
  <c r="F327" i="5" s="1"/>
  <c r="F406" i="5" s="1"/>
  <c r="E114" i="19" s="1"/>
  <c r="K243" i="5"/>
  <c r="K326" i="5" s="1"/>
  <c r="K405" i="5" s="1"/>
  <c r="G243" i="5"/>
  <c r="G326" i="5" s="1"/>
  <c r="G405" i="5" s="1"/>
  <c r="L242" i="5"/>
  <c r="L325" i="5" s="1"/>
  <c r="L404" i="5" s="1"/>
  <c r="H242" i="5"/>
  <c r="H325" i="5" s="1"/>
  <c r="H404" i="5" s="1"/>
  <c r="G112" i="19" s="1"/>
  <c r="D242" i="5"/>
  <c r="D325" i="5" s="1"/>
  <c r="D404" i="5" s="1"/>
  <c r="I241" i="5"/>
  <c r="I324" i="5" s="1"/>
  <c r="I403" i="5" s="1"/>
  <c r="E241" i="5"/>
  <c r="E324" i="5" s="1"/>
  <c r="E403" i="5" s="1"/>
  <c r="J240" i="5"/>
  <c r="J323" i="5" s="1"/>
  <c r="J402" i="5" s="1"/>
  <c r="I110" i="19" s="1"/>
  <c r="F240" i="5"/>
  <c r="F323" i="5" s="1"/>
  <c r="F402" i="5" s="1"/>
  <c r="K239" i="5"/>
  <c r="K322" i="5" s="1"/>
  <c r="K401" i="5" s="1"/>
  <c r="G239" i="5"/>
  <c r="G322" i="5" s="1"/>
  <c r="G401" i="5" s="1"/>
  <c r="L238" i="5"/>
  <c r="L321" i="5" s="1"/>
  <c r="L400" i="5" s="1"/>
  <c r="K108" i="19" s="1"/>
  <c r="H238" i="5"/>
  <c r="H321" i="5" s="1"/>
  <c r="H400" i="5" s="1"/>
  <c r="D238" i="5"/>
  <c r="D321" i="5" s="1"/>
  <c r="D400" i="5" s="1"/>
  <c r="I237" i="5"/>
  <c r="I320" i="5" s="1"/>
  <c r="I399" i="5" s="1"/>
  <c r="E237" i="5"/>
  <c r="E320" i="5" s="1"/>
  <c r="E399" i="5" s="1"/>
  <c r="D107" i="19" s="1"/>
  <c r="J236" i="5"/>
  <c r="J319" i="5" s="1"/>
  <c r="J398" i="5" s="1"/>
  <c r="F236" i="5"/>
  <c r="F319" i="5" s="1"/>
  <c r="F398" i="5" s="1"/>
  <c r="K235" i="5"/>
  <c r="K318" i="5" s="1"/>
  <c r="K397" i="5" s="1"/>
  <c r="G235" i="5"/>
  <c r="G318" i="5" s="1"/>
  <c r="G397" i="5" s="1"/>
  <c r="F105" i="19" s="1"/>
  <c r="L234" i="5"/>
  <c r="L317" i="5" s="1"/>
  <c r="L396" i="5" s="1"/>
  <c r="H234" i="5"/>
  <c r="H317" i="5" s="1"/>
  <c r="H396" i="5" s="1"/>
  <c r="D234" i="5"/>
  <c r="D317" i="5" s="1"/>
  <c r="D396" i="5" s="1"/>
  <c r="I233" i="5"/>
  <c r="I316" i="5" s="1"/>
  <c r="I395" i="5" s="1"/>
  <c r="H103" i="19" s="1"/>
  <c r="E233" i="5"/>
  <c r="E316" i="5" s="1"/>
  <c r="E395" i="5" s="1"/>
  <c r="J232" i="5"/>
  <c r="J315" i="5" s="1"/>
  <c r="J394" i="5" s="1"/>
  <c r="F232" i="5"/>
  <c r="F315" i="5" s="1"/>
  <c r="F394" i="5" s="1"/>
  <c r="K231" i="5"/>
  <c r="K314" i="5" s="1"/>
  <c r="K393" i="5" s="1"/>
  <c r="G231" i="5"/>
  <c r="G314" i="5" s="1"/>
  <c r="G393" i="5" s="1"/>
  <c r="L230" i="5"/>
  <c r="H230" i="5"/>
  <c r="D230" i="5"/>
  <c r="G303" i="5"/>
  <c r="G386" i="5" s="1"/>
  <c r="G465" i="5" s="1"/>
  <c r="I301" i="5"/>
  <c r="I384" i="5" s="1"/>
  <c r="I463" i="5" s="1"/>
  <c r="K299" i="5"/>
  <c r="K382" i="5" s="1"/>
  <c r="K461" i="5" s="1"/>
  <c r="D298" i="5"/>
  <c r="D381" i="5" s="1"/>
  <c r="D460" i="5" s="1"/>
  <c r="F296" i="5"/>
  <c r="F379" i="5" s="1"/>
  <c r="F458" i="5" s="1"/>
  <c r="H294" i="5"/>
  <c r="H377" i="5" s="1"/>
  <c r="H456" i="5" s="1"/>
  <c r="J292" i="5"/>
  <c r="J375" i="5" s="1"/>
  <c r="J454" i="5" s="1"/>
  <c r="L290" i="5"/>
  <c r="L373" i="5" s="1"/>
  <c r="L452" i="5" s="1"/>
  <c r="E289" i="5"/>
  <c r="E372" i="5" s="1"/>
  <c r="E451" i="5" s="1"/>
  <c r="G287" i="5"/>
  <c r="G370" i="5" s="1"/>
  <c r="G449" i="5" s="1"/>
  <c r="I285" i="5"/>
  <c r="I368" i="5" s="1"/>
  <c r="I447" i="5" s="1"/>
  <c r="K283" i="5"/>
  <c r="K366" i="5" s="1"/>
  <c r="K445" i="5" s="1"/>
  <c r="D282" i="5"/>
  <c r="D365" i="5" s="1"/>
  <c r="D444" i="5" s="1"/>
  <c r="F280" i="5"/>
  <c r="F363" i="5" s="1"/>
  <c r="F442" i="5" s="1"/>
  <c r="H278" i="5"/>
  <c r="H361" i="5" s="1"/>
  <c r="H440" i="5" s="1"/>
  <c r="J276" i="5"/>
  <c r="J359" i="5" s="1"/>
  <c r="J438" i="5" s="1"/>
  <c r="L274" i="5"/>
  <c r="L357" i="5" s="1"/>
  <c r="L436" i="5" s="1"/>
  <c r="E273" i="5"/>
  <c r="E356" i="5" s="1"/>
  <c r="E435" i="5" s="1"/>
  <c r="G271" i="5"/>
  <c r="G354" i="5" s="1"/>
  <c r="G433" i="5" s="1"/>
  <c r="I269" i="5"/>
  <c r="I352" i="5" s="1"/>
  <c r="K265" i="5"/>
  <c r="K348" i="5" s="1"/>
  <c r="K427" i="5" s="1"/>
  <c r="D264" i="5"/>
  <c r="D347" i="5" s="1"/>
  <c r="D426" i="5" s="1"/>
  <c r="F262" i="5"/>
  <c r="F345" i="5" s="1"/>
  <c r="F424" i="5" s="1"/>
  <c r="H260" i="5"/>
  <c r="H343" i="5" s="1"/>
  <c r="H422" i="5" s="1"/>
  <c r="J258" i="5"/>
  <c r="J341" i="5" s="1"/>
  <c r="J420" i="5" s="1"/>
  <c r="L256" i="5"/>
  <c r="L339" i="5" s="1"/>
  <c r="L418" i="5" s="1"/>
  <c r="E255" i="5"/>
  <c r="E338" i="5" s="1"/>
  <c r="E417" i="5" s="1"/>
  <c r="G253" i="5"/>
  <c r="G336" i="5" s="1"/>
  <c r="G415" i="5" s="1"/>
  <c r="I251" i="5"/>
  <c r="I334" i="5" s="1"/>
  <c r="I413" i="5" s="1"/>
  <c r="K249" i="5"/>
  <c r="K332" i="5" s="1"/>
  <c r="K411" i="5" s="1"/>
  <c r="D248" i="5"/>
  <c r="D331" i="5" s="1"/>
  <c r="D410" i="5" s="1"/>
  <c r="F246" i="5"/>
  <c r="F329" i="5" s="1"/>
  <c r="F408" i="5" s="1"/>
  <c r="H244" i="5"/>
  <c r="H327" i="5" s="1"/>
  <c r="H406" i="5" s="1"/>
  <c r="J242" i="5"/>
  <c r="J325" i="5" s="1"/>
  <c r="J404" i="5" s="1"/>
  <c r="L240" i="5"/>
  <c r="L323" i="5" s="1"/>
  <c r="L402" i="5" s="1"/>
  <c r="E239" i="5"/>
  <c r="E322" i="5" s="1"/>
  <c r="E401" i="5" s="1"/>
  <c r="G237" i="5"/>
  <c r="G320" i="5" s="1"/>
  <c r="G399" i="5" s="1"/>
  <c r="I235" i="5"/>
  <c r="I318" i="5" s="1"/>
  <c r="I397" i="5" s="1"/>
  <c r="K233" i="5"/>
  <c r="K316" i="5" s="1"/>
  <c r="K395" i="5" s="1"/>
  <c r="D232" i="5"/>
  <c r="D315" i="5" s="1"/>
  <c r="D394" i="5" s="1"/>
  <c r="F230" i="5"/>
  <c r="H302" i="5"/>
  <c r="H385" i="5" s="1"/>
  <c r="H464" i="5" s="1"/>
  <c r="J300" i="5"/>
  <c r="J383" i="5" s="1"/>
  <c r="J462" i="5" s="1"/>
  <c r="L298" i="5"/>
  <c r="L381" i="5" s="1"/>
  <c r="L460" i="5" s="1"/>
  <c r="E297" i="5"/>
  <c r="E380" i="5" s="1"/>
  <c r="E459" i="5" s="1"/>
  <c r="G295" i="5"/>
  <c r="G378" i="5" s="1"/>
  <c r="G457" i="5" s="1"/>
  <c r="I293" i="5"/>
  <c r="I376" i="5" s="1"/>
  <c r="I455" i="5" s="1"/>
  <c r="K291" i="5"/>
  <c r="K374" i="5" s="1"/>
  <c r="K453" i="5" s="1"/>
  <c r="D290" i="5"/>
  <c r="D373" i="5" s="1"/>
  <c r="D452" i="5" s="1"/>
  <c r="F288" i="5"/>
  <c r="F371" i="5" s="1"/>
  <c r="F450" i="5" s="1"/>
  <c r="H286" i="5"/>
  <c r="H369" i="5" s="1"/>
  <c r="H448" i="5" s="1"/>
  <c r="J284" i="5"/>
  <c r="J367" i="5" s="1"/>
  <c r="J446" i="5" s="1"/>
  <c r="L282" i="5"/>
  <c r="L365" i="5" s="1"/>
  <c r="L444" i="5" s="1"/>
  <c r="E281" i="5"/>
  <c r="E364" i="5" s="1"/>
  <c r="E443" i="5" s="1"/>
  <c r="G279" i="5"/>
  <c r="G362" i="5" s="1"/>
  <c r="G441" i="5" s="1"/>
  <c r="I277" i="5"/>
  <c r="I360" i="5" s="1"/>
  <c r="I439" i="5" s="1"/>
  <c r="K275" i="5"/>
  <c r="K358" i="5" s="1"/>
  <c r="K437" i="5" s="1"/>
  <c r="D274" i="5"/>
  <c r="D357" i="5" s="1"/>
  <c r="D436" i="5" s="1"/>
  <c r="F272" i="5"/>
  <c r="F355" i="5" s="1"/>
  <c r="F434" i="5" s="1"/>
  <c r="H270" i="5"/>
  <c r="H353" i="5" s="1"/>
  <c r="H432" i="5" s="1"/>
  <c r="J268" i="5"/>
  <c r="L264" i="5"/>
  <c r="L347" i="5" s="1"/>
  <c r="L426" i="5" s="1"/>
  <c r="E263" i="5"/>
  <c r="E346" i="5" s="1"/>
  <c r="E425" i="5" s="1"/>
  <c r="G261" i="5"/>
  <c r="G344" i="5" s="1"/>
  <c r="G423" i="5" s="1"/>
  <c r="I259" i="5"/>
  <c r="I342" i="5" s="1"/>
  <c r="I421" i="5" s="1"/>
  <c r="K257" i="5"/>
  <c r="K340" i="5" s="1"/>
  <c r="K419" i="5" s="1"/>
  <c r="D256" i="5"/>
  <c r="D339" i="5" s="1"/>
  <c r="D418" i="5" s="1"/>
  <c r="F254" i="5"/>
  <c r="F337" i="5" s="1"/>
  <c r="F416" i="5" s="1"/>
  <c r="H252" i="5"/>
  <c r="H335" i="5" s="1"/>
  <c r="H414" i="5" s="1"/>
  <c r="J250" i="5"/>
  <c r="J333" i="5" s="1"/>
  <c r="J412" i="5" s="1"/>
  <c r="L248" i="5"/>
  <c r="L331" i="5" s="1"/>
  <c r="L410" i="5" s="1"/>
  <c r="E247" i="5"/>
  <c r="E330" i="5" s="1"/>
  <c r="E409" i="5" s="1"/>
  <c r="G245" i="5"/>
  <c r="G328" i="5" s="1"/>
  <c r="G407" i="5" s="1"/>
  <c r="I243" i="5"/>
  <c r="I326" i="5" s="1"/>
  <c r="I405" i="5" s="1"/>
  <c r="K241" i="5"/>
  <c r="K324" i="5" s="1"/>
  <c r="K403" i="5" s="1"/>
  <c r="D240" i="5"/>
  <c r="D323" i="5" s="1"/>
  <c r="D402" i="5" s="1"/>
  <c r="F238" i="5"/>
  <c r="F321" i="5" s="1"/>
  <c r="F400" i="5" s="1"/>
  <c r="H236" i="5"/>
  <c r="H319" i="5" s="1"/>
  <c r="H398" i="5" s="1"/>
  <c r="J234" i="5"/>
  <c r="J317" i="5" s="1"/>
  <c r="J396" i="5" s="1"/>
  <c r="L232" i="5"/>
  <c r="L315" i="5" s="1"/>
  <c r="L394" i="5" s="1"/>
  <c r="E231" i="5"/>
  <c r="E314" i="5" s="1"/>
  <c r="E393" i="5" s="1"/>
  <c r="K303" i="5"/>
  <c r="K386" i="5" s="1"/>
  <c r="K465" i="5" s="1"/>
  <c r="D302" i="5"/>
  <c r="D385" i="5" s="1"/>
  <c r="D464" i="5" s="1"/>
  <c r="F300" i="5"/>
  <c r="F383" i="5" s="1"/>
  <c r="F462" i="5" s="1"/>
  <c r="H298" i="5"/>
  <c r="H381" i="5" s="1"/>
  <c r="H460" i="5" s="1"/>
  <c r="J296" i="5"/>
  <c r="J379" i="5" s="1"/>
  <c r="J458" i="5" s="1"/>
  <c r="L294" i="5"/>
  <c r="L377" i="5" s="1"/>
  <c r="L456" i="5" s="1"/>
  <c r="E293" i="5"/>
  <c r="E376" i="5" s="1"/>
  <c r="E455" i="5" s="1"/>
  <c r="G291" i="5"/>
  <c r="G374" i="5" s="1"/>
  <c r="G453" i="5" s="1"/>
  <c r="I289" i="5"/>
  <c r="I372" i="5" s="1"/>
  <c r="I451" i="5" s="1"/>
  <c r="K287" i="5"/>
  <c r="K370" i="5" s="1"/>
  <c r="K449" i="5" s="1"/>
  <c r="D286" i="5"/>
  <c r="D369" i="5" s="1"/>
  <c r="D448" i="5" s="1"/>
  <c r="F284" i="5"/>
  <c r="F367" i="5" s="1"/>
  <c r="F446" i="5" s="1"/>
  <c r="H282" i="5"/>
  <c r="H365" i="5" s="1"/>
  <c r="H444" i="5" s="1"/>
  <c r="J280" i="5"/>
  <c r="J363" i="5" s="1"/>
  <c r="J442" i="5" s="1"/>
  <c r="L278" i="5"/>
  <c r="L361" i="5" s="1"/>
  <c r="L440" i="5" s="1"/>
  <c r="E277" i="5"/>
  <c r="E360" i="5" s="1"/>
  <c r="E439" i="5" s="1"/>
  <c r="G275" i="5"/>
  <c r="G358" i="5" s="1"/>
  <c r="G437" i="5" s="1"/>
  <c r="I273" i="5"/>
  <c r="I356" i="5" s="1"/>
  <c r="I435" i="5" s="1"/>
  <c r="K271" i="5"/>
  <c r="K354" i="5" s="1"/>
  <c r="K433" i="5" s="1"/>
  <c r="D270" i="5"/>
  <c r="D353" i="5" s="1"/>
  <c r="D432" i="5" s="1"/>
  <c r="F268" i="5"/>
  <c r="H264" i="5"/>
  <c r="H347" i="5" s="1"/>
  <c r="H426" i="5" s="1"/>
  <c r="J262" i="5"/>
  <c r="J345" i="5" s="1"/>
  <c r="J424" i="5" s="1"/>
  <c r="I132" i="19" s="1"/>
  <c r="L260" i="5"/>
  <c r="L343" i="5" s="1"/>
  <c r="L422" i="5" s="1"/>
  <c r="E259" i="5"/>
  <c r="E342" i="5" s="1"/>
  <c r="E421" i="5" s="1"/>
  <c r="G257" i="5"/>
  <c r="G340" i="5" s="1"/>
  <c r="G419" i="5" s="1"/>
  <c r="I255" i="5"/>
  <c r="I338" i="5" s="1"/>
  <c r="I417" i="5" s="1"/>
  <c r="H125" i="19" s="1"/>
  <c r="K253" i="5"/>
  <c r="K336" i="5" s="1"/>
  <c r="K415" i="5" s="1"/>
  <c r="D252" i="5"/>
  <c r="D335" i="5" s="1"/>
  <c r="D414" i="5" s="1"/>
  <c r="F250" i="5"/>
  <c r="F333" i="5" s="1"/>
  <c r="F412" i="5" s="1"/>
  <c r="H248" i="5"/>
  <c r="H331" i="5" s="1"/>
  <c r="H410" i="5" s="1"/>
  <c r="G118" i="19" s="1"/>
  <c r="J246" i="5"/>
  <c r="J329" i="5" s="1"/>
  <c r="J408" i="5" s="1"/>
  <c r="L244" i="5"/>
  <c r="L327" i="5" s="1"/>
  <c r="L406" i="5" s="1"/>
  <c r="E243" i="5"/>
  <c r="E326" i="5" s="1"/>
  <c r="E405" i="5" s="1"/>
  <c r="G241" i="5"/>
  <c r="G324" i="5" s="1"/>
  <c r="G403" i="5" s="1"/>
  <c r="F111" i="19" s="1"/>
  <c r="I239" i="5"/>
  <c r="I322" i="5" s="1"/>
  <c r="I401" i="5" s="1"/>
  <c r="K237" i="5"/>
  <c r="K320" i="5" s="1"/>
  <c r="K399" i="5" s="1"/>
  <c r="D236" i="5"/>
  <c r="D319" i="5" s="1"/>
  <c r="D398" i="5" s="1"/>
  <c r="F234" i="5"/>
  <c r="F317" i="5" s="1"/>
  <c r="F396" i="5" s="1"/>
  <c r="E104" i="19" s="1"/>
  <c r="H232" i="5"/>
  <c r="H315" i="5" s="1"/>
  <c r="H394" i="5" s="1"/>
  <c r="J230" i="5"/>
  <c r="G299" i="5"/>
  <c r="G382" i="5" s="1"/>
  <c r="G461" i="5" s="1"/>
  <c r="F292" i="5"/>
  <c r="F375" i="5" s="1"/>
  <c r="F454" i="5" s="1"/>
  <c r="E285" i="5"/>
  <c r="E368" i="5" s="1"/>
  <c r="E447" i="5" s="1"/>
  <c r="D278" i="5"/>
  <c r="D361" i="5" s="1"/>
  <c r="D440" i="5" s="1"/>
  <c r="L270" i="5"/>
  <c r="L353" i="5" s="1"/>
  <c r="L432" i="5" s="1"/>
  <c r="K261" i="5"/>
  <c r="K344" i="5" s="1"/>
  <c r="K423" i="5" s="1"/>
  <c r="J131" i="19" s="1"/>
  <c r="J254" i="5"/>
  <c r="J337" i="5" s="1"/>
  <c r="J416" i="5" s="1"/>
  <c r="I247" i="5"/>
  <c r="I330" i="5" s="1"/>
  <c r="I409" i="5" s="1"/>
  <c r="H240" i="5"/>
  <c r="H323" i="5" s="1"/>
  <c r="H402" i="5" s="1"/>
  <c r="G110" i="19" s="1"/>
  <c r="G233" i="5"/>
  <c r="G316" i="5" s="1"/>
  <c r="G395" i="5" s="1"/>
  <c r="F103" i="19" s="1"/>
  <c r="I297" i="5"/>
  <c r="I380" i="5" s="1"/>
  <c r="I459" i="5" s="1"/>
  <c r="F276" i="5"/>
  <c r="F359" i="5" s="1"/>
  <c r="F438" i="5" s="1"/>
  <c r="L252" i="5"/>
  <c r="L335" i="5" s="1"/>
  <c r="L414" i="5" s="1"/>
  <c r="I231" i="5"/>
  <c r="I314" i="5" s="1"/>
  <c r="I393" i="5" s="1"/>
  <c r="L302" i="5"/>
  <c r="L385" i="5" s="1"/>
  <c r="L464" i="5" s="1"/>
  <c r="K295" i="5"/>
  <c r="K378" i="5" s="1"/>
  <c r="K457" i="5" s="1"/>
  <c r="J288" i="5"/>
  <c r="J371" i="5" s="1"/>
  <c r="J450" i="5" s="1"/>
  <c r="I281" i="5"/>
  <c r="I364" i="5" s="1"/>
  <c r="I443" i="5" s="1"/>
  <c r="H274" i="5"/>
  <c r="H357" i="5" s="1"/>
  <c r="H436" i="5" s="1"/>
  <c r="G265" i="5"/>
  <c r="G348" i="5" s="1"/>
  <c r="G427" i="5" s="1"/>
  <c r="F258" i="5"/>
  <c r="F341" i="5" s="1"/>
  <c r="F420" i="5" s="1"/>
  <c r="E251" i="5"/>
  <c r="E334" i="5" s="1"/>
  <c r="E413" i="5" s="1"/>
  <c r="D244" i="5"/>
  <c r="D327" i="5" s="1"/>
  <c r="D406" i="5" s="1"/>
  <c r="C114" i="19" s="1"/>
  <c r="L236" i="5"/>
  <c r="L319" i="5" s="1"/>
  <c r="L398" i="5" s="1"/>
  <c r="H290" i="5"/>
  <c r="H373" i="5" s="1"/>
  <c r="H452" i="5" s="1"/>
  <c r="E269" i="5"/>
  <c r="E352" i="5" s="1"/>
  <c r="K245" i="5"/>
  <c r="K328" i="5" s="1"/>
  <c r="K407" i="5" s="1"/>
  <c r="E301" i="5"/>
  <c r="E384" i="5" s="1"/>
  <c r="E463" i="5" s="1"/>
  <c r="D294" i="5"/>
  <c r="D377" i="5" s="1"/>
  <c r="D456" i="5" s="1"/>
  <c r="L286" i="5"/>
  <c r="L369" i="5" s="1"/>
  <c r="L448" i="5" s="1"/>
  <c r="K279" i="5"/>
  <c r="K362" i="5" s="1"/>
  <c r="K441" i="5" s="1"/>
  <c r="J272" i="5"/>
  <c r="J355" i="5" s="1"/>
  <c r="J434" i="5" s="1"/>
  <c r="I263" i="5"/>
  <c r="I346" i="5" s="1"/>
  <c r="I425" i="5" s="1"/>
  <c r="H256" i="5"/>
  <c r="H339" i="5" s="1"/>
  <c r="H418" i="5" s="1"/>
  <c r="G249" i="5"/>
  <c r="G332" i="5" s="1"/>
  <c r="G411" i="5" s="1"/>
  <c r="F242" i="5"/>
  <c r="F325" i="5" s="1"/>
  <c r="F404" i="5" s="1"/>
  <c r="E112" i="19" s="1"/>
  <c r="E235" i="5"/>
  <c r="E318" i="5" s="1"/>
  <c r="E397" i="5" s="1"/>
  <c r="G283" i="5"/>
  <c r="G366" i="5" s="1"/>
  <c r="G445" i="5" s="1"/>
  <c r="D260" i="5"/>
  <c r="D343" i="5" s="1"/>
  <c r="D422" i="5" s="1"/>
  <c r="J238" i="5"/>
  <c r="J321" i="5" s="1"/>
  <c r="J400" i="5" s="1"/>
  <c r="L231" i="5"/>
  <c r="L314" i="5" s="1"/>
  <c r="L393" i="5" s="1"/>
  <c r="F237" i="5"/>
  <c r="F320" i="5" s="1"/>
  <c r="F399" i="5" s="1"/>
  <c r="D243" i="5"/>
  <c r="D326" i="5" s="1"/>
  <c r="D405" i="5" s="1"/>
  <c r="K248" i="5"/>
  <c r="K331" i="5" s="1"/>
  <c r="K410" i="5" s="1"/>
  <c r="D255" i="5"/>
  <c r="D338" i="5" s="1"/>
  <c r="D417" i="5" s="1"/>
  <c r="G260" i="5"/>
  <c r="G343" i="5" s="1"/>
  <c r="G422" i="5" s="1"/>
  <c r="F265" i="5"/>
  <c r="F348" i="5" s="1"/>
  <c r="F427" i="5" s="1"/>
  <c r="L273" i="5"/>
  <c r="L356" i="5" s="1"/>
  <c r="L435" i="5" s="1"/>
  <c r="E280" i="5"/>
  <c r="E363" i="5" s="1"/>
  <c r="E442" i="5" s="1"/>
  <c r="L285" i="5"/>
  <c r="L368" i="5" s="1"/>
  <c r="L447" i="5" s="1"/>
  <c r="I292" i="5"/>
  <c r="I375" i="5" s="1"/>
  <c r="I454" i="5" s="1"/>
  <c r="L297" i="5"/>
  <c r="L380" i="5" s="1"/>
  <c r="L459" i="5" s="1"/>
  <c r="G232" i="5"/>
  <c r="G315" i="5" s="1"/>
  <c r="G394" i="5" s="1"/>
  <c r="E238" i="5"/>
  <c r="E321" i="5" s="1"/>
  <c r="E400" i="5" s="1"/>
  <c r="L243" i="5"/>
  <c r="L326" i="5" s="1"/>
  <c r="L405" i="5" s="1"/>
  <c r="I250" i="5"/>
  <c r="I333" i="5" s="1"/>
  <c r="I412" i="5" s="1"/>
  <c r="L255" i="5"/>
  <c r="L338" i="5" s="1"/>
  <c r="L417" i="5" s="1"/>
  <c r="F261" i="5"/>
  <c r="F344" i="5" s="1"/>
  <c r="F423" i="5" s="1"/>
  <c r="H269" i="5"/>
  <c r="H352" i="5" s="1"/>
  <c r="G274" i="5"/>
  <c r="G357" i="5" s="1"/>
  <c r="G436" i="5" s="1"/>
  <c r="F279" i="5"/>
  <c r="F362" i="5" s="1"/>
  <c r="F441" i="5" s="1"/>
  <c r="H285" i="5"/>
  <c r="H368" i="5" s="1"/>
  <c r="H447" i="5" s="1"/>
  <c r="K290" i="5"/>
  <c r="K373" i="5" s="1"/>
  <c r="K452" i="5" s="1"/>
  <c r="J295" i="5"/>
  <c r="J378" i="5" s="1"/>
  <c r="J457" i="5" s="1"/>
  <c r="I300" i="5"/>
  <c r="I383" i="5" s="1"/>
  <c r="I462" i="5" s="1"/>
  <c r="D231" i="5"/>
  <c r="D314" i="5" s="1"/>
  <c r="D393" i="5" s="1"/>
  <c r="G236" i="5"/>
  <c r="G319" i="5" s="1"/>
  <c r="G398" i="5" s="1"/>
  <c r="F241" i="5"/>
  <c r="F324" i="5" s="1"/>
  <c r="F403" i="5" s="1"/>
  <c r="E246" i="5"/>
  <c r="E329" i="5" s="1"/>
  <c r="E408" i="5" s="1"/>
  <c r="J249" i="5"/>
  <c r="J332" i="5" s="1"/>
  <c r="J411" i="5" s="1"/>
  <c r="E254" i="5"/>
  <c r="E337" i="5" s="1"/>
  <c r="E416" i="5" s="1"/>
  <c r="H259" i="5"/>
  <c r="H342" i="5" s="1"/>
  <c r="H421" i="5" s="1"/>
  <c r="K264" i="5"/>
  <c r="K347" i="5" s="1"/>
  <c r="K426" i="5" s="1"/>
  <c r="F271" i="5"/>
  <c r="F354" i="5" s="1"/>
  <c r="F433" i="5" s="1"/>
  <c r="E276" i="5"/>
  <c r="E359" i="5" s="1"/>
  <c r="E438" i="5" s="1"/>
  <c r="I280" i="5"/>
  <c r="I363" i="5" s="1"/>
  <c r="I442" i="5" s="1"/>
  <c r="D285" i="5"/>
  <c r="D368" i="5" s="1"/>
  <c r="D447" i="5" s="1"/>
  <c r="L289" i="5"/>
  <c r="L372" i="5" s="1"/>
  <c r="L451" i="5" s="1"/>
  <c r="F295" i="5"/>
  <c r="F378" i="5" s="1"/>
  <c r="F457" i="5" s="1"/>
  <c r="E300" i="5"/>
  <c r="E383" i="5" s="1"/>
  <c r="E462" i="5" s="1"/>
  <c r="F303" i="5"/>
  <c r="F386" i="5" s="1"/>
  <c r="F465" i="5" s="1"/>
  <c r="J231" i="5"/>
  <c r="J314" i="5" s="1"/>
  <c r="J393" i="5" s="1"/>
  <c r="H233" i="5"/>
  <c r="H316" i="5" s="1"/>
  <c r="H395" i="5" s="1"/>
  <c r="F235" i="5"/>
  <c r="F318" i="5" s="1"/>
  <c r="F397" i="5" s="1"/>
  <c r="D237" i="5"/>
  <c r="D320" i="5" s="1"/>
  <c r="D399" i="5" s="1"/>
  <c r="K238" i="5"/>
  <c r="K321" i="5" s="1"/>
  <c r="K400" i="5" s="1"/>
  <c r="I240" i="5"/>
  <c r="I323" i="5" s="1"/>
  <c r="I402" i="5" s="1"/>
  <c r="G242" i="5"/>
  <c r="G325" i="5" s="1"/>
  <c r="G404" i="5" s="1"/>
  <c r="E244" i="5"/>
  <c r="E327" i="5" s="1"/>
  <c r="E406" i="5" s="1"/>
  <c r="L245" i="5"/>
  <c r="L328" i="5" s="1"/>
  <c r="L407" i="5" s="1"/>
  <c r="J247" i="5"/>
  <c r="J330" i="5" s="1"/>
  <c r="J409" i="5" s="1"/>
  <c r="H249" i="5"/>
  <c r="H332" i="5" s="1"/>
  <c r="H411" i="5" s="1"/>
  <c r="F251" i="5"/>
  <c r="F334" i="5" s="1"/>
  <c r="F413" i="5" s="1"/>
  <c r="D253" i="5"/>
  <c r="D336" i="5" s="1"/>
  <c r="D415" i="5" s="1"/>
  <c r="K254" i="5"/>
  <c r="K337" i="5" s="1"/>
  <c r="K416" i="5" s="1"/>
  <c r="I256" i="5"/>
  <c r="I339" i="5" s="1"/>
  <c r="I418" i="5" s="1"/>
  <c r="G258" i="5"/>
  <c r="G341" i="5" s="1"/>
  <c r="G420" i="5" s="1"/>
  <c r="E260" i="5"/>
  <c r="E343" i="5" s="1"/>
  <c r="E422" i="5" s="1"/>
  <c r="L261" i="5"/>
  <c r="L344" i="5" s="1"/>
  <c r="L423" i="5" s="1"/>
  <c r="J263" i="5"/>
  <c r="J346" i="5" s="1"/>
  <c r="J425" i="5" s="1"/>
  <c r="H265" i="5"/>
  <c r="H348" i="5" s="1"/>
  <c r="H427" i="5" s="1"/>
  <c r="F269" i="5"/>
  <c r="F352" i="5" s="1"/>
  <c r="D271" i="5"/>
  <c r="D354" i="5" s="1"/>
  <c r="D433" i="5" s="1"/>
  <c r="K272" i="5"/>
  <c r="K355" i="5" s="1"/>
  <c r="K434" i="5" s="1"/>
  <c r="I274" i="5"/>
  <c r="I357" i="5" s="1"/>
  <c r="I436" i="5" s="1"/>
  <c r="G276" i="5"/>
  <c r="G359" i="5" s="1"/>
  <c r="G438" i="5" s="1"/>
  <c r="E278" i="5"/>
  <c r="E361" i="5" s="1"/>
  <c r="E440" i="5" s="1"/>
  <c r="L279" i="5"/>
  <c r="L362" i="5" s="1"/>
  <c r="L441" i="5" s="1"/>
  <c r="J281" i="5"/>
  <c r="J364" i="5" s="1"/>
  <c r="J443" i="5" s="1"/>
  <c r="H283" i="5"/>
  <c r="H366" i="5" s="1"/>
  <c r="H445" i="5" s="1"/>
  <c r="F285" i="5"/>
  <c r="F368" i="5" s="1"/>
  <c r="F447" i="5" s="1"/>
  <c r="D287" i="5"/>
  <c r="D370" i="5" s="1"/>
  <c r="D449" i="5" s="1"/>
  <c r="K288" i="5"/>
  <c r="K371" i="5" s="1"/>
  <c r="K450" i="5" s="1"/>
  <c r="I290" i="5"/>
  <c r="I373" i="5" s="1"/>
  <c r="I452" i="5" s="1"/>
  <c r="G292" i="5"/>
  <c r="G375" i="5" s="1"/>
  <c r="G454" i="5" s="1"/>
  <c r="E294" i="5"/>
  <c r="E377" i="5" s="1"/>
  <c r="E456" i="5" s="1"/>
  <c r="L295" i="5"/>
  <c r="L378" i="5" s="1"/>
  <c r="L457" i="5" s="1"/>
  <c r="J297" i="5"/>
  <c r="J380" i="5" s="1"/>
  <c r="J459" i="5" s="1"/>
  <c r="H299" i="5"/>
  <c r="H382" i="5" s="1"/>
  <c r="H461" i="5" s="1"/>
  <c r="F301" i="5"/>
  <c r="F384" i="5" s="1"/>
  <c r="F463" i="5" s="1"/>
  <c r="D303" i="5"/>
  <c r="D386" i="5" s="1"/>
  <c r="D465" i="5" s="1"/>
  <c r="F233" i="5"/>
  <c r="F316" i="5" s="1"/>
  <c r="F395" i="5" s="1"/>
  <c r="E103" i="19" s="1"/>
  <c r="D239" i="5"/>
  <c r="D322" i="5" s="1"/>
  <c r="D401" i="5" s="1"/>
  <c r="G244" i="5"/>
  <c r="G327" i="5" s="1"/>
  <c r="G406" i="5" s="1"/>
  <c r="E250" i="5"/>
  <c r="E333" i="5" s="1"/>
  <c r="E412" i="5" s="1"/>
  <c r="G256" i="5"/>
  <c r="G339" i="5" s="1"/>
  <c r="G418" i="5" s="1"/>
  <c r="J261" i="5"/>
  <c r="J344" i="5" s="1"/>
  <c r="J423" i="5" s="1"/>
  <c r="I268" i="5"/>
  <c r="F275" i="5"/>
  <c r="F358" i="5" s="1"/>
  <c r="F437" i="5" s="1"/>
  <c r="H281" i="5"/>
  <c r="H364" i="5" s="1"/>
  <c r="H443" i="5" s="1"/>
  <c r="F287" i="5"/>
  <c r="F370" i="5" s="1"/>
  <c r="F449" i="5" s="1"/>
  <c r="L293" i="5"/>
  <c r="L376" i="5" s="1"/>
  <c r="L455" i="5" s="1"/>
  <c r="F299" i="5"/>
  <c r="F382" i="5" s="1"/>
  <c r="F461" i="5" s="1"/>
  <c r="E234" i="5"/>
  <c r="E317" i="5" s="1"/>
  <c r="E396" i="5" s="1"/>
  <c r="H239" i="5"/>
  <c r="H322" i="5" s="1"/>
  <c r="H401" i="5" s="1"/>
  <c r="F245" i="5"/>
  <c r="F328" i="5" s="1"/>
  <c r="F407" i="5" s="1"/>
  <c r="L251" i="5"/>
  <c r="L334" i="5" s="1"/>
  <c r="L413" i="5" s="1"/>
  <c r="F257" i="5"/>
  <c r="F340" i="5" s="1"/>
  <c r="F419" i="5" s="1"/>
  <c r="I262" i="5"/>
  <c r="I345" i="5" s="1"/>
  <c r="I424" i="5" s="1"/>
  <c r="K270" i="5"/>
  <c r="K353" i="5" s="1"/>
  <c r="K432" i="5" s="1"/>
  <c r="J275" i="5"/>
  <c r="J358" i="5" s="1"/>
  <c r="J437" i="5" s="1"/>
  <c r="D281" i="5"/>
  <c r="D364" i="5" s="1"/>
  <c r="D443" i="5" s="1"/>
  <c r="K286" i="5"/>
  <c r="K369" i="5" s="1"/>
  <c r="K448" i="5" s="1"/>
  <c r="J291" i="5"/>
  <c r="J374" i="5" s="1"/>
  <c r="J453" i="5" s="1"/>
  <c r="H297" i="5"/>
  <c r="H380" i="5" s="1"/>
  <c r="H459" i="5" s="1"/>
  <c r="G302" i="5"/>
  <c r="G385" i="5" s="1"/>
  <c r="G464" i="5" s="1"/>
  <c r="K232" i="5"/>
  <c r="K315" i="5" s="1"/>
  <c r="K394" i="5" s="1"/>
  <c r="J237" i="5"/>
  <c r="J320" i="5" s="1"/>
  <c r="J399" i="5" s="1"/>
  <c r="I242" i="5"/>
  <c r="I325" i="5" s="1"/>
  <c r="I404" i="5" s="1"/>
  <c r="D247" i="5"/>
  <c r="D330" i="5" s="1"/>
  <c r="D409" i="5" s="1"/>
  <c r="D251" i="5"/>
  <c r="D334" i="5" s="1"/>
  <c r="D413" i="5" s="1"/>
  <c r="H255" i="5"/>
  <c r="H338" i="5" s="1"/>
  <c r="H417" i="5" s="1"/>
  <c r="K260" i="5"/>
  <c r="K343" i="5" s="1"/>
  <c r="K422" i="5" s="1"/>
  <c r="E268" i="5"/>
  <c r="I272" i="5"/>
  <c r="I355" i="5" s="1"/>
  <c r="I434" i="5" s="1"/>
  <c r="H277" i="5"/>
  <c r="H360" i="5" s="1"/>
  <c r="H439" i="5" s="1"/>
  <c r="L281" i="5"/>
  <c r="L364" i="5" s="1"/>
  <c r="L443" i="5" s="1"/>
  <c r="G286" i="5"/>
  <c r="G369" i="5" s="1"/>
  <c r="G448" i="5" s="1"/>
  <c r="F291" i="5"/>
  <c r="F374" i="5" s="1"/>
  <c r="F453" i="5" s="1"/>
  <c r="E296" i="5"/>
  <c r="E379" i="5" s="1"/>
  <c r="E458" i="5" s="1"/>
  <c r="D301" i="5"/>
  <c r="D384" i="5" s="1"/>
  <c r="D463" i="5" s="1"/>
  <c r="G230" i="5"/>
  <c r="E232" i="5"/>
  <c r="E315" i="5" s="1"/>
  <c r="E394" i="5" s="1"/>
  <c r="L233" i="5"/>
  <c r="L316" i="5" s="1"/>
  <c r="L395" i="5" s="1"/>
  <c r="J235" i="5"/>
  <c r="J318" i="5" s="1"/>
  <c r="J397" i="5" s="1"/>
  <c r="H237" i="5"/>
  <c r="H320" i="5" s="1"/>
  <c r="H399" i="5" s="1"/>
  <c r="F239" i="5"/>
  <c r="F322" i="5" s="1"/>
  <c r="F401" i="5" s="1"/>
  <c r="D241" i="5"/>
  <c r="D324" i="5" s="1"/>
  <c r="D403" i="5" s="1"/>
  <c r="K242" i="5"/>
  <c r="K325" i="5" s="1"/>
  <c r="K404" i="5" s="1"/>
  <c r="I244" i="5"/>
  <c r="I327" i="5" s="1"/>
  <c r="I406" i="5" s="1"/>
  <c r="G246" i="5"/>
  <c r="G329" i="5" s="1"/>
  <c r="G408" i="5" s="1"/>
  <c r="E248" i="5"/>
  <c r="E331" i="5" s="1"/>
  <c r="E410" i="5" s="1"/>
  <c r="L249" i="5"/>
  <c r="L332" i="5" s="1"/>
  <c r="L411" i="5" s="1"/>
  <c r="J251" i="5"/>
  <c r="J334" i="5" s="1"/>
  <c r="J413" i="5" s="1"/>
  <c r="H253" i="5"/>
  <c r="H336" i="5" s="1"/>
  <c r="H415" i="5" s="1"/>
  <c r="F255" i="5"/>
  <c r="F338" i="5" s="1"/>
  <c r="F417" i="5" s="1"/>
  <c r="D257" i="5"/>
  <c r="D340" i="5" s="1"/>
  <c r="D419" i="5" s="1"/>
  <c r="K258" i="5"/>
  <c r="K341" i="5" s="1"/>
  <c r="K420" i="5" s="1"/>
  <c r="I260" i="5"/>
  <c r="I343" i="5" s="1"/>
  <c r="I422" i="5" s="1"/>
  <c r="G262" i="5"/>
  <c r="G345" i="5" s="1"/>
  <c r="G424" i="5" s="1"/>
  <c r="E264" i="5"/>
  <c r="E347" i="5" s="1"/>
  <c r="E426" i="5" s="1"/>
  <c r="L265" i="5"/>
  <c r="L348" i="5" s="1"/>
  <c r="L427" i="5" s="1"/>
  <c r="J269" i="5"/>
  <c r="J352" i="5" s="1"/>
  <c r="H271" i="5"/>
  <c r="H354" i="5" s="1"/>
  <c r="H433" i="5" s="1"/>
  <c r="F273" i="5"/>
  <c r="F356" i="5" s="1"/>
  <c r="F435" i="5" s="1"/>
  <c r="D275" i="5"/>
  <c r="D358" i="5" s="1"/>
  <c r="D437" i="5" s="1"/>
  <c r="K276" i="5"/>
  <c r="K359" i="5" s="1"/>
  <c r="K438" i="5" s="1"/>
  <c r="I278" i="5"/>
  <c r="I361" i="5" s="1"/>
  <c r="I440" i="5" s="1"/>
  <c r="G280" i="5"/>
  <c r="G363" i="5" s="1"/>
  <c r="G442" i="5" s="1"/>
  <c r="E282" i="5"/>
  <c r="E365" i="5" s="1"/>
  <c r="E444" i="5" s="1"/>
  <c r="L283" i="5"/>
  <c r="L366" i="5" s="1"/>
  <c r="L445" i="5" s="1"/>
  <c r="J285" i="5"/>
  <c r="J368" i="5" s="1"/>
  <c r="J447" i="5" s="1"/>
  <c r="H287" i="5"/>
  <c r="H370" i="5" s="1"/>
  <c r="H449" i="5" s="1"/>
  <c r="F289" i="5"/>
  <c r="F372" i="5" s="1"/>
  <c r="F451" i="5" s="1"/>
  <c r="D291" i="5"/>
  <c r="D374" i="5" s="1"/>
  <c r="D453" i="5" s="1"/>
  <c r="K292" i="5"/>
  <c r="K375" i="5" s="1"/>
  <c r="K454" i="5" s="1"/>
  <c r="I294" i="5"/>
  <c r="I377" i="5" s="1"/>
  <c r="I456" i="5" s="1"/>
  <c r="G296" i="5"/>
  <c r="G379" i="5" s="1"/>
  <c r="G458" i="5" s="1"/>
  <c r="E298" i="5"/>
  <c r="E381" i="5" s="1"/>
  <c r="E460" i="5" s="1"/>
  <c r="L299" i="5"/>
  <c r="L382" i="5" s="1"/>
  <c r="L461" i="5" s="1"/>
  <c r="J301" i="5"/>
  <c r="J384" i="5" s="1"/>
  <c r="J463" i="5" s="1"/>
  <c r="H303" i="5"/>
  <c r="H386" i="5" s="1"/>
  <c r="H465" i="5" s="1"/>
  <c r="I234" i="5"/>
  <c r="I317" i="5" s="1"/>
  <c r="I396" i="5" s="1"/>
  <c r="H104" i="19" s="1"/>
  <c r="G240" i="5"/>
  <c r="G323" i="5" s="1"/>
  <c r="G402" i="5" s="1"/>
  <c r="J245" i="5"/>
  <c r="J328" i="5" s="1"/>
  <c r="J407" i="5" s="1"/>
  <c r="H251" i="5"/>
  <c r="H334" i="5" s="1"/>
  <c r="H413" i="5" s="1"/>
  <c r="J257" i="5"/>
  <c r="J340" i="5" s="1"/>
  <c r="J419" i="5" s="1"/>
  <c r="D263" i="5"/>
  <c r="D346" i="5" s="1"/>
  <c r="D425" i="5" s="1"/>
  <c r="G270" i="5"/>
  <c r="G353" i="5" s="1"/>
  <c r="G432" i="5" s="1"/>
  <c r="D277" i="5"/>
  <c r="D360" i="5" s="1"/>
  <c r="D439" i="5" s="1"/>
  <c r="G282" i="5"/>
  <c r="G365" i="5" s="1"/>
  <c r="G444" i="5" s="1"/>
  <c r="I288" i="5"/>
  <c r="I371" i="5" s="1"/>
  <c r="I450" i="5" s="1"/>
  <c r="G294" i="5"/>
  <c r="G377" i="5" s="1"/>
  <c r="G456" i="5" s="1"/>
  <c r="L301" i="5"/>
  <c r="L384" i="5" s="1"/>
  <c r="L463" i="5" s="1"/>
  <c r="H235" i="5"/>
  <c r="H318" i="5" s="1"/>
  <c r="H397" i="5" s="1"/>
  <c r="K240" i="5"/>
  <c r="K323" i="5" s="1"/>
  <c r="K402" i="5" s="1"/>
  <c r="I246" i="5"/>
  <c r="I329" i="5" s="1"/>
  <c r="I408" i="5" s="1"/>
  <c r="F253" i="5"/>
  <c r="F336" i="5" s="1"/>
  <c r="F415" i="5" s="1"/>
  <c r="I258" i="5"/>
  <c r="I341" i="5" s="1"/>
  <c r="I420" i="5" s="1"/>
  <c r="G264" i="5"/>
  <c r="G347" i="5" s="1"/>
  <c r="G426" i="5" s="1"/>
  <c r="J271" i="5"/>
  <c r="J354" i="5" s="1"/>
  <c r="J433" i="5" s="1"/>
  <c r="I276" i="5"/>
  <c r="I359" i="5" s="1"/>
  <c r="I438" i="5" s="1"/>
  <c r="K282" i="5"/>
  <c r="K365" i="5" s="1"/>
  <c r="K444" i="5" s="1"/>
  <c r="E288" i="5"/>
  <c r="E371" i="5" s="1"/>
  <c r="E450" i="5" s="1"/>
  <c r="D293" i="5"/>
  <c r="D376" i="5" s="1"/>
  <c r="D455" i="5" s="1"/>
  <c r="K298" i="5"/>
  <c r="K381" i="5" s="1"/>
  <c r="K460" i="5" s="1"/>
  <c r="J303" i="5"/>
  <c r="J386" i="5" s="1"/>
  <c r="J465" i="5" s="1"/>
  <c r="J233" i="5"/>
  <c r="J316" i="5" s="1"/>
  <c r="J395" i="5" s="1"/>
  <c r="I238" i="5"/>
  <c r="I321" i="5" s="1"/>
  <c r="I400" i="5" s="1"/>
  <c r="H243" i="5"/>
  <c r="H326" i="5" s="1"/>
  <c r="H405" i="5" s="1"/>
  <c r="L247" i="5"/>
  <c r="L330" i="5" s="1"/>
  <c r="L409" i="5" s="1"/>
  <c r="G252" i="5"/>
  <c r="G335" i="5" s="1"/>
  <c r="G414" i="5" s="1"/>
  <c r="K256" i="5"/>
  <c r="K339" i="5" s="1"/>
  <c r="K418" i="5" s="1"/>
  <c r="E262" i="5"/>
  <c r="E345" i="5" s="1"/>
  <c r="E424" i="5" s="1"/>
  <c r="D269" i="5"/>
  <c r="D352" i="5" s="1"/>
  <c r="H273" i="5"/>
  <c r="H356" i="5" s="1"/>
  <c r="H435" i="5" s="1"/>
  <c r="G278" i="5"/>
  <c r="G361" i="5" s="1"/>
  <c r="G440" i="5" s="1"/>
  <c r="F283" i="5"/>
  <c r="F366" i="5" s="1"/>
  <c r="F445" i="5" s="1"/>
  <c r="J287" i="5"/>
  <c r="J370" i="5" s="1"/>
  <c r="J449" i="5" s="1"/>
  <c r="E292" i="5"/>
  <c r="E375" i="5" s="1"/>
  <c r="E454" i="5" s="1"/>
  <c r="D297" i="5"/>
  <c r="D380" i="5" s="1"/>
  <c r="D459" i="5" s="1"/>
  <c r="H301" i="5"/>
  <c r="H384" i="5" s="1"/>
  <c r="H463" i="5" s="1"/>
  <c r="K230" i="5"/>
  <c r="I232" i="5"/>
  <c r="I315" i="5" s="1"/>
  <c r="I394" i="5" s="1"/>
  <c r="G234" i="5"/>
  <c r="G317" i="5" s="1"/>
  <c r="G396" i="5" s="1"/>
  <c r="E236" i="5"/>
  <c r="E319" i="5" s="1"/>
  <c r="E398" i="5" s="1"/>
  <c r="L237" i="5"/>
  <c r="L320" i="5" s="1"/>
  <c r="L399" i="5" s="1"/>
  <c r="J239" i="5"/>
  <c r="J322" i="5" s="1"/>
  <c r="J401" i="5" s="1"/>
  <c r="H241" i="5"/>
  <c r="H324" i="5" s="1"/>
  <c r="H403" i="5" s="1"/>
  <c r="F243" i="5"/>
  <c r="F326" i="5" s="1"/>
  <c r="F405" i="5" s="1"/>
  <c r="D245" i="5"/>
  <c r="D328" i="5" s="1"/>
  <c r="D407" i="5" s="1"/>
  <c r="K246" i="5"/>
  <c r="K329" i="5" s="1"/>
  <c r="K408" i="5" s="1"/>
  <c r="I248" i="5"/>
  <c r="I331" i="5" s="1"/>
  <c r="I410" i="5" s="1"/>
  <c r="G250" i="5"/>
  <c r="G333" i="5" s="1"/>
  <c r="G412" i="5" s="1"/>
  <c r="E252" i="5"/>
  <c r="E335" i="5" s="1"/>
  <c r="E414" i="5" s="1"/>
  <c r="L253" i="5"/>
  <c r="L336" i="5" s="1"/>
  <c r="L415" i="5" s="1"/>
  <c r="J255" i="5"/>
  <c r="J338" i="5" s="1"/>
  <c r="J417" i="5" s="1"/>
  <c r="H257" i="5"/>
  <c r="H340" i="5" s="1"/>
  <c r="H419" i="5" s="1"/>
  <c r="F259" i="5"/>
  <c r="F342" i="5" s="1"/>
  <c r="F421" i="5" s="1"/>
  <c r="D261" i="5"/>
  <c r="D344" i="5" s="1"/>
  <c r="D423" i="5" s="1"/>
  <c r="K262" i="5"/>
  <c r="K345" i="5" s="1"/>
  <c r="K424" i="5" s="1"/>
  <c r="I264" i="5"/>
  <c r="I347" i="5" s="1"/>
  <c r="I426" i="5" s="1"/>
  <c r="G268" i="5"/>
  <c r="E270" i="5"/>
  <c r="E353" i="5" s="1"/>
  <c r="E432" i="5" s="1"/>
  <c r="L271" i="5"/>
  <c r="L354" i="5" s="1"/>
  <c r="L433" i="5" s="1"/>
  <c r="J273" i="5"/>
  <c r="J356" i="5" s="1"/>
  <c r="J435" i="5" s="1"/>
  <c r="H275" i="5"/>
  <c r="H358" i="5" s="1"/>
  <c r="H437" i="5" s="1"/>
  <c r="F277" i="5"/>
  <c r="F360" i="5" s="1"/>
  <c r="F439" i="5" s="1"/>
  <c r="D279" i="5"/>
  <c r="D362" i="5" s="1"/>
  <c r="D441" i="5" s="1"/>
  <c r="K280" i="5"/>
  <c r="K363" i="5" s="1"/>
  <c r="K442" i="5" s="1"/>
  <c r="I282" i="5"/>
  <c r="I365" i="5" s="1"/>
  <c r="I444" i="5" s="1"/>
  <c r="G284" i="5"/>
  <c r="G367" i="5" s="1"/>
  <c r="G446" i="5" s="1"/>
  <c r="E286" i="5"/>
  <c r="E369" i="5" s="1"/>
  <c r="E448" i="5" s="1"/>
  <c r="L287" i="5"/>
  <c r="L370" i="5" s="1"/>
  <c r="L449" i="5" s="1"/>
  <c r="J289" i="5"/>
  <c r="J372" i="5" s="1"/>
  <c r="J451" i="5" s="1"/>
  <c r="H291" i="5"/>
  <c r="H374" i="5" s="1"/>
  <c r="H453" i="5" s="1"/>
  <c r="F293" i="5"/>
  <c r="F376" i="5" s="1"/>
  <c r="F455" i="5" s="1"/>
  <c r="D295" i="5"/>
  <c r="D378" i="5" s="1"/>
  <c r="D457" i="5" s="1"/>
  <c r="K296" i="5"/>
  <c r="K379" i="5" s="1"/>
  <c r="K458" i="5" s="1"/>
  <c r="I298" i="5"/>
  <c r="I381" i="5" s="1"/>
  <c r="I460" i="5" s="1"/>
  <c r="G300" i="5"/>
  <c r="G383" i="5" s="1"/>
  <c r="G462" i="5" s="1"/>
  <c r="E302" i="5"/>
  <c r="E385" i="5" s="1"/>
  <c r="E464" i="5" s="1"/>
  <c r="L303" i="5"/>
  <c r="L386" i="5" s="1"/>
  <c r="L465" i="5" s="1"/>
  <c r="I230" i="5"/>
  <c r="J253" i="5"/>
  <c r="J336" i="5" s="1"/>
  <c r="J415" i="5" s="1"/>
  <c r="K278" i="5"/>
  <c r="K361" i="5" s="1"/>
  <c r="K440" i="5" s="1"/>
  <c r="H231" i="5"/>
  <c r="H314" i="5" s="1"/>
  <c r="H393" i="5" s="1"/>
  <c r="I254" i="5"/>
  <c r="I337" i="5" s="1"/>
  <c r="I416" i="5" s="1"/>
  <c r="L277" i="5"/>
  <c r="L360" i="5" s="1"/>
  <c r="L439" i="5" s="1"/>
  <c r="J299" i="5"/>
  <c r="J382" i="5" s="1"/>
  <c r="J461" i="5" s="1"/>
  <c r="K244" i="5"/>
  <c r="K327" i="5" s="1"/>
  <c r="K406" i="5" s="1"/>
  <c r="H263" i="5"/>
  <c r="H346" i="5" s="1"/>
  <c r="H425" i="5" s="1"/>
  <c r="J283" i="5"/>
  <c r="J366" i="5" s="1"/>
  <c r="J445" i="5" s="1"/>
  <c r="K302" i="5"/>
  <c r="K385" i="5" s="1"/>
  <c r="K464" i="5" s="1"/>
  <c r="I236" i="5"/>
  <c r="I319" i="5" s="1"/>
  <c r="I398" i="5" s="1"/>
  <c r="J243" i="5"/>
  <c r="J326" i="5" s="1"/>
  <c r="J405" i="5" s="1"/>
  <c r="K250" i="5"/>
  <c r="K333" i="5" s="1"/>
  <c r="K412" i="5" s="1"/>
  <c r="J120" i="19" s="1"/>
  <c r="L257" i="5"/>
  <c r="L340" i="5" s="1"/>
  <c r="L419" i="5" s="1"/>
  <c r="D265" i="5"/>
  <c r="D348" i="5" s="1"/>
  <c r="D427" i="5" s="1"/>
  <c r="E274" i="5"/>
  <c r="E357" i="5" s="1"/>
  <c r="E436" i="5" s="1"/>
  <c r="F281" i="5"/>
  <c r="F364" i="5" s="1"/>
  <c r="F443" i="5" s="1"/>
  <c r="G288" i="5"/>
  <c r="G371" i="5" s="1"/>
  <c r="G450" i="5" s="1"/>
  <c r="H295" i="5"/>
  <c r="H378" i="5" s="1"/>
  <c r="H457" i="5" s="1"/>
  <c r="I302" i="5"/>
  <c r="I385" i="5" s="1"/>
  <c r="I464" i="5" s="1"/>
  <c r="L235" i="5"/>
  <c r="L318" i="5" s="1"/>
  <c r="L397" i="5" s="1"/>
  <c r="D259" i="5"/>
  <c r="D342" i="5" s="1"/>
  <c r="D421" i="5" s="1"/>
  <c r="E284" i="5"/>
  <c r="E367" i="5" s="1"/>
  <c r="E446" i="5" s="1"/>
  <c r="K236" i="5"/>
  <c r="K319" i="5" s="1"/>
  <c r="K398" i="5" s="1"/>
  <c r="L259" i="5"/>
  <c r="L342" i="5" s="1"/>
  <c r="L421" i="5" s="1"/>
  <c r="I284" i="5"/>
  <c r="I367" i="5" s="1"/>
  <c r="I446" i="5" s="1"/>
  <c r="E230" i="5"/>
  <c r="F249" i="5"/>
  <c r="F332" i="5" s="1"/>
  <c r="F411" i="5" s="1"/>
  <c r="L269" i="5"/>
  <c r="L352" i="5" s="1"/>
  <c r="D289" i="5"/>
  <c r="D372" i="5" s="1"/>
  <c r="D451" i="5" s="1"/>
  <c r="F231" i="5"/>
  <c r="F314" i="5" s="1"/>
  <c r="F393" i="5" s="1"/>
  <c r="G238" i="5"/>
  <c r="G321" i="5" s="1"/>
  <c r="G400" i="5" s="1"/>
  <c r="H245" i="5"/>
  <c r="H328" i="5" s="1"/>
  <c r="H407" i="5" s="1"/>
  <c r="I252" i="5"/>
  <c r="I335" i="5" s="1"/>
  <c r="I414" i="5" s="1"/>
  <c r="J259" i="5"/>
  <c r="J342" i="5" s="1"/>
  <c r="J421" i="5" s="1"/>
  <c r="K268" i="5"/>
  <c r="L275" i="5"/>
  <c r="L358" i="5" s="1"/>
  <c r="L437" i="5" s="1"/>
  <c r="D283" i="5"/>
  <c r="D366" i="5" s="1"/>
  <c r="D445" i="5" s="1"/>
  <c r="E290" i="5"/>
  <c r="E373" i="5" s="1"/>
  <c r="E452" i="5" s="1"/>
  <c r="F297" i="5"/>
  <c r="F380" i="5" s="1"/>
  <c r="F459" i="5" s="1"/>
  <c r="J241" i="5"/>
  <c r="J324" i="5" s="1"/>
  <c r="J403" i="5" s="1"/>
  <c r="L263" i="5"/>
  <c r="L346" i="5" s="1"/>
  <c r="L425" i="5" s="1"/>
  <c r="K133" i="19" s="1"/>
  <c r="G290" i="5"/>
  <c r="G373" i="5" s="1"/>
  <c r="G452" i="5" s="1"/>
  <c r="E242" i="5"/>
  <c r="E325" i="5" s="1"/>
  <c r="E404" i="5" s="1"/>
  <c r="J265" i="5"/>
  <c r="J348" i="5" s="1"/>
  <c r="J427" i="5" s="1"/>
  <c r="H289" i="5"/>
  <c r="H372" i="5" s="1"/>
  <c r="H451" i="5" s="1"/>
  <c r="D235" i="5"/>
  <c r="D318" i="5" s="1"/>
  <c r="D397" i="5" s="1"/>
  <c r="K252" i="5"/>
  <c r="K335" i="5" s="1"/>
  <c r="K414" i="5" s="1"/>
  <c r="K274" i="5"/>
  <c r="K357" i="5" s="1"/>
  <c r="K436" i="5" s="1"/>
  <c r="H293" i="5"/>
  <c r="H376" i="5" s="1"/>
  <c r="H455" i="5" s="1"/>
  <c r="D233" i="5"/>
  <c r="D316" i="5" s="1"/>
  <c r="D395" i="5" s="1"/>
  <c r="C103" i="19" s="1"/>
  <c r="E240" i="5"/>
  <c r="E323" i="5" s="1"/>
  <c r="E402" i="5" s="1"/>
  <c r="F247" i="5"/>
  <c r="F330" i="5" s="1"/>
  <c r="F409" i="5" s="1"/>
  <c r="G254" i="5"/>
  <c r="G337" i="5" s="1"/>
  <c r="G416" i="5" s="1"/>
  <c r="H261" i="5"/>
  <c r="H344" i="5" s="1"/>
  <c r="H423" i="5" s="1"/>
  <c r="G131" i="19" s="1"/>
  <c r="I270" i="5"/>
  <c r="I353" i="5" s="1"/>
  <c r="I432" i="5" s="1"/>
  <c r="J277" i="5"/>
  <c r="J360" i="5" s="1"/>
  <c r="J439" i="5" s="1"/>
  <c r="K284" i="5"/>
  <c r="K367" i="5" s="1"/>
  <c r="K446" i="5" s="1"/>
  <c r="L291" i="5"/>
  <c r="L374" i="5" s="1"/>
  <c r="L453" i="5" s="1"/>
  <c r="D299" i="5"/>
  <c r="D382" i="5" s="1"/>
  <c r="D461" i="5" s="1"/>
  <c r="H247" i="5"/>
  <c r="H330" i="5" s="1"/>
  <c r="H409" i="5" s="1"/>
  <c r="E272" i="5"/>
  <c r="E355" i="5" s="1"/>
  <c r="E434" i="5" s="1"/>
  <c r="I296" i="5"/>
  <c r="I379" i="5" s="1"/>
  <c r="I458" i="5" s="1"/>
  <c r="G248" i="5"/>
  <c r="G331" i="5" s="1"/>
  <c r="G410" i="5" s="1"/>
  <c r="D273" i="5"/>
  <c r="D356" i="5" s="1"/>
  <c r="D435" i="5" s="1"/>
  <c r="K294" i="5"/>
  <c r="K377" i="5" s="1"/>
  <c r="K456" i="5" s="1"/>
  <c r="L239" i="5"/>
  <c r="L322" i="5" s="1"/>
  <c r="L401" i="5" s="1"/>
  <c r="E258" i="5"/>
  <c r="E341" i="5" s="1"/>
  <c r="E420" i="5" s="1"/>
  <c r="D128" i="19" s="1"/>
  <c r="J279" i="5"/>
  <c r="J362" i="5" s="1"/>
  <c r="J441" i="5" s="1"/>
  <c r="G298" i="5"/>
  <c r="G381" i="5" s="1"/>
  <c r="G460" i="5" s="1"/>
  <c r="K234" i="5"/>
  <c r="K317" i="5" s="1"/>
  <c r="K396" i="5" s="1"/>
  <c r="L241" i="5"/>
  <c r="L324" i="5" s="1"/>
  <c r="L403" i="5" s="1"/>
  <c r="K111" i="19" s="1"/>
  <c r="D249" i="5"/>
  <c r="D332" i="5" s="1"/>
  <c r="D411" i="5" s="1"/>
  <c r="E256" i="5"/>
  <c r="E339" i="5" s="1"/>
  <c r="E418" i="5" s="1"/>
  <c r="F263" i="5"/>
  <c r="F346" i="5" s="1"/>
  <c r="F425" i="5" s="1"/>
  <c r="G272" i="5"/>
  <c r="G355" i="5" s="1"/>
  <c r="G434" i="5" s="1"/>
  <c r="H279" i="5"/>
  <c r="H362" i="5" s="1"/>
  <c r="H441" i="5" s="1"/>
  <c r="I286" i="5"/>
  <c r="I369" i="5" s="1"/>
  <c r="I448" i="5" s="1"/>
  <c r="J293" i="5"/>
  <c r="J376" i="5" s="1"/>
  <c r="J455" i="5" s="1"/>
  <c r="K300" i="5"/>
  <c r="K383" i="5" s="1"/>
  <c r="K462" i="5" s="1"/>
  <c r="H236" i="11"/>
  <c r="H232" i="11"/>
  <c r="E240" i="16"/>
  <c r="E235" i="16"/>
  <c r="E239" i="8"/>
  <c r="E234" i="8"/>
  <c r="H241" i="6"/>
  <c r="D239" i="9"/>
  <c r="D234" i="9"/>
  <c r="H239" i="13"/>
  <c r="H234" i="13"/>
  <c r="H239" i="8"/>
  <c r="H234" i="8"/>
  <c r="L239" i="9"/>
  <c r="L234" i="9"/>
  <c r="G239" i="13"/>
  <c r="G234" i="13"/>
  <c r="H240" i="16"/>
  <c r="H235" i="16"/>
  <c r="H122" i="19" l="1"/>
  <c r="G113" i="19"/>
  <c r="H66" i="19"/>
  <c r="J114" i="19"/>
  <c r="C129" i="19"/>
  <c r="K127" i="19"/>
  <c r="C117" i="19"/>
  <c r="F431" i="5"/>
  <c r="D431" i="5"/>
  <c r="J431" i="5"/>
  <c r="H431" i="5"/>
  <c r="E431" i="5"/>
  <c r="I431" i="5"/>
  <c r="G431" i="5"/>
  <c r="L431" i="5"/>
  <c r="K101" i="19" s="1"/>
  <c r="K431" i="5"/>
  <c r="D132" i="19"/>
  <c r="K351" i="5"/>
  <c r="K430" i="5" s="1"/>
  <c r="K304" i="5"/>
  <c r="I351" i="5"/>
  <c r="I430" i="5" s="1"/>
  <c r="I304" i="5"/>
  <c r="F351" i="5"/>
  <c r="F430" i="5" s="1"/>
  <c r="F304" i="5"/>
  <c r="H351" i="5"/>
  <c r="H430" i="5" s="1"/>
  <c r="H304" i="5"/>
  <c r="G351" i="5"/>
  <c r="G430" i="5" s="1"/>
  <c r="G304" i="5"/>
  <c r="J351" i="5"/>
  <c r="J430" i="5" s="1"/>
  <c r="J304" i="5"/>
  <c r="L351" i="5"/>
  <c r="L430" i="5" s="1"/>
  <c r="L304" i="5"/>
  <c r="E351" i="5"/>
  <c r="E430" i="5" s="1"/>
  <c r="E304" i="5"/>
  <c r="D351" i="5"/>
  <c r="D430" i="5" s="1"/>
  <c r="D304" i="5"/>
  <c r="E313" i="5"/>
  <c r="E266" i="5"/>
  <c r="J122" i="19"/>
  <c r="E119" i="19"/>
  <c r="H124" i="19"/>
  <c r="I313" i="5"/>
  <c r="I266" i="5"/>
  <c r="K106" i="19"/>
  <c r="J313" i="5"/>
  <c r="J266" i="5"/>
  <c r="J107" i="19"/>
  <c r="K114" i="19"/>
  <c r="C122" i="19"/>
  <c r="D129" i="19"/>
  <c r="L313" i="5"/>
  <c r="L266" i="5"/>
  <c r="I102" i="19"/>
  <c r="G104" i="19"/>
  <c r="E106" i="19"/>
  <c r="C108" i="19"/>
  <c r="J109" i="19"/>
  <c r="F113" i="19"/>
  <c r="D115" i="19"/>
  <c r="I118" i="19"/>
  <c r="E122" i="19"/>
  <c r="C124" i="19"/>
  <c r="H127" i="19"/>
  <c r="F129" i="19"/>
  <c r="D131" i="19"/>
  <c r="K132" i="19"/>
  <c r="I134" i="19"/>
  <c r="K313" i="5"/>
  <c r="K266" i="5"/>
  <c r="F124" i="19"/>
  <c r="E123" i="19"/>
  <c r="G313" i="5"/>
  <c r="G266" i="5"/>
  <c r="E127" i="19"/>
  <c r="D121" i="19"/>
  <c r="D313" i="5"/>
  <c r="D266" i="5"/>
  <c r="F313" i="5"/>
  <c r="F266" i="5"/>
  <c r="E128" i="19"/>
  <c r="H313" i="5"/>
  <c r="H266" i="5"/>
  <c r="H111" i="19"/>
  <c r="K116" i="19"/>
  <c r="G120" i="19"/>
  <c r="J125" i="19"/>
  <c r="E621" i="4"/>
  <c r="L621" i="4"/>
  <c r="I621" i="4"/>
  <c r="H621" i="4"/>
  <c r="D621" i="4"/>
  <c r="J621" i="4"/>
  <c r="F621" i="4"/>
  <c r="K621" i="4"/>
  <c r="G621" i="4"/>
  <c r="G85" i="19"/>
  <c r="H68" i="19"/>
  <c r="H89" i="19"/>
  <c r="F77" i="19"/>
  <c r="D81" i="19"/>
  <c r="L503" i="4"/>
  <c r="L620" i="4" s="1"/>
  <c r="L418" i="4"/>
  <c r="K503" i="4"/>
  <c r="K620" i="4" s="1"/>
  <c r="K418" i="4"/>
  <c r="E503" i="4"/>
  <c r="E620" i="4" s="1"/>
  <c r="E418" i="4"/>
  <c r="K97" i="19"/>
  <c r="H97" i="19"/>
  <c r="G90" i="19"/>
  <c r="J87" i="19"/>
  <c r="I80" i="19"/>
  <c r="J71" i="19"/>
  <c r="J503" i="4"/>
  <c r="J620" i="4" s="1"/>
  <c r="J418" i="4"/>
  <c r="D503" i="4"/>
  <c r="D620" i="4" s="1"/>
  <c r="D418" i="4"/>
  <c r="F503" i="4"/>
  <c r="F620" i="4" s="1"/>
  <c r="F418" i="4"/>
  <c r="G503" i="4"/>
  <c r="G620" i="4" s="1"/>
  <c r="G418" i="4"/>
  <c r="H503" i="4"/>
  <c r="H620" i="4" s="1"/>
  <c r="H418" i="4"/>
  <c r="H72" i="19"/>
  <c r="I503" i="4"/>
  <c r="I620" i="4" s="1"/>
  <c r="I418" i="4"/>
  <c r="K465" i="4"/>
  <c r="L465" i="4"/>
  <c r="E465" i="4"/>
  <c r="E380" i="4"/>
  <c r="G465" i="4"/>
  <c r="I465" i="4"/>
  <c r="H465" i="4"/>
  <c r="J465" i="4"/>
  <c r="F465" i="4"/>
  <c r="F380" i="4"/>
  <c r="D465" i="4"/>
  <c r="D380" i="4"/>
  <c r="J427" i="4"/>
  <c r="K427" i="4"/>
  <c r="H427" i="4"/>
  <c r="G427" i="4"/>
  <c r="D427" i="4"/>
  <c r="I427" i="4"/>
  <c r="L427" i="4"/>
  <c r="E427" i="4"/>
  <c r="F427" i="4"/>
  <c r="K92" i="19"/>
  <c r="D70" i="19"/>
  <c r="H95" i="19"/>
  <c r="I91" i="19"/>
  <c r="C119" i="19"/>
  <c r="H112" i="19"/>
  <c r="H133" i="19"/>
  <c r="D113" i="19"/>
  <c r="G134" i="19"/>
  <c r="K112" i="19"/>
  <c r="I114" i="19"/>
  <c r="G132" i="19"/>
  <c r="E134" i="19"/>
  <c r="E133" i="19"/>
  <c r="I127" i="19"/>
  <c r="D126" i="19"/>
  <c r="G126" i="19"/>
  <c r="K129" i="19"/>
  <c r="F127" i="19"/>
  <c r="D127" i="19"/>
  <c r="K128" i="19"/>
  <c r="I123" i="19"/>
  <c r="J121" i="19"/>
  <c r="H123" i="19"/>
  <c r="E118" i="19"/>
  <c r="F119" i="19"/>
  <c r="K105" i="19"/>
  <c r="D105" i="19"/>
  <c r="C106" i="19"/>
  <c r="E102" i="19"/>
  <c r="C104" i="19"/>
  <c r="J105" i="19"/>
  <c r="H107" i="19"/>
  <c r="F109" i="19"/>
  <c r="J104" i="19"/>
  <c r="G115" i="19"/>
  <c r="F118" i="19"/>
  <c r="D112" i="19"/>
  <c r="F108" i="19"/>
  <c r="J106" i="19"/>
  <c r="I113" i="19"/>
  <c r="G133" i="19"/>
  <c r="I103" i="19"/>
  <c r="F134" i="19"/>
  <c r="C133" i="19"/>
  <c r="I107" i="19"/>
  <c r="I108" i="19"/>
  <c r="K121" i="19"/>
  <c r="K122" i="19"/>
  <c r="K109" i="19"/>
  <c r="I129" i="19"/>
  <c r="H106" i="19"/>
  <c r="H132" i="19"/>
  <c r="J115" i="19"/>
  <c r="I124" i="19"/>
  <c r="G102" i="19"/>
  <c r="H109" i="19"/>
  <c r="J123" i="19"/>
  <c r="D103" i="19"/>
  <c r="K104" i="19"/>
  <c r="I106" i="19"/>
  <c r="G108" i="19"/>
  <c r="C112" i="19"/>
  <c r="J113" i="19"/>
  <c r="H115" i="19"/>
  <c r="D119" i="19"/>
  <c r="I122" i="19"/>
  <c r="G124" i="19"/>
  <c r="E126" i="19"/>
  <c r="C128" i="19"/>
  <c r="J129" i="19"/>
  <c r="H131" i="19"/>
  <c r="F133" i="19"/>
  <c r="J85" i="19"/>
  <c r="K77" i="19"/>
  <c r="D95" i="19"/>
  <c r="E84" i="19"/>
  <c r="D77" i="19"/>
  <c r="D75" i="19"/>
  <c r="E71" i="19"/>
  <c r="G75" i="19"/>
  <c r="F97" i="19"/>
  <c r="E90" i="19"/>
  <c r="J77" i="19"/>
  <c r="K70" i="19"/>
  <c r="C81" i="19"/>
  <c r="H91" i="19"/>
  <c r="I75" i="19"/>
  <c r="H65" i="19"/>
  <c r="E68" i="19"/>
  <c r="I96" i="19"/>
  <c r="C86" i="19"/>
  <c r="C70" i="19"/>
  <c r="C68" i="19"/>
  <c r="J90" i="19"/>
  <c r="I86" i="19"/>
  <c r="K68" i="19"/>
  <c r="F82" i="19"/>
  <c r="J95" i="19"/>
  <c r="K86" i="19"/>
  <c r="E76" i="19"/>
  <c r="F67" i="19"/>
  <c r="K94" i="19"/>
  <c r="K96" i="19"/>
  <c r="J89" i="19"/>
  <c r="D84" i="19"/>
  <c r="K87" i="19"/>
  <c r="K84" i="19"/>
  <c r="D67" i="19"/>
  <c r="C94" i="19"/>
  <c r="D85" i="19"/>
  <c r="G80" i="19"/>
  <c r="C77" i="19"/>
  <c r="E67" i="19"/>
  <c r="C92" i="19"/>
  <c r="G72" i="19"/>
  <c r="G65" i="19"/>
  <c r="E95" i="19"/>
  <c r="F86" i="19"/>
  <c r="C65" i="19"/>
  <c r="E92" i="19"/>
  <c r="H81" i="19"/>
  <c r="I72" i="19"/>
  <c r="H75" i="19"/>
  <c r="F91" i="19"/>
  <c r="G82" i="19"/>
  <c r="F75" i="19"/>
  <c r="G66" i="19"/>
  <c r="E120" i="19"/>
  <c r="D111" i="19"/>
  <c r="G116" i="19"/>
  <c r="C120" i="19"/>
  <c r="F125" i="19"/>
  <c r="I130" i="19"/>
  <c r="C135" i="19"/>
  <c r="K117" i="19"/>
  <c r="C130" i="19"/>
  <c r="I116" i="19"/>
  <c r="K130" i="19"/>
  <c r="E110" i="19"/>
  <c r="F117" i="19"/>
  <c r="K120" i="19"/>
  <c r="E117" i="19"/>
  <c r="G117" i="19"/>
  <c r="I135" i="19"/>
  <c r="D110" i="19"/>
  <c r="F110" i="19"/>
  <c r="E111" i="19"/>
  <c r="F135" i="19"/>
  <c r="H117" i="19"/>
  <c r="D135" i="19"/>
  <c r="E74" i="19"/>
  <c r="D93" i="19"/>
  <c r="H134" i="19"/>
  <c r="G127" i="19"/>
  <c r="F120" i="19"/>
  <c r="E113" i="19"/>
  <c r="D106" i="19"/>
  <c r="G275" i="13"/>
  <c r="F322" i="19"/>
  <c r="F321" i="19" s="1"/>
  <c r="F53" i="19" s="1"/>
  <c r="I111" i="19"/>
  <c r="J132" i="19"/>
  <c r="C131" i="19"/>
  <c r="K123" i="19"/>
  <c r="J116" i="19"/>
  <c r="I109" i="19"/>
  <c r="H102" i="19"/>
  <c r="F122" i="19"/>
  <c r="J110" i="19"/>
  <c r="H275" i="13"/>
  <c r="G322" i="19"/>
  <c r="G321" i="19" s="1"/>
  <c r="G53" i="19" s="1"/>
  <c r="C105" i="19"/>
  <c r="E129" i="19"/>
  <c r="D122" i="19"/>
  <c r="C115" i="19"/>
  <c r="G121" i="19"/>
  <c r="K135" i="19"/>
  <c r="J128" i="19"/>
  <c r="I121" i="19"/>
  <c r="H114" i="19"/>
  <c r="G107" i="19"/>
  <c r="D104" i="19"/>
  <c r="F126" i="19"/>
  <c r="D130" i="19"/>
  <c r="C123" i="19"/>
  <c r="K115" i="19"/>
  <c r="J108" i="19"/>
  <c r="I119" i="19"/>
  <c r="E131" i="19"/>
  <c r="D108" i="19"/>
  <c r="F130" i="19"/>
  <c r="E107" i="19"/>
  <c r="K102" i="19"/>
  <c r="C110" i="19"/>
  <c r="D117" i="19"/>
  <c r="E124" i="19"/>
  <c r="F131" i="19"/>
  <c r="C102" i="19"/>
  <c r="D109" i="19"/>
  <c r="E116" i="19"/>
  <c r="F123" i="19"/>
  <c r="G130" i="19"/>
  <c r="I70" i="19"/>
  <c r="I97" i="19"/>
  <c r="H90" i="19"/>
  <c r="I81" i="19"/>
  <c r="J72" i="19"/>
  <c r="H84" i="19"/>
  <c r="E82" i="19"/>
  <c r="G91" i="19"/>
  <c r="F70" i="19"/>
  <c r="I82" i="19"/>
  <c r="I66" i="19"/>
  <c r="G95" i="19"/>
  <c r="H86" i="19"/>
  <c r="K75" i="19"/>
  <c r="J68" i="19"/>
  <c r="H96" i="19"/>
  <c r="G89" i="19"/>
  <c r="I67" i="19"/>
  <c r="I84" i="19"/>
  <c r="J75" i="19"/>
  <c r="I68" i="19"/>
  <c r="H87" i="19"/>
  <c r="D68" i="19"/>
  <c r="I89" i="19"/>
  <c r="J82" i="19"/>
  <c r="G92" i="19"/>
  <c r="F85" i="19"/>
  <c r="J65" i="19"/>
  <c r="J70" i="19"/>
  <c r="H94" i="19"/>
  <c r="G87" i="19"/>
  <c r="F80" i="19"/>
  <c r="K67" i="19"/>
  <c r="C85" i="19"/>
  <c r="G94" i="19"/>
  <c r="F87" i="19"/>
  <c r="E80" i="19"/>
  <c r="J67" i="19"/>
  <c r="L275" i="13"/>
  <c r="K322" i="19"/>
  <c r="K321" i="19" s="1"/>
  <c r="K53" i="19" s="1"/>
  <c r="J275" i="13"/>
  <c r="I322" i="19"/>
  <c r="I321" i="19" s="1"/>
  <c r="I53" i="19" s="1"/>
  <c r="I275" i="13"/>
  <c r="H322" i="19"/>
  <c r="H321" i="19" s="1"/>
  <c r="H53" i="19" s="1"/>
  <c r="K275" i="13"/>
  <c r="J322" i="19"/>
  <c r="J321" i="19" s="1"/>
  <c r="J53" i="19" s="1"/>
  <c r="I125" i="19"/>
  <c r="H118" i="19"/>
  <c r="G111" i="19"/>
  <c r="F104" i="19"/>
  <c r="J126" i="19"/>
  <c r="H108" i="19"/>
  <c r="H116" i="19"/>
  <c r="I115" i="19"/>
  <c r="D134" i="19"/>
  <c r="C127" i="19"/>
  <c r="K119" i="19"/>
  <c r="J112" i="19"/>
  <c r="I105" i="19"/>
  <c r="J130" i="19"/>
  <c r="D120" i="19"/>
  <c r="G135" i="19"/>
  <c r="F128" i="19"/>
  <c r="E121" i="19"/>
  <c r="D114" i="19"/>
  <c r="C107" i="19"/>
  <c r="J134" i="19"/>
  <c r="D116" i="19"/>
  <c r="K125" i="19"/>
  <c r="F102" i="19"/>
  <c r="C125" i="19"/>
  <c r="I104" i="19"/>
  <c r="J111" i="19"/>
  <c r="K118" i="19"/>
  <c r="C126" i="19"/>
  <c r="D133" i="19"/>
  <c r="J103" i="19"/>
  <c r="K110" i="19"/>
  <c r="C118" i="19"/>
  <c r="D125" i="19"/>
  <c r="E132" i="19"/>
  <c r="C95" i="19"/>
  <c r="C76" i="19"/>
  <c r="K95" i="19"/>
  <c r="C71" i="19"/>
  <c r="K76" i="19"/>
  <c r="E75" i="19"/>
  <c r="F84" i="19"/>
  <c r="K80" i="19"/>
  <c r="C72" i="19"/>
  <c r="J84" i="19"/>
  <c r="D74" i="19"/>
  <c r="C67" i="19"/>
  <c r="J94" i="19"/>
  <c r="I87" i="19"/>
  <c r="J91" i="19"/>
  <c r="K82" i="19"/>
  <c r="C74" i="19"/>
  <c r="K66" i="19"/>
  <c r="C84" i="19"/>
  <c r="D86" i="19"/>
  <c r="D96" i="19"/>
  <c r="J97" i="19"/>
  <c r="I90" i="19"/>
  <c r="J81" i="19"/>
  <c r="K72" i="19"/>
  <c r="H80" i="19"/>
  <c r="J66" i="19"/>
  <c r="J92" i="19"/>
  <c r="I85" i="19"/>
  <c r="J76" i="19"/>
  <c r="D66" i="19"/>
  <c r="D92" i="19"/>
  <c r="G81" i="19"/>
  <c r="I92" i="19"/>
  <c r="H85" i="19"/>
  <c r="I76" i="19"/>
  <c r="C66" i="19"/>
  <c r="D275" i="7"/>
  <c r="C174" i="19"/>
  <c r="C173" i="19" s="1"/>
  <c r="C49" i="19" s="1"/>
  <c r="L275" i="7"/>
  <c r="K174" i="19"/>
  <c r="K173" i="19" s="1"/>
  <c r="K49" i="19" s="1"/>
  <c r="J275" i="7"/>
  <c r="I174" i="19"/>
  <c r="I173" i="19" s="1"/>
  <c r="I49" i="19" s="1"/>
  <c r="G275" i="7"/>
  <c r="F174" i="19"/>
  <c r="F173" i="19" s="1"/>
  <c r="F49" i="19" s="1"/>
  <c r="F132" i="19"/>
  <c r="E125" i="19"/>
  <c r="D118" i="19"/>
  <c r="C111" i="19"/>
  <c r="K103" i="19"/>
  <c r="G125" i="19"/>
  <c r="E115" i="19"/>
  <c r="F114" i="19"/>
  <c r="I133" i="19"/>
  <c r="H126" i="19"/>
  <c r="G119" i="19"/>
  <c r="F112" i="19"/>
  <c r="E105" i="19"/>
  <c r="G129" i="19"/>
  <c r="H120" i="19"/>
  <c r="J118" i="19"/>
  <c r="G106" i="19"/>
  <c r="H113" i="19"/>
  <c r="I120" i="19"/>
  <c r="J127" i="19"/>
  <c r="K134" i="19"/>
  <c r="H105" i="19"/>
  <c r="I112" i="19"/>
  <c r="J119" i="19"/>
  <c r="K126" i="19"/>
  <c r="C134" i="19"/>
  <c r="D94" i="19"/>
  <c r="C87" i="19"/>
  <c r="F76" i="19"/>
  <c r="G67" i="19"/>
  <c r="C97" i="19"/>
  <c r="K89" i="19"/>
  <c r="I94" i="19"/>
  <c r="H71" i="19"/>
  <c r="E77" i="19"/>
  <c r="H92" i="19"/>
  <c r="E86" i="19"/>
  <c r="E70" i="19"/>
  <c r="K81" i="19"/>
  <c r="I71" i="19"/>
  <c r="K91" i="19"/>
  <c r="E81" i="19"/>
  <c r="F72" i="19"/>
  <c r="E65" i="19"/>
  <c r="C93" i="19"/>
  <c r="K85" i="19"/>
  <c r="D97" i="19"/>
  <c r="C90" i="19"/>
  <c r="E72" i="19"/>
  <c r="D65" i="19"/>
  <c r="G96" i="19"/>
  <c r="J80" i="19"/>
  <c r="F94" i="19"/>
  <c r="C96" i="19"/>
  <c r="C80" i="19"/>
  <c r="D71" i="19"/>
  <c r="H76" i="19"/>
  <c r="C91" i="19"/>
  <c r="C75" i="19"/>
  <c r="G97" i="19"/>
  <c r="F90" i="19"/>
  <c r="F66" i="19"/>
  <c r="K90" i="19"/>
  <c r="F275" i="13"/>
  <c r="E322" i="19"/>
  <c r="E321" i="19" s="1"/>
  <c r="E53" i="19" s="1"/>
  <c r="K107" i="19"/>
  <c r="H128" i="19"/>
  <c r="G105" i="19"/>
  <c r="H130" i="19"/>
  <c r="G123" i="19"/>
  <c r="F116" i="19"/>
  <c r="E109" i="19"/>
  <c r="D102" i="19"/>
  <c r="C121" i="19"/>
  <c r="J102" i="19"/>
  <c r="G109" i="19"/>
  <c r="I131" i="19"/>
  <c r="C109" i="19"/>
  <c r="K131" i="19"/>
  <c r="J124" i="19"/>
  <c r="I117" i="19"/>
  <c r="H110" i="19"/>
  <c r="G103" i="19"/>
  <c r="D124" i="19"/>
  <c r="F106" i="19"/>
  <c r="K113" i="19"/>
  <c r="E135" i="19"/>
  <c r="C113" i="19"/>
  <c r="E108" i="19"/>
  <c r="F115" i="19"/>
  <c r="G122" i="19"/>
  <c r="H129" i="19"/>
  <c r="F107" i="19"/>
  <c r="G114" i="19"/>
  <c r="H121" i="19"/>
  <c r="I128" i="19"/>
  <c r="J135" i="19"/>
  <c r="H82" i="19"/>
  <c r="F81" i="19"/>
  <c r="F65" i="19"/>
  <c r="D76" i="19"/>
  <c r="F92" i="19"/>
  <c r="E85" i="19"/>
  <c r="I65" i="19"/>
  <c r="F89" i="19"/>
  <c r="E66" i="19"/>
  <c r="J96" i="19"/>
  <c r="E87" i="19"/>
  <c r="G84" i="19"/>
  <c r="G68" i="19"/>
  <c r="G77" i="19"/>
  <c r="E97" i="19"/>
  <c r="D90" i="19"/>
  <c r="I77" i="19"/>
  <c r="H70" i="19"/>
  <c r="E91" i="19"/>
  <c r="D72" i="19"/>
  <c r="F95" i="19"/>
  <c r="G86" i="19"/>
  <c r="H77" i="19"/>
  <c r="G70" i="19"/>
  <c r="D91" i="19"/>
  <c r="E93" i="19"/>
  <c r="F68" i="19"/>
  <c r="C89" i="19"/>
  <c r="E94" i="19"/>
  <c r="D87" i="19"/>
  <c r="G76" i="19"/>
  <c r="H67" i="19"/>
  <c r="F96" i="19"/>
  <c r="E89" i="19"/>
  <c r="D82" i="19"/>
  <c r="G71" i="19"/>
  <c r="I95" i="19"/>
  <c r="J86" i="19"/>
  <c r="E96" i="19"/>
  <c r="D89" i="19"/>
  <c r="C82" i="19"/>
  <c r="F71" i="19"/>
  <c r="K65" i="19"/>
  <c r="H275" i="7"/>
  <c r="G174" i="19"/>
  <c r="G173" i="19" s="1"/>
  <c r="G49" i="19" s="1"/>
  <c r="K275" i="7"/>
  <c r="J174" i="19"/>
  <c r="J173" i="19" s="1"/>
  <c r="J49" i="19" s="1"/>
  <c r="F275" i="7"/>
  <c r="E174" i="19"/>
  <c r="E173" i="19" s="1"/>
  <c r="E49" i="19" s="1"/>
  <c r="E275" i="7"/>
  <c r="D174" i="19"/>
  <c r="D173" i="19" s="1"/>
  <c r="D49" i="19" s="1"/>
  <c r="I275" i="7"/>
  <c r="H174" i="19"/>
  <c r="H173" i="19" s="1"/>
  <c r="H49" i="19" s="1"/>
  <c r="H275" i="8"/>
  <c r="G211" i="19"/>
  <c r="G210" i="19" s="1"/>
  <c r="G50" i="19" s="1"/>
  <c r="C248" i="19"/>
  <c r="C247" i="19" s="1"/>
  <c r="C51" i="19" s="1"/>
  <c r="D275" i="9"/>
  <c r="E275" i="8"/>
  <c r="D211" i="19"/>
  <c r="D210" i="19" s="1"/>
  <c r="D50" i="19" s="1"/>
  <c r="H272" i="11"/>
  <c r="G285" i="19"/>
  <c r="G284" i="19" s="1"/>
  <c r="G52" i="19" s="1"/>
  <c r="H275" i="9"/>
  <c r="G248" i="19"/>
  <c r="G247" i="19" s="1"/>
  <c r="G51" i="19" s="1"/>
  <c r="G272" i="11"/>
  <c r="F285" i="19"/>
  <c r="F284" i="19" s="1"/>
  <c r="F52" i="19" s="1"/>
  <c r="D277" i="6"/>
  <c r="C137" i="19"/>
  <c r="I275" i="8"/>
  <c r="H211" i="19"/>
  <c r="H210" i="19" s="1"/>
  <c r="H50" i="19" s="1"/>
  <c r="F248" i="19"/>
  <c r="F247" i="19" s="1"/>
  <c r="F51" i="19" s="1"/>
  <c r="G275" i="9"/>
  <c r="E275" i="9"/>
  <c r="D248" i="19"/>
  <c r="D247" i="19" s="1"/>
  <c r="D51" i="19" s="1"/>
  <c r="K275" i="8"/>
  <c r="J211" i="19"/>
  <c r="F275" i="8"/>
  <c r="E211" i="19"/>
  <c r="E210" i="19" s="1"/>
  <c r="E50" i="19" s="1"/>
  <c r="L276" i="16"/>
  <c r="K396" i="19"/>
  <c r="K395" i="19" s="1"/>
  <c r="K55" i="19" s="1"/>
  <c r="L275" i="8"/>
  <c r="K211" i="19"/>
  <c r="E277" i="6"/>
  <c r="D137" i="19"/>
  <c r="F277" i="6"/>
  <c r="E137" i="19"/>
  <c r="I276" i="16"/>
  <c r="H396" i="19"/>
  <c r="H395" i="19" s="1"/>
  <c r="H55" i="19" s="1"/>
  <c r="G275" i="8"/>
  <c r="F211" i="19"/>
  <c r="F210" i="19" s="1"/>
  <c r="F50" i="19" s="1"/>
  <c r="J277" i="6"/>
  <c r="I137" i="19"/>
  <c r="I277" i="6"/>
  <c r="H137" i="19"/>
  <c r="F275" i="9"/>
  <c r="E248" i="19"/>
  <c r="E247" i="19" s="1"/>
  <c r="E51" i="19" s="1"/>
  <c r="H276" i="16"/>
  <c r="G396" i="19"/>
  <c r="G395" i="19" s="1"/>
  <c r="G55" i="19" s="1"/>
  <c r="K248" i="19"/>
  <c r="K247" i="19" s="1"/>
  <c r="K51" i="19" s="1"/>
  <c r="L275" i="9"/>
  <c r="H277" i="6"/>
  <c r="G137" i="19"/>
  <c r="E276" i="16"/>
  <c r="D396" i="19"/>
  <c r="D395" i="19" s="1"/>
  <c r="D55" i="19" s="1"/>
  <c r="K276" i="16"/>
  <c r="J396" i="19"/>
  <c r="J395" i="19" s="1"/>
  <c r="J55" i="19" s="1"/>
  <c r="J276" i="16"/>
  <c r="I396" i="19"/>
  <c r="I395" i="19" s="1"/>
  <c r="I55" i="19" s="1"/>
  <c r="K272" i="11"/>
  <c r="J285" i="19"/>
  <c r="J284" i="19" s="1"/>
  <c r="J52" i="19" s="1"/>
  <c r="G276" i="16"/>
  <c r="F396" i="19"/>
  <c r="F395" i="19" s="1"/>
  <c r="F55" i="19" s="1"/>
  <c r="J275" i="8"/>
  <c r="I211" i="19"/>
  <c r="I210" i="19" s="1"/>
  <c r="I50" i="19" s="1"/>
  <c r="J248" i="19"/>
  <c r="J247" i="19" s="1"/>
  <c r="J51" i="19" s="1"/>
  <c r="K275" i="9"/>
  <c r="D275" i="8"/>
  <c r="C211" i="19"/>
  <c r="C210" i="19" s="1"/>
  <c r="C50" i="19" s="1"/>
  <c r="H248" i="19"/>
  <c r="H247" i="19" s="1"/>
  <c r="H51" i="19" s="1"/>
  <c r="I275" i="9"/>
  <c r="G277" i="6"/>
  <c r="F137" i="19"/>
  <c r="J272" i="11"/>
  <c r="I285" i="19"/>
  <c r="I284" i="19" s="1"/>
  <c r="I52" i="19" s="1"/>
  <c r="L272" i="11"/>
  <c r="K285" i="19"/>
  <c r="K284" i="19" s="1"/>
  <c r="K52" i="19" s="1"/>
  <c r="I272" i="11"/>
  <c r="H285" i="19"/>
  <c r="H284" i="19" s="1"/>
  <c r="H52" i="19" s="1"/>
  <c r="F276" i="16"/>
  <c r="E396" i="19"/>
  <c r="E395" i="19" s="1"/>
  <c r="E55" i="19" s="1"/>
  <c r="D276" i="16"/>
  <c r="C396" i="19"/>
  <c r="C395" i="19" s="1"/>
  <c r="C55" i="19" s="1"/>
  <c r="I248" i="19"/>
  <c r="I247" i="19" s="1"/>
  <c r="I51" i="19" s="1"/>
  <c r="J275" i="9"/>
  <c r="I387" i="5" l="1"/>
  <c r="K539" i="4"/>
  <c r="E656" i="4"/>
  <c r="L387" i="5"/>
  <c r="H387" i="5"/>
  <c r="D387" i="5"/>
  <c r="L466" i="5"/>
  <c r="K387" i="5"/>
  <c r="G387" i="5"/>
  <c r="E387" i="5"/>
  <c r="J387" i="5"/>
  <c r="F387" i="5"/>
  <c r="J466" i="5"/>
  <c r="G656" i="4"/>
  <c r="D656" i="4"/>
  <c r="F656" i="4"/>
  <c r="I656" i="4"/>
  <c r="J539" i="4"/>
  <c r="L539" i="4"/>
  <c r="G539" i="4"/>
  <c r="F539" i="4"/>
  <c r="D539" i="4"/>
  <c r="I539" i="4"/>
  <c r="E539" i="4"/>
  <c r="H539" i="4"/>
  <c r="K656" i="4"/>
  <c r="J656" i="4"/>
  <c r="H656" i="4"/>
  <c r="L656" i="4"/>
  <c r="J101" i="19"/>
  <c r="K466" i="5"/>
  <c r="F101" i="19"/>
  <c r="G466" i="5"/>
  <c r="E101" i="19"/>
  <c r="F466" i="5"/>
  <c r="I101" i="19"/>
  <c r="H101" i="19"/>
  <c r="I466" i="5"/>
  <c r="G101" i="19"/>
  <c r="H466" i="5"/>
  <c r="C101" i="19"/>
  <c r="D466" i="5"/>
  <c r="D101" i="19"/>
  <c r="E466" i="5"/>
  <c r="H392" i="5"/>
  <c r="H349" i="5"/>
  <c r="J392" i="5"/>
  <c r="J349" i="5"/>
  <c r="E392" i="5"/>
  <c r="E349" i="5"/>
  <c r="G392" i="5"/>
  <c r="G349" i="5"/>
  <c r="L392" i="5"/>
  <c r="L349" i="5"/>
  <c r="D392" i="5"/>
  <c r="D349" i="5"/>
  <c r="K392" i="5"/>
  <c r="K349" i="5"/>
  <c r="F392" i="5"/>
  <c r="F349" i="5"/>
  <c r="I392" i="5"/>
  <c r="I349" i="5"/>
  <c r="I582" i="4"/>
  <c r="K582" i="4"/>
  <c r="J582" i="4"/>
  <c r="L582" i="4"/>
  <c r="F582" i="4"/>
  <c r="F618" i="4" s="1"/>
  <c r="F501" i="4"/>
  <c r="G582" i="4"/>
  <c r="D582" i="4"/>
  <c r="D618" i="4" s="1"/>
  <c r="D501" i="4"/>
  <c r="H582" i="4"/>
  <c r="E582" i="4"/>
  <c r="E618" i="4" s="1"/>
  <c r="E501" i="4"/>
  <c r="L544" i="4"/>
  <c r="K63" i="19" s="1"/>
  <c r="H544" i="4"/>
  <c r="I544" i="4"/>
  <c r="K544" i="4"/>
  <c r="F544" i="4"/>
  <c r="E63" i="19" s="1"/>
  <c r="D544" i="4"/>
  <c r="C63" i="19" s="1"/>
  <c r="J544" i="4"/>
  <c r="I63" i="19" s="1"/>
  <c r="E544" i="4"/>
  <c r="G544" i="4"/>
  <c r="F136" i="19"/>
  <c r="F48" i="19" s="1"/>
  <c r="G136" i="19"/>
  <c r="G48" i="19" s="1"/>
  <c r="H136" i="19"/>
  <c r="H48" i="19" s="1"/>
  <c r="E136" i="19"/>
  <c r="E48" i="19" s="1"/>
  <c r="K210" i="19"/>
  <c r="K50" i="19" s="1"/>
  <c r="I136" i="19"/>
  <c r="I48" i="19" s="1"/>
  <c r="D136" i="19"/>
  <c r="D48" i="19" s="1"/>
  <c r="J210" i="19"/>
  <c r="J50" i="19" s="1"/>
  <c r="C136" i="19"/>
  <c r="C48" i="19" s="1"/>
  <c r="G63" i="19" l="1"/>
  <c r="E100" i="19"/>
  <c r="E99" i="19" s="1"/>
  <c r="E47" i="19" s="1"/>
  <c r="F428" i="5"/>
  <c r="C100" i="19"/>
  <c r="D428" i="5"/>
  <c r="F100" i="19"/>
  <c r="F99" i="19" s="1"/>
  <c r="F47" i="19" s="1"/>
  <c r="G428" i="5"/>
  <c r="I100" i="19"/>
  <c r="I99" i="19" s="1"/>
  <c r="I47" i="19" s="1"/>
  <c r="J428" i="5"/>
  <c r="H100" i="19"/>
  <c r="H99" i="19" s="1"/>
  <c r="H47" i="19" s="1"/>
  <c r="I428" i="5"/>
  <c r="J100" i="19"/>
  <c r="J99" i="19" s="1"/>
  <c r="J47" i="19" s="1"/>
  <c r="K428" i="5"/>
  <c r="K100" i="19"/>
  <c r="K99" i="19" s="1"/>
  <c r="K47" i="19" s="1"/>
  <c r="L428" i="5"/>
  <c r="D100" i="19"/>
  <c r="D99" i="19" s="1"/>
  <c r="D47" i="19" s="1"/>
  <c r="E428" i="5"/>
  <c r="G100" i="19"/>
  <c r="G99" i="19" s="1"/>
  <c r="G47" i="19" s="1"/>
  <c r="H428" i="5"/>
  <c r="F63" i="19"/>
  <c r="D63" i="19"/>
  <c r="J63" i="19"/>
  <c r="H63" i="19"/>
  <c r="C99" i="19"/>
  <c r="C47" i="19" s="1"/>
  <c r="D93" i="15" l="1"/>
  <c r="D181" i="15" s="1"/>
  <c r="D226" i="15" s="1"/>
  <c r="D267" i="15" s="1"/>
  <c r="C386" i="19" s="1"/>
  <c r="C32" i="19" s="1"/>
  <c r="D97" i="15"/>
  <c r="D185" i="15" s="1"/>
  <c r="D230" i="15" s="1"/>
  <c r="D271" i="15" s="1"/>
  <c r="C390" i="19" s="1"/>
  <c r="C36" i="19" s="1"/>
  <c r="D86" i="15"/>
  <c r="D174" i="15" s="1"/>
  <c r="D219" i="15" s="1"/>
  <c r="D260" i="15" s="1"/>
  <c r="C379" i="19" s="1"/>
  <c r="D92" i="15"/>
  <c r="D180" i="15" s="1"/>
  <c r="D225" i="15" s="1"/>
  <c r="D266" i="15" s="1"/>
  <c r="C385" i="19" s="1"/>
  <c r="C31" i="19" s="1"/>
  <c r="D96" i="15"/>
  <c r="D184" i="15" s="1"/>
  <c r="D229" i="15" s="1"/>
  <c r="D270" i="15" s="1"/>
  <c r="C389" i="19" s="1"/>
  <c r="C35" i="19" s="1"/>
  <c r="D95" i="15"/>
  <c r="D183" i="15" s="1"/>
  <c r="D228" i="15" s="1"/>
  <c r="D269" i="15" s="1"/>
  <c r="C388" i="19" s="1"/>
  <c r="C34" i="19" s="1"/>
  <c r="D100" i="15"/>
  <c r="D188" i="15" s="1"/>
  <c r="D233" i="15" s="1"/>
  <c r="D274" i="15" s="1"/>
  <c r="C393" i="19" s="1"/>
  <c r="C39" i="19" s="1"/>
  <c r="D75" i="15"/>
  <c r="D163" i="15" s="1"/>
  <c r="D208" i="15" s="1"/>
  <c r="D249" i="15" s="1"/>
  <c r="C368" i="19" s="1"/>
  <c r="C14" i="19" s="1"/>
  <c r="D91" i="15"/>
  <c r="D179" i="15" s="1"/>
  <c r="D224" i="15" s="1"/>
  <c r="D265" i="15" s="1"/>
  <c r="C384" i="19" s="1"/>
  <c r="D98" i="15"/>
  <c r="D186" i="15" s="1"/>
  <c r="D231" i="15" s="1"/>
  <c r="D272" i="15" s="1"/>
  <c r="C391" i="19" s="1"/>
  <c r="C37" i="19" s="1"/>
  <c r="D89" i="15"/>
  <c r="D177" i="15" s="1"/>
  <c r="D222" i="15" s="1"/>
  <c r="D263" i="15" s="1"/>
  <c r="C382" i="19" s="1"/>
  <c r="C28" i="19" s="1"/>
  <c r="D88" i="15"/>
  <c r="D176" i="15" s="1"/>
  <c r="D221" i="15" s="1"/>
  <c r="D262" i="15" s="1"/>
  <c r="C381" i="19" s="1"/>
  <c r="C27" i="19" s="1"/>
  <c r="D73" i="15"/>
  <c r="D161" i="15" s="1"/>
  <c r="D206" i="15" s="1"/>
  <c r="D247" i="15" s="1"/>
  <c r="C366" i="19" s="1"/>
  <c r="C12" i="19" s="1"/>
  <c r="D76" i="15"/>
  <c r="D164" i="15" s="1"/>
  <c r="D209" i="15" s="1"/>
  <c r="D250" i="15" s="1"/>
  <c r="C369" i="19" s="1"/>
  <c r="D78" i="15"/>
  <c r="D166" i="15" s="1"/>
  <c r="D211" i="15" s="1"/>
  <c r="D252" i="15" s="1"/>
  <c r="C371" i="19" s="1"/>
  <c r="C17" i="19" s="1"/>
  <c r="D80" i="15"/>
  <c r="D168" i="15" s="1"/>
  <c r="D213" i="15" s="1"/>
  <c r="D254" i="15" s="1"/>
  <c r="C373" i="19" s="1"/>
  <c r="C19" i="19" s="1"/>
  <c r="D83" i="15"/>
  <c r="D171" i="15" s="1"/>
  <c r="D216" i="15" s="1"/>
  <c r="D257" i="15" s="1"/>
  <c r="C376" i="19" s="1"/>
  <c r="C22" i="19" s="1"/>
  <c r="D67" i="15"/>
  <c r="D155" i="15" s="1"/>
  <c r="D200" i="15" s="1"/>
  <c r="D241" i="15" s="1"/>
  <c r="C360" i="19" s="1"/>
  <c r="D77" i="15"/>
  <c r="D165" i="15" s="1"/>
  <c r="D210" i="15" s="1"/>
  <c r="D251" i="15" s="1"/>
  <c r="C370" i="19" s="1"/>
  <c r="C16" i="19" s="1"/>
  <c r="D69" i="15"/>
  <c r="D157" i="15" s="1"/>
  <c r="D202" i="15" s="1"/>
  <c r="D243" i="15" s="1"/>
  <c r="C362" i="19" s="1"/>
  <c r="C8" i="19" s="1"/>
  <c r="D90" i="15"/>
  <c r="D178" i="15" s="1"/>
  <c r="D223" i="15" s="1"/>
  <c r="D264" i="15" s="1"/>
  <c r="C383" i="19" s="1"/>
  <c r="C29" i="19" s="1"/>
  <c r="D68" i="15"/>
  <c r="D156" i="15" s="1"/>
  <c r="D201" i="15" s="1"/>
  <c r="D242" i="15" s="1"/>
  <c r="C361" i="19" s="1"/>
  <c r="C7" i="19" s="1"/>
  <c r="D71" i="15"/>
  <c r="D159" i="15" s="1"/>
  <c r="D204" i="15" s="1"/>
  <c r="D245" i="15" s="1"/>
  <c r="C364" i="19" s="1"/>
  <c r="C10" i="19" s="1"/>
  <c r="D82" i="15"/>
  <c r="D170" i="15" s="1"/>
  <c r="D215" i="15" s="1"/>
  <c r="D256" i="15" s="1"/>
  <c r="C375" i="19" s="1"/>
  <c r="D81" i="15"/>
  <c r="D169" i="15" s="1"/>
  <c r="D214" i="15" s="1"/>
  <c r="D255" i="15" s="1"/>
  <c r="C374" i="19" s="1"/>
  <c r="D87" i="15"/>
  <c r="D175" i="15" s="1"/>
  <c r="D220" i="15" s="1"/>
  <c r="D261" i="15" s="1"/>
  <c r="C380" i="19" s="1"/>
  <c r="C26" i="19" s="1"/>
  <c r="D70" i="15"/>
  <c r="D158" i="15" s="1"/>
  <c r="D203" i="15" s="1"/>
  <c r="D244" i="15" s="1"/>
  <c r="C363" i="19" s="1"/>
  <c r="C9" i="19" s="1"/>
  <c r="D94" i="15"/>
  <c r="D182" i="15" s="1"/>
  <c r="D227" i="15" s="1"/>
  <c r="D268" i="15" s="1"/>
  <c r="C387" i="19" s="1"/>
  <c r="C33" i="19" s="1"/>
  <c r="D72" i="15"/>
  <c r="D160" i="15" s="1"/>
  <c r="D205" i="15" s="1"/>
  <c r="D246" i="15" s="1"/>
  <c r="C365" i="19" s="1"/>
  <c r="D101" i="15"/>
  <c r="D189" i="15" s="1"/>
  <c r="D234" i="15" s="1"/>
  <c r="D275" i="15" s="1"/>
  <c r="C394" i="19" s="1"/>
  <c r="D84" i="15"/>
  <c r="D172" i="15" s="1"/>
  <c r="D217" i="15" s="1"/>
  <c r="D258" i="15" s="1"/>
  <c r="C377" i="19" s="1"/>
  <c r="C23" i="19" s="1"/>
  <c r="D79" i="15"/>
  <c r="D167" i="15" s="1"/>
  <c r="D212" i="15" s="1"/>
  <c r="D253" i="15" s="1"/>
  <c r="C372" i="19" s="1"/>
  <c r="C18" i="19" s="1"/>
  <c r="D99" i="15"/>
  <c r="D187" i="15" s="1"/>
  <c r="D232" i="15" s="1"/>
  <c r="D273" i="15" s="1"/>
  <c r="C392" i="19" s="1"/>
  <c r="C38" i="19" s="1"/>
  <c r="D85" i="15"/>
  <c r="D173" i="15" s="1"/>
  <c r="D218" i="15" s="1"/>
  <c r="D259" i="15" s="1"/>
  <c r="C378" i="19" s="1"/>
  <c r="C24" i="19" s="1"/>
  <c r="D74" i="15"/>
  <c r="D162" i="15" s="1"/>
  <c r="D207" i="15" s="1"/>
  <c r="D248" i="15" s="1"/>
  <c r="C367" i="19" s="1"/>
  <c r="C13" i="19" s="1"/>
  <c r="D57" i="15" l="1"/>
  <c r="D66" i="15"/>
  <c r="D102" i="15" l="1"/>
  <c r="D154" i="15"/>
  <c r="D199" i="15" l="1"/>
  <c r="D190" i="15"/>
  <c r="D240" i="15" l="1"/>
  <c r="D235" i="15"/>
  <c r="E57" i="15"/>
  <c r="I57" i="15"/>
  <c r="H57" i="15"/>
  <c r="F57" i="15"/>
  <c r="F66" i="15"/>
  <c r="F154" i="15" s="1"/>
  <c r="F199" i="15" s="1"/>
  <c r="H100" i="15"/>
  <c r="H188" i="15" s="1"/>
  <c r="H233" i="15" s="1"/>
  <c r="H274" i="15" s="1"/>
  <c r="G393" i="19" s="1"/>
  <c r="G39" i="19" s="1"/>
  <c r="E66" i="15"/>
  <c r="I66" i="15"/>
  <c r="I154" i="15" s="1"/>
  <c r="I199" i="15" s="1"/>
  <c r="F75" i="15"/>
  <c r="F163" i="15" s="1"/>
  <c r="F208" i="15" s="1"/>
  <c r="F249" i="15" s="1"/>
  <c r="E368" i="19" s="1"/>
  <c r="E14" i="19" s="1"/>
  <c r="G57" i="15"/>
  <c r="F71" i="15"/>
  <c r="F159" i="15" s="1"/>
  <c r="F204" i="15" s="1"/>
  <c r="F245" i="15" s="1"/>
  <c r="E364" i="19" s="1"/>
  <c r="E10" i="19" s="1"/>
  <c r="E90" i="15"/>
  <c r="E178" i="15" s="1"/>
  <c r="E223" i="15" s="1"/>
  <c r="E264" i="15" s="1"/>
  <c r="D383" i="19" s="1"/>
  <c r="D29" i="19" s="1"/>
  <c r="J72" i="15"/>
  <c r="J160" i="15" s="1"/>
  <c r="J205" i="15" s="1"/>
  <c r="J246" i="15" s="1"/>
  <c r="I365" i="19" s="1"/>
  <c r="I87" i="15"/>
  <c r="I175" i="15" s="1"/>
  <c r="I220" i="15" s="1"/>
  <c r="I261" i="15" s="1"/>
  <c r="H380" i="19" s="1"/>
  <c r="H26" i="19" s="1"/>
  <c r="H75" i="15"/>
  <c r="H163" i="15" s="1"/>
  <c r="H208" i="15" s="1"/>
  <c r="H249" i="15" s="1"/>
  <c r="G368" i="19" s="1"/>
  <c r="G14" i="19" s="1"/>
  <c r="H73" i="15"/>
  <c r="H161" i="15" s="1"/>
  <c r="H206" i="15" s="1"/>
  <c r="H247" i="15" s="1"/>
  <c r="G366" i="19" s="1"/>
  <c r="G12" i="19" s="1"/>
  <c r="E92" i="15"/>
  <c r="E180" i="15" s="1"/>
  <c r="E225" i="15" s="1"/>
  <c r="E266" i="15" s="1"/>
  <c r="D385" i="19" s="1"/>
  <c r="D31" i="19" s="1"/>
  <c r="F92" i="15"/>
  <c r="F180" i="15" s="1"/>
  <c r="F225" i="15" s="1"/>
  <c r="F266" i="15" s="1"/>
  <c r="E385" i="19" s="1"/>
  <c r="E31" i="19" s="1"/>
  <c r="E78" i="15"/>
  <c r="E166" i="15" s="1"/>
  <c r="E211" i="15" s="1"/>
  <c r="E252" i="15" s="1"/>
  <c r="D371" i="19" s="1"/>
  <c r="D17" i="19" s="1"/>
  <c r="I80" i="15"/>
  <c r="I168" i="15" s="1"/>
  <c r="I213" i="15" s="1"/>
  <c r="I254" i="15" s="1"/>
  <c r="H373" i="19" s="1"/>
  <c r="H19" i="19" s="1"/>
  <c r="J71" i="15"/>
  <c r="J159" i="15" s="1"/>
  <c r="J204" i="15" s="1"/>
  <c r="J245" i="15" s="1"/>
  <c r="I364" i="19" s="1"/>
  <c r="I10" i="19" s="1"/>
  <c r="J92" i="15"/>
  <c r="J180" i="15" s="1"/>
  <c r="J225" i="15" s="1"/>
  <c r="J266" i="15" s="1"/>
  <c r="I385" i="19" s="1"/>
  <c r="I31" i="19" s="1"/>
  <c r="F68" i="15"/>
  <c r="F156" i="15" s="1"/>
  <c r="F201" i="15" s="1"/>
  <c r="F242" i="15" s="1"/>
  <c r="E361" i="19" s="1"/>
  <c r="E7" i="19" s="1"/>
  <c r="J81" i="15"/>
  <c r="J169" i="15" s="1"/>
  <c r="J214" i="15" s="1"/>
  <c r="J255" i="15" s="1"/>
  <c r="I374" i="19" s="1"/>
  <c r="E94" i="15"/>
  <c r="E182" i="15" s="1"/>
  <c r="E227" i="15" s="1"/>
  <c r="E268" i="15" s="1"/>
  <c r="D387" i="19" s="1"/>
  <c r="D33" i="19" s="1"/>
  <c r="J97" i="15"/>
  <c r="J185" i="15" s="1"/>
  <c r="J230" i="15" s="1"/>
  <c r="J271" i="15" s="1"/>
  <c r="I390" i="19" s="1"/>
  <c r="I36" i="19" s="1"/>
  <c r="E95" i="15"/>
  <c r="E183" i="15" s="1"/>
  <c r="E228" i="15" s="1"/>
  <c r="E269" i="15" s="1"/>
  <c r="D388" i="19" s="1"/>
  <c r="D34" i="19" s="1"/>
  <c r="F80" i="15"/>
  <c r="F168" i="15" s="1"/>
  <c r="F213" i="15" s="1"/>
  <c r="F254" i="15" s="1"/>
  <c r="E373" i="19" s="1"/>
  <c r="E19" i="19" s="1"/>
  <c r="H80" i="15"/>
  <c r="H168" i="15" s="1"/>
  <c r="H213" i="15" s="1"/>
  <c r="H254" i="15" s="1"/>
  <c r="G373" i="19" s="1"/>
  <c r="G19" i="19" s="1"/>
  <c r="I72" i="15"/>
  <c r="I160" i="15" s="1"/>
  <c r="I205" i="15" s="1"/>
  <c r="I246" i="15" s="1"/>
  <c r="H365" i="19" s="1"/>
  <c r="F98" i="15"/>
  <c r="F186" i="15" s="1"/>
  <c r="F231" i="15" s="1"/>
  <c r="F272" i="15" s="1"/>
  <c r="E391" i="19" s="1"/>
  <c r="E37" i="19" s="1"/>
  <c r="J98" i="15"/>
  <c r="J186" i="15" s="1"/>
  <c r="J231" i="15" s="1"/>
  <c r="J272" i="15" s="1"/>
  <c r="I391" i="19" s="1"/>
  <c r="I37" i="19" s="1"/>
  <c r="I99" i="15"/>
  <c r="I187" i="15" s="1"/>
  <c r="I232" i="15" s="1"/>
  <c r="I273" i="15" s="1"/>
  <c r="H392" i="19" s="1"/>
  <c r="H38" i="19" s="1"/>
  <c r="I83" i="15"/>
  <c r="I171" i="15" s="1"/>
  <c r="I216" i="15" s="1"/>
  <c r="I257" i="15" s="1"/>
  <c r="H376" i="19" s="1"/>
  <c r="H22" i="19" s="1"/>
  <c r="J89" i="15"/>
  <c r="J177" i="15" s="1"/>
  <c r="J222" i="15" s="1"/>
  <c r="J263" i="15" s="1"/>
  <c r="I382" i="19" s="1"/>
  <c r="I28" i="19" s="1"/>
  <c r="E98" i="15"/>
  <c r="E186" i="15" s="1"/>
  <c r="E231" i="15" s="1"/>
  <c r="E272" i="15" s="1"/>
  <c r="D391" i="19" s="1"/>
  <c r="D37" i="19" s="1"/>
  <c r="G75" i="15"/>
  <c r="G163" i="15" s="1"/>
  <c r="G208" i="15" s="1"/>
  <c r="G249" i="15" s="1"/>
  <c r="F368" i="19" s="1"/>
  <c r="F14" i="19" s="1"/>
  <c r="H69" i="15"/>
  <c r="H157" i="15" s="1"/>
  <c r="H202" i="15" s="1"/>
  <c r="H243" i="15" s="1"/>
  <c r="G362" i="19" s="1"/>
  <c r="G8" i="19" s="1"/>
  <c r="E85" i="15"/>
  <c r="E173" i="15" s="1"/>
  <c r="E218" i="15" s="1"/>
  <c r="E259" i="15" s="1"/>
  <c r="D378" i="19" s="1"/>
  <c r="D24" i="19" s="1"/>
  <c r="F99" i="15"/>
  <c r="F187" i="15" s="1"/>
  <c r="F232" i="15" s="1"/>
  <c r="F273" i="15" s="1"/>
  <c r="E392" i="19" s="1"/>
  <c r="E38" i="19" s="1"/>
  <c r="I100" i="15"/>
  <c r="I188" i="15" s="1"/>
  <c r="I233" i="15" s="1"/>
  <c r="I274" i="15" s="1"/>
  <c r="H393" i="19" s="1"/>
  <c r="H39" i="19" s="1"/>
  <c r="E81" i="15"/>
  <c r="E169" i="15" s="1"/>
  <c r="E214" i="15" s="1"/>
  <c r="E255" i="15" s="1"/>
  <c r="D374" i="19" s="1"/>
  <c r="I92" i="15"/>
  <c r="I180" i="15" s="1"/>
  <c r="I225" i="15" s="1"/>
  <c r="I266" i="15" s="1"/>
  <c r="H385" i="19" s="1"/>
  <c r="H31" i="19" s="1"/>
  <c r="E80" i="15"/>
  <c r="E168" i="15" s="1"/>
  <c r="E213" i="15" s="1"/>
  <c r="E254" i="15" s="1"/>
  <c r="D373" i="19" s="1"/>
  <c r="D19" i="19" s="1"/>
  <c r="I95" i="15"/>
  <c r="I183" i="15" s="1"/>
  <c r="I228" i="15" s="1"/>
  <c r="I269" i="15" s="1"/>
  <c r="H388" i="19" s="1"/>
  <c r="H34" i="19" s="1"/>
  <c r="J90" i="15"/>
  <c r="J178" i="15" s="1"/>
  <c r="J223" i="15" s="1"/>
  <c r="J264" i="15" s="1"/>
  <c r="I383" i="19" s="1"/>
  <c r="I29" i="19" s="1"/>
  <c r="H72" i="15"/>
  <c r="H160" i="15" s="1"/>
  <c r="H205" i="15" s="1"/>
  <c r="H246" i="15" s="1"/>
  <c r="G365" i="19" s="1"/>
  <c r="E97" i="15"/>
  <c r="E185" i="15" s="1"/>
  <c r="E230" i="15" s="1"/>
  <c r="E271" i="15" s="1"/>
  <c r="D390" i="19" s="1"/>
  <c r="D36" i="19" s="1"/>
  <c r="I84" i="15"/>
  <c r="I172" i="15" s="1"/>
  <c r="I217" i="15" s="1"/>
  <c r="I258" i="15" s="1"/>
  <c r="H377" i="19" s="1"/>
  <c r="H23" i="19" s="1"/>
  <c r="F74" i="15"/>
  <c r="F162" i="15" s="1"/>
  <c r="F207" i="15" s="1"/>
  <c r="F248" i="15" s="1"/>
  <c r="E367" i="19" s="1"/>
  <c r="E13" i="19" s="1"/>
  <c r="F70" i="15"/>
  <c r="F158" i="15" s="1"/>
  <c r="F203" i="15" s="1"/>
  <c r="F244" i="15" s="1"/>
  <c r="E363" i="19" s="1"/>
  <c r="E9" i="19" s="1"/>
  <c r="E72" i="15"/>
  <c r="E160" i="15" s="1"/>
  <c r="E205" i="15" s="1"/>
  <c r="E246" i="15" s="1"/>
  <c r="D365" i="19" s="1"/>
  <c r="I89" i="15"/>
  <c r="I177" i="15" s="1"/>
  <c r="I222" i="15" s="1"/>
  <c r="I263" i="15" s="1"/>
  <c r="H382" i="19" s="1"/>
  <c r="H28" i="19" s="1"/>
  <c r="J83" i="15"/>
  <c r="J171" i="15" s="1"/>
  <c r="J216" i="15" s="1"/>
  <c r="J257" i="15" s="1"/>
  <c r="I376" i="19" s="1"/>
  <c r="I22" i="19" s="1"/>
  <c r="G91" i="15"/>
  <c r="G179" i="15" s="1"/>
  <c r="G224" i="15" s="1"/>
  <c r="G265" i="15" s="1"/>
  <c r="F384" i="19" s="1"/>
  <c r="F76" i="15"/>
  <c r="F164" i="15" s="1"/>
  <c r="F209" i="15" s="1"/>
  <c r="F250" i="15" s="1"/>
  <c r="E369" i="19" s="1"/>
  <c r="J79" i="15"/>
  <c r="J167" i="15" s="1"/>
  <c r="J212" i="15" s="1"/>
  <c r="J253" i="15" s="1"/>
  <c r="I372" i="19" s="1"/>
  <c r="I18" i="19" s="1"/>
  <c r="G71" i="15"/>
  <c r="G159" i="15" s="1"/>
  <c r="G204" i="15" s="1"/>
  <c r="G245" i="15" s="1"/>
  <c r="F364" i="19" s="1"/>
  <c r="F10" i="19" s="1"/>
  <c r="I70" i="15"/>
  <c r="I158" i="15" s="1"/>
  <c r="I203" i="15" s="1"/>
  <c r="I244" i="15" s="1"/>
  <c r="H363" i="19" s="1"/>
  <c r="H9" i="19" s="1"/>
  <c r="H98" i="15"/>
  <c r="H186" i="15" s="1"/>
  <c r="H231" i="15" s="1"/>
  <c r="H272" i="15" s="1"/>
  <c r="G391" i="19" s="1"/>
  <c r="G37" i="19" s="1"/>
  <c r="G90" i="15"/>
  <c r="G178" i="15" s="1"/>
  <c r="G223" i="15" s="1"/>
  <c r="G264" i="15" s="1"/>
  <c r="F383" i="19" s="1"/>
  <c r="F29" i="19" s="1"/>
  <c r="G74" i="15"/>
  <c r="G162" i="15" s="1"/>
  <c r="G207" i="15" s="1"/>
  <c r="G248" i="15" s="1"/>
  <c r="F367" i="19" s="1"/>
  <c r="F13" i="19" s="1"/>
  <c r="E87" i="15"/>
  <c r="E175" i="15" s="1"/>
  <c r="E220" i="15" s="1"/>
  <c r="E261" i="15" s="1"/>
  <c r="D380" i="19" s="1"/>
  <c r="D26" i="19" s="1"/>
  <c r="J57" i="15"/>
  <c r="J66" i="15"/>
  <c r="J154" i="15" s="1"/>
  <c r="J199" i="15" s="1"/>
  <c r="F95" i="15"/>
  <c r="F183" i="15" s="1"/>
  <c r="F228" i="15" s="1"/>
  <c r="F269" i="15" s="1"/>
  <c r="E388" i="19" s="1"/>
  <c r="E34" i="19" s="1"/>
  <c r="G99" i="15"/>
  <c r="G187" i="15" s="1"/>
  <c r="G232" i="15" s="1"/>
  <c r="G273" i="15" s="1"/>
  <c r="F392" i="19" s="1"/>
  <c r="F38" i="19" s="1"/>
  <c r="E100" i="15"/>
  <c r="E188" i="15" s="1"/>
  <c r="E233" i="15" s="1"/>
  <c r="E274" i="15" s="1"/>
  <c r="D393" i="19" s="1"/>
  <c r="D39" i="19" s="1"/>
  <c r="H94" i="15"/>
  <c r="H182" i="15" s="1"/>
  <c r="H227" i="15" s="1"/>
  <c r="H268" i="15" s="1"/>
  <c r="G387" i="19" s="1"/>
  <c r="G33" i="19" s="1"/>
  <c r="F94" i="15"/>
  <c r="F182" i="15" s="1"/>
  <c r="F227" i="15" s="1"/>
  <c r="F268" i="15" s="1"/>
  <c r="E387" i="19" s="1"/>
  <c r="E33" i="19" s="1"/>
  <c r="G86" i="15"/>
  <c r="G174" i="15" s="1"/>
  <c r="G219" i="15" s="1"/>
  <c r="G260" i="15" s="1"/>
  <c r="F379" i="19" s="1"/>
  <c r="G77" i="15"/>
  <c r="G165" i="15" s="1"/>
  <c r="G210" i="15" s="1"/>
  <c r="G251" i="15" s="1"/>
  <c r="F370" i="19" s="1"/>
  <c r="I90" i="15"/>
  <c r="I178" i="15" s="1"/>
  <c r="I223" i="15" s="1"/>
  <c r="I264" i="15" s="1"/>
  <c r="H383" i="19" s="1"/>
  <c r="H29" i="19" s="1"/>
  <c r="F101" i="15"/>
  <c r="F189" i="15" s="1"/>
  <c r="F234" i="15" s="1"/>
  <c r="F275" i="15" s="1"/>
  <c r="E394" i="19" s="1"/>
  <c r="E75" i="15"/>
  <c r="E163" i="15" s="1"/>
  <c r="E208" i="15" s="1"/>
  <c r="E249" i="15" s="1"/>
  <c r="D368" i="19" s="1"/>
  <c r="D14" i="19" s="1"/>
  <c r="F84" i="15"/>
  <c r="F172" i="15" s="1"/>
  <c r="F217" i="15" s="1"/>
  <c r="F258" i="15" s="1"/>
  <c r="E377" i="19" s="1"/>
  <c r="E23" i="19" s="1"/>
  <c r="J80" i="15"/>
  <c r="J168" i="15" s="1"/>
  <c r="J213" i="15" s="1"/>
  <c r="J254" i="15" s="1"/>
  <c r="I373" i="19" s="1"/>
  <c r="I19" i="19" s="1"/>
  <c r="F86" i="15"/>
  <c r="F174" i="15" s="1"/>
  <c r="F219" i="15" s="1"/>
  <c r="F260" i="15" s="1"/>
  <c r="E379" i="19" s="1"/>
  <c r="I79" i="15"/>
  <c r="I167" i="15" s="1"/>
  <c r="I212" i="15" s="1"/>
  <c r="I253" i="15" s="1"/>
  <c r="H372" i="19" s="1"/>
  <c r="H18" i="19" s="1"/>
  <c r="H93" i="15"/>
  <c r="H181" i="15" s="1"/>
  <c r="H226" i="15" s="1"/>
  <c r="H267" i="15" s="1"/>
  <c r="G386" i="19" s="1"/>
  <c r="G32" i="19" s="1"/>
  <c r="I86" i="15"/>
  <c r="I174" i="15" s="1"/>
  <c r="I219" i="15" s="1"/>
  <c r="I260" i="15" s="1"/>
  <c r="H379" i="19" s="1"/>
  <c r="H86" i="15"/>
  <c r="H174" i="15" s="1"/>
  <c r="H219" i="15" s="1"/>
  <c r="H260" i="15" s="1"/>
  <c r="G379" i="19" s="1"/>
  <c r="E70" i="15"/>
  <c r="E158" i="15" s="1"/>
  <c r="E203" i="15" s="1"/>
  <c r="E244" i="15" s="1"/>
  <c r="D363" i="19" s="1"/>
  <c r="D9" i="19" s="1"/>
  <c r="F83" i="15"/>
  <c r="F171" i="15" s="1"/>
  <c r="F216" i="15" s="1"/>
  <c r="F257" i="15" s="1"/>
  <c r="E376" i="19" s="1"/>
  <c r="E22" i="19" s="1"/>
  <c r="H88" i="15"/>
  <c r="H176" i="15" s="1"/>
  <c r="H221" i="15" s="1"/>
  <c r="H262" i="15" s="1"/>
  <c r="G381" i="19" s="1"/>
  <c r="G27" i="19" s="1"/>
  <c r="I97" i="15"/>
  <c r="I185" i="15" s="1"/>
  <c r="I230" i="15" s="1"/>
  <c r="I271" i="15" s="1"/>
  <c r="H390" i="19" s="1"/>
  <c r="H36" i="19" s="1"/>
  <c r="J101" i="15"/>
  <c r="J189" i="15" s="1"/>
  <c r="J234" i="15" s="1"/>
  <c r="J275" i="15" s="1"/>
  <c r="I394" i="19" s="1"/>
  <c r="F100" i="15"/>
  <c r="F188" i="15" s="1"/>
  <c r="F233" i="15" s="1"/>
  <c r="F274" i="15" s="1"/>
  <c r="E393" i="19" s="1"/>
  <c r="E39" i="19" s="1"/>
  <c r="J67" i="15"/>
  <c r="J155" i="15" s="1"/>
  <c r="J200" i="15" s="1"/>
  <c r="J241" i="15" s="1"/>
  <c r="I360" i="19" s="1"/>
  <c r="J100" i="15"/>
  <c r="J188" i="15" s="1"/>
  <c r="J233" i="15" s="1"/>
  <c r="J274" i="15" s="1"/>
  <c r="I393" i="19" s="1"/>
  <c r="I39" i="19" s="1"/>
  <c r="J77" i="15"/>
  <c r="J165" i="15" s="1"/>
  <c r="J210" i="15" s="1"/>
  <c r="J251" i="15" s="1"/>
  <c r="I370" i="19" s="1"/>
  <c r="H89" i="15"/>
  <c r="H177" i="15" s="1"/>
  <c r="H222" i="15" s="1"/>
  <c r="H263" i="15" s="1"/>
  <c r="G382" i="19" s="1"/>
  <c r="G28" i="19" s="1"/>
  <c r="J73" i="15"/>
  <c r="J161" i="15" s="1"/>
  <c r="J206" i="15" s="1"/>
  <c r="J247" i="15" s="1"/>
  <c r="I366" i="19" s="1"/>
  <c r="I12" i="19" s="1"/>
  <c r="H77" i="15"/>
  <c r="H165" i="15" s="1"/>
  <c r="H210" i="15" s="1"/>
  <c r="H251" i="15" s="1"/>
  <c r="G370" i="19" s="1"/>
  <c r="G87" i="15"/>
  <c r="G175" i="15" s="1"/>
  <c r="G220" i="15" s="1"/>
  <c r="G261" i="15" s="1"/>
  <c r="F380" i="19" s="1"/>
  <c r="F26" i="19" s="1"/>
  <c r="G95" i="15"/>
  <c r="G183" i="15" s="1"/>
  <c r="G228" i="15" s="1"/>
  <c r="G269" i="15" s="1"/>
  <c r="F388" i="19" s="1"/>
  <c r="F34" i="19" s="1"/>
  <c r="H101" i="15"/>
  <c r="H189" i="15" s="1"/>
  <c r="H234" i="15" s="1"/>
  <c r="H275" i="15" s="1"/>
  <c r="G394" i="19" s="1"/>
  <c r="E68" i="15"/>
  <c r="E156" i="15" s="1"/>
  <c r="E201" i="15" s="1"/>
  <c r="E242" i="15" s="1"/>
  <c r="D361" i="19" s="1"/>
  <c r="D7" i="19" s="1"/>
  <c r="H66" i="15"/>
  <c r="E84" i="15"/>
  <c r="E172" i="15" s="1"/>
  <c r="E217" i="15" s="1"/>
  <c r="E258" i="15" s="1"/>
  <c r="D377" i="19" s="1"/>
  <c r="D23" i="19" s="1"/>
  <c r="G78" i="15"/>
  <c r="G166" i="15" s="1"/>
  <c r="G211" i="15" s="1"/>
  <c r="G252" i="15" s="1"/>
  <c r="F371" i="19" s="1"/>
  <c r="F17" i="19" s="1"/>
  <c r="F85" i="15"/>
  <c r="F173" i="15" s="1"/>
  <c r="F218" i="15" s="1"/>
  <c r="F259" i="15" s="1"/>
  <c r="E378" i="19" s="1"/>
  <c r="E24" i="19" s="1"/>
  <c r="E101" i="15"/>
  <c r="E189" i="15" s="1"/>
  <c r="E234" i="15" s="1"/>
  <c r="E275" i="15" s="1"/>
  <c r="D394" i="19" s="1"/>
  <c r="G82" i="15"/>
  <c r="G170" i="15" s="1"/>
  <c r="G215" i="15" s="1"/>
  <c r="G256" i="15" s="1"/>
  <c r="F375" i="19" s="1"/>
  <c r="J85" i="15"/>
  <c r="J173" i="15" s="1"/>
  <c r="J218" i="15" s="1"/>
  <c r="J259" i="15" s="1"/>
  <c r="I378" i="19" s="1"/>
  <c r="I24" i="19" s="1"/>
  <c r="I101" i="15"/>
  <c r="I189" i="15" s="1"/>
  <c r="I234" i="15" s="1"/>
  <c r="I275" i="15" s="1"/>
  <c r="H394" i="19" s="1"/>
  <c r="H90" i="15"/>
  <c r="H178" i="15" s="1"/>
  <c r="H223" i="15" s="1"/>
  <c r="H264" i="15" s="1"/>
  <c r="G383" i="19" s="1"/>
  <c r="G29" i="19" s="1"/>
  <c r="J78" i="15"/>
  <c r="J166" i="15" s="1"/>
  <c r="J211" i="15" s="1"/>
  <c r="J252" i="15" s="1"/>
  <c r="I371" i="19" s="1"/>
  <c r="I17" i="19" s="1"/>
  <c r="J96" i="15"/>
  <c r="J184" i="15" s="1"/>
  <c r="J229" i="15" s="1"/>
  <c r="J270" i="15" s="1"/>
  <c r="I389" i="19" s="1"/>
  <c r="G94" i="15"/>
  <c r="G182" i="15" s="1"/>
  <c r="G227" i="15" s="1"/>
  <c r="G268" i="15" s="1"/>
  <c r="F387" i="19" s="1"/>
  <c r="F33" i="19" s="1"/>
  <c r="H83" i="15"/>
  <c r="H171" i="15" s="1"/>
  <c r="H216" i="15" s="1"/>
  <c r="H257" i="15" s="1"/>
  <c r="G376" i="19" s="1"/>
  <c r="G22" i="19" s="1"/>
  <c r="H78" i="15"/>
  <c r="H166" i="15" s="1"/>
  <c r="H211" i="15" s="1"/>
  <c r="H252" i="15" s="1"/>
  <c r="G371" i="19" s="1"/>
  <c r="G17" i="19" s="1"/>
  <c r="E99" i="15"/>
  <c r="E187" i="15" s="1"/>
  <c r="E232" i="15" s="1"/>
  <c r="E273" i="15" s="1"/>
  <c r="D392" i="19" s="1"/>
  <c r="D38" i="19" s="1"/>
  <c r="J75" i="15"/>
  <c r="J163" i="15" s="1"/>
  <c r="J208" i="15" s="1"/>
  <c r="J249" i="15" s="1"/>
  <c r="I368" i="19" s="1"/>
  <c r="I14" i="19" s="1"/>
  <c r="I81" i="15"/>
  <c r="I169" i="15" s="1"/>
  <c r="I214" i="15" s="1"/>
  <c r="I255" i="15" s="1"/>
  <c r="H374" i="19" s="1"/>
  <c r="E89" i="15"/>
  <c r="E177" i="15" s="1"/>
  <c r="E222" i="15" s="1"/>
  <c r="E263" i="15" s="1"/>
  <c r="D382" i="19" s="1"/>
  <c r="D28" i="19" s="1"/>
  <c r="H67" i="15"/>
  <c r="H155" i="15" s="1"/>
  <c r="H200" i="15" s="1"/>
  <c r="H241" i="15" s="1"/>
  <c r="G360" i="19" s="1"/>
  <c r="E71" i="15"/>
  <c r="E159" i="15" s="1"/>
  <c r="E204" i="15" s="1"/>
  <c r="E245" i="15" s="1"/>
  <c r="D364" i="19" s="1"/>
  <c r="D10" i="19" s="1"/>
  <c r="I71" i="15"/>
  <c r="I159" i="15" s="1"/>
  <c r="I204" i="15" s="1"/>
  <c r="I245" i="15" s="1"/>
  <c r="H364" i="19" s="1"/>
  <c r="H10" i="19" s="1"/>
  <c r="J69" i="15"/>
  <c r="J157" i="15" s="1"/>
  <c r="J202" i="15" s="1"/>
  <c r="J243" i="15" s="1"/>
  <c r="I362" i="19" s="1"/>
  <c r="I8" i="19" s="1"/>
  <c r="F81" i="15"/>
  <c r="F169" i="15" s="1"/>
  <c r="F214" i="15" s="1"/>
  <c r="F255" i="15" s="1"/>
  <c r="E374" i="19" s="1"/>
  <c r="F67" i="15"/>
  <c r="F155" i="15" s="1"/>
  <c r="G98" i="15"/>
  <c r="G186" i="15" s="1"/>
  <c r="G231" i="15" s="1"/>
  <c r="G272" i="15" s="1"/>
  <c r="F391" i="19" s="1"/>
  <c r="F37" i="19" s="1"/>
  <c r="I94" i="15"/>
  <c r="I182" i="15" s="1"/>
  <c r="I227" i="15" s="1"/>
  <c r="I268" i="15" s="1"/>
  <c r="H387" i="19" s="1"/>
  <c r="H33" i="19" s="1"/>
  <c r="J93" i="15"/>
  <c r="J181" i="15" s="1"/>
  <c r="J226" i="15" s="1"/>
  <c r="J267" i="15" s="1"/>
  <c r="I386" i="19" s="1"/>
  <c r="I32" i="19" s="1"/>
  <c r="G97" i="15"/>
  <c r="G185" i="15" s="1"/>
  <c r="G230" i="15" s="1"/>
  <c r="G271" i="15" s="1"/>
  <c r="F390" i="19" s="1"/>
  <c r="F36" i="19" s="1"/>
  <c r="G93" i="15"/>
  <c r="G181" i="15" s="1"/>
  <c r="G226" i="15" s="1"/>
  <c r="G267" i="15" s="1"/>
  <c r="F386" i="19" s="1"/>
  <c r="F32" i="19" s="1"/>
  <c r="J86" i="15"/>
  <c r="J174" i="15" s="1"/>
  <c r="J219" i="15" s="1"/>
  <c r="J260" i="15" s="1"/>
  <c r="I379" i="19" s="1"/>
  <c r="G79" i="15"/>
  <c r="G167" i="15" s="1"/>
  <c r="G212" i="15" s="1"/>
  <c r="G253" i="15" s="1"/>
  <c r="F372" i="19" s="1"/>
  <c r="F18" i="19" s="1"/>
  <c r="G73" i="15"/>
  <c r="G161" i="15" s="1"/>
  <c r="G206" i="15" s="1"/>
  <c r="G247" i="15" s="1"/>
  <c r="F366" i="19" s="1"/>
  <c r="F12" i="19" s="1"/>
  <c r="F77" i="15"/>
  <c r="F165" i="15" s="1"/>
  <c r="F210" i="15" s="1"/>
  <c r="F251" i="15" s="1"/>
  <c r="E370" i="19" s="1"/>
  <c r="E16" i="19" s="1"/>
  <c r="G89" i="15"/>
  <c r="G177" i="15" s="1"/>
  <c r="G222" i="15" s="1"/>
  <c r="G263" i="15" s="1"/>
  <c r="F382" i="19" s="1"/>
  <c r="F28" i="19" s="1"/>
  <c r="I67" i="15"/>
  <c r="I155" i="15" s="1"/>
  <c r="I200" i="15" s="1"/>
  <c r="I241" i="15" s="1"/>
  <c r="H360" i="19" s="1"/>
  <c r="J74" i="15"/>
  <c r="J162" i="15" s="1"/>
  <c r="J207" i="15" s="1"/>
  <c r="J248" i="15" s="1"/>
  <c r="I367" i="19" s="1"/>
  <c r="I13" i="19" s="1"/>
  <c r="H70" i="15"/>
  <c r="H158" i="15" s="1"/>
  <c r="H203" i="15" s="1"/>
  <c r="H244" i="15" s="1"/>
  <c r="G363" i="19" s="1"/>
  <c r="G9" i="19" s="1"/>
  <c r="I82" i="15"/>
  <c r="I170" i="15" s="1"/>
  <c r="I215" i="15" s="1"/>
  <c r="I256" i="15" s="1"/>
  <c r="H375" i="19" s="1"/>
  <c r="G92" i="15"/>
  <c r="G180" i="15" s="1"/>
  <c r="G225" i="15" s="1"/>
  <c r="G266" i="15" s="1"/>
  <c r="F385" i="19" s="1"/>
  <c r="F31" i="19" s="1"/>
  <c r="G83" i="15"/>
  <c r="G171" i="15" s="1"/>
  <c r="G216" i="15" s="1"/>
  <c r="G257" i="15" s="1"/>
  <c r="F376" i="19" s="1"/>
  <c r="F22" i="19" s="1"/>
  <c r="H87" i="15"/>
  <c r="H175" i="15" s="1"/>
  <c r="H220" i="15" s="1"/>
  <c r="H261" i="15" s="1"/>
  <c r="G380" i="19" s="1"/>
  <c r="G26" i="19" s="1"/>
  <c r="E76" i="15"/>
  <c r="E164" i="15" s="1"/>
  <c r="E209" i="15" s="1"/>
  <c r="E250" i="15" s="1"/>
  <c r="D369" i="19" s="1"/>
  <c r="I69" i="15"/>
  <c r="I157" i="15" s="1"/>
  <c r="I202" i="15" s="1"/>
  <c r="I243" i="15" s="1"/>
  <c r="H362" i="19" s="1"/>
  <c r="H8" i="19" s="1"/>
  <c r="G101" i="15"/>
  <c r="G189" i="15" s="1"/>
  <c r="G234" i="15" s="1"/>
  <c r="G275" i="15" s="1"/>
  <c r="F394" i="19" s="1"/>
  <c r="F73" i="15"/>
  <c r="F161" i="15" s="1"/>
  <c r="F206" i="15" s="1"/>
  <c r="F247" i="15" s="1"/>
  <c r="E366" i="19" s="1"/>
  <c r="E12" i="19" s="1"/>
  <c r="G76" i="15"/>
  <c r="G164" i="15" s="1"/>
  <c r="G209" i="15" s="1"/>
  <c r="G250" i="15" s="1"/>
  <c r="F369" i="19" s="1"/>
  <c r="G96" i="15"/>
  <c r="G184" i="15" s="1"/>
  <c r="G229" i="15" s="1"/>
  <c r="G270" i="15" s="1"/>
  <c r="F389" i="19" s="1"/>
  <c r="F69" i="15"/>
  <c r="F157" i="15" s="1"/>
  <c r="F202" i="15" s="1"/>
  <c r="F243" i="15" s="1"/>
  <c r="E362" i="19" s="1"/>
  <c r="E8" i="19" s="1"/>
  <c r="I96" i="15"/>
  <c r="I184" i="15" s="1"/>
  <c r="I229" i="15" s="1"/>
  <c r="I270" i="15" s="1"/>
  <c r="H389" i="19" s="1"/>
  <c r="J99" i="15"/>
  <c r="J187" i="15" s="1"/>
  <c r="J232" i="15" s="1"/>
  <c r="J273" i="15" s="1"/>
  <c r="I392" i="19" s="1"/>
  <c r="I38" i="19" s="1"/>
  <c r="H82" i="15"/>
  <c r="H170" i="15" s="1"/>
  <c r="H215" i="15" s="1"/>
  <c r="H256" i="15" s="1"/>
  <c r="G375" i="19" s="1"/>
  <c r="J94" i="15"/>
  <c r="J182" i="15" s="1"/>
  <c r="J227" i="15" s="1"/>
  <c r="J268" i="15" s="1"/>
  <c r="I387" i="19" s="1"/>
  <c r="I33" i="19" s="1"/>
  <c r="E83" i="15"/>
  <c r="E171" i="15" s="1"/>
  <c r="E216" i="15" s="1"/>
  <c r="E257" i="15" s="1"/>
  <c r="D376" i="19" s="1"/>
  <c r="D22" i="19" s="1"/>
  <c r="J70" i="15"/>
  <c r="J158" i="15" s="1"/>
  <c r="J203" i="15" s="1"/>
  <c r="J244" i="15" s="1"/>
  <c r="I363" i="19" s="1"/>
  <c r="I9" i="19" s="1"/>
  <c r="E86" i="15"/>
  <c r="E174" i="15" s="1"/>
  <c r="E219" i="15" s="1"/>
  <c r="E260" i="15" s="1"/>
  <c r="D379" i="19" s="1"/>
  <c r="G68" i="15"/>
  <c r="G156" i="15" s="1"/>
  <c r="G201" i="15" s="1"/>
  <c r="G242" i="15" s="1"/>
  <c r="F361" i="19" s="1"/>
  <c r="F7" i="19" s="1"/>
  <c r="H99" i="15"/>
  <c r="H187" i="15" s="1"/>
  <c r="H232" i="15" s="1"/>
  <c r="H273" i="15" s="1"/>
  <c r="G392" i="19" s="1"/>
  <c r="G38" i="19" s="1"/>
  <c r="E96" i="15"/>
  <c r="E184" i="15" s="1"/>
  <c r="E229" i="15" s="1"/>
  <c r="E270" i="15" s="1"/>
  <c r="D389" i="19" s="1"/>
  <c r="D35" i="19" s="1"/>
  <c r="E73" i="15"/>
  <c r="E161" i="15" s="1"/>
  <c r="E206" i="15" s="1"/>
  <c r="E247" i="15" s="1"/>
  <c r="D366" i="19" s="1"/>
  <c r="D12" i="19" s="1"/>
  <c r="E67" i="15"/>
  <c r="E155" i="15" s="1"/>
  <c r="E200" i="15" s="1"/>
  <c r="E241" i="15" s="1"/>
  <c r="D360" i="19" s="1"/>
  <c r="E69" i="15"/>
  <c r="E157" i="15" s="1"/>
  <c r="E202" i="15" s="1"/>
  <c r="E243" i="15" s="1"/>
  <c r="D362" i="19" s="1"/>
  <c r="D8" i="19" s="1"/>
  <c r="H81" i="15"/>
  <c r="H169" i="15" s="1"/>
  <c r="H214" i="15" s="1"/>
  <c r="H255" i="15" s="1"/>
  <c r="G374" i="19" s="1"/>
  <c r="E82" i="15"/>
  <c r="E170" i="15" s="1"/>
  <c r="E215" i="15" s="1"/>
  <c r="E256" i="15" s="1"/>
  <c r="D375" i="19" s="1"/>
  <c r="F97" i="15"/>
  <c r="F185" i="15" s="1"/>
  <c r="F230" i="15" s="1"/>
  <c r="F271" i="15" s="1"/>
  <c r="E390" i="19" s="1"/>
  <c r="E36" i="19" s="1"/>
  <c r="G88" i="15"/>
  <c r="G176" i="15" s="1"/>
  <c r="G221" i="15" s="1"/>
  <c r="G262" i="15" s="1"/>
  <c r="F381" i="19" s="1"/>
  <c r="F27" i="19" s="1"/>
  <c r="G80" i="15"/>
  <c r="G168" i="15" s="1"/>
  <c r="G213" i="15" s="1"/>
  <c r="G254" i="15" s="1"/>
  <c r="F373" i="19" s="1"/>
  <c r="F19" i="19" s="1"/>
  <c r="J68" i="15"/>
  <c r="J156" i="15" s="1"/>
  <c r="J201" i="15" s="1"/>
  <c r="J242" i="15" s="1"/>
  <c r="I361" i="19" s="1"/>
  <c r="I7" i="19" s="1"/>
  <c r="F79" i="15"/>
  <c r="F167" i="15" s="1"/>
  <c r="F212" i="15" s="1"/>
  <c r="F253" i="15" s="1"/>
  <c r="E372" i="19" s="1"/>
  <c r="E18" i="19" s="1"/>
  <c r="H79" i="15"/>
  <c r="H167" i="15" s="1"/>
  <c r="H212" i="15" s="1"/>
  <c r="H253" i="15" s="1"/>
  <c r="G372" i="19" s="1"/>
  <c r="G18" i="19" s="1"/>
  <c r="H71" i="15"/>
  <c r="H159" i="15" s="1"/>
  <c r="H204" i="15" s="1"/>
  <c r="H245" i="15" s="1"/>
  <c r="G364" i="19" s="1"/>
  <c r="G10" i="19" s="1"/>
  <c r="H85" i="15"/>
  <c r="H173" i="15" s="1"/>
  <c r="H218" i="15" s="1"/>
  <c r="H259" i="15" s="1"/>
  <c r="G378" i="19" s="1"/>
  <c r="G24" i="19" s="1"/>
  <c r="I68" i="15"/>
  <c r="I156" i="15" s="1"/>
  <c r="I201" i="15" s="1"/>
  <c r="I242" i="15" s="1"/>
  <c r="H361" i="19" s="1"/>
  <c r="H7" i="19" s="1"/>
  <c r="G84" i="15"/>
  <c r="G172" i="15" s="1"/>
  <c r="G217" i="15" s="1"/>
  <c r="G258" i="15" s="1"/>
  <c r="F377" i="19" s="1"/>
  <c r="F23" i="19" s="1"/>
  <c r="I75" i="15"/>
  <c r="I163" i="15" s="1"/>
  <c r="I208" i="15" s="1"/>
  <c r="I249" i="15" s="1"/>
  <c r="H368" i="19" s="1"/>
  <c r="H14" i="19" s="1"/>
  <c r="G81" i="15"/>
  <c r="G169" i="15" s="1"/>
  <c r="G214" i="15" s="1"/>
  <c r="G255" i="15" s="1"/>
  <c r="F374" i="19" s="1"/>
  <c r="E79" i="15"/>
  <c r="E167" i="15" s="1"/>
  <c r="E212" i="15" s="1"/>
  <c r="E253" i="15" s="1"/>
  <c r="D372" i="19" s="1"/>
  <c r="D18" i="19" s="1"/>
  <c r="F93" i="15"/>
  <c r="F181" i="15" s="1"/>
  <c r="F226" i="15" s="1"/>
  <c r="F267" i="15" s="1"/>
  <c r="E386" i="19" s="1"/>
  <c r="E32" i="19" s="1"/>
  <c r="I98" i="15"/>
  <c r="I186" i="15" s="1"/>
  <c r="I231" i="15" s="1"/>
  <c r="I272" i="15" s="1"/>
  <c r="H391" i="19" s="1"/>
  <c r="H37" i="19" s="1"/>
  <c r="F82" i="15"/>
  <c r="F170" i="15" s="1"/>
  <c r="F215" i="15" s="1"/>
  <c r="F256" i="15" s="1"/>
  <c r="E375" i="19" s="1"/>
  <c r="J84" i="15"/>
  <c r="J172" i="15" s="1"/>
  <c r="J217" i="15" s="1"/>
  <c r="J258" i="15" s="1"/>
  <c r="I377" i="19" s="1"/>
  <c r="I23" i="19" s="1"/>
  <c r="I93" i="15"/>
  <c r="I181" i="15" s="1"/>
  <c r="I226" i="15" s="1"/>
  <c r="I267" i="15" s="1"/>
  <c r="H386" i="19" s="1"/>
  <c r="H32" i="19" s="1"/>
  <c r="F89" i="15"/>
  <c r="F177" i="15" s="1"/>
  <c r="F222" i="15" s="1"/>
  <c r="F263" i="15" s="1"/>
  <c r="E382" i="19" s="1"/>
  <c r="E28" i="19" s="1"/>
  <c r="H92" i="15"/>
  <c r="H180" i="15" s="1"/>
  <c r="H225" i="15" s="1"/>
  <c r="H266" i="15" s="1"/>
  <c r="G385" i="19" s="1"/>
  <c r="G31" i="19" s="1"/>
  <c r="F91" i="15"/>
  <c r="F179" i="15" s="1"/>
  <c r="F224" i="15" s="1"/>
  <c r="F265" i="15" s="1"/>
  <c r="E384" i="19" s="1"/>
  <c r="J82" i="15"/>
  <c r="J170" i="15" s="1"/>
  <c r="J215" i="15" s="1"/>
  <c r="J256" i="15" s="1"/>
  <c r="I375" i="19" s="1"/>
  <c r="G100" i="15"/>
  <c r="G188" i="15" s="1"/>
  <c r="G233" i="15" s="1"/>
  <c r="G274" i="15" s="1"/>
  <c r="F393" i="19" s="1"/>
  <c r="F39" i="19" s="1"/>
  <c r="F88" i="15"/>
  <c r="F176" i="15" s="1"/>
  <c r="F221" i="15" s="1"/>
  <c r="F262" i="15" s="1"/>
  <c r="E381" i="19" s="1"/>
  <c r="E27" i="19" s="1"/>
  <c r="I78" i="15"/>
  <c r="I166" i="15" s="1"/>
  <c r="I211" i="15" s="1"/>
  <c r="I252" i="15" s="1"/>
  <c r="H371" i="19" s="1"/>
  <c r="H17" i="19" s="1"/>
  <c r="I76" i="15"/>
  <c r="I164" i="15" s="1"/>
  <c r="I209" i="15" s="1"/>
  <c r="I250" i="15" s="1"/>
  <c r="H369" i="19" s="1"/>
  <c r="H76" i="15"/>
  <c r="H164" i="15" s="1"/>
  <c r="H209" i="15" s="1"/>
  <c r="H250" i="15" s="1"/>
  <c r="G369" i="19" s="1"/>
  <c r="I85" i="15"/>
  <c r="I173" i="15" s="1"/>
  <c r="I218" i="15" s="1"/>
  <c r="I259" i="15" s="1"/>
  <c r="H378" i="19" s="1"/>
  <c r="H24" i="19" s="1"/>
  <c r="E77" i="15"/>
  <c r="E165" i="15" s="1"/>
  <c r="E210" i="15" s="1"/>
  <c r="E251" i="15" s="1"/>
  <c r="D370" i="19" s="1"/>
  <c r="D16" i="19" s="1"/>
  <c r="F72" i="15"/>
  <c r="F160" i="15" s="1"/>
  <c r="F205" i="15" s="1"/>
  <c r="F246" i="15" s="1"/>
  <c r="E365" i="19" s="1"/>
  <c r="G67" i="15"/>
  <c r="G155" i="15" s="1"/>
  <c r="G200" i="15" s="1"/>
  <c r="G241" i="15" s="1"/>
  <c r="F360" i="19" s="1"/>
  <c r="E88" i="15"/>
  <c r="E176" i="15" s="1"/>
  <c r="E221" i="15" s="1"/>
  <c r="E262" i="15" s="1"/>
  <c r="D381" i="19" s="1"/>
  <c r="D27" i="19" s="1"/>
  <c r="E74" i="15"/>
  <c r="E162" i="15" s="1"/>
  <c r="E207" i="15" s="1"/>
  <c r="E248" i="15" s="1"/>
  <c r="D367" i="19" s="1"/>
  <c r="D13" i="19" s="1"/>
  <c r="F96" i="15"/>
  <c r="F184" i="15" s="1"/>
  <c r="F229" i="15" s="1"/>
  <c r="F270" i="15" s="1"/>
  <c r="E389" i="19" s="1"/>
  <c r="E35" i="19" s="1"/>
  <c r="I74" i="15"/>
  <c r="I162" i="15" s="1"/>
  <c r="I207" i="15" s="1"/>
  <c r="I248" i="15" s="1"/>
  <c r="H367" i="19" s="1"/>
  <c r="H13" i="19" s="1"/>
  <c r="J88" i="15"/>
  <c r="J176" i="15" s="1"/>
  <c r="J221" i="15" s="1"/>
  <c r="J262" i="15" s="1"/>
  <c r="I381" i="19" s="1"/>
  <c r="I27" i="19" s="1"/>
  <c r="H95" i="15"/>
  <c r="H183" i="15" s="1"/>
  <c r="H228" i="15" s="1"/>
  <c r="H269" i="15" s="1"/>
  <c r="G388" i="19" s="1"/>
  <c r="G34" i="19" s="1"/>
  <c r="H91" i="15"/>
  <c r="H179" i="15" s="1"/>
  <c r="H224" i="15" s="1"/>
  <c r="H265" i="15" s="1"/>
  <c r="G384" i="19" s="1"/>
  <c r="G66" i="15"/>
  <c r="J95" i="15"/>
  <c r="J183" i="15" s="1"/>
  <c r="J228" i="15" s="1"/>
  <c r="J269" i="15" s="1"/>
  <c r="I388" i="19" s="1"/>
  <c r="I34" i="19" s="1"/>
  <c r="I73" i="15"/>
  <c r="I161" i="15" s="1"/>
  <c r="I206" i="15" s="1"/>
  <c r="I247" i="15" s="1"/>
  <c r="H366" i="19" s="1"/>
  <c r="H12" i="19" s="1"/>
  <c r="H96" i="15"/>
  <c r="H184" i="15" s="1"/>
  <c r="H229" i="15" s="1"/>
  <c r="H270" i="15" s="1"/>
  <c r="G389" i="19" s="1"/>
  <c r="I77" i="15"/>
  <c r="I165" i="15" s="1"/>
  <c r="I210" i="15" s="1"/>
  <c r="I251" i="15" s="1"/>
  <c r="H370" i="19" s="1"/>
  <c r="G85" i="15"/>
  <c r="G173" i="15" s="1"/>
  <c r="G218" i="15" s="1"/>
  <c r="G259" i="15" s="1"/>
  <c r="F378" i="19" s="1"/>
  <c r="F24" i="19" s="1"/>
  <c r="I88" i="15"/>
  <c r="I176" i="15" s="1"/>
  <c r="I221" i="15" s="1"/>
  <c r="I262" i="15" s="1"/>
  <c r="H381" i="19" s="1"/>
  <c r="H27" i="19" s="1"/>
  <c r="H68" i="15"/>
  <c r="H156" i="15" s="1"/>
  <c r="H201" i="15" s="1"/>
  <c r="H242" i="15" s="1"/>
  <c r="G361" i="19" s="1"/>
  <c r="G7" i="19" s="1"/>
  <c r="H74" i="15"/>
  <c r="H162" i="15" s="1"/>
  <c r="H207" i="15" s="1"/>
  <c r="H248" i="15" s="1"/>
  <c r="G367" i="19" s="1"/>
  <c r="G13" i="19" s="1"/>
  <c r="F78" i="15"/>
  <c r="F166" i="15" s="1"/>
  <c r="F211" i="15" s="1"/>
  <c r="F252" i="15" s="1"/>
  <c r="E371" i="19" s="1"/>
  <c r="E17" i="19" s="1"/>
  <c r="E91" i="15"/>
  <c r="E179" i="15" s="1"/>
  <c r="E224" i="15" s="1"/>
  <c r="E265" i="15" s="1"/>
  <c r="D384" i="19" s="1"/>
  <c r="G72" i="15"/>
  <c r="G160" i="15" s="1"/>
  <c r="G205" i="15" s="1"/>
  <c r="G246" i="15" s="1"/>
  <c r="F365" i="19" s="1"/>
  <c r="H97" i="15"/>
  <c r="H185" i="15" s="1"/>
  <c r="H230" i="15" s="1"/>
  <c r="H271" i="15" s="1"/>
  <c r="G390" i="19" s="1"/>
  <c r="G36" i="19" s="1"/>
  <c r="H84" i="15"/>
  <c r="H172" i="15" s="1"/>
  <c r="H217" i="15" s="1"/>
  <c r="H258" i="15" s="1"/>
  <c r="G377" i="19" s="1"/>
  <c r="G23" i="19" s="1"/>
  <c r="J76" i="15"/>
  <c r="J164" i="15" s="1"/>
  <c r="J209" i="15" s="1"/>
  <c r="J250" i="15" s="1"/>
  <c r="I369" i="19" s="1"/>
  <c r="F90" i="15"/>
  <c r="F178" i="15" s="1"/>
  <c r="F223" i="15" s="1"/>
  <c r="F264" i="15" s="1"/>
  <c r="E383" i="19" s="1"/>
  <c r="E29" i="19" s="1"/>
  <c r="G69" i="15"/>
  <c r="G157" i="15" s="1"/>
  <c r="G202" i="15" s="1"/>
  <c r="G243" i="15" s="1"/>
  <c r="F362" i="19" s="1"/>
  <c r="F8" i="19" s="1"/>
  <c r="J91" i="15"/>
  <c r="J179" i="15" s="1"/>
  <c r="J224" i="15" s="1"/>
  <c r="J265" i="15" s="1"/>
  <c r="I384" i="19" s="1"/>
  <c r="E93" i="15"/>
  <c r="E181" i="15" s="1"/>
  <c r="E226" i="15" s="1"/>
  <c r="E267" i="15" s="1"/>
  <c r="D386" i="19" s="1"/>
  <c r="D32" i="19" s="1"/>
  <c r="J87" i="15"/>
  <c r="J175" i="15" s="1"/>
  <c r="J220" i="15" s="1"/>
  <c r="J261" i="15" s="1"/>
  <c r="I380" i="19" s="1"/>
  <c r="I26" i="19" s="1"/>
  <c r="F87" i="15"/>
  <c r="F175" i="15" s="1"/>
  <c r="F220" i="15" s="1"/>
  <c r="F261" i="15" s="1"/>
  <c r="E380" i="19" s="1"/>
  <c r="E26" i="19" s="1"/>
  <c r="G70" i="15"/>
  <c r="G158" i="15" s="1"/>
  <c r="G203" i="15" s="1"/>
  <c r="G244" i="15" s="1"/>
  <c r="F363" i="19" s="1"/>
  <c r="F9" i="19" s="1"/>
  <c r="I91" i="15"/>
  <c r="I179" i="15" s="1"/>
  <c r="I224" i="15" s="1"/>
  <c r="I265" i="15" s="1"/>
  <c r="H384" i="19" s="1"/>
  <c r="D276" i="15" l="1"/>
  <c r="C359" i="19"/>
  <c r="C5" i="19" s="1"/>
  <c r="G102" i="15"/>
  <c r="H102" i="15"/>
  <c r="G154" i="15"/>
  <c r="I102" i="15"/>
  <c r="F200" i="15"/>
  <c r="F241" i="15" s="1"/>
  <c r="E360" i="19" s="1"/>
  <c r="F190" i="15"/>
  <c r="H154" i="15"/>
  <c r="J235" i="15"/>
  <c r="J240" i="15"/>
  <c r="J190" i="15"/>
  <c r="F240" i="15"/>
  <c r="E359" i="19" s="1"/>
  <c r="E5" i="19" s="1"/>
  <c r="I240" i="15"/>
  <c r="I235" i="15"/>
  <c r="J102" i="15"/>
  <c r="E102" i="15"/>
  <c r="E154" i="15"/>
  <c r="F102" i="15"/>
  <c r="I190" i="15"/>
  <c r="F235" i="15" l="1"/>
  <c r="I276" i="15"/>
  <c r="H359" i="19"/>
  <c r="H5" i="19" s="1"/>
  <c r="E358" i="19"/>
  <c r="E54" i="19" s="1"/>
  <c r="J276" i="15"/>
  <c r="I359" i="19"/>
  <c r="I5" i="19" s="1"/>
  <c r="C358" i="19"/>
  <c r="C54" i="19" s="1"/>
  <c r="F276" i="15"/>
  <c r="E190" i="15"/>
  <c r="E199" i="15"/>
  <c r="H190" i="15"/>
  <c r="H199" i="15"/>
  <c r="G190" i="15"/>
  <c r="G199" i="15"/>
  <c r="I358" i="19" l="1"/>
  <c r="I54" i="19" s="1"/>
  <c r="H358" i="19"/>
  <c r="H54" i="19" s="1"/>
  <c r="H235" i="15"/>
  <c r="H240" i="15"/>
  <c r="G235" i="15"/>
  <c r="G240" i="15"/>
  <c r="E240" i="15"/>
  <c r="E235" i="15"/>
  <c r="E276" i="15" l="1"/>
  <c r="D359" i="19"/>
  <c r="D5" i="19" s="1"/>
  <c r="G276" i="15"/>
  <c r="F359" i="19"/>
  <c r="F5" i="19" s="1"/>
  <c r="H276" i="15"/>
  <c r="G359" i="19"/>
  <c r="G5" i="19" s="1"/>
  <c r="L92" i="34"/>
  <c r="F358" i="19" l="1"/>
  <c r="F54" i="19" s="1"/>
  <c r="G358" i="19"/>
  <c r="G54" i="19" s="1"/>
  <c r="D358" i="19"/>
  <c r="D54" i="19" s="1"/>
  <c r="M92" i="34"/>
  <c r="L142" i="34" l="1"/>
  <c r="L8" i="34" l="1"/>
  <c r="L10" i="34"/>
  <c r="L12" i="34"/>
  <c r="L14" i="34"/>
  <c r="L16" i="34"/>
  <c r="L18" i="34"/>
  <c r="L20" i="34"/>
  <c r="L22" i="34"/>
  <c r="L24" i="34"/>
  <c r="L26" i="34"/>
  <c r="L28" i="34"/>
  <c r="L30" i="34"/>
  <c r="L32" i="34"/>
  <c r="L34" i="34"/>
  <c r="L36" i="34"/>
  <c r="L38" i="34"/>
  <c r="L40" i="34"/>
  <c r="L42" i="34"/>
  <c r="L7" i="34"/>
  <c r="L37" i="34"/>
  <c r="L41" i="34"/>
  <c r="L9" i="34"/>
  <c r="L11" i="34"/>
  <c r="L13" i="34"/>
  <c r="L15" i="34"/>
  <c r="L17" i="34"/>
  <c r="L19" i="34"/>
  <c r="L21" i="34"/>
  <c r="L23" i="34"/>
  <c r="L25" i="34"/>
  <c r="L27" i="34"/>
  <c r="L29" i="34"/>
  <c r="L31" i="34"/>
  <c r="L33" i="34"/>
  <c r="L35" i="34"/>
  <c r="L39" i="34"/>
  <c r="M142" i="34"/>
  <c r="K53" i="15" l="1"/>
  <c r="K98" i="15" s="1"/>
  <c r="K186" i="15" s="1"/>
  <c r="K231" i="15" s="1"/>
  <c r="K272" i="15" s="1"/>
  <c r="J391" i="19" s="1"/>
  <c r="K43" i="15"/>
  <c r="K88" i="15" s="1"/>
  <c r="K176" i="15" s="1"/>
  <c r="K221" i="15" s="1"/>
  <c r="K262" i="15" s="1"/>
  <c r="J381" i="19" s="1"/>
  <c r="K35" i="15"/>
  <c r="K80" i="15" s="1"/>
  <c r="K168" i="15" s="1"/>
  <c r="K213" i="15" s="1"/>
  <c r="K254" i="15" s="1"/>
  <c r="J373" i="19" s="1"/>
  <c r="K27" i="15"/>
  <c r="K72" i="15" s="1"/>
  <c r="K160" i="15" s="1"/>
  <c r="K205" i="15" s="1"/>
  <c r="K246" i="15" s="1"/>
  <c r="J365" i="19" s="1"/>
  <c r="K51" i="15"/>
  <c r="K96" i="15" s="1"/>
  <c r="K184" i="15" s="1"/>
  <c r="K229" i="15" s="1"/>
  <c r="K270" i="15" s="1"/>
  <c r="J389" i="19" s="1"/>
  <c r="K52" i="15"/>
  <c r="K97" i="15" s="1"/>
  <c r="K185" i="15" s="1"/>
  <c r="K230" i="15" s="1"/>
  <c r="K271" i="15" s="1"/>
  <c r="J390" i="19" s="1"/>
  <c r="K44" i="15"/>
  <c r="K89" i="15" s="1"/>
  <c r="K177" i="15" s="1"/>
  <c r="K222" i="15" s="1"/>
  <c r="K263" i="15" s="1"/>
  <c r="J382" i="19" s="1"/>
  <c r="K36" i="15"/>
  <c r="K81" i="15" s="1"/>
  <c r="K169" i="15" s="1"/>
  <c r="K214" i="15" s="1"/>
  <c r="K255" i="15" s="1"/>
  <c r="J374" i="19" s="1"/>
  <c r="K28" i="15"/>
  <c r="K73" i="15" s="1"/>
  <c r="K161" i="15" s="1"/>
  <c r="K206" i="15" s="1"/>
  <c r="K247" i="15" s="1"/>
  <c r="J366" i="19" s="1"/>
  <c r="K49" i="15"/>
  <c r="K94" i="15" s="1"/>
  <c r="K182" i="15" s="1"/>
  <c r="K227" i="15" s="1"/>
  <c r="K268" i="15" s="1"/>
  <c r="J387" i="19" s="1"/>
  <c r="K41" i="15"/>
  <c r="K86" i="15" s="1"/>
  <c r="K174" i="15" s="1"/>
  <c r="K219" i="15" s="1"/>
  <c r="K260" i="15" s="1"/>
  <c r="J379" i="19" s="1"/>
  <c r="K33" i="15"/>
  <c r="K78" i="15" s="1"/>
  <c r="K166" i="15" s="1"/>
  <c r="K211" i="15" s="1"/>
  <c r="K252" i="15" s="1"/>
  <c r="J371" i="19" s="1"/>
  <c r="K25" i="15"/>
  <c r="K70" i="15" s="1"/>
  <c r="K158" i="15" s="1"/>
  <c r="K203" i="15" s="1"/>
  <c r="K244" i="15" s="1"/>
  <c r="J363" i="19" s="1"/>
  <c r="K21" i="15"/>
  <c r="K50" i="15"/>
  <c r="K95" i="15" s="1"/>
  <c r="K183" i="15" s="1"/>
  <c r="K228" i="15" s="1"/>
  <c r="K269" i="15" s="1"/>
  <c r="J388" i="19" s="1"/>
  <c r="K42" i="15"/>
  <c r="K87" i="15" s="1"/>
  <c r="K175" i="15" s="1"/>
  <c r="K220" i="15" s="1"/>
  <c r="K261" i="15" s="1"/>
  <c r="J380" i="19" s="1"/>
  <c r="K34" i="15"/>
  <c r="K79" i="15" s="1"/>
  <c r="K167" i="15" s="1"/>
  <c r="K212" i="15" s="1"/>
  <c r="K253" i="15" s="1"/>
  <c r="J372" i="19" s="1"/>
  <c r="K26" i="15"/>
  <c r="K71" i="15" s="1"/>
  <c r="K159" i="15" s="1"/>
  <c r="K204" i="15" s="1"/>
  <c r="K245" i="15" s="1"/>
  <c r="J364" i="19" s="1"/>
  <c r="K47" i="15"/>
  <c r="K92" i="15" s="1"/>
  <c r="K180" i="15" s="1"/>
  <c r="K225" i="15" s="1"/>
  <c r="K266" i="15" s="1"/>
  <c r="J385" i="19" s="1"/>
  <c r="K39" i="15"/>
  <c r="K84" i="15" s="1"/>
  <c r="K172" i="15" s="1"/>
  <c r="K217" i="15" s="1"/>
  <c r="K258" i="15" s="1"/>
  <c r="J377" i="19" s="1"/>
  <c r="K31" i="15"/>
  <c r="K76" i="15" s="1"/>
  <c r="K164" i="15" s="1"/>
  <c r="K209" i="15" s="1"/>
  <c r="K250" i="15" s="1"/>
  <c r="J369" i="19" s="1"/>
  <c r="K23" i="15"/>
  <c r="K68" i="15" s="1"/>
  <c r="K156" i="15" s="1"/>
  <c r="K201" i="15" s="1"/>
  <c r="K242" i="15" s="1"/>
  <c r="J361" i="19" s="1"/>
  <c r="K56" i="15"/>
  <c r="K101" i="15" s="1"/>
  <c r="K189" i="15" s="1"/>
  <c r="K234" i="15" s="1"/>
  <c r="K275" i="15" s="1"/>
  <c r="J394" i="19" s="1"/>
  <c r="K48" i="15"/>
  <c r="K93" i="15" s="1"/>
  <c r="K181" i="15" s="1"/>
  <c r="K226" i="15" s="1"/>
  <c r="K267" i="15" s="1"/>
  <c r="J386" i="19" s="1"/>
  <c r="K40" i="15"/>
  <c r="K85" i="15" s="1"/>
  <c r="K173" i="15" s="1"/>
  <c r="K218" i="15" s="1"/>
  <c r="K259" i="15" s="1"/>
  <c r="J378" i="19" s="1"/>
  <c r="K32" i="15"/>
  <c r="K77" i="15" s="1"/>
  <c r="K165" i="15" s="1"/>
  <c r="K210" i="15" s="1"/>
  <c r="K251" i="15" s="1"/>
  <c r="J370" i="19" s="1"/>
  <c r="K24" i="15"/>
  <c r="K69" i="15" s="1"/>
  <c r="K157" i="15" s="1"/>
  <c r="K202" i="15" s="1"/>
  <c r="K243" i="15" s="1"/>
  <c r="J362" i="19" s="1"/>
  <c r="M40" i="34"/>
  <c r="L54" i="15" s="1"/>
  <c r="L99" i="15" s="1"/>
  <c r="L187" i="15" s="1"/>
  <c r="L232" i="15" s="1"/>
  <c r="L273" i="15" s="1"/>
  <c r="K392" i="19" s="1"/>
  <c r="M9" i="34"/>
  <c r="L23" i="15" s="1"/>
  <c r="L68" i="15" s="1"/>
  <c r="L156" i="15" s="1"/>
  <c r="L201" i="15" s="1"/>
  <c r="L242" i="15" s="1"/>
  <c r="K361" i="19" s="1"/>
  <c r="M11" i="34"/>
  <c r="L25" i="15" s="1"/>
  <c r="L70" i="15" s="1"/>
  <c r="L158" i="15" s="1"/>
  <c r="L203" i="15" s="1"/>
  <c r="L244" i="15" s="1"/>
  <c r="K363" i="19" s="1"/>
  <c r="M25" i="34"/>
  <c r="L39" i="15" s="1"/>
  <c r="L84" i="15" s="1"/>
  <c r="L172" i="15" s="1"/>
  <c r="L217" i="15" s="1"/>
  <c r="L258" i="15" s="1"/>
  <c r="K377" i="19" s="1"/>
  <c r="M29" i="34"/>
  <c r="L43" i="15" s="1"/>
  <c r="L88" i="15" s="1"/>
  <c r="L176" i="15" s="1"/>
  <c r="L221" i="15" s="1"/>
  <c r="L262" i="15" s="1"/>
  <c r="K381" i="19" s="1"/>
  <c r="M35" i="34"/>
  <c r="L49" i="15" s="1"/>
  <c r="L94" i="15" s="1"/>
  <c r="L182" i="15" s="1"/>
  <c r="L227" i="15" s="1"/>
  <c r="L268" i="15" s="1"/>
  <c r="K387" i="19" s="1"/>
  <c r="M37" i="34"/>
  <c r="L51" i="15" s="1"/>
  <c r="L96" i="15" s="1"/>
  <c r="L184" i="15" s="1"/>
  <c r="L229" i="15" s="1"/>
  <c r="L270" i="15" s="1"/>
  <c r="K389" i="19" s="1"/>
  <c r="M41" i="34"/>
  <c r="L55" i="15" s="1"/>
  <c r="L100" i="15" s="1"/>
  <c r="L188" i="15" s="1"/>
  <c r="L233" i="15" s="1"/>
  <c r="L274" i="15" s="1"/>
  <c r="K393" i="19" s="1"/>
  <c r="M8" i="34"/>
  <c r="L22" i="15" s="1"/>
  <c r="L67" i="15" s="1"/>
  <c r="L155" i="15" s="1"/>
  <c r="L200" i="15" s="1"/>
  <c r="L241" i="15" s="1"/>
  <c r="K360" i="19" s="1"/>
  <c r="M10" i="34"/>
  <c r="L24" i="15" s="1"/>
  <c r="L69" i="15" s="1"/>
  <c r="L157" i="15" s="1"/>
  <c r="L202" i="15" s="1"/>
  <c r="L243" i="15" s="1"/>
  <c r="K362" i="19" s="1"/>
  <c r="M12" i="34"/>
  <c r="L26" i="15" s="1"/>
  <c r="L71" i="15" s="1"/>
  <c r="L159" i="15" s="1"/>
  <c r="L204" i="15" s="1"/>
  <c r="L245" i="15" s="1"/>
  <c r="K364" i="19" s="1"/>
  <c r="M14" i="34"/>
  <c r="L28" i="15" s="1"/>
  <c r="L73" i="15" s="1"/>
  <c r="L161" i="15" s="1"/>
  <c r="L206" i="15" s="1"/>
  <c r="L247" i="15" s="1"/>
  <c r="K366" i="19" s="1"/>
  <c r="M16" i="34"/>
  <c r="L30" i="15" s="1"/>
  <c r="L75" i="15" s="1"/>
  <c r="L163" i="15" s="1"/>
  <c r="L208" i="15" s="1"/>
  <c r="L249" i="15" s="1"/>
  <c r="K368" i="19" s="1"/>
  <c r="M18" i="34"/>
  <c r="L32" i="15" s="1"/>
  <c r="L77" i="15" s="1"/>
  <c r="L165" i="15" s="1"/>
  <c r="L210" i="15" s="1"/>
  <c r="L251" i="15" s="1"/>
  <c r="K370" i="19" s="1"/>
  <c r="M20" i="34"/>
  <c r="L34" i="15" s="1"/>
  <c r="L79" i="15" s="1"/>
  <c r="L167" i="15" s="1"/>
  <c r="L212" i="15" s="1"/>
  <c r="L253" i="15" s="1"/>
  <c r="K372" i="19" s="1"/>
  <c r="M22" i="34"/>
  <c r="L36" i="15" s="1"/>
  <c r="L81" i="15" s="1"/>
  <c r="L169" i="15" s="1"/>
  <c r="L214" i="15" s="1"/>
  <c r="L255" i="15" s="1"/>
  <c r="K374" i="19" s="1"/>
  <c r="M24" i="34"/>
  <c r="L38" i="15" s="1"/>
  <c r="L83" i="15" s="1"/>
  <c r="L171" i="15" s="1"/>
  <c r="L216" i="15" s="1"/>
  <c r="L257" i="15" s="1"/>
  <c r="K376" i="19" s="1"/>
  <c r="M26" i="34"/>
  <c r="L40" i="15" s="1"/>
  <c r="L85" i="15" s="1"/>
  <c r="L173" i="15" s="1"/>
  <c r="L218" i="15" s="1"/>
  <c r="L259" i="15" s="1"/>
  <c r="K378" i="19" s="1"/>
  <c r="M28" i="34"/>
  <c r="L42" i="15" s="1"/>
  <c r="L87" i="15" s="1"/>
  <c r="L175" i="15" s="1"/>
  <c r="L220" i="15" s="1"/>
  <c r="L261" i="15" s="1"/>
  <c r="K380" i="19" s="1"/>
  <c r="M30" i="34"/>
  <c r="L44" i="15" s="1"/>
  <c r="L89" i="15" s="1"/>
  <c r="L177" i="15" s="1"/>
  <c r="L222" i="15" s="1"/>
  <c r="L263" i="15" s="1"/>
  <c r="K382" i="19" s="1"/>
  <c r="M32" i="34"/>
  <c r="L46" i="15" s="1"/>
  <c r="L91" i="15" s="1"/>
  <c r="L179" i="15" s="1"/>
  <c r="L224" i="15" s="1"/>
  <c r="L265" i="15" s="1"/>
  <c r="K384" i="19" s="1"/>
  <c r="M34" i="34"/>
  <c r="L48" i="15" s="1"/>
  <c r="L93" i="15" s="1"/>
  <c r="L181" i="15" s="1"/>
  <c r="L226" i="15" s="1"/>
  <c r="L267" i="15" s="1"/>
  <c r="K386" i="19" s="1"/>
  <c r="M36" i="34"/>
  <c r="L50" i="15" s="1"/>
  <c r="L95" i="15" s="1"/>
  <c r="L183" i="15" s="1"/>
  <c r="L228" i="15" s="1"/>
  <c r="L269" i="15" s="1"/>
  <c r="K388" i="19" s="1"/>
  <c r="M38" i="34"/>
  <c r="L52" i="15" s="1"/>
  <c r="L97" i="15" s="1"/>
  <c r="L185" i="15" s="1"/>
  <c r="L230" i="15" s="1"/>
  <c r="L271" i="15" s="1"/>
  <c r="K390" i="19" s="1"/>
  <c r="M42" i="34"/>
  <c r="L56" i="15" s="1"/>
  <c r="L101" i="15" s="1"/>
  <c r="L189" i="15" s="1"/>
  <c r="L234" i="15" s="1"/>
  <c r="L275" i="15" s="1"/>
  <c r="K394" i="19" s="1"/>
  <c r="M13" i="34"/>
  <c r="L27" i="15" s="1"/>
  <c r="L72" i="15" s="1"/>
  <c r="L160" i="15" s="1"/>
  <c r="L205" i="15" s="1"/>
  <c r="L246" i="15" s="1"/>
  <c r="K365" i="19" s="1"/>
  <c r="M15" i="34"/>
  <c r="M17" i="34"/>
  <c r="L31" i="15" s="1"/>
  <c r="L76" i="15" s="1"/>
  <c r="L164" i="15" s="1"/>
  <c r="L209" i="15" s="1"/>
  <c r="L250" i="15" s="1"/>
  <c r="K369" i="19" s="1"/>
  <c r="M19" i="34"/>
  <c r="L33" i="15" s="1"/>
  <c r="L78" i="15" s="1"/>
  <c r="L166" i="15" s="1"/>
  <c r="L211" i="15" s="1"/>
  <c r="L252" i="15" s="1"/>
  <c r="K371" i="19" s="1"/>
  <c r="M23" i="34"/>
  <c r="L37" i="15" s="1"/>
  <c r="L82" i="15" s="1"/>
  <c r="L170" i="15" s="1"/>
  <c r="L215" i="15" s="1"/>
  <c r="L256" i="15" s="1"/>
  <c r="K375" i="19" s="1"/>
  <c r="M31" i="34"/>
  <c r="L45" i="15" s="1"/>
  <c r="L90" i="15" s="1"/>
  <c r="L178" i="15" s="1"/>
  <c r="L223" i="15" s="1"/>
  <c r="L264" i="15" s="1"/>
  <c r="K383" i="19" s="1"/>
  <c r="M21" i="34"/>
  <c r="L35" i="15" s="1"/>
  <c r="L80" i="15" s="1"/>
  <c r="L168" i="15" s="1"/>
  <c r="L213" i="15" s="1"/>
  <c r="L254" i="15" s="1"/>
  <c r="K373" i="19" s="1"/>
  <c r="M27" i="34"/>
  <c r="L41" i="15" s="1"/>
  <c r="L86" i="15" s="1"/>
  <c r="L174" i="15" s="1"/>
  <c r="L219" i="15" s="1"/>
  <c r="L260" i="15" s="1"/>
  <c r="K379" i="19" s="1"/>
  <c r="M33" i="34"/>
  <c r="L47" i="15" s="1"/>
  <c r="L92" i="15" s="1"/>
  <c r="L180" i="15" s="1"/>
  <c r="L225" i="15" s="1"/>
  <c r="L266" i="15" s="1"/>
  <c r="K385" i="19" s="1"/>
  <c r="M39" i="34"/>
  <c r="L53" i="15" s="1"/>
  <c r="L98" i="15" s="1"/>
  <c r="L186" i="15" s="1"/>
  <c r="L231" i="15" s="1"/>
  <c r="L272" i="15" s="1"/>
  <c r="K391" i="19" s="1"/>
  <c r="M7" i="34"/>
  <c r="L21" i="15" s="1"/>
  <c r="K45" i="15"/>
  <c r="K90" i="15" s="1"/>
  <c r="K178" i="15" s="1"/>
  <c r="K223" i="15" s="1"/>
  <c r="K264" i="15" s="1"/>
  <c r="J383" i="19" s="1"/>
  <c r="K37" i="15"/>
  <c r="K82" i="15" s="1"/>
  <c r="K170" i="15" s="1"/>
  <c r="K215" i="15" s="1"/>
  <c r="K256" i="15" s="1"/>
  <c r="J375" i="19" s="1"/>
  <c r="L29" i="15"/>
  <c r="L74" i="15" s="1"/>
  <c r="L162" i="15" s="1"/>
  <c r="L207" i="15" s="1"/>
  <c r="L248" i="15" s="1"/>
  <c r="K367" i="19" s="1"/>
  <c r="K29" i="15"/>
  <c r="K74" i="15" s="1"/>
  <c r="K162" i="15" s="1"/>
  <c r="K207" i="15" s="1"/>
  <c r="K248" i="15" s="1"/>
  <c r="J367" i="19" s="1"/>
  <c r="K55" i="15"/>
  <c r="K100" i="15" s="1"/>
  <c r="K188" i="15" s="1"/>
  <c r="K233" i="15" s="1"/>
  <c r="K274" i="15" s="1"/>
  <c r="J393" i="19" s="1"/>
  <c r="K54" i="15"/>
  <c r="K99" i="15" s="1"/>
  <c r="K187" i="15" s="1"/>
  <c r="K232" i="15" s="1"/>
  <c r="K273" i="15" s="1"/>
  <c r="J392" i="19" s="1"/>
  <c r="K46" i="15"/>
  <c r="K91" i="15" s="1"/>
  <c r="K179" i="15" s="1"/>
  <c r="K224" i="15" s="1"/>
  <c r="K265" i="15" s="1"/>
  <c r="J384" i="19" s="1"/>
  <c r="K38" i="15"/>
  <c r="K83" i="15" s="1"/>
  <c r="K171" i="15" s="1"/>
  <c r="K216" i="15" s="1"/>
  <c r="K257" i="15" s="1"/>
  <c r="J376" i="19" s="1"/>
  <c r="K30" i="15"/>
  <c r="K75" i="15" s="1"/>
  <c r="K163" i="15" s="1"/>
  <c r="K208" i="15" s="1"/>
  <c r="K249" i="15" s="1"/>
  <c r="J368" i="19" s="1"/>
  <c r="K22" i="15"/>
  <c r="K67" i="15" s="1"/>
  <c r="K155" i="15" s="1"/>
  <c r="K200" i="15" s="1"/>
  <c r="K241" i="15" s="1"/>
  <c r="J360" i="19" s="1"/>
  <c r="L66" i="15" l="1"/>
  <c r="L57" i="15"/>
  <c r="K57" i="15"/>
  <c r="K66" i="15"/>
  <c r="K154" i="15" l="1"/>
  <c r="K102" i="15"/>
  <c r="L154" i="15"/>
  <c r="L102" i="15"/>
  <c r="L190" i="15" l="1"/>
  <c r="L199" i="15"/>
  <c r="K199" i="15"/>
  <c r="K190" i="15"/>
  <c r="K240" i="15" l="1"/>
  <c r="K235" i="15"/>
  <c r="L235" i="15"/>
  <c r="L240" i="15"/>
  <c r="L276" i="15" l="1"/>
  <c r="K359" i="19"/>
  <c r="J359" i="19"/>
  <c r="K276" i="15"/>
  <c r="J358" i="19" l="1"/>
  <c r="J54" i="19" s="1"/>
  <c r="K358" i="19"/>
  <c r="K54" i="19" s="1"/>
  <c r="D66" i="13"/>
  <c r="E66" i="13" l="1"/>
  <c r="E56" i="13"/>
  <c r="D154" i="13"/>
  <c r="D101" i="13"/>
  <c r="D56" i="13"/>
  <c r="E154" i="13" l="1"/>
  <c r="E101" i="13"/>
  <c r="D189" i="13"/>
  <c r="D199" i="13"/>
  <c r="E199" i="13" l="1"/>
  <c r="E189" i="13"/>
  <c r="D234" i="13"/>
  <c r="D240" i="13"/>
  <c r="D275" i="13" l="1"/>
  <c r="C323" i="19"/>
  <c r="C321" i="19" s="1"/>
  <c r="C53" i="19" s="1"/>
  <c r="E240" i="13"/>
  <c r="E234" i="13"/>
  <c r="E275" i="13" l="1"/>
  <c r="D323" i="19"/>
  <c r="D321" i="19" s="1"/>
  <c r="D53" i="19" s="1"/>
  <c r="G96" i="24"/>
  <c r="E96" i="24"/>
  <c r="H96" i="24"/>
  <c r="F96" i="24"/>
  <c r="M9" i="24" l="1"/>
  <c r="M7" i="24" s="1"/>
  <c r="K9" i="24"/>
  <c r="K7" i="24" s="1"/>
  <c r="L9" i="24"/>
  <c r="L7" i="24" s="1"/>
  <c r="H14" i="24" l="1"/>
  <c r="H27" i="24"/>
  <c r="E27" i="24"/>
  <c r="G27" i="24"/>
  <c r="I27" i="24"/>
  <c r="F27" i="24"/>
  <c r="L22" i="4"/>
  <c r="K22" i="4"/>
  <c r="K143" i="4" l="1"/>
  <c r="K57" i="4"/>
  <c r="L143" i="4"/>
  <c r="L57" i="4"/>
  <c r="E14" i="24"/>
  <c r="J27" i="24"/>
  <c r="J41" i="4" s="1"/>
  <c r="J162" i="4" s="1"/>
  <c r="J326" i="4" s="1"/>
  <c r="J447" i="4" s="1"/>
  <c r="J564" i="4" s="1"/>
  <c r="J14" i="24"/>
  <c r="J27" i="4" s="1"/>
  <c r="J148" i="4" s="1"/>
  <c r="J312" i="4" s="1"/>
  <c r="J433" i="4" s="1"/>
  <c r="J550" i="4" s="1"/>
  <c r="G14" i="24"/>
  <c r="G27" i="4" s="1"/>
  <c r="G148" i="4" s="1"/>
  <c r="G312" i="4" s="1"/>
  <c r="G433" i="4" s="1"/>
  <c r="G550" i="4" s="1"/>
  <c r="I14" i="24"/>
  <c r="H27" i="4" s="1"/>
  <c r="H148" i="4" s="1"/>
  <c r="H312" i="4" s="1"/>
  <c r="H433" i="4" s="1"/>
  <c r="H550" i="4" s="1"/>
  <c r="F14" i="24"/>
  <c r="H41" i="4"/>
  <c r="H162" i="4" s="1"/>
  <c r="H326" i="4" s="1"/>
  <c r="H447" i="4" s="1"/>
  <c r="H564" i="4" s="1"/>
  <c r="F23" i="24"/>
  <c r="H23" i="24"/>
  <c r="E23" i="24"/>
  <c r="G23" i="24"/>
  <c r="H9" i="24"/>
  <c r="E9" i="24"/>
  <c r="G9" i="24"/>
  <c r="I9" i="24"/>
  <c r="F9" i="24"/>
  <c r="J9" i="24"/>
  <c r="G22" i="24"/>
  <c r="J22" i="24"/>
  <c r="J36" i="4" s="1"/>
  <c r="J157" i="4" s="1"/>
  <c r="J321" i="4" s="1"/>
  <c r="J442" i="4" s="1"/>
  <c r="J559" i="4" s="1"/>
  <c r="H22" i="24"/>
  <c r="I22" i="24"/>
  <c r="F22" i="24"/>
  <c r="E22" i="24"/>
  <c r="G32" i="24"/>
  <c r="H32" i="24"/>
  <c r="E32" i="24"/>
  <c r="J32" i="24"/>
  <c r="J46" i="4" s="1"/>
  <c r="J167" i="4" s="1"/>
  <c r="J331" i="4" s="1"/>
  <c r="J452" i="4" s="1"/>
  <c r="J569" i="4" s="1"/>
  <c r="I32" i="24"/>
  <c r="F32" i="24"/>
  <c r="I17" i="24"/>
  <c r="E17" i="24"/>
  <c r="G17" i="24"/>
  <c r="F17" i="24"/>
  <c r="H17" i="24"/>
  <c r="H42" i="24"/>
  <c r="I42" i="24"/>
  <c r="F42" i="24"/>
  <c r="G42" i="24"/>
  <c r="J42" i="24"/>
  <c r="J56" i="4" s="1"/>
  <c r="J177" i="4" s="1"/>
  <c r="J341" i="4" s="1"/>
  <c r="J462" i="4" s="1"/>
  <c r="J579" i="4" s="1"/>
  <c r="E42" i="24"/>
  <c r="G41" i="4"/>
  <c r="G162" i="4" s="1"/>
  <c r="G326" i="4" s="1"/>
  <c r="G447" i="4" s="1"/>
  <c r="G564" i="4" s="1"/>
  <c r="F41" i="4"/>
  <c r="F162" i="4" s="1"/>
  <c r="F326" i="4" s="1"/>
  <c r="F447" i="4" s="1"/>
  <c r="F564" i="4" s="1"/>
  <c r="E83" i="19" s="1"/>
  <c r="E25" i="19" s="1"/>
  <c r="E41" i="4"/>
  <c r="E162" i="4" s="1"/>
  <c r="E326" i="4" s="1"/>
  <c r="E447" i="4" s="1"/>
  <c r="E564" i="4" s="1"/>
  <c r="D83" i="19" s="1"/>
  <c r="D25" i="19" s="1"/>
  <c r="L307" i="4" l="1"/>
  <c r="L178" i="4"/>
  <c r="K307" i="4"/>
  <c r="K178" i="4"/>
  <c r="F7" i="24"/>
  <c r="G7" i="24"/>
  <c r="H7" i="24"/>
  <c r="E7" i="24"/>
  <c r="I41" i="4"/>
  <c r="I162" i="4" s="1"/>
  <c r="I326" i="4" s="1"/>
  <c r="I447" i="4" s="1"/>
  <c r="I564" i="4" s="1"/>
  <c r="F27" i="4"/>
  <c r="F148" i="4" s="1"/>
  <c r="F312" i="4" s="1"/>
  <c r="F433" i="4" s="1"/>
  <c r="F550" i="4" s="1"/>
  <c r="E69" i="19" s="1"/>
  <c r="E11" i="19" s="1"/>
  <c r="J17" i="24"/>
  <c r="J31" i="4" s="1"/>
  <c r="J152" i="4" s="1"/>
  <c r="J316" i="4" s="1"/>
  <c r="J437" i="4" s="1"/>
  <c r="J554" i="4" s="1"/>
  <c r="I27" i="4"/>
  <c r="I148" i="4" s="1"/>
  <c r="I312" i="4" s="1"/>
  <c r="I433" i="4" s="1"/>
  <c r="I550" i="4" s="1"/>
  <c r="E27" i="4"/>
  <c r="E148" i="4" s="1"/>
  <c r="E312" i="4" s="1"/>
  <c r="E433" i="4" s="1"/>
  <c r="E550" i="4" s="1"/>
  <c r="D69" i="19" s="1"/>
  <c r="D11" i="19" s="1"/>
  <c r="G37" i="4"/>
  <c r="G158" i="4" s="1"/>
  <c r="G322" i="4" s="1"/>
  <c r="G443" i="4" s="1"/>
  <c r="G560" i="4" s="1"/>
  <c r="E37" i="4"/>
  <c r="E158" i="4" s="1"/>
  <c r="E322" i="4" s="1"/>
  <c r="E443" i="4" s="1"/>
  <c r="E560" i="4" s="1"/>
  <c r="D79" i="19" s="1"/>
  <c r="D21" i="19" s="1"/>
  <c r="H36" i="4"/>
  <c r="H157" i="4" s="1"/>
  <c r="H321" i="4" s="1"/>
  <c r="H442" i="4" s="1"/>
  <c r="H559" i="4" s="1"/>
  <c r="F37" i="4"/>
  <c r="F158" i="4" s="1"/>
  <c r="F322" i="4" s="1"/>
  <c r="F443" i="4" s="1"/>
  <c r="F560" i="4" s="1"/>
  <c r="E79" i="19" s="1"/>
  <c r="E21" i="19" s="1"/>
  <c r="G56" i="4"/>
  <c r="G177" i="4" s="1"/>
  <c r="G341" i="4" s="1"/>
  <c r="G462" i="4" s="1"/>
  <c r="G579" i="4" s="1"/>
  <c r="I36" i="4"/>
  <c r="I157" i="4" s="1"/>
  <c r="I321" i="4" s="1"/>
  <c r="I442" i="4" s="1"/>
  <c r="I559" i="4" s="1"/>
  <c r="H31" i="4"/>
  <c r="H152" i="4" s="1"/>
  <c r="H316" i="4" s="1"/>
  <c r="H437" i="4" s="1"/>
  <c r="H554" i="4" s="1"/>
  <c r="E46" i="4"/>
  <c r="E167" i="4" s="1"/>
  <c r="E331" i="4" s="1"/>
  <c r="E452" i="4" s="1"/>
  <c r="E569" i="4" s="1"/>
  <c r="D88" i="19" s="1"/>
  <c r="D30" i="19" s="1"/>
  <c r="E56" i="4"/>
  <c r="E177" i="4" s="1"/>
  <c r="E341" i="4" s="1"/>
  <c r="E462" i="4" s="1"/>
  <c r="E579" i="4" s="1"/>
  <c r="D98" i="19" s="1"/>
  <c r="D40" i="19" s="1"/>
  <c r="G46" i="4"/>
  <c r="G167" i="4" s="1"/>
  <c r="G331" i="4" s="1"/>
  <c r="G452" i="4" s="1"/>
  <c r="G569" i="4" s="1"/>
  <c r="E36" i="4"/>
  <c r="E157" i="4" s="1"/>
  <c r="E321" i="4" s="1"/>
  <c r="E442" i="4" s="1"/>
  <c r="E559" i="4" s="1"/>
  <c r="D78" i="19" s="1"/>
  <c r="D20" i="19" s="1"/>
  <c r="I22" i="4"/>
  <c r="I46" i="4"/>
  <c r="I167" i="4" s="1"/>
  <c r="I331" i="4" s="1"/>
  <c r="I452" i="4" s="1"/>
  <c r="I569" i="4" s="1"/>
  <c r="G22" i="4"/>
  <c r="E22" i="4"/>
  <c r="G36" i="4"/>
  <c r="G157" i="4" s="1"/>
  <c r="G321" i="4" s="1"/>
  <c r="G442" i="4" s="1"/>
  <c r="G559" i="4" s="1"/>
  <c r="I56" i="4"/>
  <c r="I177" i="4" s="1"/>
  <c r="I341" i="4" s="1"/>
  <c r="I462" i="4" s="1"/>
  <c r="I579" i="4" s="1"/>
  <c r="I31" i="4"/>
  <c r="I152" i="4" s="1"/>
  <c r="I316" i="4" s="1"/>
  <c r="I437" i="4" s="1"/>
  <c r="I554" i="4" s="1"/>
  <c r="J22" i="4"/>
  <c r="H22" i="4"/>
  <c r="H56" i="4"/>
  <c r="H177" i="4" s="1"/>
  <c r="H341" i="4" s="1"/>
  <c r="H462" i="4" s="1"/>
  <c r="H579" i="4" s="1"/>
  <c r="G31" i="4"/>
  <c r="G152" i="4" s="1"/>
  <c r="G316" i="4" s="1"/>
  <c r="G437" i="4" s="1"/>
  <c r="G554" i="4" s="1"/>
  <c r="H46" i="4"/>
  <c r="H167" i="4" s="1"/>
  <c r="H331" i="4" s="1"/>
  <c r="H452" i="4" s="1"/>
  <c r="H569" i="4" s="1"/>
  <c r="F46" i="4"/>
  <c r="F167" i="4" s="1"/>
  <c r="F331" i="4" s="1"/>
  <c r="F452" i="4" s="1"/>
  <c r="F569" i="4" s="1"/>
  <c r="E88" i="19" s="1"/>
  <c r="E30" i="19" s="1"/>
  <c r="F22" i="4"/>
  <c r="F36" i="4"/>
  <c r="F157" i="4" s="1"/>
  <c r="F321" i="4" s="1"/>
  <c r="F442" i="4" s="1"/>
  <c r="F559" i="4" s="1"/>
  <c r="E78" i="19" s="1"/>
  <c r="E20" i="19" s="1"/>
  <c r="F56" i="4"/>
  <c r="F177" i="4" s="1"/>
  <c r="F341" i="4" s="1"/>
  <c r="F462" i="4" s="1"/>
  <c r="F579" i="4" s="1"/>
  <c r="E98" i="19" s="1"/>
  <c r="E40" i="19" s="1"/>
  <c r="F31" i="4"/>
  <c r="F152" i="4" s="1"/>
  <c r="F316" i="4" s="1"/>
  <c r="F437" i="4" s="1"/>
  <c r="F554" i="4" s="1"/>
  <c r="E73" i="19" s="1"/>
  <c r="E15" i="19" s="1"/>
  <c r="E31" i="4"/>
  <c r="E152" i="4" s="1"/>
  <c r="E316" i="4" s="1"/>
  <c r="E437" i="4" s="1"/>
  <c r="E554" i="4" s="1"/>
  <c r="D73" i="19" s="1"/>
  <c r="D15" i="19" s="1"/>
  <c r="D42" i="24"/>
  <c r="D56" i="4" s="1"/>
  <c r="D177" i="4" s="1"/>
  <c r="D341" i="4" s="1"/>
  <c r="D462" i="4" s="1"/>
  <c r="D579" i="4" s="1"/>
  <c r="C98" i="19" s="1"/>
  <c r="C40" i="19" s="1"/>
  <c r="D14" i="24"/>
  <c r="D27" i="4" s="1"/>
  <c r="D148" i="4" s="1"/>
  <c r="D312" i="4" s="1"/>
  <c r="D433" i="4" s="1"/>
  <c r="D550" i="4" s="1"/>
  <c r="C69" i="19" s="1"/>
  <c r="C11" i="19" s="1"/>
  <c r="D23" i="24"/>
  <c r="D37" i="4" s="1"/>
  <c r="D158" i="4" s="1"/>
  <c r="D322" i="4" s="1"/>
  <c r="D443" i="4" s="1"/>
  <c r="D560" i="4" s="1"/>
  <c r="C79" i="19" s="1"/>
  <c r="C21" i="19" s="1"/>
  <c r="D22" i="24"/>
  <c r="D36" i="4" s="1"/>
  <c r="D157" i="4" s="1"/>
  <c r="D321" i="4" s="1"/>
  <c r="D442" i="4" s="1"/>
  <c r="D559" i="4" s="1"/>
  <c r="C78" i="19" s="1"/>
  <c r="C20" i="19" s="1"/>
  <c r="D9" i="24"/>
  <c r="D32" i="24"/>
  <c r="D46" i="4" s="1"/>
  <c r="D167" i="4" s="1"/>
  <c r="D331" i="4" s="1"/>
  <c r="D452" i="4" s="1"/>
  <c r="D569" i="4" s="1"/>
  <c r="C88" i="19" s="1"/>
  <c r="C30" i="19" s="1"/>
  <c r="K428" i="4" l="1"/>
  <c r="K463" i="4" s="1"/>
  <c r="K342" i="4"/>
  <c r="L428" i="4"/>
  <c r="L463" i="4" s="1"/>
  <c r="L342" i="4"/>
  <c r="F143" i="4"/>
  <c r="F57" i="4"/>
  <c r="J143" i="4"/>
  <c r="E143" i="4"/>
  <c r="E57" i="4"/>
  <c r="G143" i="4"/>
  <c r="G57" i="4"/>
  <c r="H143" i="4"/>
  <c r="I143" i="4"/>
  <c r="D22" i="4"/>
  <c r="D17" i="24"/>
  <c r="D31" i="4" s="1"/>
  <c r="D152" i="4" s="1"/>
  <c r="D316" i="4" s="1"/>
  <c r="D437" i="4" s="1"/>
  <c r="D554" i="4" s="1"/>
  <c r="C73" i="19" s="1"/>
  <c r="C15" i="19" s="1"/>
  <c r="D27" i="24"/>
  <c r="D41" i="4" s="1"/>
  <c r="D162" i="4" s="1"/>
  <c r="D326" i="4" s="1"/>
  <c r="D447" i="4" s="1"/>
  <c r="D564" i="4" s="1"/>
  <c r="C83" i="19" s="1"/>
  <c r="C25" i="19" s="1"/>
  <c r="L545" i="4" l="1"/>
  <c r="L580" i="4" s="1"/>
  <c r="K545" i="4"/>
  <c r="K580" i="4" s="1"/>
  <c r="I307" i="4"/>
  <c r="F307" i="4"/>
  <c r="F178" i="4"/>
  <c r="H307" i="4"/>
  <c r="E307" i="4"/>
  <c r="E178" i="4"/>
  <c r="G307" i="4"/>
  <c r="G178" i="4"/>
  <c r="J307" i="4"/>
  <c r="D143" i="4"/>
  <c r="D57" i="4"/>
  <c r="D7" i="24"/>
  <c r="F428" i="4" l="1"/>
  <c r="F463" i="4" s="1"/>
  <c r="F342" i="4"/>
  <c r="J428" i="4"/>
  <c r="E428" i="4"/>
  <c r="E463" i="4" s="1"/>
  <c r="E342" i="4"/>
  <c r="I428" i="4"/>
  <c r="H428" i="4"/>
  <c r="G428" i="4"/>
  <c r="G463" i="4" s="1"/>
  <c r="G342" i="4"/>
  <c r="D307" i="4"/>
  <c r="D178" i="4"/>
  <c r="I96" i="24"/>
  <c r="I23" i="24"/>
  <c r="I7" i="24" s="1"/>
  <c r="F545" i="4" l="1"/>
  <c r="G545" i="4"/>
  <c r="G580" i="4" s="1"/>
  <c r="E545" i="4"/>
  <c r="H545" i="4"/>
  <c r="J545" i="4"/>
  <c r="I545" i="4"/>
  <c r="D428" i="4"/>
  <c r="D463" i="4" s="1"/>
  <c r="D342" i="4"/>
  <c r="H37" i="4"/>
  <c r="J96" i="24"/>
  <c r="J23" i="24"/>
  <c r="J7" i="24" s="1"/>
  <c r="D64" i="19" l="1"/>
  <c r="E580" i="4"/>
  <c r="E64" i="19"/>
  <c r="E6" i="19" s="1"/>
  <c r="F580" i="4"/>
  <c r="D545" i="4"/>
  <c r="H158" i="4"/>
  <c r="H57" i="4"/>
  <c r="I37" i="4"/>
  <c r="J37" i="4"/>
  <c r="D6" i="19" l="1"/>
  <c r="D41" i="19" s="1"/>
  <c r="E62" i="19"/>
  <c r="E432" i="19" s="1"/>
  <c r="E41" i="19"/>
  <c r="C64" i="19"/>
  <c r="C6" i="19" s="1"/>
  <c r="D580" i="4"/>
  <c r="D62" i="19"/>
  <c r="D432" i="19" s="1"/>
  <c r="E46" i="19"/>
  <c r="E56" i="19" s="1"/>
  <c r="H322" i="4"/>
  <c r="H178" i="4"/>
  <c r="J158" i="4"/>
  <c r="J57" i="4"/>
  <c r="I158" i="4"/>
  <c r="I57" i="4"/>
  <c r="I84" i="4"/>
  <c r="I205" i="4" s="1"/>
  <c r="I369" i="4" s="1"/>
  <c r="I490" i="4" s="1"/>
  <c r="I607" i="4" s="1"/>
  <c r="H88" i="19" s="1"/>
  <c r="H30" i="19" s="1"/>
  <c r="I74" i="4"/>
  <c r="I195" i="4" s="1"/>
  <c r="I359" i="4" s="1"/>
  <c r="I480" i="4" s="1"/>
  <c r="I597" i="4" s="1"/>
  <c r="H78" i="19" s="1"/>
  <c r="H20" i="19" s="1"/>
  <c r="I69" i="4"/>
  <c r="I190" i="4" s="1"/>
  <c r="I354" i="4" s="1"/>
  <c r="I475" i="4" s="1"/>
  <c r="I592" i="4" s="1"/>
  <c r="H73" i="19" s="1"/>
  <c r="H15" i="19" s="1"/>
  <c r="I94" i="4"/>
  <c r="I215" i="4" s="1"/>
  <c r="I379" i="4" s="1"/>
  <c r="I500" i="4" s="1"/>
  <c r="I617" i="4" s="1"/>
  <c r="H98" i="19" s="1"/>
  <c r="H40" i="19" s="1"/>
  <c r="L94" i="4"/>
  <c r="L215" i="4" s="1"/>
  <c r="L379" i="4" s="1"/>
  <c r="L500" i="4" s="1"/>
  <c r="L617" i="4" s="1"/>
  <c r="K98" i="19" s="1"/>
  <c r="I65" i="4"/>
  <c r="I186" i="4" s="1"/>
  <c r="I350" i="4" s="1"/>
  <c r="I471" i="4" s="1"/>
  <c r="I588" i="4" s="1"/>
  <c r="H69" i="19" s="1"/>
  <c r="H11" i="19" s="1"/>
  <c r="L65" i="4"/>
  <c r="L186" i="4" s="1"/>
  <c r="L350" i="4" s="1"/>
  <c r="L471" i="4" s="1"/>
  <c r="L588" i="4" s="1"/>
  <c r="K69" i="19" s="1"/>
  <c r="I75" i="4"/>
  <c r="I196" i="4" s="1"/>
  <c r="I360" i="4" s="1"/>
  <c r="I481" i="4" s="1"/>
  <c r="I598" i="4" s="1"/>
  <c r="L75" i="4"/>
  <c r="L196" i="4" s="1"/>
  <c r="L360" i="4" s="1"/>
  <c r="L481" i="4" s="1"/>
  <c r="L598" i="4" s="1"/>
  <c r="K79" i="19" s="1"/>
  <c r="I70" i="4"/>
  <c r="I191" i="4" s="1"/>
  <c r="I355" i="4" s="1"/>
  <c r="I476" i="4" s="1"/>
  <c r="I593" i="4" s="1"/>
  <c r="H74" i="19" s="1"/>
  <c r="H16" i="19" s="1"/>
  <c r="L89" i="4"/>
  <c r="L210" i="4" s="1"/>
  <c r="L374" i="4" s="1"/>
  <c r="L495" i="4" s="1"/>
  <c r="L612" i="4" s="1"/>
  <c r="K93" i="19" s="1"/>
  <c r="I79" i="4"/>
  <c r="I200" i="4" s="1"/>
  <c r="I364" i="4" s="1"/>
  <c r="I485" i="4" s="1"/>
  <c r="I602" i="4" s="1"/>
  <c r="H83" i="19" s="1"/>
  <c r="H25" i="19" s="1"/>
  <c r="C41" i="19" l="1"/>
  <c r="C62" i="19"/>
  <c r="D46" i="19"/>
  <c r="D56" i="19" s="1"/>
  <c r="H443" i="4"/>
  <c r="H463" i="4" s="1"/>
  <c r="H342" i="4"/>
  <c r="J322" i="4"/>
  <c r="J178" i="4"/>
  <c r="I322" i="4"/>
  <c r="I178" i="4"/>
  <c r="J89" i="4"/>
  <c r="J210" i="4" s="1"/>
  <c r="J374" i="4" s="1"/>
  <c r="J495" i="4" s="1"/>
  <c r="J612" i="4" s="1"/>
  <c r="I93" i="19" s="1"/>
  <c r="I35" i="19" s="1"/>
  <c r="L74" i="4"/>
  <c r="L195" i="4" s="1"/>
  <c r="L359" i="4" s="1"/>
  <c r="L480" i="4" s="1"/>
  <c r="L597" i="4" s="1"/>
  <c r="K78" i="19" s="1"/>
  <c r="K70" i="4"/>
  <c r="K191" i="4" s="1"/>
  <c r="K355" i="4" s="1"/>
  <c r="K476" i="4" s="1"/>
  <c r="K593" i="4" s="1"/>
  <c r="J74" i="19" s="1"/>
  <c r="J70" i="4"/>
  <c r="J191" i="4" s="1"/>
  <c r="J355" i="4" s="1"/>
  <c r="J476" i="4" s="1"/>
  <c r="J593" i="4" s="1"/>
  <c r="I74" i="19" s="1"/>
  <c r="I16" i="19" s="1"/>
  <c r="J69" i="4"/>
  <c r="J190" i="4" s="1"/>
  <c r="J354" i="4" s="1"/>
  <c r="J475" i="4" s="1"/>
  <c r="J592" i="4" s="1"/>
  <c r="I73" i="19" s="1"/>
  <c r="I15" i="19" s="1"/>
  <c r="K69" i="4"/>
  <c r="K190" i="4" s="1"/>
  <c r="K354" i="4" s="1"/>
  <c r="K475" i="4" s="1"/>
  <c r="K592" i="4" s="1"/>
  <c r="J73" i="19" s="1"/>
  <c r="H79" i="4"/>
  <c r="H200" i="4" s="1"/>
  <c r="H364" i="4" s="1"/>
  <c r="H485" i="4" s="1"/>
  <c r="H602" i="4" s="1"/>
  <c r="G83" i="19" s="1"/>
  <c r="G25" i="19" s="1"/>
  <c r="G79" i="4"/>
  <c r="G200" i="4" s="1"/>
  <c r="G364" i="4" s="1"/>
  <c r="G485" i="4" s="1"/>
  <c r="G602" i="4" s="1"/>
  <c r="F83" i="19" s="1"/>
  <c r="F25" i="19" s="1"/>
  <c r="K89" i="4"/>
  <c r="K210" i="4" s="1"/>
  <c r="K374" i="4" s="1"/>
  <c r="K495" i="4" s="1"/>
  <c r="K612" i="4" s="1"/>
  <c r="J93" i="19" s="1"/>
  <c r="G94" i="4"/>
  <c r="G215" i="4" s="1"/>
  <c r="G379" i="4" s="1"/>
  <c r="G500" i="4" s="1"/>
  <c r="G617" i="4" s="1"/>
  <c r="F98" i="19" s="1"/>
  <c r="F40" i="19" s="1"/>
  <c r="H94" i="4"/>
  <c r="H215" i="4" s="1"/>
  <c r="H379" i="4" s="1"/>
  <c r="H500" i="4" s="1"/>
  <c r="H617" i="4" s="1"/>
  <c r="G98" i="19" s="1"/>
  <c r="G40" i="19" s="1"/>
  <c r="H74" i="4"/>
  <c r="H195" i="4" s="1"/>
  <c r="H359" i="4" s="1"/>
  <c r="H480" i="4" s="1"/>
  <c r="H597" i="4" s="1"/>
  <c r="G78" i="19" s="1"/>
  <c r="G20" i="19" s="1"/>
  <c r="G74" i="4"/>
  <c r="G195" i="4" s="1"/>
  <c r="G359" i="4" s="1"/>
  <c r="G480" i="4" s="1"/>
  <c r="G597" i="4" s="1"/>
  <c r="F78" i="19" s="1"/>
  <c r="F20" i="19" s="1"/>
  <c r="L79" i="4"/>
  <c r="L200" i="4" s="1"/>
  <c r="L364" i="4" s="1"/>
  <c r="L485" i="4" s="1"/>
  <c r="L602" i="4" s="1"/>
  <c r="K83" i="19" s="1"/>
  <c r="G89" i="4"/>
  <c r="G210" i="4" s="1"/>
  <c r="G374" i="4" s="1"/>
  <c r="G495" i="4" s="1"/>
  <c r="G612" i="4" s="1"/>
  <c r="F93" i="19" s="1"/>
  <c r="F35" i="19" s="1"/>
  <c r="H89" i="4"/>
  <c r="H210" i="4" s="1"/>
  <c r="H374" i="4" s="1"/>
  <c r="H495" i="4" s="1"/>
  <c r="H612" i="4" s="1"/>
  <c r="G93" i="19" s="1"/>
  <c r="G35" i="19" s="1"/>
  <c r="K75" i="4"/>
  <c r="K196" i="4" s="1"/>
  <c r="K360" i="4" s="1"/>
  <c r="K481" i="4" s="1"/>
  <c r="K598" i="4" s="1"/>
  <c r="J79" i="19" s="1"/>
  <c r="J75" i="4"/>
  <c r="J196" i="4" s="1"/>
  <c r="J360" i="4" s="1"/>
  <c r="J481" i="4" s="1"/>
  <c r="J598" i="4" s="1"/>
  <c r="H65" i="4"/>
  <c r="H186" i="4" s="1"/>
  <c r="H350" i="4" s="1"/>
  <c r="H471" i="4" s="1"/>
  <c r="H588" i="4" s="1"/>
  <c r="G69" i="19" s="1"/>
  <c r="G11" i="19" s="1"/>
  <c r="G65" i="4"/>
  <c r="G186" i="4" s="1"/>
  <c r="G350" i="4" s="1"/>
  <c r="G471" i="4" s="1"/>
  <c r="G588" i="4" s="1"/>
  <c r="F69" i="19" s="1"/>
  <c r="F11" i="19" s="1"/>
  <c r="H69" i="4"/>
  <c r="H190" i="4" s="1"/>
  <c r="H354" i="4" s="1"/>
  <c r="H475" i="4" s="1"/>
  <c r="H592" i="4" s="1"/>
  <c r="G73" i="19" s="1"/>
  <c r="G15" i="19" s="1"/>
  <c r="G69" i="4"/>
  <c r="G190" i="4" s="1"/>
  <c r="G354" i="4" s="1"/>
  <c r="G475" i="4" s="1"/>
  <c r="G592" i="4" s="1"/>
  <c r="F73" i="19" s="1"/>
  <c r="F15" i="19" s="1"/>
  <c r="H84" i="4"/>
  <c r="H205" i="4" s="1"/>
  <c r="H369" i="4" s="1"/>
  <c r="H490" i="4" s="1"/>
  <c r="H607" i="4" s="1"/>
  <c r="G88" i="19" s="1"/>
  <c r="G30" i="19" s="1"/>
  <c r="G84" i="4"/>
  <c r="G205" i="4" s="1"/>
  <c r="G369" i="4" s="1"/>
  <c r="G490" i="4" s="1"/>
  <c r="G607" i="4" s="1"/>
  <c r="F88" i="19" s="1"/>
  <c r="F30" i="19" s="1"/>
  <c r="K79" i="4"/>
  <c r="K200" i="4" s="1"/>
  <c r="K364" i="4" s="1"/>
  <c r="K485" i="4" s="1"/>
  <c r="K602" i="4" s="1"/>
  <c r="J83" i="19" s="1"/>
  <c r="J79" i="4"/>
  <c r="J200" i="4" s="1"/>
  <c r="J364" i="4" s="1"/>
  <c r="J485" i="4" s="1"/>
  <c r="J602" i="4" s="1"/>
  <c r="I83" i="19" s="1"/>
  <c r="I25" i="19" s="1"/>
  <c r="I89" i="4"/>
  <c r="I210" i="4" s="1"/>
  <c r="I374" i="4" s="1"/>
  <c r="I495" i="4" s="1"/>
  <c r="I612" i="4" s="1"/>
  <c r="H93" i="19" s="1"/>
  <c r="H35" i="19" s="1"/>
  <c r="G70" i="4"/>
  <c r="G191" i="4" s="1"/>
  <c r="G355" i="4" s="1"/>
  <c r="G476" i="4" s="1"/>
  <c r="G593" i="4" s="1"/>
  <c r="F74" i="19" s="1"/>
  <c r="F16" i="19" s="1"/>
  <c r="H70" i="4"/>
  <c r="H191" i="4" s="1"/>
  <c r="H355" i="4" s="1"/>
  <c r="H476" i="4" s="1"/>
  <c r="H593" i="4" s="1"/>
  <c r="G74" i="19" s="1"/>
  <c r="G16" i="19" s="1"/>
  <c r="L70" i="4"/>
  <c r="L191" i="4" s="1"/>
  <c r="L355" i="4" s="1"/>
  <c r="L476" i="4" s="1"/>
  <c r="L593" i="4" s="1"/>
  <c r="K74" i="19" s="1"/>
  <c r="G75" i="4"/>
  <c r="G196" i="4" s="1"/>
  <c r="G360" i="4" s="1"/>
  <c r="G481" i="4" s="1"/>
  <c r="G598" i="4" s="1"/>
  <c r="F79" i="19" s="1"/>
  <c r="F21" i="19" s="1"/>
  <c r="H75" i="4"/>
  <c r="H196" i="4" s="1"/>
  <c r="H360" i="4" s="1"/>
  <c r="H481" i="4" s="1"/>
  <c r="H598" i="4" s="1"/>
  <c r="J65" i="4"/>
  <c r="J186" i="4" s="1"/>
  <c r="J350" i="4" s="1"/>
  <c r="J471" i="4" s="1"/>
  <c r="J588" i="4" s="1"/>
  <c r="I69" i="19" s="1"/>
  <c r="I11" i="19" s="1"/>
  <c r="K65" i="4"/>
  <c r="K186" i="4" s="1"/>
  <c r="K350" i="4" s="1"/>
  <c r="K471" i="4" s="1"/>
  <c r="K588" i="4" s="1"/>
  <c r="J69" i="19" s="1"/>
  <c r="J94" i="4"/>
  <c r="J215" i="4" s="1"/>
  <c r="J379" i="4" s="1"/>
  <c r="J500" i="4" s="1"/>
  <c r="J617" i="4" s="1"/>
  <c r="I98" i="19" s="1"/>
  <c r="I40" i="19" s="1"/>
  <c r="K94" i="4"/>
  <c r="K215" i="4" s="1"/>
  <c r="K379" i="4" s="1"/>
  <c r="K500" i="4" s="1"/>
  <c r="K617" i="4" s="1"/>
  <c r="J98" i="19" s="1"/>
  <c r="L69" i="4"/>
  <c r="L190" i="4" s="1"/>
  <c r="L354" i="4" s="1"/>
  <c r="L475" i="4" s="1"/>
  <c r="L592" i="4" s="1"/>
  <c r="K73" i="19" s="1"/>
  <c r="K84" i="4"/>
  <c r="K205" i="4" s="1"/>
  <c r="K369" i="4" s="1"/>
  <c r="K490" i="4" s="1"/>
  <c r="K607" i="4" s="1"/>
  <c r="J88" i="19" s="1"/>
  <c r="J84" i="4"/>
  <c r="J205" i="4" s="1"/>
  <c r="J369" i="4" s="1"/>
  <c r="J490" i="4" s="1"/>
  <c r="J607" i="4" s="1"/>
  <c r="I88" i="19" s="1"/>
  <c r="I30" i="19" s="1"/>
  <c r="K74" i="4"/>
  <c r="K195" i="4" s="1"/>
  <c r="K359" i="4" s="1"/>
  <c r="K480" i="4" s="1"/>
  <c r="K597" i="4" s="1"/>
  <c r="J78" i="19" s="1"/>
  <c r="J74" i="4"/>
  <c r="J195" i="4" s="1"/>
  <c r="J359" i="4" s="1"/>
  <c r="J480" i="4" s="1"/>
  <c r="J597" i="4" s="1"/>
  <c r="I78" i="19" s="1"/>
  <c r="I20" i="19" s="1"/>
  <c r="L84" i="4"/>
  <c r="L205" i="4" s="1"/>
  <c r="L369" i="4" s="1"/>
  <c r="L490" i="4" s="1"/>
  <c r="L607" i="4" s="1"/>
  <c r="K88" i="19" s="1"/>
  <c r="C46" i="19" l="1"/>
  <c r="C56" i="19" s="1"/>
  <c r="C432" i="19"/>
  <c r="H560" i="4"/>
  <c r="J443" i="4"/>
  <c r="J463" i="4" s="1"/>
  <c r="J342" i="4"/>
  <c r="I443" i="4"/>
  <c r="I463" i="4" s="1"/>
  <c r="I342" i="4"/>
  <c r="L60" i="4"/>
  <c r="K60" i="4"/>
  <c r="J60" i="4"/>
  <c r="H60" i="4"/>
  <c r="G60" i="4"/>
  <c r="I60" i="4"/>
  <c r="G79" i="19" l="1"/>
  <c r="G21" i="19" s="1"/>
  <c r="H580" i="4"/>
  <c r="J560" i="4"/>
  <c r="I560" i="4"/>
  <c r="I181" i="4"/>
  <c r="I95" i="4"/>
  <c r="K181" i="4"/>
  <c r="K95" i="4"/>
  <c r="G181" i="4"/>
  <c r="G95" i="4"/>
  <c r="L181" i="4"/>
  <c r="L95" i="4"/>
  <c r="H181" i="4"/>
  <c r="H95" i="4"/>
  <c r="J181" i="4"/>
  <c r="J95" i="4"/>
  <c r="H79" i="19" l="1"/>
  <c r="H21" i="19" s="1"/>
  <c r="I580" i="4"/>
  <c r="I79" i="19"/>
  <c r="I21" i="19" s="1"/>
  <c r="J580" i="4"/>
  <c r="J345" i="4"/>
  <c r="J216" i="4"/>
  <c r="L345" i="4"/>
  <c r="L216" i="4"/>
  <c r="K345" i="4"/>
  <c r="K216" i="4"/>
  <c r="H345" i="4"/>
  <c r="H216" i="4"/>
  <c r="G345" i="4"/>
  <c r="G216" i="4"/>
  <c r="I345" i="4"/>
  <c r="I216" i="4"/>
  <c r="H466" i="4" l="1"/>
  <c r="H380" i="4"/>
  <c r="L466" i="4"/>
  <c r="L380" i="4"/>
  <c r="I466" i="4"/>
  <c r="I380" i="4"/>
  <c r="G466" i="4"/>
  <c r="G380" i="4"/>
  <c r="K466" i="4"/>
  <c r="K380" i="4"/>
  <c r="J466" i="4"/>
  <c r="J380" i="4"/>
  <c r="J583" i="4" l="1"/>
  <c r="J501" i="4"/>
  <c r="G583" i="4"/>
  <c r="G501" i="4"/>
  <c r="L583" i="4"/>
  <c r="L501" i="4"/>
  <c r="K583" i="4"/>
  <c r="K501" i="4"/>
  <c r="I583" i="4"/>
  <c r="I501" i="4"/>
  <c r="H583" i="4"/>
  <c r="H501" i="4"/>
  <c r="H64" i="19" l="1"/>
  <c r="I618" i="4"/>
  <c r="K64" i="19"/>
  <c r="L618" i="4"/>
  <c r="I64" i="19"/>
  <c r="J618" i="4"/>
  <c r="G64" i="19"/>
  <c r="G6" i="19" s="1"/>
  <c r="H618" i="4"/>
  <c r="J64" i="19"/>
  <c r="K618" i="4"/>
  <c r="F64" i="19"/>
  <c r="F6" i="19" s="1"/>
  <c r="G618" i="4"/>
  <c r="H62" i="19"/>
  <c r="H432" i="19" s="1"/>
  <c r="I6" i="19" l="1"/>
  <c r="I41" i="19" s="1"/>
  <c r="H6" i="19"/>
  <c r="H41" i="19" s="1"/>
  <c r="F41" i="19"/>
  <c r="G62" i="19"/>
  <c r="G432" i="19" s="1"/>
  <c r="G41" i="19"/>
  <c r="K62" i="19"/>
  <c r="J62" i="19"/>
  <c r="F62" i="19"/>
  <c r="F432" i="19" s="1"/>
  <c r="I62" i="19"/>
  <c r="I432" i="19" s="1"/>
  <c r="H46" i="19"/>
  <c r="H56" i="19" s="1"/>
  <c r="K46" i="19" l="1"/>
  <c r="J46" i="19"/>
  <c r="G46" i="19"/>
  <c r="G56" i="19" s="1"/>
  <c r="F46" i="19"/>
  <c r="F56" i="19" s="1"/>
  <c r="I46" i="19"/>
  <c r="I56" i="19" s="1"/>
  <c r="L34" i="26"/>
  <c r="K48" i="6" s="1"/>
  <c r="K93" i="6" s="1"/>
  <c r="K182" i="6" s="1"/>
  <c r="K227" i="6" s="1"/>
  <c r="K268" i="6" s="1"/>
  <c r="J164" i="19" s="1"/>
  <c r="J32" i="19" s="1"/>
  <c r="L28" i="26"/>
  <c r="K42" i="6" s="1"/>
  <c r="K87" i="6" s="1"/>
  <c r="K176" i="6" s="1"/>
  <c r="K221" i="6" s="1"/>
  <c r="K262" i="6" s="1"/>
  <c r="J158" i="19" s="1"/>
  <c r="J26" i="19" s="1"/>
  <c r="L15" i="26"/>
  <c r="M15" i="26" s="1"/>
  <c r="L39" i="26"/>
  <c r="K53" i="6" s="1"/>
  <c r="K98" i="6" s="1"/>
  <c r="K187" i="6" s="1"/>
  <c r="K232" i="6" s="1"/>
  <c r="K273" i="6" s="1"/>
  <c r="J169" i="19" s="1"/>
  <c r="J37" i="19" s="1"/>
  <c r="L14" i="26"/>
  <c r="M14" i="26" s="1"/>
  <c r="L29" i="26"/>
  <c r="L9" i="26"/>
  <c r="K23" i="6" s="1"/>
  <c r="K68" i="6" s="1"/>
  <c r="K157" i="6" s="1"/>
  <c r="K202" i="6" s="1"/>
  <c r="K243" i="6" s="1"/>
  <c r="J139" i="19" s="1"/>
  <c r="J7" i="19" s="1"/>
  <c r="L21" i="26"/>
  <c r="K35" i="6" s="1"/>
  <c r="K80" i="6" s="1"/>
  <c r="K169" i="6" s="1"/>
  <c r="K214" i="6" s="1"/>
  <c r="K255" i="6" s="1"/>
  <c r="J151" i="19" s="1"/>
  <c r="J19" i="19" s="1"/>
  <c r="L20" i="26"/>
  <c r="M20" i="26" s="1"/>
  <c r="L24" i="26"/>
  <c r="K38" i="6" s="1"/>
  <c r="K83" i="6" s="1"/>
  <c r="K172" i="6" s="1"/>
  <c r="K217" i="6" s="1"/>
  <c r="K258" i="6" s="1"/>
  <c r="J154" i="19" s="1"/>
  <c r="J22" i="19" s="1"/>
  <c r="L26" i="26"/>
  <c r="M26" i="26" s="1"/>
  <c r="L19" i="26"/>
  <c r="M19" i="26" s="1"/>
  <c r="L25" i="26"/>
  <c r="M25" i="26" s="1"/>
  <c r="L39" i="6"/>
  <c r="L84" i="6" s="1"/>
  <c r="L173" i="6" s="1"/>
  <c r="L218" i="6" s="1"/>
  <c r="L259" i="6" s="1"/>
  <c r="K155" i="19" s="1"/>
  <c r="L31" i="26"/>
  <c r="K45" i="6" s="1"/>
  <c r="K90" i="6" s="1"/>
  <c r="K179" i="6" s="1"/>
  <c r="K224" i="6" s="1"/>
  <c r="K265" i="6" s="1"/>
  <c r="J161" i="19" s="1"/>
  <c r="J29" i="19" s="1"/>
  <c r="L12" i="26"/>
  <c r="K26" i="6" s="1"/>
  <c r="K71" i="6" s="1"/>
  <c r="K160" i="6" s="1"/>
  <c r="K205" i="6" s="1"/>
  <c r="K246" i="6" s="1"/>
  <c r="J142" i="19" s="1"/>
  <c r="J10" i="19" s="1"/>
  <c r="L35" i="26"/>
  <c r="L40" i="26"/>
  <c r="K54" i="6" s="1"/>
  <c r="K99" i="6" s="1"/>
  <c r="K188" i="6" s="1"/>
  <c r="K233" i="6" s="1"/>
  <c r="K274" i="6" s="1"/>
  <c r="J170" i="19" s="1"/>
  <c r="J38" i="19" s="1"/>
  <c r="L38" i="26"/>
  <c r="K52" i="6" s="1"/>
  <c r="K97" i="6" s="1"/>
  <c r="K186" i="6" s="1"/>
  <c r="K231" i="6" s="1"/>
  <c r="K272" i="6" s="1"/>
  <c r="J168" i="19" s="1"/>
  <c r="J36" i="19" s="1"/>
  <c r="L22" i="26"/>
  <c r="M22" i="26" s="1"/>
  <c r="L16" i="26"/>
  <c r="L33" i="26"/>
  <c r="M33" i="26" s="1"/>
  <c r="L47" i="6"/>
  <c r="L92" i="6" s="1"/>
  <c r="L181" i="6" s="1"/>
  <c r="L226" i="6" s="1"/>
  <c r="L267" i="6" s="1"/>
  <c r="K163" i="19" s="1"/>
  <c r="L30" i="26"/>
  <c r="K44" i="6" s="1"/>
  <c r="K89" i="6" s="1"/>
  <c r="K178" i="6" s="1"/>
  <c r="K223" i="6" s="1"/>
  <c r="K264" i="6" s="1"/>
  <c r="J160" i="19" s="1"/>
  <c r="J28" i="19" s="1"/>
  <c r="L10" i="26"/>
  <c r="K24" i="6" s="1"/>
  <c r="K69" i="6" s="1"/>
  <c r="K158" i="6" s="1"/>
  <c r="K203" i="6" s="1"/>
  <c r="K244" i="6" s="1"/>
  <c r="J140" i="19" s="1"/>
  <c r="J8" i="19" s="1"/>
  <c r="L36" i="26"/>
  <c r="K50" i="6" s="1"/>
  <c r="K95" i="6" s="1"/>
  <c r="K184" i="6" s="1"/>
  <c r="K229" i="6" s="1"/>
  <c r="K270" i="6" s="1"/>
  <c r="J166" i="19" s="1"/>
  <c r="J34" i="19" s="1"/>
  <c r="L37" i="26"/>
  <c r="L23" i="26"/>
  <c r="M23" i="26" s="1"/>
  <c r="L41" i="26"/>
  <c r="K55" i="6"/>
  <c r="K100" i="6" s="1"/>
  <c r="K189" i="6" s="1"/>
  <c r="K234" i="6" s="1"/>
  <c r="K275" i="6" s="1"/>
  <c r="J171" i="19" s="1"/>
  <c r="J39" i="19" s="1"/>
  <c r="L11" i="26"/>
  <c r="L42" i="26"/>
  <c r="M42" i="26" s="1"/>
  <c r="L17" i="26"/>
  <c r="K31" i="6" s="1"/>
  <c r="K76" i="6" s="1"/>
  <c r="K165" i="6" s="1"/>
  <c r="K210" i="6" s="1"/>
  <c r="K251" i="6" s="1"/>
  <c r="J147" i="19" s="1"/>
  <c r="J15" i="19" s="1"/>
  <c r="L13" i="26"/>
  <c r="M13" i="26" s="1"/>
  <c r="L27" i="6"/>
  <c r="L72" i="6" s="1"/>
  <c r="L161" i="6" s="1"/>
  <c r="L206" i="6" s="1"/>
  <c r="L247" i="6" s="1"/>
  <c r="K143" i="19" s="1"/>
  <c r="L32" i="26"/>
  <c r="K46" i="6"/>
  <c r="K91" i="6" s="1"/>
  <c r="K180" i="6" s="1"/>
  <c r="K225" i="6" s="1"/>
  <c r="K266" i="6" s="1"/>
  <c r="J162" i="19" s="1"/>
  <c r="J30" i="19" s="1"/>
  <c r="L18" i="26"/>
  <c r="M18" i="26" s="1"/>
  <c r="L32" i="6"/>
  <c r="L77" i="6" s="1"/>
  <c r="L166" i="6" s="1"/>
  <c r="L211" i="6" s="1"/>
  <c r="L252" i="6" s="1"/>
  <c r="K148" i="19" s="1"/>
  <c r="K16" i="19" s="1"/>
  <c r="L27" i="26"/>
  <c r="M27" i="26" s="1"/>
  <c r="L7" i="26"/>
  <c r="L8" i="26"/>
  <c r="M8" i="26" s="1"/>
  <c r="K34" i="6" l="1"/>
  <c r="K79" i="6" s="1"/>
  <c r="K168" i="6" s="1"/>
  <c r="K213" i="6" s="1"/>
  <c r="K254" i="6" s="1"/>
  <c r="J150" i="19" s="1"/>
  <c r="J18" i="19" s="1"/>
  <c r="K56" i="6"/>
  <c r="K101" i="6" s="1"/>
  <c r="K190" i="6" s="1"/>
  <c r="K235" i="6" s="1"/>
  <c r="K276" i="6" s="1"/>
  <c r="J172" i="19" s="1"/>
  <c r="J40" i="19" s="1"/>
  <c r="L56" i="6"/>
  <c r="L101" i="6" s="1"/>
  <c r="L190" i="6" s="1"/>
  <c r="L235" i="6" s="1"/>
  <c r="L276" i="6" s="1"/>
  <c r="K172" i="19" s="1"/>
  <c r="K40" i="19" s="1"/>
  <c r="K31" i="19"/>
  <c r="K23" i="19"/>
  <c r="M24" i="26"/>
  <c r="M34" i="26"/>
  <c r="M12" i="26"/>
  <c r="L26" i="6" s="1"/>
  <c r="L71" i="6" s="1"/>
  <c r="L160" i="6" s="1"/>
  <c r="L205" i="6" s="1"/>
  <c r="L246" i="6" s="1"/>
  <c r="K142" i="19" s="1"/>
  <c r="K11" i="19"/>
  <c r="L41" i="6"/>
  <c r="L86" i="6" s="1"/>
  <c r="L175" i="6" s="1"/>
  <c r="L220" i="6" s="1"/>
  <c r="L261" i="6" s="1"/>
  <c r="K157" i="19" s="1"/>
  <c r="K41" i="6"/>
  <c r="K86" i="6" s="1"/>
  <c r="K175" i="6" s="1"/>
  <c r="K220" i="6" s="1"/>
  <c r="K261" i="6" s="1"/>
  <c r="J157" i="19" s="1"/>
  <c r="J25" i="19" s="1"/>
  <c r="K36" i="6"/>
  <c r="K81" i="6" s="1"/>
  <c r="K170" i="6" s="1"/>
  <c r="K215" i="6" s="1"/>
  <c r="K256" i="6" s="1"/>
  <c r="J152" i="19" s="1"/>
  <c r="J20" i="19" s="1"/>
  <c r="M10" i="26"/>
  <c r="L24" i="6" s="1"/>
  <c r="L69" i="6" s="1"/>
  <c r="L158" i="6" s="1"/>
  <c r="L203" i="6" s="1"/>
  <c r="L244" i="6" s="1"/>
  <c r="K140" i="19" s="1"/>
  <c r="M39" i="26"/>
  <c r="L53" i="6" s="1"/>
  <c r="L98" i="6" s="1"/>
  <c r="L187" i="6" s="1"/>
  <c r="L232" i="6" s="1"/>
  <c r="L273" i="6" s="1"/>
  <c r="K169" i="19" s="1"/>
  <c r="K39" i="6"/>
  <c r="K84" i="6" s="1"/>
  <c r="K173" i="6" s="1"/>
  <c r="K218" i="6" s="1"/>
  <c r="K259" i="6" s="1"/>
  <c r="J155" i="19" s="1"/>
  <c r="K32" i="6"/>
  <c r="K77" i="6" s="1"/>
  <c r="K166" i="6" s="1"/>
  <c r="K211" i="6" s="1"/>
  <c r="K252" i="6" s="1"/>
  <c r="J148" i="19" s="1"/>
  <c r="M21" i="26"/>
  <c r="L35" i="6" s="1"/>
  <c r="L80" i="6" s="1"/>
  <c r="L169" i="6" s="1"/>
  <c r="L214" i="6" s="1"/>
  <c r="L255" i="6" s="1"/>
  <c r="K151" i="19" s="1"/>
  <c r="M28" i="26"/>
  <c r="L42" i="6" s="1"/>
  <c r="L87" i="6" s="1"/>
  <c r="L176" i="6" s="1"/>
  <c r="L221" i="6" s="1"/>
  <c r="L262" i="6" s="1"/>
  <c r="K158" i="19" s="1"/>
  <c r="K37" i="6"/>
  <c r="K82" i="6" s="1"/>
  <c r="K171" i="6" s="1"/>
  <c r="K216" i="6" s="1"/>
  <c r="K257" i="6" s="1"/>
  <c r="J153" i="19" s="1"/>
  <c r="J21" i="19" s="1"/>
  <c r="K33" i="6"/>
  <c r="K78" i="6" s="1"/>
  <c r="K167" i="6" s="1"/>
  <c r="K212" i="6" s="1"/>
  <c r="K253" i="6" s="1"/>
  <c r="J149" i="19" s="1"/>
  <c r="J17" i="19" s="1"/>
  <c r="L33" i="6"/>
  <c r="L78" i="6" s="1"/>
  <c r="L167" i="6" s="1"/>
  <c r="L212" i="6" s="1"/>
  <c r="L253" i="6" s="1"/>
  <c r="K149" i="19" s="1"/>
  <c r="K29" i="6"/>
  <c r="K74" i="6" s="1"/>
  <c r="K163" i="6" s="1"/>
  <c r="K208" i="6" s="1"/>
  <c r="K249" i="6" s="1"/>
  <c r="J145" i="19" s="1"/>
  <c r="J13" i="19" s="1"/>
  <c r="M40" i="26"/>
  <c r="L54" i="6" s="1"/>
  <c r="L99" i="6" s="1"/>
  <c r="L188" i="6" s="1"/>
  <c r="L233" i="6" s="1"/>
  <c r="L274" i="6" s="1"/>
  <c r="K170" i="19" s="1"/>
  <c r="M17" i="26"/>
  <c r="L31" i="6" s="1"/>
  <c r="L76" i="6" s="1"/>
  <c r="L165" i="6" s="1"/>
  <c r="L210" i="6" s="1"/>
  <c r="L251" i="6" s="1"/>
  <c r="K147" i="19" s="1"/>
  <c r="M30" i="26"/>
  <c r="L44" i="6" s="1"/>
  <c r="L89" i="6" s="1"/>
  <c r="L178" i="6" s="1"/>
  <c r="L223" i="6" s="1"/>
  <c r="L264" i="6" s="1"/>
  <c r="K160" i="19" s="1"/>
  <c r="M32" i="26"/>
  <c r="L46" i="6" s="1"/>
  <c r="L91" i="6" s="1"/>
  <c r="L180" i="6" s="1"/>
  <c r="L225" i="6" s="1"/>
  <c r="L266" i="6" s="1"/>
  <c r="K162" i="19" s="1"/>
  <c r="K27" i="6"/>
  <c r="K72" i="6" s="1"/>
  <c r="K161" i="6" s="1"/>
  <c r="K206" i="6" s="1"/>
  <c r="K247" i="6" s="1"/>
  <c r="J143" i="19" s="1"/>
  <c r="M41" i="26"/>
  <c r="L55" i="6" s="1"/>
  <c r="L100" i="6" s="1"/>
  <c r="L189" i="6" s="1"/>
  <c r="L234" i="6" s="1"/>
  <c r="L275" i="6" s="1"/>
  <c r="K171" i="19" s="1"/>
  <c r="L22" i="6"/>
  <c r="L67" i="6" s="1"/>
  <c r="L156" i="6" s="1"/>
  <c r="L201" i="6" s="1"/>
  <c r="L242" i="6" s="1"/>
  <c r="K138" i="19" s="1"/>
  <c r="L37" i="6"/>
  <c r="L82" i="6" s="1"/>
  <c r="L171" i="6" s="1"/>
  <c r="L216" i="6" s="1"/>
  <c r="L257" i="6" s="1"/>
  <c r="K153" i="19" s="1"/>
  <c r="K21" i="19" s="1"/>
  <c r="M37" i="26"/>
  <c r="L51" i="6" s="1"/>
  <c r="L96" i="6" s="1"/>
  <c r="L185" i="6" s="1"/>
  <c r="L230" i="6" s="1"/>
  <c r="L271" i="6" s="1"/>
  <c r="K167" i="19" s="1"/>
  <c r="K35" i="19" s="1"/>
  <c r="K51" i="6"/>
  <c r="K96" i="6" s="1"/>
  <c r="K185" i="6" s="1"/>
  <c r="K230" i="6" s="1"/>
  <c r="K271" i="6" s="1"/>
  <c r="J167" i="19" s="1"/>
  <c r="J35" i="19" s="1"/>
  <c r="M38" i="26"/>
  <c r="L52" i="6" s="1"/>
  <c r="L97" i="6" s="1"/>
  <c r="L186" i="6" s="1"/>
  <c r="L231" i="6" s="1"/>
  <c r="L272" i="6" s="1"/>
  <c r="K168" i="19" s="1"/>
  <c r="K43" i="6"/>
  <c r="K88" i="6" s="1"/>
  <c r="K177" i="6" s="1"/>
  <c r="K222" i="6" s="1"/>
  <c r="K263" i="6" s="1"/>
  <c r="J159" i="19" s="1"/>
  <c r="J27" i="19" s="1"/>
  <c r="L48" i="6"/>
  <c r="L93" i="6" s="1"/>
  <c r="L182" i="6" s="1"/>
  <c r="L227" i="6" s="1"/>
  <c r="L268" i="6" s="1"/>
  <c r="K164" i="19" s="1"/>
  <c r="M29" i="26"/>
  <c r="L43" i="6" s="1"/>
  <c r="L88" i="6" s="1"/>
  <c r="L177" i="6" s="1"/>
  <c r="L222" i="6" s="1"/>
  <c r="L263" i="6" s="1"/>
  <c r="K159" i="19" s="1"/>
  <c r="L40" i="6"/>
  <c r="L85" i="6" s="1"/>
  <c r="L174" i="6" s="1"/>
  <c r="L219" i="6" s="1"/>
  <c r="L260" i="6" s="1"/>
  <c r="K156" i="19" s="1"/>
  <c r="M7" i="26"/>
  <c r="L21" i="6" s="1"/>
  <c r="K21" i="6"/>
  <c r="M35" i="26"/>
  <c r="L49" i="6" s="1"/>
  <c r="L94" i="6" s="1"/>
  <c r="L183" i="6" s="1"/>
  <c r="L228" i="6" s="1"/>
  <c r="L269" i="6" s="1"/>
  <c r="K165" i="19" s="1"/>
  <c r="K49" i="6"/>
  <c r="K94" i="6" s="1"/>
  <c r="K183" i="6" s="1"/>
  <c r="K228" i="6" s="1"/>
  <c r="K269" i="6" s="1"/>
  <c r="J165" i="19" s="1"/>
  <c r="J33" i="19" s="1"/>
  <c r="K22" i="6"/>
  <c r="K67" i="6" s="1"/>
  <c r="K156" i="6" s="1"/>
  <c r="K201" i="6" s="1"/>
  <c r="K242" i="6" s="1"/>
  <c r="J138" i="19" s="1"/>
  <c r="M11" i="26"/>
  <c r="L25" i="6" s="1"/>
  <c r="L70" i="6" s="1"/>
  <c r="L159" i="6" s="1"/>
  <c r="L204" i="6" s="1"/>
  <c r="L245" i="6" s="1"/>
  <c r="K141" i="19" s="1"/>
  <c r="K25" i="6"/>
  <c r="K70" i="6" s="1"/>
  <c r="K159" i="6" s="1"/>
  <c r="K204" i="6" s="1"/>
  <c r="K245" i="6" s="1"/>
  <c r="J141" i="19" s="1"/>
  <c r="J9" i="19" s="1"/>
  <c r="M36" i="26"/>
  <c r="L50" i="6" s="1"/>
  <c r="L95" i="6" s="1"/>
  <c r="L184" i="6" s="1"/>
  <c r="L229" i="6" s="1"/>
  <c r="L270" i="6" s="1"/>
  <c r="K166" i="19" s="1"/>
  <c r="K40" i="6"/>
  <c r="K85" i="6" s="1"/>
  <c r="K174" i="6" s="1"/>
  <c r="K219" i="6" s="1"/>
  <c r="K260" i="6" s="1"/>
  <c r="J156" i="19" s="1"/>
  <c r="M16" i="26"/>
  <c r="L30" i="6" s="1"/>
  <c r="L75" i="6" s="1"/>
  <c r="L164" i="6" s="1"/>
  <c r="L209" i="6" s="1"/>
  <c r="L250" i="6" s="1"/>
  <c r="K146" i="19" s="1"/>
  <c r="K30" i="6"/>
  <c r="K75" i="6" s="1"/>
  <c r="K164" i="6" s="1"/>
  <c r="K209" i="6" s="1"/>
  <c r="K250" i="6" s="1"/>
  <c r="J146" i="19" s="1"/>
  <c r="J14" i="19" s="1"/>
  <c r="L28" i="6"/>
  <c r="L73" i="6" s="1"/>
  <c r="L162" i="6" s="1"/>
  <c r="L207" i="6" s="1"/>
  <c r="L248" i="6" s="1"/>
  <c r="K144" i="19" s="1"/>
  <c r="K28" i="6"/>
  <c r="K73" i="6" s="1"/>
  <c r="K162" i="6" s="1"/>
  <c r="K207" i="6" s="1"/>
  <c r="K248" i="6" s="1"/>
  <c r="J144" i="19" s="1"/>
  <c r="M31" i="26"/>
  <c r="L45" i="6" s="1"/>
  <c r="L90" i="6" s="1"/>
  <c r="L179" i="6" s="1"/>
  <c r="L224" i="6" s="1"/>
  <c r="L265" i="6" s="1"/>
  <c r="K161" i="19" s="1"/>
  <c r="L36" i="6"/>
  <c r="L81" i="6" s="1"/>
  <c r="L170" i="6" s="1"/>
  <c r="L215" i="6" s="1"/>
  <c r="L256" i="6" s="1"/>
  <c r="K152" i="19" s="1"/>
  <c r="L34" i="6"/>
  <c r="L79" i="6" s="1"/>
  <c r="L168" i="6" s="1"/>
  <c r="L213" i="6" s="1"/>
  <c r="L254" i="6" s="1"/>
  <c r="K150" i="19" s="1"/>
  <c r="L29" i="6"/>
  <c r="L74" i="6" s="1"/>
  <c r="L163" i="6" s="1"/>
  <c r="L208" i="6" s="1"/>
  <c r="L249" i="6" s="1"/>
  <c r="K145" i="19" s="1"/>
  <c r="K47" i="6"/>
  <c r="K92" i="6" s="1"/>
  <c r="K181" i="6" s="1"/>
  <c r="K226" i="6" s="1"/>
  <c r="K267" i="6" s="1"/>
  <c r="J163" i="19" s="1"/>
  <c r="M9" i="26"/>
  <c r="L23" i="6" s="1"/>
  <c r="L68" i="6" s="1"/>
  <c r="L157" i="6" s="1"/>
  <c r="L202" i="6" s="1"/>
  <c r="L243" i="6" s="1"/>
  <c r="K139" i="19" s="1"/>
  <c r="L38" i="6"/>
  <c r="L83" i="6" s="1"/>
  <c r="L172" i="6" s="1"/>
  <c r="L217" i="6" s="1"/>
  <c r="L258" i="6" s="1"/>
  <c r="K154" i="19" s="1"/>
  <c r="K7" i="19" l="1"/>
  <c r="K13" i="19"/>
  <c r="K20" i="19"/>
  <c r="J12" i="19"/>
  <c r="J24" i="19"/>
  <c r="J6" i="19"/>
  <c r="K33" i="19"/>
  <c r="K27" i="19"/>
  <c r="K39" i="19"/>
  <c r="K30" i="19"/>
  <c r="K15" i="19"/>
  <c r="K26" i="19"/>
  <c r="J16" i="19"/>
  <c r="K37" i="19"/>
  <c r="K25" i="19"/>
  <c r="K22" i="19"/>
  <c r="J31" i="19"/>
  <c r="K18" i="19"/>
  <c r="K29" i="19"/>
  <c r="K12" i="19"/>
  <c r="K14" i="19"/>
  <c r="K34" i="19"/>
  <c r="K9" i="19"/>
  <c r="K24" i="19"/>
  <c r="K32" i="19"/>
  <c r="K36" i="19"/>
  <c r="K6" i="19"/>
  <c r="J11" i="19"/>
  <c r="K28" i="19"/>
  <c r="K38" i="19"/>
  <c r="K17" i="19"/>
  <c r="K19" i="19"/>
  <c r="J23" i="19"/>
  <c r="K8" i="19"/>
  <c r="K10" i="19"/>
  <c r="L57" i="6"/>
  <c r="L66" i="6"/>
  <c r="K66" i="6"/>
  <c r="K57" i="6"/>
  <c r="M57" i="6" l="1"/>
  <c r="L102" i="6"/>
  <c r="L155" i="6"/>
  <c r="K102" i="6"/>
  <c r="K155" i="6"/>
  <c r="L191" i="6" l="1"/>
  <c r="L200" i="6"/>
  <c r="K191" i="6"/>
  <c r="K200" i="6"/>
  <c r="K236" i="6" l="1"/>
  <c r="K241" i="6"/>
  <c r="L236" i="6"/>
  <c r="L241" i="6"/>
  <c r="L277" i="6" l="1"/>
  <c r="K137" i="19"/>
  <c r="K5" i="19" s="1"/>
  <c r="K277" i="6"/>
  <c r="M277" i="6" s="1"/>
  <c r="M279" i="6" s="1"/>
  <c r="J137" i="19"/>
  <c r="J5" i="19" s="1"/>
  <c r="J41" i="19" l="1"/>
  <c r="K41" i="19"/>
  <c r="J136" i="19"/>
  <c r="J432" i="19" s="1"/>
  <c r="K136" i="19"/>
  <c r="K432" i="19" s="1"/>
  <c r="K48" i="19" l="1"/>
  <c r="K56" i="19" s="1"/>
  <c r="J48" i="19"/>
  <c r="J56"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Prathyusha</author>
  </authors>
  <commentList>
    <comment ref="B97" authorId="0" shapeId="0" xr:uid="{00000000-0006-0000-0500-000001000000}">
      <text>
        <r>
          <rPr>
            <b/>
            <sz val="9"/>
            <color indexed="81"/>
            <rFont val="Tahoma"/>
            <family val="2"/>
          </rPr>
          <t>Prathyusha:</t>
        </r>
        <r>
          <rPr>
            <sz val="9"/>
            <color indexed="81"/>
            <rFont val="Tahoma"/>
            <family val="2"/>
          </rPr>
          <t xml:space="preserve">
Based on NATCOM II Report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Prathyusha</author>
  </authors>
  <commentList>
    <comment ref="B60" authorId="0" shapeId="0" xr:uid="{00000000-0006-0000-0700-000001000000}">
      <text>
        <r>
          <rPr>
            <b/>
            <sz val="9"/>
            <color indexed="81"/>
            <rFont val="Tahoma"/>
            <family val="2"/>
          </rPr>
          <t>Prathyusha:</t>
        </r>
        <r>
          <rPr>
            <sz val="9"/>
            <color indexed="81"/>
            <rFont val="Tahoma"/>
            <family val="2"/>
          </rPr>
          <t xml:space="preserve">
Based on NATCOM II Report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Prathyusha</author>
  </authors>
  <commentList>
    <comment ref="B59" authorId="0" shapeId="0" xr:uid="{00000000-0006-0000-0900-000001000000}">
      <text>
        <r>
          <rPr>
            <b/>
            <sz val="9"/>
            <color indexed="81"/>
            <rFont val="Tahoma"/>
            <family val="2"/>
          </rPr>
          <t>Prathyusha:</t>
        </r>
        <r>
          <rPr>
            <sz val="9"/>
            <color indexed="81"/>
            <rFont val="Tahoma"/>
            <family val="2"/>
          </rPr>
          <t xml:space="preserve">
Based on NATCOM II Report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Prathyusha</author>
  </authors>
  <commentList>
    <comment ref="B59" authorId="0" shapeId="0" xr:uid="{00000000-0006-0000-0B00-000001000000}">
      <text>
        <r>
          <rPr>
            <b/>
            <sz val="9"/>
            <color indexed="81"/>
            <rFont val="Tahoma"/>
            <family val="2"/>
          </rPr>
          <t>Prathyusha:</t>
        </r>
        <r>
          <rPr>
            <sz val="9"/>
            <color indexed="81"/>
            <rFont val="Tahoma"/>
            <family val="2"/>
          </rPr>
          <t xml:space="preserve">
Based on NATCOM II Report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Prathyusha</author>
  </authors>
  <commentList>
    <comment ref="B59" authorId="0" shapeId="0" xr:uid="{00000000-0006-0000-0D00-000001000000}">
      <text>
        <r>
          <rPr>
            <b/>
            <sz val="9"/>
            <color indexed="81"/>
            <rFont val="Tahoma"/>
            <family val="2"/>
          </rPr>
          <t>Prathyusha:</t>
        </r>
        <r>
          <rPr>
            <sz val="9"/>
            <color indexed="81"/>
            <rFont val="Tahoma"/>
            <family val="2"/>
          </rPr>
          <t xml:space="preserve">
Based on NATCOM II Report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Prathyusha</author>
  </authors>
  <commentList>
    <comment ref="B59" authorId="0" shapeId="0" xr:uid="{00000000-0006-0000-0F00-000001000000}">
      <text>
        <r>
          <rPr>
            <b/>
            <sz val="9"/>
            <color indexed="81"/>
            <rFont val="Tahoma"/>
            <family val="2"/>
          </rPr>
          <t>Prathyusha:</t>
        </r>
        <r>
          <rPr>
            <sz val="9"/>
            <color indexed="81"/>
            <rFont val="Tahoma"/>
            <family val="2"/>
          </rPr>
          <t xml:space="preserve">
Based on NATCOM II Report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Prathyusha</author>
  </authors>
  <commentList>
    <comment ref="B59" authorId="0" shapeId="0" xr:uid="{00000000-0006-0000-1100-000001000000}">
      <text>
        <r>
          <rPr>
            <b/>
            <sz val="9"/>
            <color indexed="81"/>
            <rFont val="Tahoma"/>
            <family val="2"/>
          </rPr>
          <t>Prathyusha:</t>
        </r>
        <r>
          <rPr>
            <sz val="9"/>
            <color indexed="81"/>
            <rFont val="Tahoma"/>
            <family val="2"/>
          </rPr>
          <t xml:space="preserve">
Based on NATCOM II Report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Prathyusha</author>
  </authors>
  <commentList>
    <comment ref="B60" authorId="0" shapeId="0" xr:uid="{00000000-0006-0000-1300-000001000000}">
      <text>
        <r>
          <rPr>
            <b/>
            <sz val="9"/>
            <color indexed="81"/>
            <rFont val="Tahoma"/>
            <family val="2"/>
          </rPr>
          <t>Prathyusha:</t>
        </r>
        <r>
          <rPr>
            <sz val="9"/>
            <color indexed="81"/>
            <rFont val="Tahoma"/>
            <family val="2"/>
          </rPr>
          <t xml:space="preserve">
Based on NATCOM II Report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Prathyusha</author>
  </authors>
  <commentList>
    <comment ref="B60" authorId="0" shapeId="0" xr:uid="{00000000-0006-0000-1500-000001000000}">
      <text>
        <r>
          <rPr>
            <b/>
            <sz val="9"/>
            <color indexed="81"/>
            <rFont val="Tahoma"/>
            <family val="2"/>
          </rPr>
          <t>Prathyusha:</t>
        </r>
        <r>
          <rPr>
            <sz val="9"/>
            <color indexed="81"/>
            <rFont val="Tahoma"/>
            <family val="2"/>
          </rPr>
          <t xml:space="preserve">
Based on NATCOM II Report</t>
        </r>
      </text>
    </comment>
  </commentList>
</comments>
</file>

<file path=xl/sharedStrings.xml><?xml version="1.0" encoding="utf-8"?>
<sst xmlns="http://schemas.openxmlformats.org/spreadsheetml/2006/main" count="5911" uniqueCount="669">
  <si>
    <t>kg CH4/kg BOD</t>
  </si>
  <si>
    <t>Beer</t>
  </si>
  <si>
    <t>Sugar</t>
  </si>
  <si>
    <t>Kg COD/m3</t>
  </si>
  <si>
    <t>Iron &amp; Steel</t>
  </si>
  <si>
    <t>Fertilizers</t>
  </si>
  <si>
    <t>Coffee</t>
  </si>
  <si>
    <t>Dairy</t>
  </si>
  <si>
    <t>Pulp &amp; Paper</t>
  </si>
  <si>
    <t>Rubber</t>
  </si>
  <si>
    <t>Tannery</t>
  </si>
  <si>
    <t>India</t>
  </si>
  <si>
    <t>Meat</t>
  </si>
  <si>
    <t>kg CH4/kg COD</t>
  </si>
  <si>
    <t>Kg COD/Year</t>
  </si>
  <si>
    <t xml:space="preserve"> tonnes</t>
  </si>
  <si>
    <t>Pig Iron</t>
  </si>
  <si>
    <t>Sponge Iron</t>
  </si>
  <si>
    <t>Finished Steel (Alloy/Non-Alloy)</t>
  </si>
  <si>
    <t>kg COD/Year</t>
  </si>
  <si>
    <t>Nitrogenous Fertilizer (N)</t>
  </si>
  <si>
    <t>Phosphatic Fertilizer (P2O5)</t>
  </si>
  <si>
    <t>Sugar - India</t>
  </si>
  <si>
    <t>Fertilizers - India</t>
  </si>
  <si>
    <t>Iron &amp; Steel - India</t>
  </si>
  <si>
    <t>Coffee - India</t>
  </si>
  <si>
    <t>Petroleum, oil and Lubricants - India</t>
  </si>
  <si>
    <t>Meat - India</t>
  </si>
  <si>
    <t>Paper - India</t>
  </si>
  <si>
    <t>Paper  - India</t>
  </si>
  <si>
    <t>Rubber - India</t>
  </si>
  <si>
    <t>Tannery - India</t>
  </si>
  <si>
    <t>Sheep skins and Lamb skins</t>
  </si>
  <si>
    <t>Bo (max. capacity of methane production)</t>
  </si>
  <si>
    <t>Total Methane production</t>
  </si>
  <si>
    <t>Methane Recovery</t>
  </si>
  <si>
    <t>Parameter</t>
  </si>
  <si>
    <t>Computed/Userinput/Default</t>
  </si>
  <si>
    <t>CH4 Emissions in Kg Ch4/year</t>
  </si>
  <si>
    <t xml:space="preserve">Computed </t>
  </si>
  <si>
    <t>i - industrial Sector</t>
  </si>
  <si>
    <t>User input</t>
  </si>
  <si>
    <t>Si - Organic Component removed as Sludge in inventory year, kg COD/year</t>
  </si>
  <si>
    <t>Default</t>
  </si>
  <si>
    <t>EFi - Emission factor for industry i, Kg CH4/Kg COD for treatment /discharge pathway or system used in inventory year</t>
  </si>
  <si>
    <t>TOWi - Total organically degradable material in wastewater for industry I, Kg COD/year</t>
  </si>
  <si>
    <t>Computed</t>
  </si>
  <si>
    <t>i - industrial sector</t>
  </si>
  <si>
    <t>Default/user input</t>
  </si>
  <si>
    <t>j - each treatment/discharge pathway or system</t>
  </si>
  <si>
    <t>Petroleum</t>
  </si>
  <si>
    <t>• MoEF - India Second National Communication to the United Nations Framework Convention on Climate Change
• INCCA - India: Greenhouse Gas Emissions 2007</t>
  </si>
  <si>
    <t>Sources</t>
  </si>
  <si>
    <t>• MoEF - India Second National Communication to the United Nations Framework Convention on Climate Change
• NEERI Documents</t>
  </si>
  <si>
    <t xml:space="preserve">Methane recovery   </t>
  </si>
  <si>
    <t>Fraction</t>
  </si>
  <si>
    <t xml:space="preserve">Methane recovery  </t>
  </si>
  <si>
    <t>Industry Type</t>
  </si>
  <si>
    <t xml:space="preserve">Soft drink </t>
  </si>
  <si>
    <t>Soft drink</t>
  </si>
  <si>
    <t>MCF</t>
  </si>
  <si>
    <t>Sea, river and lake discharge</t>
  </si>
  <si>
    <t>Aerobic treatment plant (well managed)</t>
  </si>
  <si>
    <t>Aerobic treatment plant (not well managed; overloaded)</t>
  </si>
  <si>
    <t>Anaerobic digester for sludge</t>
  </si>
  <si>
    <t>Anaerobic reactor (e.g., UASB, Fixed Film Reactor)</t>
  </si>
  <si>
    <t>Anaerobic shallow lagoon (Depth less than 2 metres)</t>
  </si>
  <si>
    <t>Anaerobic deep lagoon (Depth more than 2 metres)</t>
  </si>
  <si>
    <t>MCFx = Methane correction factor of the "x" system  treating the effluent</t>
  </si>
  <si>
    <t>Methane Correction Factor based on Type of treatment/discharge system or pathway</t>
  </si>
  <si>
    <r>
      <t>COD</t>
    </r>
    <r>
      <rPr>
        <i/>
        <vertAlign val="subscript"/>
        <sz val="12"/>
        <color theme="1"/>
        <rFont val="Times New Roman"/>
        <family val="1"/>
      </rPr>
      <t>i</t>
    </r>
    <r>
      <rPr>
        <b/>
        <sz val="12"/>
        <color theme="1"/>
        <rFont val="Times New Roman"/>
        <family val="1"/>
      </rPr>
      <t xml:space="preserve"> = Industrial degradable organic component in wastewater</t>
    </r>
  </si>
  <si>
    <r>
      <t>Industrial Production (P</t>
    </r>
    <r>
      <rPr>
        <i/>
        <vertAlign val="subscript"/>
        <sz val="12"/>
        <color theme="1"/>
        <rFont val="Times New Roman"/>
        <family val="1"/>
      </rPr>
      <t>i</t>
    </r>
    <r>
      <rPr>
        <b/>
        <sz val="12"/>
        <color theme="1"/>
        <rFont val="Times New Roman"/>
        <family val="1"/>
      </rPr>
      <t>)</t>
    </r>
  </si>
  <si>
    <r>
      <t>Wastewater generated per tonne of Product (W</t>
    </r>
    <r>
      <rPr>
        <i/>
        <vertAlign val="subscript"/>
        <sz val="12"/>
        <color theme="1"/>
        <rFont val="Times New Roman"/>
        <family val="1"/>
      </rPr>
      <t>i</t>
    </r>
    <r>
      <rPr>
        <b/>
        <sz val="12"/>
        <color theme="1"/>
        <rFont val="Times New Roman"/>
        <family val="1"/>
      </rPr>
      <t>)</t>
    </r>
  </si>
  <si>
    <r>
      <t>m</t>
    </r>
    <r>
      <rPr>
        <b/>
        <vertAlign val="superscript"/>
        <sz val="12"/>
        <color theme="1"/>
        <rFont val="Times New Roman"/>
        <family val="1"/>
      </rPr>
      <t>3</t>
    </r>
  </si>
  <si>
    <r>
      <t>Total organically degradable material in wastewater for industry (TOW</t>
    </r>
    <r>
      <rPr>
        <i/>
        <vertAlign val="subscript"/>
        <sz val="12"/>
        <color theme="1"/>
        <rFont val="Times New Roman"/>
        <family val="1"/>
      </rPr>
      <t>i</t>
    </r>
    <r>
      <rPr>
        <b/>
        <sz val="12"/>
        <color theme="1"/>
        <rFont val="Times New Roman"/>
        <family val="1"/>
      </rPr>
      <t>)</t>
    </r>
  </si>
  <si>
    <r>
      <t>Emission Factor (EF</t>
    </r>
    <r>
      <rPr>
        <i/>
        <vertAlign val="subscript"/>
        <sz val="12"/>
        <color theme="1"/>
        <rFont val="Times New Roman"/>
        <family val="1"/>
      </rPr>
      <t>i</t>
    </r>
    <r>
      <rPr>
        <b/>
        <sz val="12"/>
        <color theme="1"/>
        <rFont val="Times New Roman"/>
        <family val="1"/>
      </rPr>
      <t>)</t>
    </r>
  </si>
  <si>
    <r>
      <t>R</t>
    </r>
    <r>
      <rPr>
        <vertAlign val="subscript"/>
        <sz val="12"/>
        <color theme="1"/>
        <rFont val="Times New Roman"/>
        <family val="1"/>
      </rPr>
      <t>i</t>
    </r>
    <r>
      <rPr>
        <sz val="12"/>
        <color theme="1"/>
        <rFont val="Times New Roman"/>
        <family val="1"/>
      </rPr>
      <t xml:space="preserve"> = amount of Ch4 recovered in inventory year, Kg CH4/year</t>
    </r>
  </si>
  <si>
    <r>
      <t>W</t>
    </r>
    <r>
      <rPr>
        <vertAlign val="subscript"/>
        <sz val="12"/>
        <color theme="1"/>
        <rFont val="Times New Roman"/>
        <family val="1"/>
      </rPr>
      <t xml:space="preserve">i </t>
    </r>
    <r>
      <rPr>
        <sz val="12"/>
        <color theme="1"/>
        <rFont val="Times New Roman"/>
        <family val="1"/>
      </rPr>
      <t>- Waste water generated from i, m</t>
    </r>
    <r>
      <rPr>
        <vertAlign val="superscript"/>
        <sz val="12"/>
        <color theme="1"/>
        <rFont val="Times New Roman"/>
        <family val="1"/>
      </rPr>
      <t>3</t>
    </r>
    <r>
      <rPr>
        <sz val="12"/>
        <color theme="1"/>
        <rFont val="Times New Roman"/>
        <family val="1"/>
      </rPr>
      <t>/tonne</t>
    </r>
    <r>
      <rPr>
        <vertAlign val="subscript"/>
        <sz val="12"/>
        <color theme="1"/>
        <rFont val="Times New Roman"/>
        <family val="1"/>
      </rPr>
      <t>product</t>
    </r>
  </si>
  <si>
    <r>
      <t>COD</t>
    </r>
    <r>
      <rPr>
        <vertAlign val="subscript"/>
        <sz val="12"/>
        <color theme="1"/>
        <rFont val="Times New Roman"/>
        <family val="1"/>
      </rPr>
      <t>i</t>
    </r>
    <r>
      <rPr>
        <sz val="12"/>
        <color theme="1"/>
        <rFont val="Times New Roman"/>
        <family val="1"/>
      </rPr>
      <t xml:space="preserve"> - Chemical Oxygen Demand (Industrial degradable organic component in wastewater, Kg COD/m</t>
    </r>
    <r>
      <rPr>
        <vertAlign val="superscript"/>
        <sz val="12"/>
        <color theme="1"/>
        <rFont val="Times New Roman"/>
        <family val="1"/>
      </rPr>
      <t>3</t>
    </r>
  </si>
  <si>
    <r>
      <t>EF</t>
    </r>
    <r>
      <rPr>
        <vertAlign val="subscript"/>
        <sz val="12"/>
        <color theme="1"/>
        <rFont val="Times New Roman"/>
        <family val="1"/>
      </rPr>
      <t>i</t>
    </r>
    <r>
      <rPr>
        <sz val="12"/>
        <color theme="1"/>
        <rFont val="Times New Roman"/>
        <family val="1"/>
      </rPr>
      <t xml:space="preserve"> - Emission Factor for each treatment/discharge pathway or system, kg CH4/kg COD</t>
    </r>
  </si>
  <si>
    <r>
      <t>B</t>
    </r>
    <r>
      <rPr>
        <vertAlign val="subscript"/>
        <sz val="12"/>
        <color theme="1"/>
        <rFont val="Times New Roman"/>
        <family val="1"/>
      </rPr>
      <t>o</t>
    </r>
    <r>
      <rPr>
        <sz val="12"/>
        <color theme="1"/>
        <rFont val="Times New Roman"/>
        <family val="1"/>
      </rPr>
      <t xml:space="preserve"> - maximum CH4 producing capacity, kg CH4/kg COD</t>
    </r>
  </si>
  <si>
    <r>
      <t>MCF</t>
    </r>
    <r>
      <rPr>
        <vertAlign val="subscript"/>
        <sz val="12"/>
        <color theme="1"/>
        <rFont val="Times New Roman"/>
        <family val="1"/>
      </rPr>
      <t xml:space="preserve">j </t>
    </r>
    <r>
      <rPr>
        <sz val="12"/>
        <color theme="1"/>
        <rFont val="Times New Roman"/>
        <family val="1"/>
      </rPr>
      <t>- methane correction factor (fraction)</t>
    </r>
  </si>
  <si>
    <r>
      <t>Waste water generated per tonne of Product (m</t>
    </r>
    <r>
      <rPr>
        <vertAlign val="superscript"/>
        <sz val="12"/>
        <color theme="1"/>
        <rFont val="Times New Roman"/>
        <family val="1"/>
      </rPr>
      <t>3</t>
    </r>
    <r>
      <rPr>
        <sz val="12"/>
        <color theme="1"/>
        <rFont val="Times New Roman"/>
        <family val="1"/>
      </rPr>
      <t>)</t>
    </r>
  </si>
  <si>
    <t>Units</t>
  </si>
  <si>
    <t>2006-07</t>
  </si>
  <si>
    <t>2007-08</t>
  </si>
  <si>
    <t>2008-09</t>
  </si>
  <si>
    <t>2009-10</t>
  </si>
  <si>
    <t>2010-11</t>
  </si>
  <si>
    <t>2011-12</t>
  </si>
  <si>
    <t>2012-13</t>
  </si>
  <si>
    <t>Thousand Tonnes</t>
  </si>
  <si>
    <t>Tonnes</t>
  </si>
  <si>
    <t>2004-05</t>
  </si>
  <si>
    <t>2005-06</t>
  </si>
  <si>
    <t>2013-14</t>
  </si>
  <si>
    <t>Total Methane Emission             (Tonnes CH4)</t>
  </si>
  <si>
    <t>Industrial Production (Pi)</t>
  </si>
  <si>
    <t>Dairy - India</t>
  </si>
  <si>
    <t>Bovine Hides and Skins</t>
  </si>
  <si>
    <t>Goat skins and Kid skins</t>
  </si>
  <si>
    <t>Total emission (without methane recovery)  [tonnes CH4]</t>
  </si>
  <si>
    <t>Total emission after Methane recovery   [Tonnes CH4]</t>
  </si>
  <si>
    <t xml:space="preserve">Total emission for Iron &amp; Steel sector [Tonnes CO2e] (GWP) </t>
  </si>
  <si>
    <t>Total emission (without methane recovery)  [Tonnes CH4]</t>
  </si>
  <si>
    <t xml:space="preserve">Total emission for Fertilizer sector [Tonnes CO2e] (GWP) </t>
  </si>
  <si>
    <t xml:space="preserve">Total emission for Sugar sector [Tonnes CO2e] (GWP) </t>
  </si>
  <si>
    <t xml:space="preserve">Total emission for Coffee sector [Tonnes CO2e] (GWP) </t>
  </si>
  <si>
    <t xml:space="preserve">Total emission for Petroleum sector [Tonnes CO2e] (GWP) </t>
  </si>
  <si>
    <t xml:space="preserve">Total emission for Dairy sector [Tonnes CO2e] (GWP) </t>
  </si>
  <si>
    <t xml:space="preserve">Total emission for Meat sector [Tonnes CO2e] (GWP) </t>
  </si>
  <si>
    <t xml:space="preserve">Total emission for Paper sector [Tonnes CO2e] (GWP) </t>
  </si>
  <si>
    <t xml:space="preserve">Total emission for Rubber sector [Tonnes CO2e] (GWP) </t>
  </si>
  <si>
    <t xml:space="preserve">Total emission for Tannery sector [Tonnes CO2e] (GWP) </t>
  </si>
  <si>
    <t>Sector</t>
  </si>
  <si>
    <t xml:space="preserve">Waste </t>
  </si>
  <si>
    <t>Version</t>
  </si>
  <si>
    <t>Time Series</t>
  </si>
  <si>
    <t>Level of Disaggregation</t>
  </si>
  <si>
    <t>Sub-sector Disaggregation</t>
  </si>
  <si>
    <t>Sector Description</t>
  </si>
  <si>
    <t>About GHG Platform</t>
  </si>
  <si>
    <t>Lead Institution</t>
  </si>
  <si>
    <t>Contact Details</t>
  </si>
  <si>
    <t>info@ghgplatform-india.org, soumya.chaturvedula@iclei.org</t>
  </si>
  <si>
    <t>Usage Policy</t>
  </si>
  <si>
    <t xml:space="preserve">Any re-production or re-distribution of the material(s) and information displayed and published on this Website/GHG Platform India/Portal shall be accompanied by a due acknowledgment and credit to the GHG Platform India for such material(s) and information.
You must give appropriate credit, provide a link, and indicate if changes were made. You may do so in any reasonable manner, but not in any way that suggests the GHG Platform India endorses you or your use. Data sheets may be revised or updated from time to time. The latest version of each data sheet will be posted on the website. To keep abreast of these changes, please email us at info@ghgplatform-india.org so that we may inform you when data sheets have been updated. </t>
  </si>
  <si>
    <t>Citation</t>
  </si>
  <si>
    <t>Disclaimer</t>
  </si>
  <si>
    <t>The data used for arriving at the results of this study is from published, secondary sources, or wholly or in part from official sources that have been duly acknowledged. The veracity of the data has been corroborated to the maximum extent possible.  However, the GHG Platform India shall not be held liable and responsible to establish the veracity of or corroborate such content or data and shall not be responsible or liable for any consequences that arise from and / or any harm or loss caused by way of placing reliance on the material(s) and information displayed and published on the website or by further use and analysis of the results of this study</t>
  </si>
  <si>
    <t>2005-2013</t>
  </si>
  <si>
    <t>Contents</t>
  </si>
  <si>
    <t>Tabs</t>
  </si>
  <si>
    <t>Description</t>
  </si>
  <si>
    <t xml:space="preserve">Final Results </t>
  </si>
  <si>
    <t>Iron&amp;Steel</t>
  </si>
  <si>
    <t xml:space="preserve">Petroleum </t>
  </si>
  <si>
    <t>Softdrink</t>
  </si>
  <si>
    <t>Flowsheet</t>
  </si>
  <si>
    <t>Methodology</t>
  </si>
  <si>
    <t xml:space="preserve">Data obtained from Government Nodal Departments, Statistical Publications, Industry Associations etc. </t>
  </si>
  <si>
    <t>ICLEI South Asia</t>
  </si>
  <si>
    <t xml:space="preserve">The GHG Platform India is a collective Indian civil-society initiative providing an independent sector and economy wide estimation and analysis of India’s greenhouse gas (GHG) emissions from 2005 to 2013.  The platform comprises of eminent organisations namely, Council on Energy, Environment and Water, Center for Study of Science, Technology and Policy (CSTEP), ICLEI South Asia, Shakti Sustainable Energy Foundation, Vasudha Foundation and WRI-India.  </t>
  </si>
  <si>
    <t>Andaman &amp; Nicobar</t>
  </si>
  <si>
    <t>Andhra Pradesh</t>
  </si>
  <si>
    <t>Arunachal Pradesh</t>
  </si>
  <si>
    <t>Assam</t>
  </si>
  <si>
    <t>Bihar</t>
  </si>
  <si>
    <t>Chandigarh</t>
  </si>
  <si>
    <t>Chhattisgarh</t>
  </si>
  <si>
    <t>Dadra &amp; Nagar Haveli</t>
  </si>
  <si>
    <t>Daman &amp; Diu</t>
  </si>
  <si>
    <t>Delhi</t>
  </si>
  <si>
    <t>Goa</t>
  </si>
  <si>
    <t>Gujarat</t>
  </si>
  <si>
    <t>Haryana</t>
  </si>
  <si>
    <t>Himachal Pradesh</t>
  </si>
  <si>
    <t>Jammu &amp; Kashmir</t>
  </si>
  <si>
    <t>Jharkhand</t>
  </si>
  <si>
    <t>Karnataka</t>
  </si>
  <si>
    <t>Kerala</t>
  </si>
  <si>
    <t>Lakshadweep</t>
  </si>
  <si>
    <t>Madhya Pradesh</t>
  </si>
  <si>
    <t>Maharashtra</t>
  </si>
  <si>
    <t>Manipur</t>
  </si>
  <si>
    <t>Meghalaya</t>
  </si>
  <si>
    <t>Mizoram</t>
  </si>
  <si>
    <t>Nagaland</t>
  </si>
  <si>
    <t>Odisha</t>
  </si>
  <si>
    <t>Puducherry</t>
  </si>
  <si>
    <t>Punjab</t>
  </si>
  <si>
    <t>Rajasthan</t>
  </si>
  <si>
    <t>Sikkim</t>
  </si>
  <si>
    <t>Tamil Nadu</t>
  </si>
  <si>
    <t>Tripura</t>
  </si>
  <si>
    <t>Uttar Pradesh</t>
  </si>
  <si>
    <t>Uttrakhand</t>
  </si>
  <si>
    <t>West Bengal</t>
  </si>
  <si>
    <t>State-total</t>
  </si>
  <si>
    <t>Rubber - India -State total</t>
  </si>
  <si>
    <t>Tannery - State total</t>
  </si>
  <si>
    <t>Paper-India- State total</t>
  </si>
  <si>
    <t>Meat-India- State total</t>
  </si>
  <si>
    <t>Dairy-India- State total</t>
  </si>
  <si>
    <t>Petroleum-India- State total</t>
  </si>
  <si>
    <t>Petroleum-India</t>
  </si>
  <si>
    <t>Coffee-India- State total</t>
  </si>
  <si>
    <t>Sugar-India- State total</t>
  </si>
  <si>
    <t>Total Industrial Wastewater Treatment and Discharge by State</t>
  </si>
  <si>
    <t xml:space="preserve">Total CO2e emissions (tonnes) </t>
  </si>
  <si>
    <t xml:space="preserve">State-wise Total GHG Emissions from Industrial Wastewater Treatment and Discharge (Tonnes of CO2e) </t>
  </si>
  <si>
    <t xml:space="preserve">Daman &amp; Diu </t>
  </si>
  <si>
    <t>Natural and Synthetic Rubber</t>
  </si>
  <si>
    <t>Telangana</t>
  </si>
  <si>
    <t>State</t>
  </si>
  <si>
    <t>All-India</t>
  </si>
  <si>
    <r>
      <rPr>
        <b/>
        <sz val="12"/>
        <color theme="1"/>
        <rFont val="Times New Roman"/>
        <family val="1"/>
      </rPr>
      <t>Source:</t>
    </r>
    <r>
      <rPr>
        <sz val="12"/>
        <color theme="1"/>
        <rFont val="Times New Roman"/>
        <family val="1"/>
      </rPr>
      <t xml:space="preserve"> Annexure XXIX, Status Paper on Sugarcane, Directorate of Sugarcane Development, Ministry of Agriculture</t>
    </r>
  </si>
  <si>
    <r>
      <t xml:space="preserve">Weblink: </t>
    </r>
    <r>
      <rPr>
        <sz val="12"/>
        <color theme="1"/>
        <rFont val="Times New Roman"/>
        <family val="1"/>
      </rPr>
      <t>http://www.nfsm.gov.in/Publicity/2014-15/Books/Status%20Paper%20of%20Sugarcane_Final_New.pdf</t>
    </r>
  </si>
  <si>
    <t>Remarks:</t>
  </si>
  <si>
    <t>State-wise data on Sugar Production for years 2012-13 and 2013-14 is not available. National-level Sugar production data available for these 2 years has been apportioned to each of the states based on corresponding proportions in 2011-12</t>
  </si>
  <si>
    <t>Daman Diu</t>
  </si>
  <si>
    <t>Dadra and Nagar Haveli</t>
  </si>
  <si>
    <t>Total</t>
  </si>
  <si>
    <t>Total (All-India)</t>
  </si>
  <si>
    <r>
      <rPr>
        <b/>
        <sz val="12"/>
        <color theme="1"/>
        <rFont val="Times New Roman"/>
        <family val="1"/>
      </rPr>
      <t>Source</t>
    </r>
    <r>
      <rPr>
        <sz val="12"/>
        <color theme="1"/>
        <rFont val="Times New Roman"/>
        <family val="1"/>
      </rPr>
      <t>: Petroleum Planning &amp; Analysis Cell (PPAC), Ministry of Petroleum &amp; Natural Gas – Production of Petroleum Products</t>
    </r>
  </si>
  <si>
    <r>
      <rPr>
        <b/>
        <sz val="12"/>
        <color theme="1"/>
        <rFont val="Times New Roman"/>
        <family val="1"/>
      </rPr>
      <t xml:space="preserve">Weblink: </t>
    </r>
    <r>
      <rPr>
        <sz val="12"/>
        <color theme="1"/>
        <rFont val="Times New Roman"/>
        <family val="1"/>
      </rPr>
      <t>http://www.ppac.org.in/WriteReadData/userfiles/file/PT_production_source_H.xls</t>
    </r>
  </si>
  <si>
    <r>
      <rPr>
        <b/>
        <sz val="12"/>
        <color theme="1"/>
        <rFont val="Times New Roman"/>
        <family val="1"/>
      </rPr>
      <t xml:space="preserve">Weblink: </t>
    </r>
    <r>
      <rPr>
        <sz val="12"/>
        <color theme="1"/>
        <rFont val="Times New Roman"/>
        <family val="1"/>
      </rPr>
      <t>http://www.ppac.org.in/WriteReadData/userfiles/file/PT_crude_H.xls</t>
    </r>
  </si>
  <si>
    <t>State-wise data on production of Petroleum products is not available. National-level data available on production of Petroleum products has been apportioned to each of the states based on corresponding proportions of 'Total volume of Crude Oil processed' by refineries located in different states</t>
  </si>
  <si>
    <t>Total Volume of Crude Oil processed by State</t>
  </si>
  <si>
    <t>State-wise Sugar Production considered in the emission estimates</t>
  </si>
  <si>
    <t>State-wise production of Petroleum, Oil and Lubricants considered in the emission estimates</t>
  </si>
  <si>
    <t>State-wise Milk Production considered in the emission estimates</t>
  </si>
  <si>
    <t>All- India</t>
  </si>
  <si>
    <t>State/Union-Territory</t>
  </si>
  <si>
    <t>No. of Dairies</t>
  </si>
  <si>
    <t>Installed Capacity (Thousand litre per day)</t>
  </si>
  <si>
    <r>
      <rPr>
        <b/>
        <sz val="12"/>
        <color theme="1"/>
        <rFont val="Times New Roman"/>
        <family val="1"/>
      </rPr>
      <t>Source:</t>
    </r>
    <r>
      <rPr>
        <sz val="12"/>
        <color theme="1"/>
        <rFont val="Times New Roman"/>
        <family val="1"/>
      </rPr>
      <t xml:space="preserve"> Basic Animal Husbandry Statistics 2012 - PART VIII- Dairying Statistics, Department of Animal Husbandry, Dairying &amp; Fisheries, Ministry of Agriculture </t>
    </r>
  </si>
  <si>
    <r>
      <t xml:space="preserve">Weblink: </t>
    </r>
    <r>
      <rPr>
        <sz val="12"/>
        <color theme="1"/>
        <rFont val="Times New Roman"/>
        <family val="1"/>
      </rPr>
      <t>http://dahd.nic.in/sites/default/files/11.%20Part%20VIII%20Dairying%20%20Statistics%20BAHS%202012.pdf</t>
    </r>
  </si>
  <si>
    <r>
      <rPr>
        <b/>
        <sz val="12"/>
        <color theme="1"/>
        <rFont val="Times New Roman"/>
        <family val="1"/>
      </rPr>
      <t>Source:</t>
    </r>
    <r>
      <rPr>
        <sz val="12"/>
        <color theme="1"/>
        <rFont val="Times New Roman"/>
        <family val="1"/>
      </rPr>
      <t xml:space="preserve"> Basic Animal Husbandry &amp; Fisheries Statistics- 2015, Department of Animal Husbandry, Dairying &amp; Fisheries, Ministry of Agriculture</t>
    </r>
  </si>
  <si>
    <t>State-wise data on Milk processed by dairies is not available. National-level data available on production of Milk has been apportioned to each of the states based on corresponding proportions of 'Installed capacity' of Dairies located in different states</t>
  </si>
  <si>
    <t>As on 31st March, 2011</t>
  </si>
  <si>
    <r>
      <t xml:space="preserve">Weblink: </t>
    </r>
    <r>
      <rPr>
        <sz val="12"/>
        <color theme="1"/>
        <rFont val="Times New Roman"/>
        <family val="1"/>
      </rPr>
      <t>Available at http://dahd.nic.in/sites/default/files/BAH_%26_FS_Book.pdf</t>
    </r>
  </si>
  <si>
    <t>State-wise Meat Production considered in the emission estimates</t>
  </si>
  <si>
    <r>
      <rPr>
        <b/>
        <sz val="12"/>
        <color theme="1"/>
        <rFont val="Times New Roman"/>
        <family val="1"/>
      </rPr>
      <t>Source:</t>
    </r>
    <r>
      <rPr>
        <sz val="12"/>
        <color theme="1"/>
        <rFont val="Times New Roman"/>
        <family val="1"/>
      </rPr>
      <t xml:space="preserve"> 1) Basic Animal Husbandry &amp; Fisheries Statistics- 2015, Department of Animal Husbandry, Dairying &amp; Fisheries, Ministry of Agriculture</t>
    </r>
  </si>
  <si>
    <t>2) Basic Animal Husbandry and Fisheries Statistics, 2012, Part III: Meat and Wool, Department of Animal Husbandry, Dairying &amp; Fisheries, Ministry of Agriculture</t>
  </si>
  <si>
    <t>2) http://dahd.nic.in/sites/default/files/wool.pdf</t>
  </si>
  <si>
    <t>State-wise Rubber Production considered in the emission estimates</t>
  </si>
  <si>
    <t>Natural and Synthetic Rubber - All India</t>
  </si>
  <si>
    <t>Nos.</t>
  </si>
  <si>
    <t>Chandigarh (2017 basis)</t>
  </si>
  <si>
    <t>Dadra &amp; Nagar Haveli (2017 basis)</t>
  </si>
  <si>
    <t>Daman &amp; Diu (2017 basis)</t>
  </si>
  <si>
    <t>Meghalaya (2004-05 basis)</t>
  </si>
  <si>
    <t>Nagaland (2004-05 basis)</t>
  </si>
  <si>
    <t>Puducherry (2017 basis)</t>
  </si>
  <si>
    <t>Tripura (2017 basis)</t>
  </si>
  <si>
    <t>Synthetic</t>
  </si>
  <si>
    <t>Reclaimed</t>
  </si>
  <si>
    <t>Reported No. of Manufacturers by State (2004-05 to 2013-14)</t>
  </si>
  <si>
    <t>Others</t>
  </si>
  <si>
    <t>Notes for 2004-05 to 2009-10</t>
  </si>
  <si>
    <t>Others- includes  Jammu and Kashmir, Meghalaya, Nagaland, Puducherry and Tripura</t>
  </si>
  <si>
    <t>Punjab- includes Chandigarh</t>
  </si>
  <si>
    <t>Goa- includes Daman and Diu and Dadra and Nagar Haveli</t>
  </si>
  <si>
    <t>Notes for 2010-11 onwards</t>
  </si>
  <si>
    <t>Reported No. of Manufacturers for Other States and Union Territories (2017)</t>
  </si>
  <si>
    <t>Daman and Diu</t>
  </si>
  <si>
    <t xml:space="preserve">Rubber Cultivation in Meghalaya and Nagaland (2004-05) </t>
  </si>
  <si>
    <t>Share (%)</t>
  </si>
  <si>
    <r>
      <rPr>
        <b/>
        <sz val="12"/>
        <color theme="1"/>
        <rFont val="Times New Roman"/>
        <family val="1"/>
      </rPr>
      <t>Source:</t>
    </r>
    <r>
      <rPr>
        <sz val="12"/>
        <color theme="1"/>
        <rFont val="Times New Roman"/>
        <family val="1"/>
      </rPr>
      <t xml:space="preserve"> Statistics &amp; Planning Department, Rubber Board- Rubber Statistical monthly News </t>
    </r>
  </si>
  <si>
    <r>
      <t>Weblink:</t>
    </r>
    <r>
      <rPr>
        <sz val="12"/>
        <color theme="1"/>
        <rFont val="Times New Roman"/>
        <family val="1"/>
      </rPr>
      <t xml:space="preserve"> http://rubberboard.org.in/monstatsdisplay.asp</t>
    </r>
  </si>
  <si>
    <r>
      <rPr>
        <b/>
        <sz val="12"/>
        <color theme="1"/>
        <rFont val="Times New Roman"/>
        <family val="1"/>
      </rPr>
      <t>Remarks:</t>
    </r>
    <r>
      <rPr>
        <sz val="12"/>
        <color theme="1"/>
        <rFont val="Times New Roman"/>
        <family val="1"/>
      </rPr>
      <t xml:space="preserve"> 1) Data on no. of rubber manufacturers for the union territories of Chandigarh, Dadra &amp; Nagar Haveli, and Daman &amp; Diu is not reported separately in the considered emission reporting period. Reported data on no. of manufacturers by state for year 2017 has been used for these 3 union territories.
</t>
    </r>
  </si>
  <si>
    <t>2) Data on no. of rubber manufacturers for the states of Jammu and Kashmir, Meghalaya, Nagaland, Puducherry and Tripura is not reported separately and clubbed under 'Others' for the emission reporting period. Reported data on no. of manufacturers by state for year 2017 has been used for Puducherry, Tripura, and Jammu &amp; Kashmir. Segregated data on no. of manufacturers in Meghalaya and Nagaland is not available and has been estimated based on information on corresponding rubber cultivation in these two states, available for year 2004-05 only.</t>
  </si>
  <si>
    <t>Considered No. of Rubber Manufacturers by State</t>
  </si>
  <si>
    <r>
      <t>Weblink</t>
    </r>
    <r>
      <rPr>
        <b/>
        <sz val="12"/>
        <color theme="1"/>
        <rFont val="Times New Roman"/>
        <family val="1"/>
      </rPr>
      <t>:</t>
    </r>
    <r>
      <rPr>
        <sz val="12"/>
        <color theme="1"/>
        <rFont val="Times New Roman"/>
        <family val="1"/>
      </rPr>
      <t xml:space="preserve"> http://rubberboard.org.in/ManageScheme.asp?Id=59</t>
    </r>
  </si>
  <si>
    <r>
      <t>Weblink</t>
    </r>
    <r>
      <rPr>
        <b/>
        <sz val="12"/>
        <color theme="1"/>
        <rFont val="Times New Roman"/>
        <family val="1"/>
      </rPr>
      <t>: http://rubberboard.org.in/displaymanufacturers.asp</t>
    </r>
  </si>
  <si>
    <t>State-wise Tannery Production considered in the emission estimates</t>
  </si>
  <si>
    <t>No. of Factories</t>
  </si>
  <si>
    <t>Gross Value Added (Rs. Lakh)</t>
  </si>
  <si>
    <t>Share of the Total Gross Value added (%)</t>
  </si>
  <si>
    <r>
      <rPr>
        <b/>
        <sz val="12"/>
        <color theme="1"/>
        <rFont val="Times New Roman"/>
        <family val="1"/>
      </rPr>
      <t>Source:</t>
    </r>
    <r>
      <rPr>
        <sz val="12"/>
        <color theme="1"/>
        <rFont val="Times New Roman"/>
        <family val="1"/>
      </rPr>
      <t xml:space="preserve"> Handbook of Industrial Policy and Statistics 2008-09, Department of Industrial Policy and Promotion, Ministry of Commerce &amp; Industry</t>
    </r>
  </si>
  <si>
    <r>
      <t xml:space="preserve">Weblink: </t>
    </r>
    <r>
      <rPr>
        <sz val="12"/>
        <color theme="1"/>
        <rFont val="Times New Roman"/>
        <family val="1"/>
      </rPr>
      <t>http://eaindustry.nic.in/industrial_handbook_200809.pdf</t>
    </r>
  </si>
  <si>
    <t xml:space="preserve">State-wise data on Natural and Synthetic Rubber processed by states is not available. National-level data on cumulative production of Natural and Synthetic Rubber has been apportioned to each of the states based on the available data on no. of licensed rubber manufacturers across the emission reporting period. Information of installed production capacity for these manufacturers is not available for the period between 2004-05 to 2013-14 and thus apportionment has been done solely on the basis of the number of  licensed manufacturers. </t>
  </si>
  <si>
    <r>
      <rPr>
        <b/>
        <sz val="12"/>
        <color theme="1"/>
        <rFont val="Times New Roman"/>
        <family val="1"/>
      </rPr>
      <t>Source:</t>
    </r>
    <r>
      <rPr>
        <sz val="12"/>
        <color theme="1"/>
        <rFont val="Times New Roman"/>
        <family val="1"/>
      </rPr>
      <t xml:space="preserve"> Food and Agriculture Organization (FAO)- World Statistical Compendium for raw hides and skins, leather and leather footwear 1998-2015</t>
    </r>
  </si>
  <si>
    <r>
      <t xml:space="preserve">Weblink: </t>
    </r>
    <r>
      <rPr>
        <sz val="12"/>
        <color theme="1"/>
        <rFont val="Times New Roman"/>
        <family val="1"/>
      </rPr>
      <t>http://www.fao.org/3/a-i5599e.pdf</t>
    </r>
  </si>
  <si>
    <t>State-wise data on leather processed by states not available. National-level data available on cumulative production of  Bovine, Sheep, lamb, Goat and kid skins and hides has been apportioned to each of the states based on the available data for year 2005-06 on corresponding 'Gross Value Added' by Tannery sector. Data on no. of tannery factories is available however data on corresponding 'production or installed capacities' is not known for these tanneries. Hence, 'Gross Value Added' is gauged to be a more apporpriate metric to represent the manufacturing activity in tannery sector for each state and has been used as a basis for apportionment. Data on 'Gross Value Added' is available only for 2005-06  and has been used across the reporting period for apportionment of national production data.</t>
  </si>
  <si>
    <t>State-level data</t>
  </si>
  <si>
    <t>The Waste Sector contributes to about five percent of India's total GHG emission. Municipal solid waste, domestic wastewater and industrial wastewater are the key sources of GHG emission in the Waste Sector. Methane (CH4) is produced and released into the atmosphere as a by-product of the anaerobic decomposition of solid waste and when domestic and industrial wastewater is treated or disposed anaerobically. Nitrous oxide (N2O) emissions occur due to the protein content in domestic wastewater. 
The Waste Sector emission estimates have been prepared through a detailed disaggregated estimate of India's state-level GHG emissions from 2005-2013 resulting from disposal and decay of municipal solid waste, and from the treatment and discharge of urban domestic wastewater and industrial wastewater.</t>
  </si>
  <si>
    <t>Share of Total Installed Capacity (%)</t>
  </si>
  <si>
    <t>Total CO2e emissions (tonnes)</t>
  </si>
  <si>
    <t>State_Production_Iron &amp; Steel</t>
  </si>
  <si>
    <t>State_Production_Fertilizers</t>
  </si>
  <si>
    <t>State_Production_Sugar</t>
  </si>
  <si>
    <t>State_Production_Coffee</t>
  </si>
  <si>
    <t>State_Production_Petroleum</t>
  </si>
  <si>
    <t>State_Production_Dairy</t>
  </si>
  <si>
    <t>State_Production_Beer</t>
  </si>
  <si>
    <t>State_Production_Meat</t>
  </si>
  <si>
    <t>State_Production_Soft drink</t>
  </si>
  <si>
    <t>State_Production_Pulp &amp; Paper</t>
  </si>
  <si>
    <t>State_Production_Rubber</t>
  </si>
  <si>
    <t>State_Production_Tannery</t>
  </si>
  <si>
    <t>Final state-level CO2e emissions for Industrial Wastewater Treatment and Discharge (2005-2013)</t>
  </si>
  <si>
    <t>Andhra Pradesh &amp; Orissa</t>
  </si>
  <si>
    <t>North Eastern Region</t>
  </si>
  <si>
    <t xml:space="preserve">Total </t>
  </si>
  <si>
    <t>2003-04</t>
  </si>
  <si>
    <t>Kerela</t>
  </si>
  <si>
    <t>Plant</t>
  </si>
  <si>
    <t>CFL:Vizag</t>
  </si>
  <si>
    <t>GFCL:Kakinada/ CIL Kakinada</t>
  </si>
  <si>
    <t>NFCL:Kakinada-I</t>
  </si>
  <si>
    <t>NFCL:Kakinada-II</t>
  </si>
  <si>
    <t>BVFCL:Namrup-II</t>
  </si>
  <si>
    <t>BVFCL:Namrup-III</t>
  </si>
  <si>
    <t>ZIL:Goa</t>
  </si>
  <si>
    <t>IFFCO:Kandla</t>
  </si>
  <si>
    <t>IFFCO:Kalol</t>
  </si>
  <si>
    <t>KRIBHCO:Hazira</t>
  </si>
  <si>
    <t>GSFC:Vadodara</t>
  </si>
  <si>
    <t>GNFC:Bharuch</t>
  </si>
  <si>
    <t>GSFC:Sikka-I</t>
  </si>
  <si>
    <t>GSFC:Sikka-II</t>
  </si>
  <si>
    <t>Hin.Ind.Ltd.:Dahej</t>
  </si>
  <si>
    <t>NFL:Panipat</t>
  </si>
  <si>
    <t>MCF:Mangalore</t>
  </si>
  <si>
    <t>FACT:Udyogamandal</t>
  </si>
  <si>
    <t>FACT:Cochin-II</t>
  </si>
  <si>
    <t>RCF:Trombay</t>
  </si>
  <si>
    <t>RCF:Trombay-IV</t>
  </si>
  <si>
    <t>RCF:Trombay-V</t>
  </si>
  <si>
    <t>RCF:Thal</t>
  </si>
  <si>
    <t>DFPCL:Taloja</t>
  </si>
  <si>
    <t>NFL:Vijaipur</t>
  </si>
  <si>
    <t>NFL:Vijaipur Expn.</t>
  </si>
  <si>
    <t>SAIL:Roulkela</t>
  </si>
  <si>
    <t>OCF:Paradeep</t>
  </si>
  <si>
    <t>PPL:Paradeep</t>
  </si>
  <si>
    <t>Public Sector
NFL:Nangal-I</t>
  </si>
  <si>
    <t>NFL:Nangal-II</t>
  </si>
  <si>
    <t>NFL:Bhatinda</t>
  </si>
  <si>
    <t>PNF:Nangal</t>
  </si>
  <si>
    <t>SFC:Kota</t>
  </si>
  <si>
    <t>CFCL:Gadepan-I</t>
  </si>
  <si>
    <t>CFCL:Gadepan-II</t>
  </si>
  <si>
    <t>MFL:Chennai</t>
  </si>
  <si>
    <t>SPIC:Tuticorin</t>
  </si>
  <si>
    <t>CFL:Ennore</t>
  </si>
  <si>
    <t>TAC:Tuticorin</t>
  </si>
  <si>
    <t>IFFCO:Phulpur-I</t>
  </si>
  <si>
    <t>IFFCO:Phulpur-II</t>
  </si>
  <si>
    <t>IFFCO:Aonla-I</t>
  </si>
  <si>
    <t>IFFCO:Aonla-II</t>
  </si>
  <si>
    <t>DIL:Kanpur/ KFCL</t>
  </si>
  <si>
    <t>IGCL:Jagdishpur</t>
  </si>
  <si>
    <t>TCL:Babrala</t>
  </si>
  <si>
    <t>OCF:Shahjahanpur</t>
  </si>
  <si>
    <t>TCL:Haldia</t>
  </si>
  <si>
    <t>Hin.ind.Ltd.:Dahej</t>
  </si>
  <si>
    <t>Public Sector:
FACT:Udyogamandal</t>
  </si>
  <si>
    <t>HCL:Khetri</t>
  </si>
  <si>
    <t>States</t>
  </si>
  <si>
    <t>Orissa</t>
  </si>
  <si>
    <t>Tamilnadu</t>
  </si>
  <si>
    <t>Uttra Pradesh</t>
  </si>
  <si>
    <t>Uttarakhand</t>
  </si>
  <si>
    <t xml:space="preserve">Andhra Pradesh </t>
  </si>
  <si>
    <t xml:space="preserve">State-wise Coffee Production considered for emission estimates </t>
  </si>
  <si>
    <t>All - India</t>
  </si>
  <si>
    <r>
      <rPr>
        <b/>
        <sz val="12"/>
        <color theme="1"/>
        <rFont val="Times New Roman"/>
        <family val="1"/>
      </rPr>
      <t>Web link:</t>
    </r>
    <r>
      <rPr>
        <sz val="12"/>
        <color theme="1"/>
        <rFont val="Times New Roman"/>
        <family val="1"/>
      </rPr>
      <t xml:space="preserve"> (1) http://www.indiacoffee.org/database-coffee.html (2) Coffee Board - http://www.indiacoffee.org</t>
    </r>
  </si>
  <si>
    <r>
      <rPr>
        <b/>
        <sz val="12"/>
        <color indexed="63"/>
        <rFont val="Times New Roman"/>
        <family val="1"/>
      </rPr>
      <t>2006-07</t>
    </r>
  </si>
  <si>
    <r>
      <rPr>
        <b/>
        <sz val="12"/>
        <color theme="1"/>
        <rFont val="Times New Roman"/>
        <family val="1"/>
      </rPr>
      <t>Source:</t>
    </r>
    <r>
      <rPr>
        <sz val="12"/>
        <color theme="1"/>
        <rFont val="Times New Roman"/>
        <family val="1"/>
      </rPr>
      <t xml:space="preserve"> Annual Reports of Department of Fertilizers, Ministry of Chemicals and Fertilizers, Government of India</t>
    </r>
  </si>
  <si>
    <r>
      <t xml:space="preserve">Weblink: </t>
    </r>
    <r>
      <rPr>
        <sz val="12"/>
        <color theme="1"/>
        <rFont val="Times New Roman"/>
        <family val="1"/>
      </rPr>
      <t>http://fert.nic.in/page/publication-reports</t>
    </r>
  </si>
  <si>
    <t xml:space="preserve">Units </t>
  </si>
  <si>
    <t xml:space="preserve">2008-09 </t>
  </si>
  <si>
    <t xml:space="preserve">2012-13 </t>
  </si>
  <si>
    <t>State-wise Nitrogen Fertilizer Production considered in the emission estimates</t>
  </si>
  <si>
    <t>State-wise Phosphate Fertilizer Production considered in the emission estimates</t>
  </si>
  <si>
    <t>Plants</t>
  </si>
  <si>
    <t>2004-2005</t>
  </si>
  <si>
    <t>State-wise Paper Production considered in the emission estimates</t>
  </si>
  <si>
    <t>Industrial Production (Pi) and States Percentage Share (%)</t>
  </si>
  <si>
    <t>Daman Diu &amp; Dadra</t>
  </si>
  <si>
    <t>Chhatishgarh</t>
  </si>
  <si>
    <t>Location</t>
  </si>
  <si>
    <t>Capacity</t>
  </si>
  <si>
    <t>Raipur, Chhattisgarh</t>
  </si>
  <si>
    <t xml:space="preserve">Unit </t>
  </si>
  <si>
    <t>Gas Based</t>
  </si>
  <si>
    <t>Essar Steel Ltd</t>
  </si>
  <si>
    <t>Hazira, Gujarat</t>
  </si>
  <si>
    <t>Welspun Maxsteel Ltd 
(formerly Vikarm Ispat)</t>
  </si>
  <si>
    <t>Satav, Raigad, Maharashtra</t>
  </si>
  <si>
    <t>JSW Steel
Formerly Ispat Industries Ltd.)</t>
  </si>
  <si>
    <t>Geetapuram, Dolvi, Raigad, Maharashtra</t>
  </si>
  <si>
    <t>Coal -based</t>
  </si>
  <si>
    <t>Chattisgarh</t>
  </si>
  <si>
    <t>Action Ispat &amp; Power Pvt. Ltd</t>
  </si>
  <si>
    <t>Marakuta &amp; Pandaripathar, Jharsuguda, Odisha</t>
  </si>
  <si>
    <t>Adhunik Metaliks Ltd</t>
  </si>
  <si>
    <t>Chandrihariharpur, Sundergarh, Odisha</t>
  </si>
  <si>
    <t>Alliance Integrated Metallics Ltd.</t>
  </si>
  <si>
    <t>Bemta, Raipur, Chattisgarh</t>
  </si>
  <si>
    <t>anjani Steel Ltd</t>
  </si>
  <si>
    <t>Ujalpur, Raigarh, Chhattisgarh</t>
  </si>
  <si>
    <t>API Ispat Powertech Pvt. Ltd</t>
  </si>
  <si>
    <t>IGC Siltara, Raipur, Chhattisgarh</t>
  </si>
  <si>
    <t>Beekay Steel &amp; Power Ltd.</t>
  </si>
  <si>
    <t>Utiburu, Barbil, Odisha</t>
  </si>
  <si>
    <t>Bhushan Steel &amp; Strips Ltd</t>
  </si>
  <si>
    <t>Meramandati, Dhenkanat, Odisha</t>
  </si>
  <si>
    <t>Bihar Sponge Iron Ltd</t>
  </si>
  <si>
    <t>Chandil, Singhbhum, Jharkhand</t>
  </si>
  <si>
    <t>Crest Steel &amp; Power Pvt. Ltd</t>
  </si>
  <si>
    <t>IGC Borai, Durg, Chhattisgarh</t>
  </si>
  <si>
    <t>Deepak Steel &amp; Power Ltd</t>
  </si>
  <si>
    <t>Topadihi, Keonjhar, Odisha</t>
  </si>
  <si>
    <t>Gattant Metal Ltd</t>
  </si>
  <si>
    <t>Samakhilai, Kachchh, Gujarat</t>
  </si>
  <si>
    <t>Globarl Hi-tech Industries Ltd</t>
  </si>
  <si>
    <t>Gandhidham, Gujarat</t>
  </si>
  <si>
    <t>Goa Sponge Iron &amp; Power Ltd</t>
  </si>
  <si>
    <t>Santona, Sanguem, Goa</t>
  </si>
  <si>
    <t>Godawari Power &amp; Ispat Ltd</t>
  </si>
  <si>
    <t>Goldstar Steel &amp; Alloys Ltd</t>
  </si>
  <si>
    <t>Srirampuram, Vizianagaram, Andhra Pradesh</t>
  </si>
  <si>
    <t>Ind Synergy Ltd</t>
  </si>
  <si>
    <t>Kotmar, Raigarh, Chhattisgarh</t>
  </si>
  <si>
    <t>Jai Balaji Sponge Ltd</t>
  </si>
  <si>
    <t>Baktarnagar, Raniganj, West Bengal</t>
  </si>
  <si>
    <t>Jai Shri Balaji Steel Pvt. Ltd. (HEG Ltd)</t>
  </si>
  <si>
    <t>Borai, Durg, Chhattisgarh</t>
  </si>
  <si>
    <t>Jayaswal Neco Ltd</t>
  </si>
  <si>
    <t>Janki corporation Ltd</t>
  </si>
  <si>
    <t>Sidiginamola, Bellary, Karnataka</t>
  </si>
  <si>
    <t>SAIL</t>
  </si>
  <si>
    <t>Chattishgarh</t>
  </si>
  <si>
    <t>Chhatisgarh</t>
  </si>
  <si>
    <t>State-wise Steel Production considered in the emission estimates</t>
  </si>
  <si>
    <t>Jindal Steel &amp; Power Ltd</t>
  </si>
  <si>
    <t>Kharsia Road, Raigarh, Chhattisgarh</t>
  </si>
  <si>
    <t>Lloyds Metals &amp; Engineering Ltd</t>
  </si>
  <si>
    <t>Chuggus, Chandrapur, Maharashtra</t>
  </si>
  <si>
    <t>Mastek Steel Pvt. Ltd</t>
  </si>
  <si>
    <t>Hotakundi, Bellary, Karnataka</t>
  </si>
  <si>
    <t>MGM Steels Ltd</t>
  </si>
  <si>
    <t>Chintapokhri, Dhenkanal, Odisha</t>
  </si>
  <si>
    <t>Monnet Ispat Energy Ltd</t>
  </si>
  <si>
    <t>Chandkhuri Marg, Hasaud, Raipur, Chhattisgarh</t>
  </si>
  <si>
    <t>Monnet Ispat &amp; Energy Ltd</t>
  </si>
  <si>
    <t>Naharpalli, Raigarh, Chhhattisgarh</t>
  </si>
  <si>
    <t>MSP Steel &amp; Power Ltd</t>
  </si>
  <si>
    <t>Jamgaon, Raigarh, Chhattisgarh</t>
  </si>
  <si>
    <t>Nalwa Steel &amp; Power Ltd</t>
  </si>
  <si>
    <t>Taraimal, Raipur, Chhattisgarh</t>
  </si>
  <si>
    <t>Nova Iron &amp; Steel Ltd</t>
  </si>
  <si>
    <t>Dagori, Bilaspur, Chhattisgarh</t>
  </si>
  <si>
    <t>OCL Iron &amp; Steel Ltd</t>
  </si>
  <si>
    <t>Lamloi, Sundergarh, Odisha</t>
  </si>
  <si>
    <t>Orissa  Sponge Iron Ltd</t>
  </si>
  <si>
    <t>Pataspanga&lt; Keonjhar, Odisha</t>
  </si>
  <si>
    <t>Prakash Industries Ltd</t>
  </si>
  <si>
    <t>Champa, Jangir Champa, Chhattisgarh</t>
  </si>
  <si>
    <t>Rungta Mines Ltd</t>
  </si>
  <si>
    <t>Karakota and Kamando, Sundergarh, Odisha</t>
  </si>
  <si>
    <t>Sarda Energy &amp; Minerals Ltd</t>
  </si>
  <si>
    <t>Scaw Industries Pvt. Ltd</t>
  </si>
  <si>
    <t>Gubdichapara, Dhenkanal, Odisha</t>
  </si>
  <si>
    <t>Shivashakti Steel Ltd</t>
  </si>
  <si>
    <t>Chakradharpur, Raipur, Chhattisgarh</t>
  </si>
  <si>
    <t>Shri Bajrang Power &amp; Ispat Ltd</t>
  </si>
  <si>
    <t>Urla, Raipur, Chhattisgarh</t>
  </si>
  <si>
    <t>Shraddha Ispat Pvt. Ltd</t>
  </si>
  <si>
    <t>Shyam Set Ltd</t>
  </si>
  <si>
    <t>Dewabdighi, Burdwan, West Bengal</t>
  </si>
  <si>
    <t>Singhal Enterprises Pvt. Ltd</t>
  </si>
  <si>
    <t>Sree Metaliks Ltd</t>
  </si>
  <si>
    <t>Loidapada, Keonjhar, Odisha</t>
  </si>
  <si>
    <t>S.K.S. Ispat &amp; Power Ltd</t>
  </si>
  <si>
    <t>Sunflag Iron &amp; Steel Co. Ltd</t>
  </si>
  <si>
    <t>Bhandara, Maharashtra</t>
  </si>
  <si>
    <t>Sunil Ispat &amp; Power Ltd</t>
  </si>
  <si>
    <t>Sunil Sponge Iron Ltd</t>
  </si>
  <si>
    <t>Chiraipani, Raipur, Chhattisgarh</t>
  </si>
  <si>
    <t>Tata Sponge Iron (Ipitata Sponge)</t>
  </si>
  <si>
    <t>Joda, Keonjhar, Odisha</t>
  </si>
  <si>
    <t>Topworth Steel Pvt. Ltd</t>
  </si>
  <si>
    <t>Vandana Global Ltd</t>
  </si>
  <si>
    <t>Vallabh Steels Ltd.</t>
  </si>
  <si>
    <t>Sahnewal, Ludhiana, Punjab</t>
  </si>
  <si>
    <t>Visa Steel Ltd</t>
  </si>
  <si>
    <t>KIC, Jajpur Raod, Odisha</t>
  </si>
  <si>
    <t>Zoom Vallabh Steel Ltd</t>
  </si>
  <si>
    <t>Dughda, Saraikela-Kharswan, Jharkhand</t>
  </si>
  <si>
    <t>State-wise Pig Iron Production considered in the emission estimates</t>
  </si>
  <si>
    <t>State-wise Sponge Iron Production considered in the emission estimates</t>
  </si>
  <si>
    <t>Lanco Industires Ltd</t>
  </si>
  <si>
    <t xml:space="preserve">Chittoor, Andhra Pradesh </t>
  </si>
  <si>
    <t>Sathavahana Ispat Ltd</t>
  </si>
  <si>
    <t>Anantapur, Andhra Pradesh</t>
  </si>
  <si>
    <t>Jayaswal NECO Industries Ltd</t>
  </si>
  <si>
    <t>Sesa Goa Ltd</t>
  </si>
  <si>
    <t>Bicholim, Goa</t>
  </si>
  <si>
    <t>Usha Martin Industries</t>
  </si>
  <si>
    <t xml:space="preserve">Jamshedpur, Jharkhand </t>
  </si>
  <si>
    <t>JSW Steel Ltd</t>
  </si>
  <si>
    <t>Bellary, Karnataka</t>
  </si>
  <si>
    <t>Kalyani Ferrous Industries Ltd</t>
  </si>
  <si>
    <t>Koppal, Karnataka</t>
  </si>
  <si>
    <t>Kirloskar Ferrous Industries Ltd</t>
  </si>
  <si>
    <t>KIOCL Ltd</t>
  </si>
  <si>
    <t>Mangalore, Karnataka</t>
  </si>
  <si>
    <t>Usha Ispat Ltd</t>
  </si>
  <si>
    <t>Redi, Maharashtra</t>
  </si>
  <si>
    <t>JSW Ispat Steel Ltd</t>
  </si>
  <si>
    <t>Dolvi, Raigad, Maharashtra</t>
  </si>
  <si>
    <t>Kalinga Iron Works</t>
  </si>
  <si>
    <t>Barbil, Keonjhar, Odhisha</t>
  </si>
  <si>
    <t>Kajaria Iron Castings Ltd</t>
  </si>
  <si>
    <t>Durgapur, West Bengal</t>
  </si>
  <si>
    <t>Electrosteel Castings Ltd</t>
  </si>
  <si>
    <t>Khardah, West Bengal</t>
  </si>
  <si>
    <t>Tata Metaliks Ltd</t>
  </si>
  <si>
    <t>Kharagpur, West Bengal</t>
  </si>
  <si>
    <t>Sona Alloys Pvt. Ltd.</t>
  </si>
  <si>
    <t>Satara, Maharashtra</t>
  </si>
  <si>
    <t>Aparant Iron &amp; Steel Pvt. Ltd</t>
  </si>
  <si>
    <t>Samguem, Goa</t>
  </si>
  <si>
    <r>
      <rPr>
        <b/>
        <sz val="12"/>
        <color indexed="63"/>
        <rFont val="Times New Roman"/>
        <family val="1"/>
      </rPr>
      <t>2004-05</t>
    </r>
  </si>
  <si>
    <r>
      <rPr>
        <b/>
        <sz val="12"/>
        <color indexed="63"/>
        <rFont val="Times New Roman"/>
        <family val="1"/>
      </rPr>
      <t>2005-06</t>
    </r>
  </si>
  <si>
    <r>
      <rPr>
        <b/>
        <sz val="12"/>
        <color indexed="63"/>
        <rFont val="Times New Roman"/>
        <family val="1"/>
      </rPr>
      <t>2007-08</t>
    </r>
  </si>
  <si>
    <r>
      <rPr>
        <b/>
        <sz val="12"/>
        <color indexed="63"/>
        <rFont val="Times New Roman"/>
        <family val="1"/>
      </rPr>
      <t>2008-09</t>
    </r>
  </si>
  <si>
    <t>Average % share of states in 2011-12</t>
  </si>
  <si>
    <r>
      <t xml:space="preserve">Weblink: </t>
    </r>
    <r>
      <rPr>
        <sz val="12"/>
        <color theme="1"/>
        <rFont val="Times New Roman"/>
        <family val="1"/>
      </rPr>
      <t>http://ibm.nic.in/index.php?c=pages&amp;m=index&amp;id=176</t>
    </r>
  </si>
  <si>
    <r>
      <rPr>
        <b/>
        <sz val="12"/>
        <color theme="1"/>
        <rFont val="Times New Roman"/>
        <family val="1"/>
      </rPr>
      <t xml:space="preserve">Weblink: </t>
    </r>
    <r>
      <rPr>
        <sz val="12"/>
        <color theme="1"/>
        <rFont val="Times New Roman"/>
        <family val="1"/>
      </rPr>
      <t>http://ibm.gov.in/index.php?c=pages&amp;m=index&amp;id=107&amp;mid=18654</t>
    </r>
  </si>
  <si>
    <t>Capacity (tonnes)</t>
  </si>
  <si>
    <t>Public Sector Plants</t>
  </si>
  <si>
    <t>1.PIG IRON</t>
  </si>
  <si>
    <t>2. SPONGE IRON</t>
  </si>
  <si>
    <t>3. STEEL</t>
  </si>
  <si>
    <t>State-wise Share (%)</t>
  </si>
  <si>
    <t>Average State-wise Share between 2010-11 to 2013-14 (%)</t>
  </si>
  <si>
    <r>
      <rPr>
        <b/>
        <sz val="12"/>
        <color theme="1"/>
        <rFont val="Times New Roman"/>
        <family val="1"/>
      </rPr>
      <t>Remarks</t>
    </r>
    <r>
      <rPr>
        <sz val="12"/>
        <color theme="1"/>
        <rFont val="Times New Roman"/>
        <family val="1"/>
      </rPr>
      <t>: Estimated based on the reported locations of plants</t>
    </r>
  </si>
  <si>
    <t>Reported Volume of Crude Oil processed by refineries located in different states</t>
  </si>
  <si>
    <t>Reported Number of Registered Dairy Plants and Installed Capacity by State</t>
  </si>
  <si>
    <t>Reported Statistics for Leather and related products from Manufacturing Sector Profile by State, 2005-06</t>
  </si>
  <si>
    <t>Reported Plant wise Nitrogen Fertilizer Production</t>
  </si>
  <si>
    <t>Total  Installed Capacity for Steel Production by State</t>
  </si>
  <si>
    <t xml:space="preserve">Total Installed Capacity </t>
  </si>
  <si>
    <t>Reported State-wise Existing and Projected Installed Capacity of Steel Production (2010-11 to 2013-14)</t>
  </si>
  <si>
    <t>Total  Installed Capacity for Steel Production (Million tonnes)</t>
  </si>
  <si>
    <t>2011-12 (est.)</t>
  </si>
  <si>
    <t>2012-13 (est.)</t>
  </si>
  <si>
    <t>2013-14 (est.)</t>
  </si>
  <si>
    <t>Located at West Bengal, Tamil Nadu and Karnataka</t>
  </si>
  <si>
    <t>Vizag Steel Plant (RINL)</t>
  </si>
  <si>
    <t xml:space="preserve">Multi Location (includes Maharashtra, West Bengal, Andhra Pradesh, Chattisgarh, Karnataka) </t>
  </si>
  <si>
    <t>Total Installed Capacity (Firm projects)</t>
  </si>
  <si>
    <r>
      <rPr>
        <b/>
        <sz val="12"/>
        <color theme="1"/>
        <rFont val="Times New Roman"/>
        <family val="1"/>
      </rPr>
      <t>Source:</t>
    </r>
    <r>
      <rPr>
        <sz val="12"/>
        <color theme="1"/>
        <rFont val="Times New Roman"/>
        <family val="1"/>
      </rPr>
      <t xml:space="preserve"> Report of the Working Group on Steel Industry for 12th FYP (2012-2017), Ministry of Steel 2011</t>
    </r>
  </si>
  <si>
    <r>
      <rPr>
        <b/>
        <sz val="12"/>
        <color theme="1"/>
        <rFont val="Times New Roman"/>
        <family val="1"/>
      </rPr>
      <t>Weblink:</t>
    </r>
    <r>
      <rPr>
        <sz val="12"/>
        <color theme="1"/>
        <rFont val="Times New Roman"/>
        <family val="1"/>
      </rPr>
      <t xml:space="preserve"> http://planningcommission.gov.in/aboutus/committee/wrkgrp12/wg_steel2212.pdf</t>
    </r>
  </si>
  <si>
    <r>
      <rPr>
        <b/>
        <sz val="12"/>
        <color theme="1"/>
        <rFont val="Times New Roman"/>
        <family val="1"/>
      </rPr>
      <t xml:space="preserve">Source: </t>
    </r>
    <r>
      <rPr>
        <sz val="12"/>
        <color theme="1"/>
        <rFont val="Times New Roman"/>
        <family val="1"/>
      </rPr>
      <t>(1) Data from the year 2008-09 to 2013-14 has been recieved from Database on Coffee - Part I, Coffee Board, Ministry of Commerce and Industry, Government of India (2) Data from the year 2004-05 to 2007-08 has been recieved over telephone from Dy. Director (Market Research), Coffee Board</t>
    </r>
  </si>
  <si>
    <t>No. of Manufacturers</t>
  </si>
  <si>
    <t>Reported State-wise production of paper and its estimated percentage share to the total production (2010-11 to 2013-14)</t>
  </si>
  <si>
    <t xml:space="preserve">Reported Plant -wise Phosphate Fertilizer Production </t>
  </si>
  <si>
    <t>Remarks</t>
  </si>
  <si>
    <t>Coffee production in Andhra Pradesh and Orrisa is clubbed together in the reference document of the Coffee Board and is not reported separately. Similarly, coffee production in North Eastern Region is not reported separately for each of the constituent states. 
Therefore, for these states the following assumptions have been considered as per communication by Dy. Director (Market Research), Coffee Board -
(1) In the Andhra Pradesh &amp; Orissa cluster, Andhra Pradesh and Orissa  has a respective share of 95% and 5% approximately in the Coffee Production 
(2) In the North Eastern Region, the states of Assam and Meghalaya have an approximate share of 20% each and the rest of the five states have a share of approximately 12% each in the North Eastern region's total Coffee Production</t>
  </si>
  <si>
    <r>
      <t xml:space="preserve">Source: </t>
    </r>
    <r>
      <rPr>
        <sz val="12"/>
        <color rgb="FF000000"/>
        <rFont val="Times New Roman"/>
        <family val="1"/>
      </rPr>
      <t>Compendium of Census Survey of Indian Paper Industry, Central Pulp &amp; Paper Research Institute, 2015 (print version)</t>
    </r>
  </si>
  <si>
    <t xml:space="preserve">State-wise Paper production for the time period from 2004-05 to 2009-10 is not available. The total National-level production has been estimated for these years by applying an average annual growth rate of 6% to the available data from 2010-11 to 2013-14 as per communication from Central Pulp &amp; Paper Research Institute (CPPRI).                                                                                                 
The Paper production for each state for this period from 2004-05 to 2009-10 has subsequently been estimated based on the corresponding average percentage share of each state  as per reported data from 2010-11 to 2013-14 </t>
  </si>
  <si>
    <t xml:space="preserve">(1)  Production data for Odisha and West Bengal for 2004-05 is not reported and is estimated based on the growth rate from 2003-04 to 2005-06 </t>
  </si>
  <si>
    <r>
      <rPr>
        <b/>
        <sz val="12"/>
        <color theme="1"/>
        <rFont val="Times New Roman"/>
        <family val="1"/>
      </rPr>
      <t>Remarks:</t>
    </r>
    <r>
      <rPr>
        <sz val="12"/>
        <color theme="1"/>
        <rFont val="Times New Roman"/>
        <family val="1"/>
      </rPr>
      <t xml:space="preserve"> </t>
    </r>
  </si>
  <si>
    <t>(1) Production data for Andhra Pradesh, Goa, Karnataka, Odisha, Rajasthan, Tamil Nadu and West Bengal for 2004-05 is not reported and is estimated based on the growth rate from 2003-04 to 2005-06</t>
  </si>
  <si>
    <r>
      <t xml:space="preserve">Source: </t>
    </r>
    <r>
      <rPr>
        <sz val="12"/>
        <color theme="1"/>
        <rFont val="Times New Roman"/>
        <family val="1"/>
      </rPr>
      <t>Indian Bureau of Mines- The Indian Minerals Yearbook 2012 (Vol-II: Reviews on Metals and Alloys, Part- II : Metals &amp; Alloys – Iron &amp; Steel and Scrap)</t>
    </r>
  </si>
  <si>
    <r>
      <rPr>
        <b/>
        <sz val="12"/>
        <color theme="1"/>
        <rFont val="Times New Roman"/>
        <family val="1"/>
      </rPr>
      <t>Remarks</t>
    </r>
    <r>
      <rPr>
        <sz val="12"/>
        <color theme="1"/>
        <rFont val="Times New Roman"/>
        <family val="1"/>
      </rPr>
      <t>: Estimated based on reported Plant capacities and location</t>
    </r>
  </si>
  <si>
    <t>Considered State-wise Production of Pig Iron by Public Sector Plants</t>
  </si>
  <si>
    <t>Considered State-wise Production of Pig Iron by Private Sector Plants</t>
  </si>
  <si>
    <t>Bhilai Steel Plant, Chhattisgarh</t>
  </si>
  <si>
    <t>Durgapur Steel Plant, West Bengal</t>
  </si>
  <si>
    <t>IISCO Steel Plant, West Bengal</t>
  </si>
  <si>
    <t>Bokaro Steel Plant, Jharkhand</t>
  </si>
  <si>
    <t>Reported Pig Iron Production Capacity of Private Sector Plants (2011-12)</t>
  </si>
  <si>
    <t>Consolidated State-wise Installed Capacity of Private Sector Pig Iron Plants (2011-12)</t>
  </si>
  <si>
    <t>Rourkela Steel Plant, Odisha</t>
  </si>
  <si>
    <t>Visvesvarayai I &amp; S Plant, Karnataka</t>
  </si>
  <si>
    <t>Rashtriya Ispat Nigam Ltd. , Andhra Pradesh</t>
  </si>
  <si>
    <t>Reported All-India Production of Pig Iron from Public Sector plants (2004-05 to 2013-14)</t>
  </si>
  <si>
    <r>
      <t xml:space="preserve">Weblink: </t>
    </r>
    <r>
      <rPr>
        <sz val="12"/>
        <color theme="1"/>
        <rFont val="Times New Roman"/>
        <family val="1"/>
      </rPr>
      <t>http://steel.gov.in/annual-reports</t>
    </r>
  </si>
  <si>
    <t>Production data has been consolidated state-wise based on reported data and location of Public sector plants</t>
  </si>
  <si>
    <t>(1) The Indian Minerals Year book reports only installed capacities of private sector plants for 2011-12 and data on production of Pig-Iron for these plants is not reported. The Annual Reports of Ministry of Steel report the total All-India level production of Pig Iron by Private sector plants from 2004-05 to 2013-14 and state-wise production is not reported. Therefore, the state-wise production for the reporting period has been estimated based on the corresponding share of installed capacity of the private sector plants</t>
  </si>
  <si>
    <t xml:space="preserve">State wise total Pig Iron production from public and private sector plants, as provided below, has been consolidated to obtain overall production. </t>
  </si>
  <si>
    <r>
      <rPr>
        <b/>
        <sz val="12"/>
        <color theme="1"/>
        <rFont val="Times New Roman"/>
        <family val="1"/>
      </rPr>
      <t>Source:</t>
    </r>
    <r>
      <rPr>
        <sz val="12"/>
        <color theme="1"/>
        <rFont val="Times New Roman"/>
        <family val="1"/>
      </rPr>
      <t xml:space="preserve"> Indian Minerals Yearbook 2012, Part- II : Metals &amp; Alloys, IRON &amp; STEEL AND SCRAP, Indian Bureau of Mines</t>
    </r>
  </si>
  <si>
    <r>
      <t xml:space="preserve">Source: 1) </t>
    </r>
    <r>
      <rPr>
        <sz val="12"/>
        <color theme="1"/>
        <rFont val="Times New Roman"/>
        <family val="1"/>
      </rPr>
      <t>Indian Bureau of Mines- The Indian Minerals Yearbook 2015 (Vol-II: Reviews on Metals and Alloys, Part- II : Metals &amp; Alloys – Iron &amp; Steel and Scrap)</t>
    </r>
  </si>
  <si>
    <t>2) Indian Bureau of Mines- The Indian Minerals Yearbook 2012 (Vol-II: Reviews on Metals and Alloys, Part- II : Metals &amp; Alloys – Iron &amp; Steel and Scrap)</t>
  </si>
  <si>
    <r>
      <t xml:space="preserve">Source: </t>
    </r>
    <r>
      <rPr>
        <sz val="12"/>
        <color theme="1"/>
        <rFont val="Times New Roman"/>
        <family val="1"/>
      </rPr>
      <t>1)</t>
    </r>
    <r>
      <rPr>
        <b/>
        <sz val="12"/>
        <color theme="1"/>
        <rFont val="Times New Roman"/>
        <family val="1"/>
      </rPr>
      <t xml:space="preserve"> </t>
    </r>
    <r>
      <rPr>
        <sz val="12"/>
        <color theme="1"/>
        <rFont val="Times New Roman"/>
        <family val="1"/>
      </rPr>
      <t xml:space="preserve">Ministry of Steel, Government of India -Annual Report 2014-15, Annexure VII
</t>
    </r>
  </si>
  <si>
    <t>2) Ministry of Steel, Government of India- Annual Report 2012-13, Annexure VII</t>
  </si>
  <si>
    <t>3) Ministry of Steel, Government of India- Annual Report 2008-09, Annexure VII</t>
  </si>
  <si>
    <r>
      <t xml:space="preserve">Weblink: </t>
    </r>
    <r>
      <rPr>
        <sz val="12"/>
        <color theme="1"/>
        <rFont val="Times New Roman"/>
        <family val="1"/>
      </rPr>
      <t>1) http://ibm.gov.in/index.php?c=pages&amp;m=index&amp;id=107&amp;mid=18654</t>
    </r>
  </si>
  <si>
    <t>2) http://steel.gov.in/annual-reports</t>
  </si>
  <si>
    <t>Considered State-wise Production Capacity of Principal Sponge Iron Plants (2011-12 to 2013-14)</t>
  </si>
  <si>
    <t>State-wise data on production of Sponge Iron is not available. National-level data available on production of Sponge Iron has been apportioned to each of the states based on corresponding proportions of 'installed capacity' reported for Sponge Iron plants by location</t>
  </si>
  <si>
    <t>Reported Production Capacity of Principal Sponge Iron Plants (2011-12 to 2013-14)</t>
  </si>
  <si>
    <t>State-wise data on production of Steel is not available. National-level data available on production of Steel has been apportioned to each of the states based on corresponding proportions of 'installed capacity' reported for Steel processing plants by location</t>
  </si>
  <si>
    <t>NMDC Nagarnar</t>
  </si>
  <si>
    <t>Tata Steel, Jamshedpur</t>
  </si>
  <si>
    <t>Tata Steel, Kalinganagar</t>
  </si>
  <si>
    <t>JSW Vijayanagar</t>
  </si>
  <si>
    <t>ESSAR Steel</t>
  </si>
  <si>
    <t>JSPL Raigarh</t>
  </si>
  <si>
    <t>JSPL Angul</t>
  </si>
  <si>
    <t>ElectroSteel Steel Limited, Siyaljori Bokaro</t>
  </si>
  <si>
    <t>Bhushan Steel Limited Angul-Dhenkanal</t>
  </si>
  <si>
    <t>Jindal Stainless</t>
  </si>
  <si>
    <t>JSW SALEM</t>
  </si>
  <si>
    <t>JSW ISPAT</t>
  </si>
  <si>
    <t>JSPL Pattratu</t>
  </si>
  <si>
    <t>Bhushan Power &amp; Steel, Sambalpur</t>
  </si>
  <si>
    <t>Monnet Isapat, Raigarh</t>
  </si>
  <si>
    <t>Visa Steel, Kalinganagar</t>
  </si>
  <si>
    <t>1) Aggregated data reported for SAIL's steel plants in the Table below has apportioned among 3 states based on location and their respective capacities of SAIL plants producing finished steel. The three SAIL steel plants include- (a) Alloy Steels Plant, Durgapur, West Bengal with 184,000 tonnes per annum production capacity in 2015 (b) Salem Steel Plant (SSP), Tamil Nadu with 339,000 tonnes per annum production capacity in 2015 (c) Visvesvaraya Iron and Steel Limited (VISL), at Bhadravathi, Karnataka with 216,000 tonnes per annum production capacity 
(2) The plants reported as 'Multi location' include the following five states: Maharashtra, West Bengal, Andhra Pradesh, Chattishgarh, Karnataka. The installed capacity reported under 'multi location' has been split equally in these 5 states, given the lack of information</t>
  </si>
  <si>
    <t xml:space="preserve">GHG Emissions from Industrial Wastewater Treatment and Discharge by State and Industry Type (Tonnes of CO2e) </t>
  </si>
  <si>
    <t xml:space="preserve">Total GHG Emissions from Industrial Wastewater Treatment and Discharge by Industry Type (Tonnes of CO2e) </t>
  </si>
  <si>
    <t>Sheet with state-level production related information reported in data sources and data considered in the emission estimates for Iron &amp; Steel industry</t>
  </si>
  <si>
    <t>Sheet with state-level production related information reported in data sources and data considered in the emission estimates for Fertilizer industry</t>
  </si>
  <si>
    <t>Sheet with state-level production related information reported in data sources and data considered in the emission estimates for Sugar industry</t>
  </si>
  <si>
    <t>Sheet with state-level production related information reported in data sources and data considered in the emission estimates for Coffee industry</t>
  </si>
  <si>
    <t>Sheet with state-level production related information reported in data sources and data considered in the emission estimates for Petroleum industry</t>
  </si>
  <si>
    <t>Sheet with state-level production related information reported in data sources and data considered in the emission estimates for Dairy industry</t>
  </si>
  <si>
    <t>Sheet with state-level production related information reported in data sources and data considered in the emission estimates for Beer industry</t>
  </si>
  <si>
    <t>Sheet with state-level production related information reported in data sources and data considered in the emission estimates for Meat industry</t>
  </si>
  <si>
    <t xml:space="preserve">State-level Wastewater treatment and discharge related GHG emission calculation sheet for Iron &amp; Steel industry </t>
  </si>
  <si>
    <t xml:space="preserve">State-level Wastewater treatment and discharge related GHG emission calculation sheet for Fertilizer industry </t>
  </si>
  <si>
    <t xml:space="preserve">State-level Wastewater treatment and discharge related GHG emission calculation sheet for Sugar industry </t>
  </si>
  <si>
    <t xml:space="preserve">State-level Wastewater treatment and discharge related GHG emission calculation sheet for Coffee industry </t>
  </si>
  <si>
    <t xml:space="preserve">State-level Wastewater treatment and discharge related GHG emission calculation sheet for Petroleum industry </t>
  </si>
  <si>
    <t xml:space="preserve">State-level Wastewater treatment and discharge related GHG emission calculation sheet for Dairy industry </t>
  </si>
  <si>
    <t xml:space="preserve">State-level Wastewater treatment and discharge related GHG emission calculation sheet for Beer industry </t>
  </si>
  <si>
    <t xml:space="preserve">State-level Wastewater treatment and discharge related GHG emission calculation sheet forMeat industry </t>
  </si>
  <si>
    <t>Sheet with state-level production related information reported in data sources and data considered in the emission estimates for Soft drink industry</t>
  </si>
  <si>
    <t xml:space="preserve">State-level Wastewater treatment and discharge related GHG emission calculation sheet for Soft drink industry </t>
  </si>
  <si>
    <t xml:space="preserve">State-level Wastewater treatment and discharge related GHG emission calculation sheet for Pulp &amp; Paper industry </t>
  </si>
  <si>
    <t>Sheet with state-level production related information reported in data sources and data considered in the emission estimates for Pulp &amp; Paper industry</t>
  </si>
  <si>
    <t xml:space="preserve">State-level Wastewater treatment and discharge related GHG emission calculation sheet for Rubber industry </t>
  </si>
  <si>
    <t>Sheet with state-level production related information reported in data sources and data considered in the emission estimates for Rubber industry</t>
  </si>
  <si>
    <t xml:space="preserve">State-level Wastewater treatment and discharge related GHG emission calculation sheet for Tannery industry </t>
  </si>
  <si>
    <t>Sheet with state-level production related information reported in data sources and data considered in the emission estimates for Tannery industry</t>
  </si>
  <si>
    <t>Methodology for Industrial Wastewater Emission estimation</t>
  </si>
  <si>
    <t>Pig Iron-India-State-total</t>
  </si>
  <si>
    <t>Sponge Iron-India-State total</t>
  </si>
  <si>
    <t>Steel - India- State-total</t>
  </si>
  <si>
    <t>Pig Iron-India-State total</t>
  </si>
  <si>
    <t>Sponge Iron - India- State total</t>
  </si>
  <si>
    <t>Finished Steel-India-State total</t>
  </si>
  <si>
    <t>Nitrogenous Fertilizer - India- State total</t>
  </si>
  <si>
    <t>Phosphate Fertilizer - India- State total</t>
  </si>
  <si>
    <t>Chemical Oxygen Demand (COD)</t>
  </si>
  <si>
    <t>State-level Industrial Production (t)</t>
  </si>
  <si>
    <r>
      <t>P</t>
    </r>
    <r>
      <rPr>
        <vertAlign val="subscript"/>
        <sz val="12"/>
        <color theme="1"/>
        <rFont val="Times New Roman"/>
        <family val="1"/>
      </rPr>
      <t xml:space="preserve">i </t>
    </r>
    <r>
      <rPr>
        <sz val="12"/>
        <color theme="1"/>
        <rFont val="Times New Roman"/>
        <family val="1"/>
      </rPr>
      <t>- Total state-level industrial product for industrial sector i, tonnes/year</t>
    </r>
  </si>
  <si>
    <t>Introduction</t>
  </si>
  <si>
    <t>Background information on the GHG emission estimates from the Waste Sector</t>
  </si>
  <si>
    <r>
      <t>Flowchart for estimating Industrial Wastewater  Treatment and Discharge related CH</t>
    </r>
    <r>
      <rPr>
        <vertAlign val="subscript"/>
        <sz val="12"/>
        <color theme="1"/>
        <rFont val="Times New Roman"/>
        <family val="1"/>
      </rPr>
      <t>4</t>
    </r>
    <r>
      <rPr>
        <sz val="12"/>
        <color theme="1"/>
        <rFont val="Times New Roman"/>
        <family val="1"/>
      </rPr>
      <t xml:space="preserve"> Emissions</t>
    </r>
  </si>
  <si>
    <t>State-level Industrial wastewater emission estimates- Fertilizers</t>
  </si>
  <si>
    <t>State-level Industrial wastewater emission estimates- Iron &amp; Steel</t>
  </si>
  <si>
    <t>State-level Industrial wastewater emission estimates- Sugar</t>
  </si>
  <si>
    <t>State-level Industrial wastewater emission estimates- Coffee</t>
  </si>
  <si>
    <t>State-level Industrial wastewater emission estimates- Petroleum</t>
  </si>
  <si>
    <t>State-level Industrial wastewater emission estimates- Dairy</t>
  </si>
  <si>
    <t>State-level Industrial wastewater emission estimates- Meat</t>
  </si>
  <si>
    <t>State-level Industrial wastewater emission estimates- Pulp &amp; Paper</t>
  </si>
  <si>
    <t>State-level Industrial wastewater emission estimates- Rubber</t>
  </si>
  <si>
    <t>State-level Industrial wastewater emission estimates- Tannery</t>
  </si>
  <si>
    <t>Flowchart for Industrial Wastewater - CH4 Emission Estimation</t>
  </si>
  <si>
    <t>IPCC METHODOLODY FOR ESTIMATION OF METHANE EMISSION FROM INDUSTRIAL WASTEWATER TREATMENT AND DISCHARGE</t>
  </si>
  <si>
    <r>
      <t xml:space="preserve">Weblink: </t>
    </r>
    <r>
      <rPr>
        <sz val="12"/>
        <color theme="1"/>
        <rFont val="Times New Roman"/>
        <family val="1"/>
      </rPr>
      <t>1)</t>
    </r>
    <r>
      <rPr>
        <b/>
        <sz val="12"/>
        <color theme="1"/>
        <rFont val="Times New Roman"/>
        <family val="1"/>
      </rPr>
      <t xml:space="preserve"> </t>
    </r>
    <r>
      <rPr>
        <sz val="12"/>
        <color theme="1"/>
        <rFont val="Times New Roman"/>
        <family val="1"/>
      </rPr>
      <t>http://dahd.nic.in/sites/default/files/BAH_%26_FS_Book.pdf</t>
    </r>
  </si>
  <si>
    <t>Considered Steel Production Capacity by State (2010-11 to 2013-14)</t>
  </si>
  <si>
    <r>
      <rPr>
        <b/>
        <sz val="12"/>
        <color theme="1"/>
        <rFont val="Times New Roman"/>
        <family val="1"/>
      </rPr>
      <t>Source:</t>
    </r>
    <r>
      <rPr>
        <sz val="12"/>
        <color theme="1"/>
        <rFont val="Times New Roman"/>
        <family val="1"/>
      </rPr>
      <t xml:space="preserve"> Website of Rubber Board, Manufacturer License List</t>
    </r>
  </si>
  <si>
    <r>
      <rPr>
        <b/>
        <sz val="12"/>
        <color theme="1"/>
        <rFont val="Times New Roman"/>
        <family val="1"/>
      </rPr>
      <t>Source:</t>
    </r>
    <r>
      <rPr>
        <sz val="12"/>
        <color theme="1"/>
        <rFont val="Times New Roman"/>
        <family val="1"/>
      </rPr>
      <t xml:space="preserve"> Website of Rubber Board, Development Activities- Scheme in Operation- North Eastern States</t>
    </r>
  </si>
  <si>
    <t>4D1. Domestic Wastewater, 4D2. Industrial Wastewater, 4A. Solid Waste Disposal</t>
  </si>
  <si>
    <t>Default Methane correction factor (MCF) by type of treatment/discharge pathway or system (Source: 2006 IPCC Guidelines, Vol. 5, Chapter 6: Wastewater Treatment and Discharge, Table 6.8)</t>
  </si>
  <si>
    <t xml:space="preserve">• MoEF - India Second National Communication to the United Nations Framework Convention on Climate Change
• NEERI Documents
• 2006 IPCC Guidelines, Vol. 5,Chapter 6: Wastewater Treatment and Discharge. </t>
  </si>
  <si>
    <t>2006 IPCC Guidelines, Vol. 5, Chapter 6: Wastewater Treatment and Discharge, Equation Number 6.4
• INCCA - India: Greenhouse Gas Emissions 2007</t>
  </si>
  <si>
    <t>• 2006 IPCC Guidelines, Vol. 5,Chapter 6: Wastewater Treatment and Discharge, Equation Number 6.6</t>
  </si>
  <si>
    <t>• 2006 IPCC Guidelines, Vol. 5,Chapter 6: Wastewater Treatment and Discharge, Equation Number 6.6
• NEERI Documents</t>
  </si>
  <si>
    <t>• MoEF - India Second National Communication to the United Nations Framework Convention on Climate Change
• 2006 IPCC Guidelines, Vol. 5,Chapter 6: Wastewater Treatment and Discharge, Equation Number 6.5 
• Various other sector specific publications</t>
  </si>
  <si>
    <t>• MoEF - India Second National Communication to the United Nations Framework Convention on Climate Change                                                  • 2006 IPCC Guidelines, Vol. 5,Chapter 6: Wastewater Treatment and Discharge, Equation Number 6.5</t>
  </si>
  <si>
    <t>• MoEF - India Second National Communication to the United Nations Framework Convention on Climate Change
• 2006 IPCC Guidelines, Vol. 5,Chapter 6: Wastewater Treatment and Discharge, Table 6.8</t>
  </si>
  <si>
    <t>Bo = Maximum methane production capacity for industrial effluents               (2006 IPCC Guidelines, Vol. 5,Chapter 6: Wastewater
Treatment and Discharge, Equation Number 6.5)</t>
  </si>
  <si>
    <r>
      <t>S</t>
    </r>
    <r>
      <rPr>
        <i/>
        <vertAlign val="subscript"/>
        <sz val="12"/>
        <color theme="1"/>
        <rFont val="Times New Roman"/>
        <family val="1"/>
      </rPr>
      <t>i</t>
    </r>
    <r>
      <rPr>
        <b/>
        <sz val="12"/>
        <color theme="1"/>
        <rFont val="Times New Roman"/>
        <family val="1"/>
      </rPr>
      <t xml:space="preserve"> = Organic Component removed as Sludge in inventory year (2006 IPCC Guidelines, Vol. 5, Chapter 6: Wastewater Treatment and Discharge, Equation Number 6.4)</t>
    </r>
  </si>
  <si>
    <t>Bo = Maximum methane production capacity for industrial effluents (2006 IPCC Guidelines, Vol. 5, Chapter 6: Wastewater Treatment and Discharge, Equation Number 6.5)</t>
  </si>
  <si>
    <t>1.0, Posted on September 28, 2017</t>
  </si>
  <si>
    <t xml:space="preserve">Chaturvedula, S., Kolsepatil, N., Jha, K. (2017). Waste Emissions. Version 1.0 dated September 28, 2017, from GHG platform India: GHG platform India-2005-2013 State Industrial Wastewater Estimates - 2017 Series: http://ghgplatform-india.org/data-and-emissions/waste. html 
In instances where this sheet is used along with any other sector sheet on this website, the suggested citation is “GHG platform India 2005-2013 State-level Estimates - 2017 Series”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</si>
</sst>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_(* \(#,##0.00\);_(* &quot;-&quot;??_);_(@_)"/>
    <numFmt numFmtId="164" formatCode="_-* #,##0.00_-;\-* #,##0.00_-;_-* &quot;-&quot;??_-;_-@_-"/>
    <numFmt numFmtId="165" formatCode="_-* #,##0_-;\-* #,##0_-;_-* &quot;-&quot;??_-;_-@_-"/>
    <numFmt numFmtId="166" formatCode="#,##0.000000"/>
    <numFmt numFmtId="167" formatCode="_-* #,##0.00\ _E_s_c_._-;\-* #,##0.00\ _E_s_c_._-;_-* &quot;-&quot;??\ _E_s_c_._-;_-@_-"/>
    <numFmt numFmtId="168" formatCode="_(* #,##0.0_);_(* \(#,##0.0\);_(* &quot;-&quot;??_);_(@_)"/>
    <numFmt numFmtId="169" formatCode="#,##0.0"/>
    <numFmt numFmtId="170" formatCode="_(* #,##0_);_(* \(#,##0\);_(* &quot;-&quot;??_);_(@_)"/>
    <numFmt numFmtId="171" formatCode="#,##0.0000"/>
    <numFmt numFmtId="172" formatCode="0.0"/>
    <numFmt numFmtId="173" formatCode="0_)"/>
    <numFmt numFmtId="174" formatCode="0.0%"/>
    <numFmt numFmtId="175" formatCode="_(* #,##0.0_);_(* \(#,##0.0\);_(* &quot;-&quot;?_);_(@_)"/>
    <numFmt numFmtId="176" formatCode="###0.0;###0.0"/>
  </numFmts>
  <fonts count="58" x14ac:knownFonts="1">
    <font>
      <sz val="11"/>
      <color theme="1"/>
      <name val="Calibri"/>
      <family val="2"/>
      <scheme val="minor"/>
    </font>
    <font>
      <sz val="11"/>
      <color theme="1"/>
      <name val="Calibri"/>
      <family val="2"/>
      <scheme val="minor"/>
    </font>
    <font>
      <b/>
      <sz val="11"/>
      <color theme="1"/>
      <name val="Calibri"/>
      <family val="2"/>
      <scheme val="minor"/>
    </font>
    <font>
      <b/>
      <sz val="9"/>
      <color indexed="81"/>
      <name val="Tahoma"/>
      <family val="2"/>
    </font>
    <font>
      <sz val="9"/>
      <color indexed="81"/>
      <name val="Tahoma"/>
      <family val="2"/>
    </font>
    <font>
      <sz val="11"/>
      <color rgb="FF000000"/>
      <name val="Calibri"/>
      <family val="2"/>
    </font>
    <font>
      <sz val="10"/>
      <name val="Arial"/>
      <family val="2"/>
    </font>
    <font>
      <b/>
      <sz val="12"/>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2"/>
      <color theme="1"/>
      <name val="Calibri"/>
      <family val="2"/>
      <scheme val="minor"/>
    </font>
    <font>
      <b/>
      <sz val="12"/>
      <color theme="1"/>
      <name val="Times New Roman"/>
      <family val="1"/>
    </font>
    <font>
      <sz val="12"/>
      <color theme="1"/>
      <name val="Times New Roman"/>
      <family val="1"/>
    </font>
    <font>
      <i/>
      <vertAlign val="subscript"/>
      <sz val="12"/>
      <color theme="1"/>
      <name val="Times New Roman"/>
      <family val="1"/>
    </font>
    <font>
      <b/>
      <vertAlign val="superscript"/>
      <sz val="12"/>
      <color theme="1"/>
      <name val="Times New Roman"/>
      <family val="1"/>
    </font>
    <font>
      <vertAlign val="subscript"/>
      <sz val="12"/>
      <color theme="1"/>
      <name val="Times New Roman"/>
      <family val="1"/>
    </font>
    <font>
      <vertAlign val="superscript"/>
      <sz val="12"/>
      <color theme="1"/>
      <name val="Times New Roman"/>
      <family val="1"/>
    </font>
    <font>
      <u/>
      <sz val="11"/>
      <color theme="10"/>
      <name val="Calibri"/>
      <family val="2"/>
      <scheme val="minor"/>
    </font>
    <font>
      <u/>
      <sz val="12"/>
      <color theme="10"/>
      <name val="Times New Roman"/>
      <family val="1"/>
    </font>
    <font>
      <sz val="15"/>
      <color theme="1"/>
      <name val="Times New Roman"/>
      <family val="1"/>
    </font>
    <font>
      <sz val="12"/>
      <color rgb="FFFF0000"/>
      <name val="Times New Roman"/>
      <family val="1"/>
    </font>
    <font>
      <b/>
      <sz val="12"/>
      <color rgb="FFFF0000"/>
      <name val="Times New Roman"/>
      <family val="1"/>
    </font>
    <font>
      <b/>
      <sz val="12"/>
      <name val="Times New Roman"/>
      <family val="1"/>
    </font>
    <font>
      <b/>
      <u/>
      <sz val="12"/>
      <color theme="1"/>
      <name val="Times New Roman"/>
      <family val="1"/>
    </font>
    <font>
      <i/>
      <sz val="12"/>
      <color rgb="FFFF0000"/>
      <name val="Times New Roman"/>
      <family val="1"/>
    </font>
    <font>
      <sz val="12"/>
      <name val="Times New Roman"/>
      <family val="1"/>
    </font>
    <font>
      <b/>
      <i/>
      <sz val="12"/>
      <color theme="1"/>
      <name val="Times New Roman"/>
      <family val="1"/>
    </font>
    <font>
      <i/>
      <sz val="12"/>
      <color theme="1"/>
      <name val="Times New Roman"/>
      <family val="1"/>
    </font>
    <font>
      <sz val="10"/>
      <color rgb="FF000000"/>
      <name val="Times New Roman"/>
      <family val="1"/>
    </font>
    <font>
      <b/>
      <sz val="12"/>
      <color indexed="63"/>
      <name val="Times New Roman"/>
      <family val="1"/>
    </font>
    <font>
      <sz val="12"/>
      <color rgb="FF211F1F"/>
      <name val="Times New Roman"/>
      <family val="1"/>
    </font>
    <font>
      <sz val="12"/>
      <color rgb="FF231F20"/>
      <name val="Times New Roman"/>
      <family val="1"/>
    </font>
    <font>
      <sz val="12"/>
      <color rgb="FF363435"/>
      <name val="Times New Roman"/>
      <family val="1"/>
    </font>
    <font>
      <b/>
      <sz val="12"/>
      <color rgb="FF000000"/>
      <name val="Times New Roman"/>
      <family val="1"/>
    </font>
    <font>
      <sz val="12"/>
      <color rgb="FF000000"/>
      <name val="Times New Roman"/>
      <family val="1"/>
    </font>
    <font>
      <b/>
      <u/>
      <sz val="12"/>
      <color rgb="FF000000"/>
      <name val="Times New Roman"/>
      <family val="1"/>
    </font>
    <font>
      <sz val="12"/>
      <color indexed="63"/>
      <name val="Times New Roman"/>
      <family val="1"/>
    </font>
    <font>
      <sz val="12"/>
      <color rgb="FF1E1916"/>
      <name val="Times New Roman"/>
      <family val="1"/>
    </font>
    <font>
      <b/>
      <u/>
      <sz val="12"/>
      <color indexed="63"/>
      <name val="Times New Roman"/>
      <family val="1"/>
    </font>
    <font>
      <b/>
      <u/>
      <sz val="12"/>
      <name val="Times New Roman"/>
      <family val="1"/>
    </font>
    <font>
      <b/>
      <sz val="22"/>
      <name val="Times New Roman"/>
      <family val="1"/>
    </font>
    <font>
      <sz val="22"/>
      <color theme="1"/>
      <name val="Times New Roman"/>
      <family val="1"/>
    </font>
    <font>
      <b/>
      <sz val="22"/>
      <color theme="1"/>
      <name val="Times New Roman"/>
      <family val="1"/>
    </font>
    <font>
      <sz val="22"/>
      <name val="Times New Roman"/>
      <family val="1"/>
    </font>
    <font>
      <u/>
      <sz val="22"/>
      <color theme="10"/>
      <name val="Times New Roman"/>
      <family val="1"/>
    </font>
  </fonts>
  <fills count="40">
    <fill>
      <patternFill patternType="none"/>
    </fill>
    <fill>
      <patternFill patternType="gray125"/>
    </fill>
    <fill>
      <patternFill patternType="solid">
        <fgColor theme="2" tint="-9.9978637043366805E-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6"/>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0"/>
        <bgColor indexed="64"/>
      </patternFill>
    </fill>
  </fills>
  <borders count="57">
    <border>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medium">
        <color theme="1"/>
      </left>
      <right style="thin">
        <color auto="1"/>
      </right>
      <top style="medium">
        <color theme="1"/>
      </top>
      <bottom style="thin">
        <color theme="0"/>
      </bottom>
      <diagonal/>
    </border>
    <border>
      <left style="thin">
        <color auto="1"/>
      </left>
      <right style="medium">
        <color theme="1"/>
      </right>
      <top style="medium">
        <color theme="1"/>
      </top>
      <bottom style="thin">
        <color auto="1"/>
      </bottom>
      <diagonal/>
    </border>
    <border>
      <left/>
      <right style="thin">
        <color theme="0"/>
      </right>
      <top style="thin">
        <color theme="0"/>
      </top>
      <bottom style="thin">
        <color theme="0"/>
      </bottom>
      <diagonal/>
    </border>
    <border>
      <left style="medium">
        <color indexed="64"/>
      </left>
      <right style="thin">
        <color theme="1"/>
      </right>
      <top style="medium">
        <color indexed="64"/>
      </top>
      <bottom style="thin">
        <color theme="1"/>
      </bottom>
      <diagonal/>
    </border>
    <border>
      <left style="medium">
        <color theme="1"/>
      </left>
      <right style="thin">
        <color auto="1"/>
      </right>
      <top/>
      <bottom style="thin">
        <color auto="1"/>
      </bottom>
      <diagonal/>
    </border>
    <border>
      <left style="thin">
        <color auto="1"/>
      </left>
      <right style="medium">
        <color theme="1"/>
      </right>
      <top style="thin">
        <color auto="1"/>
      </top>
      <bottom style="thin">
        <color auto="1"/>
      </bottom>
      <diagonal/>
    </border>
    <border>
      <left style="medium">
        <color theme="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style="medium">
        <color theme="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style="medium">
        <color theme="1"/>
      </right>
      <top style="thin">
        <color auto="1"/>
      </top>
      <bottom style="medium">
        <color theme="1"/>
      </bottom>
      <diagonal/>
    </border>
    <border>
      <left style="medium">
        <color indexed="64"/>
      </left>
      <right style="dotted">
        <color auto="1"/>
      </right>
      <top style="medium">
        <color indexed="64"/>
      </top>
      <bottom style="dotted">
        <color auto="1"/>
      </bottom>
      <diagonal/>
    </border>
    <border>
      <left style="medium">
        <color indexed="64"/>
      </left>
      <right style="dotted">
        <color auto="1"/>
      </right>
      <top style="dotted">
        <color auto="1"/>
      </top>
      <bottom style="dotted">
        <color auto="1"/>
      </bottom>
      <diagonal/>
    </border>
    <border>
      <left style="dotted">
        <color auto="1"/>
      </left>
      <right style="medium">
        <color indexed="64"/>
      </right>
      <top style="dotted">
        <color auto="1"/>
      </top>
      <bottom style="dotted">
        <color auto="1"/>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style="medium">
        <color indexed="64"/>
      </left>
      <right/>
      <top style="dashed">
        <color indexed="64"/>
      </top>
      <bottom style="dotted">
        <color indexed="64"/>
      </bottom>
      <diagonal/>
    </border>
    <border>
      <left style="medium">
        <color indexed="64"/>
      </left>
      <right/>
      <top style="dotted">
        <color indexed="64"/>
      </top>
      <bottom style="dashed">
        <color indexed="64"/>
      </bottom>
      <diagonal/>
    </border>
    <border>
      <left style="medium">
        <color indexed="64"/>
      </left>
      <right/>
      <top style="dashed">
        <color indexed="64"/>
      </top>
      <bottom style="dashed">
        <color indexed="64"/>
      </bottom>
      <diagonal/>
    </border>
    <border>
      <left style="dotted">
        <color auto="1"/>
      </left>
      <right style="medium">
        <color indexed="64"/>
      </right>
      <top style="dotted">
        <color auto="1"/>
      </top>
      <bottom style="medium">
        <color indexed="64"/>
      </bottom>
      <diagonal/>
    </border>
    <border>
      <left style="thin">
        <color indexed="64"/>
      </left>
      <right style="thin">
        <color indexed="64"/>
      </right>
      <top/>
      <bottom/>
      <diagonal/>
    </border>
    <border>
      <left style="dotted">
        <color auto="1"/>
      </left>
      <right style="medium">
        <color indexed="64"/>
      </right>
      <top style="medium">
        <color indexed="64"/>
      </top>
      <bottom style="dotted">
        <color auto="1"/>
      </bottom>
      <diagonal/>
    </border>
  </borders>
  <cellStyleXfs count="51">
    <xf numFmtId="0" fontId="0" fillId="0" borderId="0"/>
    <xf numFmtId="43" fontId="1" fillId="0" borderId="0" applyFont="0" applyFill="0" applyBorder="0" applyAlignment="0" applyProtection="0"/>
    <xf numFmtId="164" fontId="1" fillId="0" borderId="0" applyFont="0" applyFill="0" applyBorder="0" applyAlignment="0" applyProtection="0"/>
    <xf numFmtId="0" fontId="5" fillId="0" borderId="0"/>
    <xf numFmtId="167" fontId="6" fillId="0" borderId="0" applyFont="0" applyFill="0" applyBorder="0" applyAlignment="0" applyProtection="0"/>
    <xf numFmtId="0" fontId="8" fillId="0" borderId="0" applyNumberFormat="0" applyFill="0" applyBorder="0" applyAlignment="0" applyProtection="0"/>
    <xf numFmtId="0" fontId="9" fillId="0" borderId="21" applyNumberFormat="0" applyFill="0" applyAlignment="0" applyProtection="0"/>
    <xf numFmtId="0" fontId="10" fillId="0" borderId="22" applyNumberFormat="0" applyFill="0" applyAlignment="0" applyProtection="0"/>
    <xf numFmtId="0" fontId="11" fillId="0" borderId="23" applyNumberFormat="0" applyFill="0" applyAlignment="0" applyProtection="0"/>
    <xf numFmtId="0" fontId="11" fillId="0" borderId="0" applyNumberFormat="0" applyFill="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0" applyNumberFormat="0" applyBorder="0" applyAlignment="0" applyProtection="0"/>
    <xf numFmtId="0" fontId="15" fillId="10" borderId="24" applyNumberFormat="0" applyAlignment="0" applyProtection="0"/>
    <xf numFmtId="0" fontId="16" fillId="11" borderId="25" applyNumberFormat="0" applyAlignment="0" applyProtection="0"/>
    <xf numFmtId="0" fontId="17" fillId="11" borderId="24" applyNumberFormat="0" applyAlignment="0" applyProtection="0"/>
    <xf numFmtId="0" fontId="18" fillId="0" borderId="26" applyNumberFormat="0" applyFill="0" applyAlignment="0" applyProtection="0"/>
    <xf numFmtId="0" fontId="19" fillId="12" borderId="27" applyNumberFormat="0" applyAlignment="0" applyProtection="0"/>
    <xf numFmtId="0" fontId="20" fillId="0" borderId="0" applyNumberFormat="0" applyFill="0" applyBorder="0" applyAlignment="0" applyProtection="0"/>
    <xf numFmtId="0" fontId="1" fillId="13" borderId="28" applyNumberFormat="0" applyFont="0" applyAlignment="0" applyProtection="0"/>
    <xf numFmtId="0" fontId="21" fillId="0" borderId="0" applyNumberFormat="0" applyFill="0" applyBorder="0" applyAlignment="0" applyProtection="0"/>
    <xf numFmtId="0" fontId="2" fillId="0" borderId="29" applyNumberFormat="0" applyFill="0" applyAlignment="0" applyProtection="0"/>
    <xf numFmtId="0" fontId="22"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22"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33" borderId="0" applyNumberFormat="0" applyBorder="0" applyAlignment="0" applyProtection="0"/>
    <xf numFmtId="0" fontId="22"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22" fillId="37" borderId="0" applyNumberFormat="0" applyBorder="0" applyAlignment="0" applyProtection="0"/>
    <xf numFmtId="0" fontId="23" fillId="0" borderId="0"/>
    <xf numFmtId="0" fontId="30" fillId="0" borderId="0" applyNumberFormat="0" applyFill="0" applyBorder="0" applyAlignment="0" applyProtection="0"/>
    <xf numFmtId="9" fontId="1" fillId="0" borderId="0" applyFont="0" applyFill="0" applyBorder="0" applyAlignment="0" applyProtection="0"/>
    <xf numFmtId="0" fontId="41" fillId="0" borderId="0"/>
    <xf numFmtId="0" fontId="41" fillId="0" borderId="0"/>
  </cellStyleXfs>
  <cellXfs count="577">
    <xf numFmtId="0" fontId="0" fillId="0" borderId="0" xfId="0"/>
    <xf numFmtId="0" fontId="24" fillId="0" borderId="0" xfId="0" applyFont="1"/>
    <xf numFmtId="0" fontId="25" fillId="0" borderId="0" xfId="0" applyFont="1"/>
    <xf numFmtId="0" fontId="24" fillId="2" borderId="6" xfId="0" applyFont="1" applyFill="1" applyBorder="1" applyAlignment="1">
      <alignment horizontal="left"/>
    </xf>
    <xf numFmtId="165" fontId="24" fillId="2" borderId="5" xfId="2" applyNumberFormat="1" applyFont="1" applyFill="1" applyBorder="1" applyAlignment="1">
      <alignment horizontal="center"/>
    </xf>
    <xf numFmtId="0" fontId="25" fillId="4" borderId="4" xfId="0" applyFont="1" applyFill="1" applyBorder="1"/>
    <xf numFmtId="4" fontId="25" fillId="4" borderId="3" xfId="2" applyNumberFormat="1" applyFont="1" applyFill="1" applyBorder="1" applyAlignment="1">
      <alignment horizontal="center" vertical="center"/>
    </xf>
    <xf numFmtId="0" fontId="25" fillId="0" borderId="4" xfId="0" applyFont="1" applyBorder="1"/>
    <xf numFmtId="4" fontId="25" fillId="3" borderId="3" xfId="2" applyNumberFormat="1" applyFont="1" applyFill="1" applyBorder="1" applyAlignment="1">
      <alignment horizontal="center" vertical="center"/>
    </xf>
    <xf numFmtId="0" fontId="25" fillId="0" borderId="4" xfId="0" applyFont="1" applyFill="1" applyBorder="1"/>
    <xf numFmtId="0" fontId="25" fillId="0" borderId="2" xfId="0" applyFont="1" applyBorder="1"/>
    <xf numFmtId="4" fontId="25" fillId="3" borderId="1" xfId="2" applyNumberFormat="1" applyFont="1" applyFill="1" applyBorder="1" applyAlignment="1">
      <alignment horizontal="center" vertical="center"/>
    </xf>
    <xf numFmtId="0" fontId="25" fillId="0" borderId="0" xfId="0" applyFont="1" applyBorder="1"/>
    <xf numFmtId="4" fontId="25" fillId="0" borderId="0" xfId="2" applyNumberFormat="1" applyFont="1" applyFill="1" applyBorder="1" applyAlignment="1">
      <alignment horizontal="center" vertical="center"/>
    </xf>
    <xf numFmtId="0" fontId="25" fillId="0" borderId="0" xfId="0" applyFont="1" applyFill="1" applyBorder="1"/>
    <xf numFmtId="165" fontId="25" fillId="0" borderId="0" xfId="2" applyNumberFormat="1" applyFont="1" applyFill="1" applyBorder="1"/>
    <xf numFmtId="0" fontId="24" fillId="2" borderId="7" xfId="0" applyFont="1" applyFill="1" applyBorder="1" applyAlignment="1">
      <alignment horizontal="left" vertical="center"/>
    </xf>
    <xf numFmtId="0" fontId="24" fillId="2" borderId="8" xfId="0" applyFont="1" applyFill="1" applyBorder="1" applyAlignment="1">
      <alignment horizontal="center" vertical="center"/>
    </xf>
    <xf numFmtId="0" fontId="24" fillId="2" borderId="9" xfId="0" applyFont="1" applyFill="1" applyBorder="1" applyAlignment="1">
      <alignment horizontal="center" vertical="center"/>
    </xf>
    <xf numFmtId="0" fontId="25" fillId="0" borderId="0" xfId="0" applyFont="1" applyAlignment="1">
      <alignment horizontal="center"/>
    </xf>
    <xf numFmtId="0" fontId="25" fillId="0" borderId="13" xfId="0" applyFont="1" applyBorder="1" applyAlignment="1">
      <alignment horizontal="left" vertical="center"/>
    </xf>
    <xf numFmtId="0" fontId="24" fillId="0" borderId="0" xfId="0" applyFont="1" applyBorder="1" applyAlignment="1">
      <alignment horizontal="center" vertical="center"/>
    </xf>
    <xf numFmtId="170" fontId="25" fillId="0" borderId="0" xfId="1" applyNumberFormat="1" applyFont="1" applyFill="1" applyBorder="1" applyAlignment="1">
      <alignment horizontal="center" vertical="center"/>
    </xf>
    <xf numFmtId="0" fontId="24" fillId="0" borderId="10" xfId="0" applyFont="1" applyFill="1" applyBorder="1" applyAlignment="1">
      <alignment horizontal="left" vertical="center"/>
    </xf>
    <xf numFmtId="0" fontId="24" fillId="0" borderId="11" xfId="0" applyFont="1" applyFill="1" applyBorder="1" applyAlignment="1">
      <alignment horizontal="center" vertical="center"/>
    </xf>
    <xf numFmtId="3" fontId="24" fillId="0" borderId="11" xfId="0" applyNumberFormat="1" applyFont="1" applyBorder="1" applyAlignment="1">
      <alignment horizontal="center" vertical="center"/>
    </xf>
    <xf numFmtId="3" fontId="24" fillId="0" borderId="12" xfId="0" applyNumberFormat="1" applyFont="1" applyBorder="1" applyAlignment="1">
      <alignment horizontal="center" vertical="center"/>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xf>
    <xf numFmtId="3" fontId="24" fillId="0" borderId="0" xfId="0" applyNumberFormat="1" applyFont="1" applyBorder="1" applyAlignment="1">
      <alignment horizontal="center" vertical="center"/>
    </xf>
    <xf numFmtId="0" fontId="24" fillId="0" borderId="0" xfId="0" applyFont="1" applyFill="1" applyAlignment="1">
      <alignment horizontal="center" vertical="center"/>
    </xf>
    <xf numFmtId="3" fontId="24" fillId="0" borderId="0" xfId="0" applyNumberFormat="1" applyFont="1" applyAlignment="1">
      <alignment horizontal="center" vertical="center"/>
    </xf>
    <xf numFmtId="3" fontId="25" fillId="0" borderId="11" xfId="0" applyNumberFormat="1" applyFont="1" applyBorder="1" applyAlignment="1">
      <alignment horizontal="center" vertical="center"/>
    </xf>
    <xf numFmtId="3" fontId="25" fillId="0" borderId="12" xfId="0" applyNumberFormat="1" applyFont="1" applyBorder="1" applyAlignment="1">
      <alignment horizontal="center" vertical="center"/>
    </xf>
    <xf numFmtId="3" fontId="25" fillId="0" borderId="0" xfId="0" applyNumberFormat="1" applyFont="1" applyBorder="1" applyAlignment="1">
      <alignment horizontal="center" vertical="center"/>
    </xf>
    <xf numFmtId="0" fontId="25" fillId="0" borderId="0" xfId="0" applyFont="1" applyAlignment="1">
      <alignment horizontal="center" vertical="center"/>
    </xf>
    <xf numFmtId="0" fontId="25" fillId="0" borderId="0" xfId="0" applyFont="1" applyBorder="1" applyAlignment="1">
      <alignment horizontal="center"/>
    </xf>
    <xf numFmtId="3" fontId="25" fillId="0" borderId="0" xfId="0" applyNumberFormat="1" applyFont="1" applyBorder="1" applyAlignment="1">
      <alignment horizontal="center"/>
    </xf>
    <xf numFmtId="3" fontId="25" fillId="0" borderId="14" xfId="0" applyNumberFormat="1" applyFont="1" applyBorder="1" applyAlignment="1">
      <alignment horizontal="center"/>
    </xf>
    <xf numFmtId="0" fontId="24" fillId="0" borderId="0" xfId="0" applyFont="1" applyFill="1" applyBorder="1" applyAlignment="1">
      <alignment horizontal="center"/>
    </xf>
    <xf numFmtId="0" fontId="24" fillId="0" borderId="10" xfId="0" applyFont="1" applyFill="1" applyBorder="1" applyAlignment="1">
      <alignment horizontal="left"/>
    </xf>
    <xf numFmtId="3" fontId="24" fillId="0" borderId="11" xfId="0" applyNumberFormat="1" applyFont="1" applyBorder="1" applyAlignment="1">
      <alignment horizontal="center"/>
    </xf>
    <xf numFmtId="3" fontId="24" fillId="0" borderId="12" xfId="0" applyNumberFormat="1" applyFont="1" applyBorder="1" applyAlignment="1">
      <alignment horizontal="center"/>
    </xf>
    <xf numFmtId="0" fontId="24" fillId="0" borderId="0" xfId="0" applyFont="1" applyFill="1" applyAlignment="1">
      <alignment horizontal="center"/>
    </xf>
    <xf numFmtId="3" fontId="24" fillId="0" borderId="0" xfId="0" applyNumberFormat="1" applyFont="1" applyAlignment="1">
      <alignment horizontal="center"/>
    </xf>
    <xf numFmtId="0" fontId="24" fillId="2" borderId="9" xfId="0" applyFont="1" applyFill="1" applyBorder="1" applyAlignment="1">
      <alignment horizontal="left" vertical="center"/>
    </xf>
    <xf numFmtId="3" fontId="24" fillId="0" borderId="0" xfId="0" applyNumberFormat="1" applyFont="1" applyBorder="1" applyAlignment="1">
      <alignment horizontal="center"/>
    </xf>
    <xf numFmtId="0" fontId="25" fillId="0" borderId="13" xfId="0" applyFont="1" applyFill="1" applyBorder="1" applyAlignment="1">
      <alignment horizontal="left"/>
    </xf>
    <xf numFmtId="169" fontId="25" fillId="0" borderId="14" xfId="0" applyNumberFormat="1" applyFont="1" applyBorder="1" applyAlignment="1">
      <alignment horizontal="center"/>
    </xf>
    <xf numFmtId="0" fontId="25" fillId="0" borderId="10" xfId="0" applyFont="1" applyFill="1" applyBorder="1" applyAlignment="1">
      <alignment horizontal="left"/>
    </xf>
    <xf numFmtId="169" fontId="25" fillId="0" borderId="12" xfId="0" applyNumberFormat="1" applyFont="1" applyBorder="1" applyAlignment="1">
      <alignment horizontal="center"/>
    </xf>
    <xf numFmtId="3" fontId="24" fillId="0" borderId="0" xfId="0" applyNumberFormat="1" applyFont="1" applyAlignment="1">
      <alignment horizontal="left"/>
    </xf>
    <xf numFmtId="0" fontId="24" fillId="2" borderId="5" xfId="0" applyFont="1" applyFill="1" applyBorder="1" applyAlignment="1">
      <alignment horizontal="center" vertical="center"/>
    </xf>
    <xf numFmtId="4" fontId="24" fillId="3" borderId="1" xfId="2" applyNumberFormat="1" applyFont="1" applyFill="1" applyBorder="1" applyAlignment="1">
      <alignment horizontal="center" vertical="center"/>
    </xf>
    <xf numFmtId="4" fontId="25" fillId="0" borderId="0" xfId="2" applyNumberFormat="1" applyFont="1" applyFill="1" applyBorder="1"/>
    <xf numFmtId="0" fontId="24" fillId="2" borderId="6" xfId="0" applyFont="1" applyFill="1" applyBorder="1"/>
    <xf numFmtId="165" fontId="24" fillId="2" borderId="5" xfId="2" applyNumberFormat="1" applyFont="1" applyFill="1" applyBorder="1"/>
    <xf numFmtId="166" fontId="25" fillId="0" borderId="0" xfId="0" applyNumberFormat="1" applyFont="1"/>
    <xf numFmtId="0" fontId="24" fillId="0" borderId="0" xfId="0" applyFont="1" applyFill="1" applyBorder="1" applyAlignment="1">
      <alignment horizontal="left" vertical="center" wrapText="1"/>
    </xf>
    <xf numFmtId="165" fontId="24" fillId="0" borderId="0" xfId="2" applyNumberFormat="1" applyFont="1" applyFill="1" applyBorder="1"/>
    <xf numFmtId="4" fontId="25" fillId="0" borderId="0" xfId="0" applyNumberFormat="1" applyFont="1"/>
    <xf numFmtId="0" fontId="24" fillId="2" borderId="7" xfId="0" applyFont="1" applyFill="1" applyBorder="1" applyAlignment="1"/>
    <xf numFmtId="0" fontId="24" fillId="0" borderId="0" xfId="0" applyFont="1" applyAlignment="1">
      <alignment horizontal="center"/>
    </xf>
    <xf numFmtId="4" fontId="24" fillId="0" borderId="0" xfId="0" applyNumberFormat="1" applyFont="1" applyAlignment="1">
      <alignment horizontal="center"/>
    </xf>
    <xf numFmtId="4" fontId="24" fillId="0" borderId="11" xfId="0" applyNumberFormat="1" applyFont="1" applyFill="1" applyBorder="1" applyAlignment="1">
      <alignment horizontal="center" vertical="center"/>
    </xf>
    <xf numFmtId="4" fontId="24" fillId="0" borderId="12" xfId="0" applyNumberFormat="1" applyFont="1" applyFill="1" applyBorder="1" applyAlignment="1">
      <alignment horizontal="center" vertical="center"/>
    </xf>
    <xf numFmtId="0" fontId="25" fillId="0" borderId="0" xfId="0" applyFont="1" applyFill="1" applyBorder="1" applyAlignment="1">
      <alignment horizontal="center" vertical="center"/>
    </xf>
    <xf numFmtId="165" fontId="25" fillId="0" borderId="0" xfId="2" applyNumberFormat="1" applyFont="1" applyFill="1" applyBorder="1" applyAlignment="1">
      <alignment horizontal="center" vertical="center"/>
    </xf>
    <xf numFmtId="0" fontId="25" fillId="0" borderId="0" xfId="0" applyFont="1" applyBorder="1" applyAlignment="1">
      <alignment horizontal="center" vertical="center"/>
    </xf>
    <xf numFmtId="0" fontId="25" fillId="0" borderId="0" xfId="0" applyFont="1" applyFill="1" applyAlignment="1">
      <alignment horizontal="center"/>
    </xf>
    <xf numFmtId="170" fontId="25" fillId="0" borderId="0" xfId="1" applyNumberFormat="1" applyFont="1" applyFill="1" applyBorder="1"/>
    <xf numFmtId="4" fontId="25" fillId="0" borderId="3" xfId="2" applyNumberFormat="1" applyFont="1" applyFill="1" applyBorder="1" applyAlignment="1">
      <alignment horizontal="center" vertical="center"/>
    </xf>
    <xf numFmtId="4" fontId="24" fillId="0" borderId="0" xfId="2" applyNumberFormat="1" applyFont="1" applyFill="1" applyBorder="1" applyAlignment="1">
      <alignment horizontal="center" vertical="center"/>
    </xf>
    <xf numFmtId="170" fontId="25" fillId="0" borderId="11" xfId="1" applyNumberFormat="1" applyFont="1" applyFill="1" applyBorder="1"/>
    <xf numFmtId="0" fontId="25" fillId="0" borderId="0" xfId="0" applyFont="1" applyFill="1" applyBorder="1" applyAlignment="1">
      <alignment horizontal="left"/>
    </xf>
    <xf numFmtId="169" fontId="25" fillId="0" borderId="0" xfId="0" applyNumberFormat="1" applyFont="1" applyBorder="1" applyAlignment="1">
      <alignment horizontal="center"/>
    </xf>
    <xf numFmtId="4" fontId="24" fillId="0" borderId="0" xfId="0" applyNumberFormat="1" applyFont="1" applyFill="1" applyBorder="1" applyAlignment="1">
      <alignment horizontal="center"/>
    </xf>
    <xf numFmtId="4" fontId="24" fillId="0" borderId="0" xfId="0" applyNumberFormat="1" applyFont="1" applyBorder="1" applyAlignment="1">
      <alignment horizontal="center" vertical="center"/>
    </xf>
    <xf numFmtId="0" fontId="24" fillId="0" borderId="0" xfId="0" applyFont="1" applyBorder="1" applyAlignment="1">
      <alignment horizontal="center"/>
    </xf>
    <xf numFmtId="169" fontId="25" fillId="0" borderId="11" xfId="0" applyNumberFormat="1" applyFont="1" applyBorder="1" applyAlignment="1">
      <alignment horizontal="center" vertical="center"/>
    </xf>
    <xf numFmtId="4" fontId="25" fillId="0" borderId="11" xfId="0" applyNumberFormat="1" applyFont="1" applyBorder="1" applyAlignment="1">
      <alignment horizontal="center" vertical="center"/>
    </xf>
    <xf numFmtId="4" fontId="25" fillId="0" borderId="12" xfId="0" applyNumberFormat="1" applyFont="1" applyBorder="1" applyAlignment="1">
      <alignment horizontal="center" vertical="center"/>
    </xf>
    <xf numFmtId="4" fontId="25" fillId="0" borderId="0" xfId="0" applyNumberFormat="1" applyFont="1" applyBorder="1" applyAlignment="1">
      <alignment horizontal="center" vertical="center"/>
    </xf>
    <xf numFmtId="4" fontId="25" fillId="0" borderId="11" xfId="0" applyNumberFormat="1" applyFont="1" applyFill="1" applyBorder="1" applyAlignment="1">
      <alignment horizontal="center" vertical="center"/>
    </xf>
    <xf numFmtId="169" fontId="25" fillId="0" borderId="12" xfId="0" applyNumberFormat="1" applyFont="1" applyBorder="1" applyAlignment="1">
      <alignment horizontal="center" vertical="center"/>
    </xf>
    <xf numFmtId="4" fontId="25" fillId="0" borderId="0" xfId="0" applyNumberFormat="1" applyFont="1" applyFill="1" applyBorder="1" applyAlignment="1">
      <alignment horizontal="center" vertical="center"/>
    </xf>
    <xf numFmtId="4" fontId="25" fillId="0" borderId="14" xfId="0" applyNumberFormat="1" applyFont="1" applyFill="1" applyBorder="1" applyAlignment="1">
      <alignment horizontal="center" vertical="center"/>
    </xf>
    <xf numFmtId="4" fontId="25" fillId="0" borderId="14" xfId="0" applyNumberFormat="1" applyFont="1" applyBorder="1" applyAlignment="1">
      <alignment horizontal="center" vertical="center"/>
    </xf>
    <xf numFmtId="4" fontId="24" fillId="0" borderId="11" xfId="0" applyNumberFormat="1" applyFont="1" applyBorder="1" applyAlignment="1">
      <alignment horizontal="center" vertical="center"/>
    </xf>
    <xf numFmtId="4" fontId="24" fillId="0" borderId="12" xfId="0" applyNumberFormat="1" applyFont="1" applyBorder="1" applyAlignment="1">
      <alignment horizontal="center" vertical="center"/>
    </xf>
    <xf numFmtId="0" fontId="25" fillId="4" borderId="2" xfId="0" applyFont="1" applyFill="1" applyBorder="1"/>
    <xf numFmtId="4" fontId="25" fillId="4" borderId="1" xfId="2" applyNumberFormat="1" applyFont="1" applyFill="1" applyBorder="1" applyAlignment="1">
      <alignment horizontal="center" vertical="center"/>
    </xf>
    <xf numFmtId="0" fontId="24" fillId="0" borderId="0" xfId="0" applyFont="1" applyFill="1" applyBorder="1"/>
    <xf numFmtId="0" fontId="24" fillId="0" borderId="0" xfId="0" applyFont="1" applyFill="1" applyBorder="1" applyAlignment="1">
      <alignment wrapText="1"/>
    </xf>
    <xf numFmtId="0" fontId="25" fillId="0" borderId="6" xfId="0" applyFont="1" applyBorder="1"/>
    <xf numFmtId="0" fontId="25" fillId="0" borderId="18" xfId="0" applyFont="1" applyBorder="1"/>
    <xf numFmtId="0" fontId="25" fillId="0" borderId="5" xfId="0" applyFont="1" applyBorder="1"/>
    <xf numFmtId="0" fontId="25" fillId="0" borderId="3" xfId="0" applyFont="1" applyBorder="1"/>
    <xf numFmtId="0" fontId="24" fillId="0" borderId="19" xfId="0" applyFont="1" applyBorder="1" applyAlignment="1">
      <alignment horizontal="center" vertical="center"/>
    </xf>
    <xf numFmtId="0" fontId="24" fillId="0" borderId="19" xfId="0" applyFont="1" applyBorder="1" applyAlignment="1">
      <alignment horizontal="center" vertical="center" wrapText="1"/>
    </xf>
    <xf numFmtId="0" fontId="24" fillId="0" borderId="19" xfId="0" applyFont="1" applyFill="1" applyBorder="1" applyAlignment="1">
      <alignment horizontal="center" vertical="center"/>
    </xf>
    <xf numFmtId="0" fontId="25" fillId="0" borderId="19" xfId="0" applyFont="1" applyBorder="1"/>
    <xf numFmtId="0" fontId="25" fillId="0" borderId="19" xfId="0" applyFont="1" applyBorder="1" applyAlignment="1">
      <alignment wrapText="1"/>
    </xf>
    <xf numFmtId="0" fontId="25" fillId="0" borderId="0" xfId="0" applyFont="1" applyAlignment="1">
      <alignment vertical="center"/>
    </xf>
    <xf numFmtId="0" fontId="25" fillId="0" borderId="19" xfId="0" applyFont="1" applyBorder="1" applyAlignment="1">
      <alignment vertical="center" wrapText="1"/>
    </xf>
    <xf numFmtId="0" fontId="25" fillId="0" borderId="19" xfId="0" applyFont="1" applyBorder="1" applyAlignment="1">
      <alignment vertical="center"/>
    </xf>
    <xf numFmtId="0" fontId="25" fillId="0" borderId="19" xfId="0" applyFont="1" applyFill="1" applyBorder="1" applyAlignment="1">
      <alignment vertical="center"/>
    </xf>
    <xf numFmtId="0" fontId="25" fillId="0" borderId="19" xfId="0" applyFont="1" applyFill="1" applyBorder="1"/>
    <xf numFmtId="0" fontId="25" fillId="0" borderId="19" xfId="0" applyFont="1" applyFill="1" applyBorder="1" applyAlignment="1">
      <alignment wrapText="1"/>
    </xf>
    <xf numFmtId="0" fontId="25" fillId="0" borderId="19" xfId="0" applyFont="1" applyFill="1" applyBorder="1" applyAlignment="1">
      <alignment vertical="center" wrapText="1"/>
    </xf>
    <xf numFmtId="0" fontId="28" fillId="0" borderId="0" xfId="0" applyFont="1" applyBorder="1"/>
    <xf numFmtId="0" fontId="25" fillId="0" borderId="20" xfId="0" applyFont="1" applyBorder="1"/>
    <xf numFmtId="0" fontId="25" fillId="0" borderId="1" xfId="0" applyFont="1" applyBorder="1"/>
    <xf numFmtId="0" fontId="25" fillId="0" borderId="17" xfId="0" applyFont="1" applyBorder="1"/>
    <xf numFmtId="0" fontId="25" fillId="0" borderId="0" xfId="0" applyFont="1" applyBorder="1" applyAlignment="1">
      <alignment vertical="center" wrapText="1"/>
    </xf>
    <xf numFmtId="0" fontId="24" fillId="0" borderId="0" xfId="0" applyFont="1" applyBorder="1" applyAlignment="1">
      <alignment vertical="center" wrapText="1"/>
    </xf>
    <xf numFmtId="0" fontId="24" fillId="0" borderId="0" xfId="0" applyFont="1" applyBorder="1" applyAlignment="1">
      <alignment vertical="center"/>
    </xf>
    <xf numFmtId="0" fontId="25" fillId="0" borderId="0" xfId="0" applyFont="1" applyFill="1"/>
    <xf numFmtId="165" fontId="24" fillId="0" borderId="0" xfId="2" applyNumberFormat="1" applyFont="1" applyFill="1" applyBorder="1" applyAlignment="1">
      <alignment horizontal="center"/>
    </xf>
    <xf numFmtId="169" fontId="25" fillId="0" borderId="0" xfId="0" applyNumberFormat="1" applyFont="1" applyFill="1" applyBorder="1" applyAlignment="1">
      <alignment horizontal="center"/>
    </xf>
    <xf numFmtId="0" fontId="24" fillId="0" borderId="0" xfId="0" applyFont="1" applyFill="1" applyBorder="1" applyAlignment="1">
      <alignment horizontal="left"/>
    </xf>
    <xf numFmtId="0" fontId="25" fillId="0" borderId="11" xfId="0" applyFont="1" applyFill="1" applyBorder="1" applyAlignment="1">
      <alignment horizontal="center" vertical="center"/>
    </xf>
    <xf numFmtId="3" fontId="24" fillId="0" borderId="0" xfId="0" applyNumberFormat="1" applyFont="1" applyFill="1" applyBorder="1" applyAlignment="1">
      <alignment horizontal="center"/>
    </xf>
    <xf numFmtId="166" fontId="25" fillId="0" borderId="0" xfId="0" applyNumberFormat="1" applyFont="1" applyFill="1"/>
    <xf numFmtId="168" fontId="25" fillId="0" borderId="19" xfId="1" applyNumberFormat="1" applyFont="1" applyFill="1" applyBorder="1" applyAlignment="1">
      <alignment wrapText="1"/>
    </xf>
    <xf numFmtId="168" fontId="25" fillId="0" borderId="19" xfId="1" applyNumberFormat="1" applyFont="1" applyFill="1" applyBorder="1"/>
    <xf numFmtId="168" fontId="25" fillId="0" borderId="0" xfId="1" applyNumberFormat="1" applyFont="1" applyFill="1" applyBorder="1"/>
    <xf numFmtId="43" fontId="25" fillId="0" borderId="19" xfId="1" applyNumberFormat="1" applyFont="1" applyFill="1" applyBorder="1"/>
    <xf numFmtId="168" fontId="24" fillId="2" borderId="30" xfId="1" applyNumberFormat="1" applyFont="1" applyFill="1" applyBorder="1" applyAlignment="1">
      <alignment horizontal="center" vertical="center"/>
    </xf>
    <xf numFmtId="3" fontId="24" fillId="0" borderId="0" xfId="0" applyNumberFormat="1" applyFont="1" applyFill="1" applyBorder="1" applyAlignment="1">
      <alignment horizontal="center" vertical="center"/>
    </xf>
    <xf numFmtId="168" fontId="24" fillId="0" borderId="19" xfId="1" applyNumberFormat="1" applyFont="1" applyFill="1" applyBorder="1" applyAlignment="1">
      <alignment horizontal="left" wrapText="1"/>
    </xf>
    <xf numFmtId="168" fontId="24" fillId="0" borderId="19" xfId="1" applyNumberFormat="1" applyFont="1" applyFill="1" applyBorder="1" applyAlignment="1">
      <alignment wrapText="1"/>
    </xf>
    <xf numFmtId="0" fontId="24" fillId="2" borderId="30" xfId="1" applyNumberFormat="1" applyFont="1" applyFill="1" applyBorder="1" applyAlignment="1">
      <alignment horizontal="center" vertical="center"/>
    </xf>
    <xf numFmtId="170" fontId="25" fillId="0" borderId="14" xfId="1" applyNumberFormat="1" applyFont="1" applyFill="1" applyBorder="1" applyAlignment="1">
      <alignment horizontal="center" vertical="center"/>
    </xf>
    <xf numFmtId="171" fontId="24" fillId="0" borderId="0" xfId="0" applyNumberFormat="1" applyFont="1" applyFill="1" applyBorder="1" applyAlignment="1">
      <alignment horizontal="center" vertical="center"/>
    </xf>
    <xf numFmtId="43" fontId="25" fillId="0" borderId="0" xfId="1" applyFont="1" applyBorder="1" applyAlignment="1">
      <alignment horizontal="center" vertical="center"/>
    </xf>
    <xf numFmtId="43" fontId="25" fillId="0" borderId="11" xfId="1" applyFont="1" applyBorder="1" applyAlignment="1">
      <alignment horizontal="center" vertical="center"/>
    </xf>
    <xf numFmtId="0" fontId="32" fillId="0" borderId="32" xfId="0" applyFont="1" applyBorder="1"/>
    <xf numFmtId="0" fontId="32" fillId="0" borderId="0" xfId="0" applyFont="1"/>
    <xf numFmtId="0" fontId="32" fillId="0" borderId="33" xfId="0" applyFont="1" applyBorder="1"/>
    <xf numFmtId="0" fontId="32" fillId="0" borderId="34" xfId="0" applyFont="1" applyBorder="1"/>
    <xf numFmtId="0" fontId="32" fillId="0" borderId="37" xfId="0" applyFont="1" applyBorder="1"/>
    <xf numFmtId="0" fontId="25" fillId="39" borderId="0" xfId="0" applyFont="1" applyFill="1"/>
    <xf numFmtId="0" fontId="25" fillId="39" borderId="0" xfId="0" applyFont="1" applyFill="1" applyBorder="1"/>
    <xf numFmtId="0" fontId="25" fillId="39" borderId="47" xfId="0" applyFont="1" applyFill="1" applyBorder="1"/>
    <xf numFmtId="0" fontId="25" fillId="39" borderId="48" xfId="0" applyFont="1" applyFill="1" applyBorder="1"/>
    <xf numFmtId="0" fontId="25" fillId="39" borderId="4" xfId="0" applyFont="1" applyFill="1" applyBorder="1"/>
    <xf numFmtId="0" fontId="25" fillId="39" borderId="49" xfId="0" applyFont="1" applyFill="1" applyBorder="1"/>
    <xf numFmtId="0" fontId="25" fillId="39" borderId="50" xfId="0" applyFont="1" applyFill="1" applyBorder="1"/>
    <xf numFmtId="0" fontId="25" fillId="39" borderId="51" xfId="0" applyFont="1" applyFill="1" applyBorder="1"/>
    <xf numFmtId="0" fontId="25" fillId="39" borderId="52" xfId="0" applyFont="1" applyFill="1" applyBorder="1"/>
    <xf numFmtId="0" fontId="25" fillId="39" borderId="53" xfId="0" applyFont="1" applyFill="1" applyBorder="1"/>
    <xf numFmtId="0" fontId="25" fillId="39" borderId="2" xfId="0" applyFont="1" applyFill="1" applyBorder="1"/>
    <xf numFmtId="0" fontId="25" fillId="39" borderId="54" xfId="0" applyFont="1" applyFill="1" applyBorder="1"/>
    <xf numFmtId="43" fontId="24" fillId="0" borderId="0" xfId="1" applyFont="1" applyFill="1" applyBorder="1" applyAlignment="1">
      <alignment horizontal="center" vertical="center"/>
    </xf>
    <xf numFmtId="43" fontId="25" fillId="0" borderId="0" xfId="1" applyFont="1"/>
    <xf numFmtId="9" fontId="25" fillId="0" borderId="0" xfId="48" applyFont="1"/>
    <xf numFmtId="0" fontId="24" fillId="2" borderId="6" xfId="0" applyFont="1" applyFill="1" applyBorder="1" applyAlignment="1">
      <alignment horizontal="left"/>
    </xf>
    <xf numFmtId="0" fontId="25" fillId="0" borderId="13" xfId="0" applyFont="1" applyBorder="1" applyAlignment="1">
      <alignment horizontal="right" vertical="center"/>
    </xf>
    <xf numFmtId="0" fontId="24" fillId="0" borderId="13" xfId="0" applyFont="1" applyBorder="1" applyAlignment="1">
      <alignment horizontal="left" vertical="center"/>
    </xf>
    <xf numFmtId="0" fontId="24" fillId="0" borderId="13" xfId="0" applyFont="1" applyFill="1" applyBorder="1" applyAlignment="1">
      <alignment horizontal="left" vertical="center"/>
    </xf>
    <xf numFmtId="0" fontId="24" fillId="0" borderId="8" xfId="0" applyFont="1" applyFill="1" applyBorder="1" applyAlignment="1">
      <alignment horizontal="center" vertical="center"/>
    </xf>
    <xf numFmtId="0" fontId="24" fillId="0" borderId="11" xfId="0" applyFont="1" applyBorder="1" applyAlignment="1">
      <alignment horizontal="center" vertical="center"/>
    </xf>
    <xf numFmtId="0" fontId="25" fillId="0" borderId="7" xfId="0" applyFont="1" applyBorder="1" applyAlignment="1">
      <alignment horizontal="left" vertical="center"/>
    </xf>
    <xf numFmtId="0" fontId="24" fillId="0" borderId="8" xfId="0" applyFont="1" applyBorder="1" applyAlignment="1">
      <alignment horizontal="center" vertical="center"/>
    </xf>
    <xf numFmtId="0" fontId="24" fillId="0" borderId="7" xfId="0" applyFont="1" applyBorder="1" applyAlignment="1">
      <alignment horizontal="left" vertical="center"/>
    </xf>
    <xf numFmtId="0" fontId="25" fillId="0" borderId="8" xfId="0" applyFont="1" applyBorder="1" applyAlignment="1">
      <alignment horizontal="center"/>
    </xf>
    <xf numFmtId="168" fontId="24" fillId="0" borderId="13" xfId="1" applyNumberFormat="1" applyFont="1" applyFill="1" applyBorder="1" applyAlignment="1">
      <alignment wrapText="1"/>
    </xf>
    <xf numFmtId="0" fontId="24" fillId="0" borderId="10" xfId="0" applyFont="1" applyBorder="1" applyAlignment="1">
      <alignment horizontal="left" vertical="center"/>
    </xf>
    <xf numFmtId="0" fontId="24" fillId="0" borderId="13" xfId="0" applyFont="1" applyFill="1" applyBorder="1" applyAlignment="1">
      <alignment horizontal="left"/>
    </xf>
    <xf numFmtId="3" fontId="33" fillId="0" borderId="0" xfId="0" applyNumberFormat="1" applyFont="1" applyBorder="1" applyAlignment="1">
      <alignment horizontal="center"/>
    </xf>
    <xf numFmtId="3" fontId="33" fillId="0" borderId="14" xfId="0" applyNumberFormat="1" applyFont="1" applyBorder="1" applyAlignment="1">
      <alignment horizontal="center"/>
    </xf>
    <xf numFmtId="0" fontId="33" fillId="0" borderId="0" xfId="0" applyFont="1" applyAlignment="1">
      <alignment horizontal="left"/>
    </xf>
    <xf numFmtId="2" fontId="25" fillId="0" borderId="0" xfId="1" applyNumberFormat="1" applyFont="1" applyFill="1" applyBorder="1" applyAlignment="1">
      <alignment horizontal="center" vertical="center"/>
    </xf>
    <xf numFmtId="2" fontId="25" fillId="0" borderId="14" xfId="1" applyNumberFormat="1" applyFont="1" applyFill="1" applyBorder="1" applyAlignment="1">
      <alignment horizontal="center" vertical="center"/>
    </xf>
    <xf numFmtId="2" fontId="24" fillId="0" borderId="0" xfId="0" applyNumberFormat="1" applyFont="1" applyBorder="1"/>
    <xf numFmtId="170" fontId="33" fillId="0" borderId="0" xfId="1" applyNumberFormat="1" applyFont="1" applyFill="1" applyBorder="1"/>
    <xf numFmtId="170" fontId="33" fillId="0" borderId="14" xfId="1" applyNumberFormat="1" applyFont="1" applyFill="1" applyBorder="1"/>
    <xf numFmtId="43" fontId="33" fillId="0" borderId="0" xfId="1" applyFont="1" applyFill="1" applyBorder="1" applyAlignment="1">
      <alignment horizontal="center" vertical="center"/>
    </xf>
    <xf numFmtId="43" fontId="33" fillId="0" borderId="14" xfId="1" applyFont="1" applyFill="1" applyBorder="1" applyAlignment="1">
      <alignment horizontal="center" vertical="center"/>
    </xf>
    <xf numFmtId="43" fontId="33" fillId="0" borderId="0" xfId="1" applyFont="1" applyBorder="1" applyAlignment="1">
      <alignment horizontal="center" vertical="center"/>
    </xf>
    <xf numFmtId="43" fontId="33" fillId="0" borderId="14" xfId="1" applyFont="1" applyBorder="1" applyAlignment="1">
      <alignment horizontal="center" vertical="center"/>
    </xf>
    <xf numFmtId="170" fontId="25" fillId="0" borderId="11" xfId="1" applyNumberFormat="1" applyFont="1" applyFill="1" applyBorder="1" applyAlignment="1">
      <alignment horizontal="center" vertical="center"/>
    </xf>
    <xf numFmtId="170" fontId="25" fillId="0" borderId="12" xfId="1" applyNumberFormat="1" applyFont="1" applyFill="1" applyBorder="1" applyAlignment="1">
      <alignment horizontal="center" vertical="center"/>
    </xf>
    <xf numFmtId="4" fontId="33" fillId="0" borderId="0" xfId="0" applyNumberFormat="1" applyFont="1" applyFill="1" applyBorder="1" applyAlignment="1">
      <alignment horizontal="center" vertical="center"/>
    </xf>
    <xf numFmtId="4" fontId="34" fillId="0" borderId="0" xfId="0" applyNumberFormat="1" applyFont="1" applyFill="1" applyBorder="1" applyAlignment="1">
      <alignment horizontal="center" vertical="center"/>
    </xf>
    <xf numFmtId="4" fontId="33" fillId="0" borderId="14" xfId="0" applyNumberFormat="1" applyFont="1" applyFill="1" applyBorder="1" applyAlignment="1">
      <alignment horizontal="center" vertical="center"/>
    </xf>
    <xf numFmtId="4" fontId="33" fillId="0" borderId="0" xfId="0" applyNumberFormat="1" applyFont="1" applyBorder="1" applyAlignment="1">
      <alignment horizontal="center" vertical="center"/>
    </xf>
    <xf numFmtId="4" fontId="33" fillId="0" borderId="14" xfId="0" applyNumberFormat="1" applyFont="1" applyBorder="1" applyAlignment="1">
      <alignment horizontal="center" vertical="center"/>
    </xf>
    <xf numFmtId="168" fontId="33" fillId="0" borderId="0" xfId="1" applyNumberFormat="1" applyFont="1" applyFill="1" applyBorder="1"/>
    <xf numFmtId="168" fontId="33" fillId="0" borderId="14" xfId="1" applyNumberFormat="1" applyFont="1" applyFill="1" applyBorder="1"/>
    <xf numFmtId="3" fontId="33" fillId="0" borderId="8" xfId="0" applyNumberFormat="1" applyFont="1" applyBorder="1" applyAlignment="1">
      <alignment horizontal="center"/>
    </xf>
    <xf numFmtId="3" fontId="33" fillId="0" borderId="9" xfId="0" applyNumberFormat="1" applyFont="1" applyBorder="1" applyAlignment="1">
      <alignment horizontal="center"/>
    </xf>
    <xf numFmtId="4" fontId="33" fillId="0" borderId="8" xfId="0" applyNumberFormat="1" applyFont="1" applyFill="1" applyBorder="1" applyAlignment="1">
      <alignment horizontal="center" vertical="center"/>
    </xf>
    <xf numFmtId="4" fontId="33" fillId="0" borderId="9" xfId="0" applyNumberFormat="1" applyFont="1" applyFill="1" applyBorder="1" applyAlignment="1">
      <alignment horizontal="center" vertical="center"/>
    </xf>
    <xf numFmtId="170" fontId="25" fillId="0" borderId="19" xfId="1" applyNumberFormat="1" applyFont="1" applyFill="1" applyBorder="1"/>
    <xf numFmtId="170" fontId="24" fillId="0" borderId="11" xfId="1" applyNumberFormat="1" applyFont="1" applyFill="1" applyBorder="1" applyAlignment="1">
      <alignment horizontal="center" vertical="center"/>
    </xf>
    <xf numFmtId="170" fontId="24" fillId="0" borderId="12" xfId="1" applyNumberFormat="1" applyFont="1" applyFill="1" applyBorder="1" applyAlignment="1">
      <alignment horizontal="center" vertical="center"/>
    </xf>
    <xf numFmtId="170" fontId="35" fillId="0" borderId="11" xfId="1" applyNumberFormat="1" applyFont="1" applyFill="1" applyBorder="1" applyAlignment="1">
      <alignment horizontal="center" vertical="center"/>
    </xf>
    <xf numFmtId="170" fontId="35" fillId="0" borderId="12" xfId="1" applyNumberFormat="1" applyFont="1" applyFill="1" applyBorder="1" applyAlignment="1">
      <alignment horizontal="center" vertical="center"/>
    </xf>
    <xf numFmtId="2" fontId="24" fillId="0" borderId="11" xfId="1" applyNumberFormat="1" applyFont="1" applyFill="1" applyBorder="1" applyAlignment="1">
      <alignment horizontal="center" vertical="center"/>
    </xf>
    <xf numFmtId="2" fontId="24" fillId="0" borderId="12" xfId="1" applyNumberFormat="1" applyFont="1" applyFill="1" applyBorder="1" applyAlignment="1">
      <alignment horizontal="center" vertical="center"/>
    </xf>
    <xf numFmtId="168" fontId="25" fillId="0" borderId="19" xfId="1" applyNumberFormat="1" applyFont="1" applyBorder="1"/>
    <xf numFmtId="43" fontId="25" fillId="0" borderId="0" xfId="1" applyFont="1" applyFill="1" applyBorder="1" applyAlignment="1">
      <alignment horizontal="center" vertical="center"/>
    </xf>
    <xf numFmtId="43" fontId="25" fillId="0" borderId="14" xfId="1" applyFont="1" applyFill="1" applyBorder="1" applyAlignment="1">
      <alignment horizontal="center" vertical="center"/>
    </xf>
    <xf numFmtId="2" fontId="25" fillId="0" borderId="0" xfId="1" applyNumberFormat="1" applyFont="1" applyFill="1" applyBorder="1" applyAlignment="1">
      <alignment horizontal="right" vertical="center"/>
    </xf>
    <xf numFmtId="2" fontId="25" fillId="0" borderId="14" xfId="1" applyNumberFormat="1" applyFont="1" applyFill="1" applyBorder="1" applyAlignment="1">
      <alignment horizontal="right" vertical="center"/>
    </xf>
    <xf numFmtId="168" fontId="24" fillId="2" borderId="19" xfId="1" applyNumberFormat="1" applyFont="1" applyFill="1" applyBorder="1" applyAlignment="1">
      <alignment horizontal="center" vertical="center"/>
    </xf>
    <xf numFmtId="43" fontId="24" fillId="0" borderId="11" xfId="1" applyFont="1" applyFill="1" applyBorder="1" applyAlignment="1">
      <alignment horizontal="center" vertical="center"/>
    </xf>
    <xf numFmtId="43" fontId="24" fillId="0" borderId="12" xfId="1" applyFont="1" applyFill="1" applyBorder="1" applyAlignment="1">
      <alignment horizontal="center" vertical="center"/>
    </xf>
    <xf numFmtId="0" fontId="36" fillId="0" borderId="0" xfId="0" applyFont="1"/>
    <xf numFmtId="0" fontId="25" fillId="0" borderId="19" xfId="0" applyFont="1" applyBorder="1" applyAlignment="1">
      <alignment horizontal="center"/>
    </xf>
    <xf numFmtId="170" fontId="25" fillId="0" borderId="19" xfId="0" applyNumberFormat="1" applyFont="1" applyBorder="1" applyAlignment="1">
      <alignment horizontal="center"/>
    </xf>
    <xf numFmtId="0" fontId="25" fillId="0" borderId="0" xfId="0" applyFont="1" applyAlignment="1">
      <alignment horizontal="left" wrapText="1"/>
    </xf>
    <xf numFmtId="170" fontId="25" fillId="0" borderId="0" xfId="0" applyNumberFormat="1" applyFont="1" applyBorder="1" applyAlignment="1">
      <alignment horizontal="center"/>
    </xf>
    <xf numFmtId="0" fontId="24" fillId="0" borderId="19" xfId="0" applyFont="1" applyFill="1" applyBorder="1" applyAlignment="1">
      <alignment horizontal="right"/>
    </xf>
    <xf numFmtId="168" fontId="24" fillId="0" borderId="19" xfId="0" applyNumberFormat="1" applyFont="1" applyBorder="1"/>
    <xf numFmtId="168" fontId="24" fillId="0" borderId="19" xfId="1" applyNumberFormat="1" applyFont="1" applyFill="1" applyBorder="1"/>
    <xf numFmtId="0" fontId="24" fillId="0" borderId="19" xfId="0" applyFont="1" applyBorder="1" applyAlignment="1">
      <alignment horizontal="right"/>
    </xf>
    <xf numFmtId="0" fontId="24" fillId="0" borderId="19" xfId="0" applyFont="1" applyBorder="1" applyAlignment="1">
      <alignment horizontal="center"/>
    </xf>
    <xf numFmtId="0" fontId="25" fillId="0" borderId="19" xfId="0" applyFont="1" applyBorder="1" applyAlignment="1">
      <alignment horizontal="right" vertical="center"/>
    </xf>
    <xf numFmtId="0" fontId="24" fillId="0" borderId="19" xfId="0" applyFont="1" applyFill="1" applyBorder="1" applyAlignment="1">
      <alignment horizontal="right" vertical="center"/>
    </xf>
    <xf numFmtId="170" fontId="24" fillId="0" borderId="19" xfId="1" applyNumberFormat="1" applyFont="1" applyBorder="1"/>
    <xf numFmtId="0" fontId="25" fillId="0" borderId="0" xfId="0" applyFont="1" applyAlignment="1">
      <alignment wrapText="1"/>
    </xf>
    <xf numFmtId="0" fontId="25" fillId="0" borderId="0" xfId="0" applyFont="1" applyAlignment="1">
      <alignment horizontal="left"/>
    </xf>
    <xf numFmtId="170" fontId="24" fillId="0" borderId="19" xfId="1" applyNumberFormat="1" applyFont="1" applyFill="1" applyBorder="1"/>
    <xf numFmtId="170" fontId="25" fillId="0" borderId="0" xfId="1" applyNumberFormat="1" applyFont="1" applyFill="1" applyBorder="1" applyAlignment="1">
      <alignment horizontal="right" wrapText="1"/>
    </xf>
    <xf numFmtId="0" fontId="37" fillId="0" borderId="0" xfId="0" applyFont="1"/>
    <xf numFmtId="170" fontId="25" fillId="0" borderId="0" xfId="0" applyNumberFormat="1" applyFont="1" applyFill="1" applyBorder="1" applyAlignment="1">
      <alignment horizontal="center"/>
    </xf>
    <xf numFmtId="10" fontId="25" fillId="0" borderId="0" xfId="48" applyNumberFormat="1" applyFont="1" applyFill="1" applyBorder="1"/>
    <xf numFmtId="173" fontId="38" fillId="0" borderId="19" xfId="0" applyNumberFormat="1" applyFont="1" applyBorder="1" applyAlignment="1">
      <alignment horizontal="right"/>
    </xf>
    <xf numFmtId="173" fontId="38" fillId="0" borderId="19" xfId="0" applyNumberFormat="1" applyFont="1" applyFill="1" applyBorder="1" applyAlignment="1">
      <alignment horizontal="right"/>
    </xf>
    <xf numFmtId="0" fontId="38" fillId="0" borderId="19" xfId="0" applyFont="1" applyBorder="1" applyAlignment="1" applyProtection="1">
      <alignment horizontal="right" vertical="center"/>
    </xf>
    <xf numFmtId="0" fontId="38" fillId="0" borderId="19" xfId="0" applyFont="1" applyBorder="1" applyAlignment="1">
      <alignment horizontal="right" vertical="center"/>
    </xf>
    <xf numFmtId="0" fontId="38" fillId="0" borderId="19" xfId="0" applyFont="1" applyFill="1" applyBorder="1" applyAlignment="1">
      <alignment horizontal="right" vertical="top"/>
    </xf>
    <xf numFmtId="170" fontId="24" fillId="0" borderId="19" xfId="0" applyNumberFormat="1" applyFont="1" applyBorder="1" applyAlignment="1">
      <alignment horizontal="right"/>
    </xf>
    <xf numFmtId="0" fontId="25" fillId="0" borderId="0" xfId="0" applyFont="1" applyFill="1" applyBorder="1" applyAlignment="1">
      <alignment horizontal="center"/>
    </xf>
    <xf numFmtId="0" fontId="24" fillId="0" borderId="17" xfId="0" applyFont="1" applyFill="1" applyBorder="1" applyAlignment="1">
      <alignment horizontal="center"/>
    </xf>
    <xf numFmtId="0" fontId="24" fillId="0" borderId="19" xfId="0" applyFont="1" applyFill="1" applyBorder="1" applyAlignment="1">
      <alignment horizontal="center"/>
    </xf>
    <xf numFmtId="0" fontId="24" fillId="0" borderId="17" xfId="0" applyFont="1" applyBorder="1" applyAlignment="1">
      <alignment horizontal="center"/>
    </xf>
    <xf numFmtId="0" fontId="24" fillId="0" borderId="19" xfId="0" applyFont="1" applyBorder="1"/>
    <xf numFmtId="0" fontId="25" fillId="0" borderId="17" xfId="0" applyFont="1" applyFill="1" applyBorder="1"/>
    <xf numFmtId="170" fontId="25" fillId="0" borderId="19" xfId="0" applyNumberFormat="1" applyFont="1" applyBorder="1" applyAlignment="1">
      <alignment horizontal="right"/>
    </xf>
    <xf numFmtId="0" fontId="24" fillId="0" borderId="17" xfId="0" applyFont="1" applyBorder="1"/>
    <xf numFmtId="170" fontId="24" fillId="0" borderId="0" xfId="0" applyNumberFormat="1" applyFont="1" applyBorder="1" applyAlignment="1">
      <alignment horizontal="left"/>
    </xf>
    <xf numFmtId="0" fontId="25" fillId="0" borderId="19" xfId="0" applyFont="1" applyBorder="1" applyAlignment="1"/>
    <xf numFmtId="170" fontId="24" fillId="0" borderId="19" xfId="0" applyNumberFormat="1" applyFont="1" applyBorder="1" applyAlignment="1">
      <alignment horizontal="left"/>
    </xf>
    <xf numFmtId="170" fontId="25" fillId="0" borderId="19" xfId="0" applyNumberFormat="1" applyFont="1" applyBorder="1" applyAlignment="1">
      <alignment horizontal="left"/>
    </xf>
    <xf numFmtId="0" fontId="24" fillId="0" borderId="0" xfId="0" applyFont="1" applyBorder="1"/>
    <xf numFmtId="10" fontId="25" fillId="0" borderId="19" xfId="48" applyNumberFormat="1" applyFont="1" applyFill="1" applyBorder="1"/>
    <xf numFmtId="9" fontId="25" fillId="0" borderId="19" xfId="48" applyFont="1" applyFill="1" applyBorder="1"/>
    <xf numFmtId="170" fontId="24" fillId="0" borderId="0" xfId="0" applyNumberFormat="1" applyFont="1" applyBorder="1" applyAlignment="1">
      <alignment horizontal="right"/>
    </xf>
    <xf numFmtId="170" fontId="24" fillId="0" borderId="0" xfId="1" applyNumberFormat="1" applyFont="1" applyFill="1" applyBorder="1"/>
    <xf numFmtId="0" fontId="25" fillId="0" borderId="0" xfId="0" applyFont="1" applyAlignment="1">
      <alignment horizontal="left" wrapText="1"/>
    </xf>
    <xf numFmtId="170" fontId="25" fillId="0" borderId="19" xfId="1" applyNumberFormat="1" applyFont="1" applyFill="1" applyBorder="1" applyAlignment="1">
      <alignment horizontal="center"/>
    </xf>
    <xf numFmtId="170" fontId="25" fillId="0" borderId="19" xfId="1" applyNumberFormat="1" applyFont="1" applyFill="1" applyBorder="1" applyAlignment="1">
      <alignment horizontal="center" vertical="center"/>
    </xf>
    <xf numFmtId="170" fontId="25" fillId="0" borderId="0" xfId="0" applyNumberFormat="1" applyFont="1" applyBorder="1" applyAlignment="1">
      <alignment vertical="top" wrapText="1"/>
    </xf>
    <xf numFmtId="170" fontId="39" fillId="0" borderId="0" xfId="0" applyNumberFormat="1" applyFont="1" applyBorder="1" applyAlignment="1">
      <alignment horizontal="left"/>
    </xf>
    <xf numFmtId="170" fontId="40" fillId="0" borderId="0" xfId="0" applyNumberFormat="1" applyFont="1" applyBorder="1" applyAlignment="1"/>
    <xf numFmtId="170" fontId="40" fillId="0" borderId="0" xfId="1" applyNumberFormat="1" applyFont="1" applyFill="1" applyBorder="1"/>
    <xf numFmtId="0" fontId="25" fillId="0" borderId="0" xfId="0" applyFont="1" applyAlignment="1">
      <alignment horizontal="right"/>
    </xf>
    <xf numFmtId="170" fontId="25" fillId="0" borderId="0" xfId="0" applyNumberFormat="1" applyFont="1" applyBorder="1" applyAlignment="1">
      <alignment horizontal="left"/>
    </xf>
    <xf numFmtId="170" fontId="24" fillId="0" borderId="19" xfId="1" applyNumberFormat="1" applyFont="1" applyBorder="1" applyAlignment="1">
      <alignment vertical="center"/>
    </xf>
    <xf numFmtId="170" fontId="24" fillId="0" borderId="19" xfId="1" applyNumberFormat="1" applyFont="1" applyBorder="1" applyAlignment="1">
      <alignment vertical="center" wrapText="1"/>
    </xf>
    <xf numFmtId="0" fontId="25" fillId="0" borderId="0" xfId="0" applyFont="1" applyFill="1" applyAlignment="1">
      <alignment wrapText="1"/>
    </xf>
    <xf numFmtId="170" fontId="25" fillId="0" borderId="19" xfId="1" applyNumberFormat="1" applyFont="1" applyBorder="1" applyAlignment="1">
      <alignment horizontal="center"/>
    </xf>
    <xf numFmtId="170" fontId="25" fillId="0" borderId="19" xfId="1" applyNumberFormat="1" applyFont="1" applyBorder="1"/>
    <xf numFmtId="10" fontId="25" fillId="0" borderId="19" xfId="48" applyNumberFormat="1" applyFont="1" applyBorder="1"/>
    <xf numFmtId="10" fontId="25" fillId="0" borderId="0" xfId="48" applyNumberFormat="1" applyFont="1" applyFill="1"/>
    <xf numFmtId="170" fontId="24" fillId="0" borderId="19" xfId="1" applyNumberFormat="1" applyFont="1" applyFill="1" applyBorder="1" applyAlignment="1">
      <alignment horizontal="right"/>
    </xf>
    <xf numFmtId="170" fontId="24" fillId="0" borderId="19" xfId="0" applyNumberFormat="1" applyFont="1" applyBorder="1"/>
    <xf numFmtId="174" fontId="25" fillId="0" borderId="0" xfId="48" applyNumberFormat="1" applyFont="1" applyFill="1"/>
    <xf numFmtId="10" fontId="24" fillId="0" borderId="19" xfId="48" applyNumberFormat="1" applyFont="1" applyBorder="1"/>
    <xf numFmtId="175" fontId="0" fillId="0" borderId="0" xfId="0" applyNumberFormat="1"/>
    <xf numFmtId="168" fontId="24" fillId="0" borderId="19" xfId="1" applyNumberFormat="1" applyFont="1" applyFill="1" applyBorder="1" applyAlignment="1">
      <alignment horizontal="right" wrapText="1"/>
    </xf>
    <xf numFmtId="2" fontId="33" fillId="0" borderId="0" xfId="1" applyNumberFormat="1" applyFont="1" applyBorder="1" applyAlignment="1">
      <alignment horizontal="right" vertical="center"/>
    </xf>
    <xf numFmtId="2" fontId="33" fillId="0" borderId="14" xfId="1" applyNumberFormat="1" applyFont="1" applyBorder="1" applyAlignment="1">
      <alignment horizontal="right" vertical="center"/>
    </xf>
    <xf numFmtId="2" fontId="25" fillId="0" borderId="0" xfId="0" applyNumberFormat="1" applyFont="1"/>
    <xf numFmtId="2" fontId="23" fillId="0" borderId="0" xfId="0" applyNumberFormat="1" applyFont="1"/>
    <xf numFmtId="2" fontId="24" fillId="0" borderId="0" xfId="0" applyNumberFormat="1" applyFont="1"/>
    <xf numFmtId="2" fontId="24" fillId="2" borderId="7" xfId="0" applyNumberFormat="1" applyFont="1" applyFill="1" applyBorder="1" applyAlignment="1">
      <alignment horizontal="left" vertical="center" wrapText="1"/>
    </xf>
    <xf numFmtId="2" fontId="7" fillId="0" borderId="0" xfId="0" applyNumberFormat="1" applyFont="1" applyFill="1" applyBorder="1" applyAlignment="1">
      <alignment horizontal="right" vertical="center" wrapText="1"/>
    </xf>
    <xf numFmtId="2" fontId="25" fillId="0" borderId="0" xfId="0" applyNumberFormat="1" applyFont="1" applyAlignment="1">
      <alignment horizontal="center"/>
    </xf>
    <xf numFmtId="2" fontId="25" fillId="0" borderId="13" xfId="0" applyNumberFormat="1" applyFont="1" applyBorder="1" applyAlignment="1">
      <alignment horizontal="right" vertical="center"/>
    </xf>
    <xf numFmtId="2" fontId="33" fillId="0" borderId="0" xfId="1" applyNumberFormat="1" applyFont="1" applyFill="1" applyBorder="1" applyAlignment="1">
      <alignment horizontal="center" vertical="center"/>
    </xf>
    <xf numFmtId="2" fontId="24" fillId="0" borderId="10" xfId="0" applyNumberFormat="1" applyFont="1" applyFill="1" applyBorder="1"/>
    <xf numFmtId="2" fontId="24" fillId="0" borderId="0" xfId="0" applyNumberFormat="1" applyFont="1" applyFill="1" applyBorder="1"/>
    <xf numFmtId="2" fontId="24" fillId="0" borderId="13" xfId="0" applyNumberFormat="1" applyFont="1" applyFill="1" applyBorder="1"/>
    <xf numFmtId="2" fontId="23" fillId="0" borderId="0" xfId="48" applyNumberFormat="1" applyFont="1" applyFill="1" applyBorder="1" applyAlignment="1">
      <alignment horizontal="right"/>
    </xf>
    <xf numFmtId="2" fontId="33" fillId="0" borderId="14" xfId="1" applyNumberFormat="1" applyFont="1" applyFill="1" applyBorder="1" applyAlignment="1">
      <alignment horizontal="center" vertical="center"/>
    </xf>
    <xf numFmtId="2" fontId="24" fillId="0" borderId="13" xfId="0" applyNumberFormat="1" applyFont="1" applyBorder="1"/>
    <xf numFmtId="2" fontId="25" fillId="0" borderId="0" xfId="0" applyNumberFormat="1" applyFont="1" applyFill="1"/>
    <xf numFmtId="168" fontId="25" fillId="0" borderId="19" xfId="1" applyNumberFormat="1" applyFont="1" applyBorder="1" applyAlignment="1">
      <alignment horizontal="right"/>
    </xf>
    <xf numFmtId="168" fontId="24" fillId="0" borderId="19" xfId="1" applyNumberFormat="1" applyFont="1" applyBorder="1"/>
    <xf numFmtId="170" fontId="25" fillId="0" borderId="19" xfId="1" applyNumberFormat="1" applyFont="1" applyBorder="1" applyAlignment="1">
      <alignment horizontal="right"/>
    </xf>
    <xf numFmtId="2" fontId="35" fillId="0" borderId="11" xfId="1" applyNumberFormat="1" applyFont="1" applyFill="1" applyBorder="1" applyAlignment="1">
      <alignment horizontal="center" vertical="center"/>
    </xf>
    <xf numFmtId="2" fontId="35" fillId="0" borderId="12" xfId="1" applyNumberFormat="1" applyFont="1" applyFill="1" applyBorder="1" applyAlignment="1">
      <alignment horizontal="center" vertical="center"/>
    </xf>
    <xf numFmtId="2" fontId="25" fillId="0" borderId="0" xfId="1" applyNumberFormat="1" applyFont="1" applyFill="1" applyBorder="1" applyAlignment="1">
      <alignment vertical="center"/>
    </xf>
    <xf numFmtId="2" fontId="25" fillId="0" borderId="14" xfId="1" applyNumberFormat="1" applyFont="1" applyFill="1" applyBorder="1" applyAlignment="1">
      <alignment vertical="center"/>
    </xf>
    <xf numFmtId="170" fontId="25" fillId="0" borderId="0" xfId="1" applyNumberFormat="1" applyFont="1" applyFill="1" applyBorder="1" applyAlignment="1">
      <alignment horizontal="right" vertical="center"/>
    </xf>
    <xf numFmtId="2" fontId="25" fillId="0" borderId="0" xfId="1" applyNumberFormat="1" applyFont="1" applyBorder="1" applyAlignment="1">
      <alignment horizontal="right" vertical="center"/>
    </xf>
    <xf numFmtId="170" fontId="33" fillId="0" borderId="0" xfId="1" applyNumberFormat="1" applyFont="1" applyFill="1" applyBorder="1" applyAlignment="1">
      <alignment horizontal="left" vertical="center"/>
    </xf>
    <xf numFmtId="0" fontId="33" fillId="0" borderId="0" xfId="0" applyFont="1" applyFill="1" applyBorder="1"/>
    <xf numFmtId="170" fontId="25" fillId="0" borderId="14" xfId="1" applyNumberFormat="1" applyFont="1" applyFill="1" applyBorder="1"/>
    <xf numFmtId="0" fontId="36" fillId="0" borderId="0" xfId="0" applyFont="1" applyFill="1"/>
    <xf numFmtId="170" fontId="24" fillId="0" borderId="19" xfId="1" applyNumberFormat="1" applyFont="1" applyBorder="1" applyAlignment="1">
      <alignment horizontal="center" vertical="center"/>
    </xf>
    <xf numFmtId="0" fontId="25" fillId="0" borderId="19" xfId="0" applyFont="1" applyBorder="1" applyAlignment="1">
      <alignment horizontal="center" vertical="center"/>
    </xf>
    <xf numFmtId="170" fontId="25" fillId="0" borderId="19" xfId="1" applyNumberFormat="1" applyFont="1" applyBorder="1" applyAlignment="1">
      <alignment horizontal="center" vertical="center"/>
    </xf>
    <xf numFmtId="0" fontId="25" fillId="0" borderId="0" xfId="0" applyFont="1" applyBorder="1" applyAlignment="1"/>
    <xf numFmtId="0" fontId="24" fillId="2" borderId="19" xfId="0" applyFont="1" applyFill="1" applyBorder="1" applyAlignment="1">
      <alignment horizontal="center" vertical="center" wrapText="1"/>
    </xf>
    <xf numFmtId="0" fontId="24" fillId="2" borderId="19" xfId="0" applyFont="1" applyFill="1" applyBorder="1" applyAlignment="1">
      <alignment horizontal="center" vertical="center"/>
    </xf>
    <xf numFmtId="0" fontId="25" fillId="0" borderId="19" xfId="0" applyFont="1" applyBorder="1" applyAlignment="1">
      <alignment horizontal="center" vertical="center" wrapText="1"/>
    </xf>
    <xf numFmtId="0" fontId="33" fillId="0" borderId="0" xfId="0" applyFont="1" applyFill="1"/>
    <xf numFmtId="0" fontId="24" fillId="0" borderId="0" xfId="0" applyFont="1" applyAlignment="1">
      <alignment horizontal="center" vertical="center"/>
    </xf>
    <xf numFmtId="43" fontId="24" fillId="0" borderId="19" xfId="0" applyNumberFormat="1" applyFont="1" applyBorder="1"/>
    <xf numFmtId="172" fontId="25" fillId="0" borderId="0" xfId="0" applyNumberFormat="1" applyFont="1"/>
    <xf numFmtId="0" fontId="33" fillId="0" borderId="0" xfId="0" applyFont="1"/>
    <xf numFmtId="43" fontId="25" fillId="0" borderId="19" xfId="1" applyFont="1" applyBorder="1" applyAlignment="1"/>
    <xf numFmtId="0" fontId="24" fillId="0" borderId="0" xfId="0" applyFont="1" applyBorder="1" applyAlignment="1"/>
    <xf numFmtId="172" fontId="25" fillId="0" borderId="19" xfId="0" applyNumberFormat="1" applyFont="1" applyBorder="1" applyAlignment="1">
      <alignment horizontal="center" vertical="center"/>
    </xf>
    <xf numFmtId="176" fontId="43" fillId="0" borderId="19" xfId="0" applyNumberFormat="1" applyFont="1" applyFill="1" applyBorder="1" applyAlignment="1">
      <alignment horizontal="center" vertical="center"/>
    </xf>
    <xf numFmtId="176" fontId="44" fillId="0" borderId="19" xfId="0" applyNumberFormat="1" applyFont="1" applyFill="1" applyBorder="1" applyAlignment="1">
      <alignment horizontal="center" vertical="center"/>
    </xf>
    <xf numFmtId="172" fontId="45" fillId="0" borderId="19" xfId="49" applyNumberFormat="1" applyFont="1" applyFill="1" applyBorder="1" applyAlignment="1">
      <alignment horizontal="center" vertical="center"/>
    </xf>
    <xf numFmtId="172" fontId="44" fillId="0" borderId="19" xfId="0" applyNumberFormat="1" applyFont="1" applyFill="1" applyBorder="1" applyAlignment="1">
      <alignment horizontal="center" vertical="center"/>
    </xf>
    <xf numFmtId="43" fontId="25" fillId="0" borderId="0" xfId="1" applyFont="1" applyBorder="1" applyAlignment="1"/>
    <xf numFmtId="0" fontId="36" fillId="0" borderId="0" xfId="0" applyFont="1" applyFill="1" applyBorder="1"/>
    <xf numFmtId="172" fontId="25" fillId="0" borderId="0" xfId="0" applyNumberFormat="1" applyFont="1" applyBorder="1" applyAlignment="1">
      <alignment horizontal="center" vertical="center"/>
    </xf>
    <xf numFmtId="176" fontId="43" fillId="0" borderId="0" xfId="0" applyNumberFormat="1" applyFont="1" applyFill="1" applyBorder="1" applyAlignment="1">
      <alignment horizontal="center" vertical="center"/>
    </xf>
    <xf numFmtId="176" fontId="44" fillId="0" borderId="0" xfId="0" applyNumberFormat="1" applyFont="1" applyFill="1" applyBorder="1" applyAlignment="1">
      <alignment horizontal="center" vertical="center"/>
    </xf>
    <xf numFmtId="172" fontId="45" fillId="0" borderId="0" xfId="49" applyNumberFormat="1" applyFont="1" applyFill="1" applyBorder="1" applyAlignment="1">
      <alignment horizontal="center" vertical="center"/>
    </xf>
    <xf numFmtId="172" fontId="44" fillId="0" borderId="0" xfId="0" applyNumberFormat="1" applyFont="1" applyFill="1" applyBorder="1" applyAlignment="1">
      <alignment horizontal="center" vertical="center"/>
    </xf>
    <xf numFmtId="0" fontId="25" fillId="0" borderId="19" xfId="0" applyFont="1" applyBorder="1" applyAlignment="1">
      <alignment horizontal="left" vertical="center"/>
    </xf>
    <xf numFmtId="43" fontId="25" fillId="0" borderId="0" xfId="1" applyFont="1" applyBorder="1"/>
    <xf numFmtId="0" fontId="24" fillId="0" borderId="19" xfId="0" applyFont="1" applyBorder="1" applyAlignment="1">
      <alignment horizontal="right" vertical="center"/>
    </xf>
    <xf numFmtId="43" fontId="24" fillId="0" borderId="19" xfId="0" applyNumberFormat="1" applyFont="1" applyBorder="1" applyAlignment="1">
      <alignment horizontal="center" vertical="center"/>
    </xf>
    <xf numFmtId="43" fontId="25" fillId="0" borderId="19" xfId="1" applyFont="1" applyBorder="1" applyAlignment="1">
      <alignment horizontal="center" vertical="center"/>
    </xf>
    <xf numFmtId="0" fontId="24" fillId="0" borderId="31" xfId="0" applyFont="1" applyBorder="1" applyAlignment="1">
      <alignment horizontal="center" vertical="center"/>
    </xf>
    <xf numFmtId="0" fontId="36" fillId="0" borderId="0" xfId="0" applyFont="1" applyBorder="1" applyAlignment="1"/>
    <xf numFmtId="169" fontId="45" fillId="0" borderId="19" xfId="49" applyNumberFormat="1" applyFont="1" applyFill="1" applyBorder="1" applyAlignment="1">
      <alignment horizontal="center" vertical="center"/>
    </xf>
    <xf numFmtId="170" fontId="24" fillId="0" borderId="14" xfId="1" applyNumberFormat="1" applyFont="1" applyFill="1" applyBorder="1"/>
    <xf numFmtId="0" fontId="24" fillId="0" borderId="0" xfId="0" applyFont="1" applyAlignment="1">
      <alignment horizontal="left"/>
    </xf>
    <xf numFmtId="3" fontId="24" fillId="0" borderId="14" xfId="0" applyNumberFormat="1" applyFont="1" applyBorder="1" applyAlignment="1">
      <alignment horizontal="center"/>
    </xf>
    <xf numFmtId="43" fontId="25" fillId="0" borderId="14" xfId="1" applyFont="1" applyBorder="1" applyAlignment="1">
      <alignment horizontal="center" vertical="center"/>
    </xf>
    <xf numFmtId="0" fontId="46" fillId="0" borderId="19"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47" fillId="0" borderId="19" xfId="0" applyFont="1" applyFill="1" applyBorder="1" applyAlignment="1">
      <alignment wrapText="1"/>
    </xf>
    <xf numFmtId="0" fontId="25" fillId="0" borderId="19" xfId="0" applyFont="1" applyFill="1" applyBorder="1" applyAlignment="1">
      <alignment horizontal="center" vertical="center" wrapText="1"/>
    </xf>
    <xf numFmtId="43" fontId="47" fillId="0" borderId="19" xfId="1" applyFont="1" applyFill="1" applyBorder="1" applyAlignment="1">
      <alignment wrapText="1"/>
    </xf>
    <xf numFmtId="0" fontId="46" fillId="0" borderId="0" xfId="0" applyFont="1" applyFill="1" applyBorder="1" applyAlignment="1"/>
    <xf numFmtId="0" fontId="47" fillId="0" borderId="0" xfId="0" applyFont="1" applyFill="1" applyBorder="1" applyAlignment="1"/>
    <xf numFmtId="0" fontId="47" fillId="0" borderId="19" xfId="0" applyFont="1" applyFill="1" applyBorder="1" applyAlignment="1">
      <alignment horizontal="center" vertical="center" wrapText="1"/>
    </xf>
    <xf numFmtId="0" fontId="46" fillId="2" borderId="19" xfId="0" applyFont="1" applyFill="1" applyBorder="1" applyAlignment="1">
      <alignment horizontal="center" vertical="center" wrapText="1"/>
    </xf>
    <xf numFmtId="0" fontId="48" fillId="0" borderId="0" xfId="0" applyFont="1" applyFill="1" applyBorder="1" applyAlignment="1"/>
    <xf numFmtId="0" fontId="24" fillId="0" borderId="19" xfId="0" applyFont="1" applyFill="1" applyBorder="1"/>
    <xf numFmtId="43" fontId="24" fillId="0" borderId="19" xfId="1" applyFont="1" applyFill="1" applyBorder="1"/>
    <xf numFmtId="0" fontId="24" fillId="0" borderId="0" xfId="0" applyFont="1" applyFill="1"/>
    <xf numFmtId="0" fontId="24" fillId="2" borderId="19" xfId="0" applyFont="1" applyFill="1" applyBorder="1" applyAlignment="1">
      <alignment wrapText="1"/>
    </xf>
    <xf numFmtId="0" fontId="47" fillId="0" borderId="0" xfId="0" applyFont="1" applyFill="1" applyBorder="1" applyAlignment="1">
      <alignment wrapText="1"/>
    </xf>
    <xf numFmtId="0" fontId="25" fillId="0" borderId="0" xfId="0" applyFont="1" applyFill="1" applyBorder="1" applyAlignment="1">
      <alignment horizontal="center" vertical="center" wrapText="1"/>
    </xf>
    <xf numFmtId="43" fontId="47" fillId="0" borderId="0" xfId="0" applyNumberFormat="1" applyFont="1" applyFill="1" applyBorder="1" applyAlignment="1">
      <alignment wrapText="1"/>
    </xf>
    <xf numFmtId="43" fontId="47" fillId="0" borderId="0" xfId="1" applyFont="1" applyFill="1" applyBorder="1" applyAlignment="1">
      <alignment wrapText="1"/>
    </xf>
    <xf numFmtId="0" fontId="35" fillId="2" borderId="19" xfId="0" applyFont="1" applyFill="1" applyBorder="1" applyAlignment="1">
      <alignment horizontal="center" vertical="center"/>
    </xf>
    <xf numFmtId="0" fontId="25" fillId="0" borderId="0" xfId="0" applyFont="1" applyBorder="1" applyAlignment="1">
      <alignment horizontal="center" vertical="center" wrapText="1"/>
    </xf>
    <xf numFmtId="0" fontId="31" fillId="0" borderId="0" xfId="47" applyFont="1" applyBorder="1" applyAlignment="1">
      <alignment horizontal="center" vertical="center" wrapText="1"/>
    </xf>
    <xf numFmtId="0" fontId="24" fillId="0" borderId="19" xfId="0" applyFont="1" applyBorder="1" applyAlignment="1">
      <alignment horizontal="left"/>
    </xf>
    <xf numFmtId="0" fontId="25" fillId="0" borderId="19" xfId="0" applyFont="1" applyBorder="1" applyAlignment="1">
      <alignment horizontal="left"/>
    </xf>
    <xf numFmtId="2" fontId="25" fillId="0" borderId="0" xfId="0" applyNumberFormat="1" applyFont="1" applyBorder="1" applyAlignment="1">
      <alignment horizontal="center" vertical="center" wrapText="1"/>
    </xf>
    <xf numFmtId="0" fontId="25" fillId="0" borderId="0" xfId="0" applyFont="1" applyBorder="1" applyAlignment="1">
      <alignment horizontal="left"/>
    </xf>
    <xf numFmtId="0" fontId="24" fillId="0" borderId="0" xfId="0" applyFont="1" applyAlignment="1"/>
    <xf numFmtId="0" fontId="24" fillId="0" borderId="0" xfId="0" applyFont="1" applyBorder="1" applyAlignment="1">
      <alignment horizontal="left"/>
    </xf>
    <xf numFmtId="0" fontId="25" fillId="0" borderId="0" xfId="0" applyFont="1" applyBorder="1" applyAlignment="1">
      <alignment wrapText="1"/>
    </xf>
    <xf numFmtId="0" fontId="31" fillId="0" borderId="0" xfId="47" applyFont="1" applyBorder="1" applyAlignment="1">
      <alignment wrapText="1"/>
    </xf>
    <xf numFmtId="0" fontId="24" fillId="0" borderId="0" xfId="0" applyFont="1" applyBorder="1" applyAlignment="1">
      <alignment horizontal="left" vertical="center"/>
    </xf>
    <xf numFmtId="43" fontId="25" fillId="0" borderId="0" xfId="0" applyNumberFormat="1" applyFont="1" applyBorder="1" applyAlignment="1">
      <alignment horizontal="center" vertical="center" wrapText="1"/>
    </xf>
    <xf numFmtId="170" fontId="25" fillId="0" borderId="0" xfId="0" applyNumberFormat="1" applyFont="1" applyBorder="1" applyAlignment="1">
      <alignment horizontal="center" vertical="center"/>
    </xf>
    <xf numFmtId="170" fontId="25" fillId="0" borderId="0" xfId="0" applyNumberFormat="1" applyFont="1" applyBorder="1" applyAlignment="1">
      <alignment horizontal="center" vertical="center" wrapText="1"/>
    </xf>
    <xf numFmtId="43" fontId="25" fillId="0" borderId="0" xfId="0" applyNumberFormat="1" applyFont="1" applyBorder="1"/>
    <xf numFmtId="0" fontId="24" fillId="0" borderId="19" xfId="0" applyFont="1" applyBorder="1" applyAlignment="1">
      <alignment wrapText="1"/>
    </xf>
    <xf numFmtId="0" fontId="36" fillId="0" borderId="0" xfId="0" applyFont="1" applyFill="1" applyBorder="1" applyAlignment="1">
      <alignment wrapText="1"/>
    </xf>
    <xf numFmtId="0" fontId="24" fillId="0" borderId="0" xfId="0" applyFont="1" applyBorder="1" applyAlignment="1">
      <alignment horizontal="center" vertical="center" wrapText="1"/>
    </xf>
    <xf numFmtId="0" fontId="25" fillId="0" borderId="19" xfId="0" applyFont="1" applyFill="1" applyBorder="1" applyAlignment="1">
      <alignment horizontal="center" vertical="center"/>
    </xf>
    <xf numFmtId="0" fontId="24" fillId="0" borderId="0" xfId="0" applyFont="1" applyBorder="1" applyAlignment="1">
      <alignment horizontal="left" vertical="center" wrapText="1"/>
    </xf>
    <xf numFmtId="0" fontId="25" fillId="0" borderId="31" xfId="0" applyFont="1" applyBorder="1" applyAlignment="1">
      <alignment horizontal="center" vertical="center"/>
    </xf>
    <xf numFmtId="0" fontId="35" fillId="2" borderId="19" xfId="50" applyFont="1" applyFill="1" applyBorder="1" applyAlignment="1">
      <alignment horizontal="center" vertical="center" wrapText="1"/>
    </xf>
    <xf numFmtId="0" fontId="24" fillId="2" borderId="6" xfId="0" applyFont="1" applyFill="1" applyBorder="1" applyAlignment="1">
      <alignment horizontal="left"/>
    </xf>
    <xf numFmtId="0" fontId="24" fillId="2" borderId="19" xfId="0" applyFont="1" applyFill="1" applyBorder="1" applyAlignment="1">
      <alignment horizontal="center" vertical="center"/>
    </xf>
    <xf numFmtId="0" fontId="24" fillId="2" borderId="19" xfId="0" applyFont="1" applyFill="1" applyBorder="1" applyAlignment="1">
      <alignment horizontal="center"/>
    </xf>
    <xf numFmtId="0" fontId="24" fillId="2" borderId="19" xfId="0" applyFont="1" applyFill="1" applyBorder="1" applyAlignment="1">
      <alignment horizontal="center" vertical="center" wrapText="1"/>
    </xf>
    <xf numFmtId="0" fontId="46" fillId="2" borderId="19" xfId="0" applyFont="1" applyFill="1" applyBorder="1" applyAlignment="1">
      <alignment horizontal="center" vertical="center" wrapText="1"/>
    </xf>
    <xf numFmtId="0" fontId="25" fillId="0" borderId="8" xfId="0" applyFont="1" applyBorder="1" applyAlignment="1">
      <alignment horizontal="center" vertical="center"/>
    </xf>
    <xf numFmtId="174" fontId="25" fillId="0" borderId="19" xfId="48" applyNumberFormat="1" applyFont="1" applyBorder="1"/>
    <xf numFmtId="43" fontId="25" fillId="0" borderId="0" xfId="0" applyNumberFormat="1" applyFont="1"/>
    <xf numFmtId="168" fontId="25" fillId="0" borderId="19" xfId="1" applyNumberFormat="1" applyFont="1" applyFill="1" applyBorder="1" applyAlignment="1">
      <alignment horizontal="center" vertical="center"/>
    </xf>
    <xf numFmtId="170" fontId="44" fillId="0" borderId="19" xfId="1" applyNumberFormat="1" applyFont="1" applyFill="1" applyBorder="1" applyAlignment="1">
      <alignment horizontal="center" vertical="center" wrapText="1"/>
    </xf>
    <xf numFmtId="170" fontId="24" fillId="0" borderId="19" xfId="1" applyNumberFormat="1" applyFont="1" applyFill="1" applyBorder="1" applyAlignment="1">
      <alignment horizontal="center" vertical="center" wrapText="1"/>
    </xf>
    <xf numFmtId="170" fontId="25" fillId="0" borderId="19" xfId="1" applyNumberFormat="1" applyFont="1" applyBorder="1" applyAlignment="1">
      <alignment horizontal="center" vertical="center" wrapText="1"/>
    </xf>
    <xf numFmtId="170" fontId="25" fillId="0" borderId="0" xfId="1" applyNumberFormat="1" applyFont="1" applyBorder="1" applyAlignment="1">
      <alignment horizontal="center" vertical="center"/>
    </xf>
    <xf numFmtId="0" fontId="33" fillId="0" borderId="0" xfId="0" applyFont="1" applyBorder="1" applyAlignment="1">
      <alignment horizontal="right"/>
    </xf>
    <xf numFmtId="170" fontId="33" fillId="0" borderId="0" xfId="1" applyNumberFormat="1" applyFont="1" applyBorder="1" applyAlignment="1">
      <alignment horizontal="center" vertical="center" wrapText="1"/>
    </xf>
    <xf numFmtId="168" fontId="25" fillId="0" borderId="8" xfId="1" applyNumberFormat="1" applyFont="1" applyBorder="1" applyAlignment="1">
      <alignment horizontal="center" vertical="center" wrapText="1"/>
    </xf>
    <xf numFmtId="43" fontId="25" fillId="0" borderId="19" xfId="0" applyNumberFormat="1" applyFont="1" applyFill="1" applyBorder="1"/>
    <xf numFmtId="0" fontId="33" fillId="0" borderId="0" xfId="0" applyFont="1" applyBorder="1" applyAlignment="1">
      <alignment horizontal="center" vertical="center"/>
    </xf>
    <xf numFmtId="170" fontId="25" fillId="0" borderId="0" xfId="1" applyNumberFormat="1" applyFont="1"/>
    <xf numFmtId="170" fontId="25" fillId="0" borderId="19" xfId="1" applyNumberFormat="1" applyFont="1" applyBorder="1" applyAlignment="1">
      <alignment vertical="center"/>
    </xf>
    <xf numFmtId="43" fontId="25" fillId="0" borderId="19" xfId="1" applyNumberFormat="1" applyFont="1" applyBorder="1"/>
    <xf numFmtId="0" fontId="36" fillId="0" borderId="0" xfId="0" applyFont="1" applyAlignment="1"/>
    <xf numFmtId="168" fontId="24" fillId="0" borderId="0" xfId="1" applyNumberFormat="1" applyFont="1" applyBorder="1"/>
    <xf numFmtId="168" fontId="24" fillId="0" borderId="14" xfId="1" applyNumberFormat="1" applyFont="1" applyBorder="1"/>
    <xf numFmtId="168" fontId="25" fillId="0" borderId="0" xfId="1" applyNumberFormat="1" applyFont="1" applyBorder="1" applyAlignment="1">
      <alignment horizontal="right" vertical="center"/>
    </xf>
    <xf numFmtId="168" fontId="25" fillId="0" borderId="14" xfId="1" applyNumberFormat="1" applyFont="1" applyFill="1" applyBorder="1" applyAlignment="1">
      <alignment horizontal="right" vertical="center"/>
    </xf>
    <xf numFmtId="168" fontId="25" fillId="0" borderId="0" xfId="1" applyNumberFormat="1" applyFont="1" applyFill="1" applyBorder="1" applyAlignment="1">
      <alignment horizontal="right" vertical="center"/>
    </xf>
    <xf numFmtId="168" fontId="24" fillId="0" borderId="11" xfId="1" applyNumberFormat="1" applyFont="1" applyBorder="1"/>
    <xf numFmtId="170" fontId="24" fillId="0" borderId="11" xfId="1" applyNumberFormat="1" applyFont="1" applyBorder="1"/>
    <xf numFmtId="2" fontId="24" fillId="0" borderId="0" xfId="1" applyNumberFormat="1" applyFont="1" applyBorder="1"/>
    <xf numFmtId="2" fontId="24" fillId="0" borderId="14" xfId="1" applyNumberFormat="1" applyFont="1" applyBorder="1"/>
    <xf numFmtId="168" fontId="25" fillId="0" borderId="0" xfId="1" applyNumberFormat="1" applyFont="1" applyFill="1" applyBorder="1" applyAlignment="1">
      <alignment horizontal="center" vertical="center"/>
    </xf>
    <xf numFmtId="168" fontId="25" fillId="0" borderId="14" xfId="1" applyNumberFormat="1" applyFont="1" applyFill="1" applyBorder="1" applyAlignment="1">
      <alignment horizontal="center" vertical="center"/>
    </xf>
    <xf numFmtId="168" fontId="25" fillId="0" borderId="0" xfId="1" applyNumberFormat="1" applyFont="1" applyBorder="1" applyAlignment="1">
      <alignment horizontal="center" vertical="center"/>
    </xf>
    <xf numFmtId="2" fontId="25" fillId="0" borderId="0" xfId="1" applyNumberFormat="1" applyFont="1" applyBorder="1" applyAlignment="1">
      <alignment vertical="center"/>
    </xf>
    <xf numFmtId="1" fontId="24" fillId="2" borderId="8" xfId="0" applyNumberFormat="1" applyFont="1" applyFill="1" applyBorder="1" applyAlignment="1">
      <alignment horizontal="center" vertical="center" wrapText="1"/>
    </xf>
    <xf numFmtId="1" fontId="24" fillId="2" borderId="9" xfId="0" applyNumberFormat="1" applyFont="1" applyFill="1" applyBorder="1" applyAlignment="1">
      <alignment horizontal="center" vertical="center" wrapText="1"/>
    </xf>
    <xf numFmtId="172" fontId="25" fillId="0" borderId="0" xfId="1" applyNumberFormat="1" applyFont="1" applyBorder="1" applyAlignment="1">
      <alignment horizontal="right" vertical="center"/>
    </xf>
    <xf numFmtId="168" fontId="24" fillId="2" borderId="19" xfId="1" applyNumberFormat="1" applyFont="1" applyFill="1" applyBorder="1" applyAlignment="1">
      <alignment horizontal="center" vertical="center"/>
    </xf>
    <xf numFmtId="0" fontId="46" fillId="2" borderId="19"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35" fillId="0" borderId="0" xfId="50" applyFont="1" applyFill="1" applyBorder="1" applyAlignment="1">
      <alignment vertical="top" wrapText="1"/>
    </xf>
    <xf numFmtId="0" fontId="24" fillId="2" borderId="19" xfId="0" applyFont="1" applyFill="1" applyBorder="1" applyAlignment="1">
      <alignment horizontal="center" vertical="center"/>
    </xf>
    <xf numFmtId="0" fontId="25" fillId="0" borderId="8" xfId="0" applyFont="1" applyBorder="1" applyAlignment="1">
      <alignment horizontal="center" vertical="center"/>
    </xf>
    <xf numFmtId="0" fontId="25" fillId="0" borderId="0" xfId="0" applyFont="1" applyFill="1" applyBorder="1" applyAlignment="1">
      <alignment wrapText="1"/>
    </xf>
    <xf numFmtId="170" fontId="25" fillId="0" borderId="19" xfId="1" applyNumberFormat="1" applyFont="1" applyFill="1" applyBorder="1" applyAlignment="1">
      <alignment horizontal="center" vertical="center" wrapText="1"/>
    </xf>
    <xf numFmtId="168" fontId="24" fillId="2" borderId="19" xfId="1" applyNumberFormat="1" applyFont="1" applyFill="1" applyBorder="1" applyAlignment="1">
      <alignment vertical="center"/>
    </xf>
    <xf numFmtId="170" fontId="24" fillId="2" borderId="19" xfId="1" applyNumberFormat="1" applyFont="1" applyFill="1" applyBorder="1" applyAlignment="1">
      <alignment wrapText="1"/>
    </xf>
    <xf numFmtId="170" fontId="24" fillId="0" borderId="19" xfId="1" applyNumberFormat="1" applyFont="1" applyBorder="1" applyAlignment="1">
      <alignment horizontal="center" vertical="center" wrapText="1"/>
    </xf>
    <xf numFmtId="170" fontId="25" fillId="0" borderId="19" xfId="0" applyNumberFormat="1" applyFont="1" applyBorder="1" applyAlignment="1">
      <alignment horizontal="center" vertical="center"/>
    </xf>
    <xf numFmtId="0" fontId="47" fillId="2" borderId="19" xfId="50" applyFont="1" applyFill="1" applyBorder="1" applyAlignment="1">
      <alignment horizontal="center" vertical="top" wrapText="1"/>
    </xf>
    <xf numFmtId="170" fontId="46" fillId="0" borderId="19" xfId="0" applyNumberFormat="1" applyFont="1" applyFill="1" applyBorder="1" applyAlignment="1">
      <alignment horizontal="center" vertical="center" wrapText="1"/>
    </xf>
    <xf numFmtId="170" fontId="47" fillId="0" borderId="19" xfId="0" applyNumberFormat="1" applyFont="1" applyFill="1" applyBorder="1" applyAlignment="1">
      <alignment wrapText="1"/>
    </xf>
    <xf numFmtId="170" fontId="47" fillId="0" borderId="19" xfId="1" applyNumberFormat="1" applyFont="1" applyFill="1" applyBorder="1" applyAlignment="1">
      <alignment wrapText="1"/>
    </xf>
    <xf numFmtId="9" fontId="25" fillId="0" borderId="0" xfId="48" applyFont="1" applyFill="1" applyAlignment="1">
      <alignment horizontal="left"/>
    </xf>
    <xf numFmtId="3" fontId="25" fillId="0" borderId="0" xfId="0" applyNumberFormat="1" applyFont="1" applyFill="1" applyBorder="1" applyAlignment="1">
      <alignment horizontal="center"/>
    </xf>
    <xf numFmtId="3" fontId="25" fillId="0" borderId="14" xfId="0" applyNumberFormat="1" applyFont="1" applyFill="1" applyBorder="1" applyAlignment="1">
      <alignment horizontal="center"/>
    </xf>
    <xf numFmtId="0" fontId="25" fillId="0" borderId="0" xfId="0" applyFont="1" applyFill="1" applyAlignment="1">
      <alignment horizontal="left"/>
    </xf>
    <xf numFmtId="0" fontId="24" fillId="2" borderId="19" xfId="0" applyFont="1" applyFill="1" applyBorder="1" applyAlignment="1">
      <alignment horizontal="center" vertical="center"/>
    </xf>
    <xf numFmtId="0" fontId="24" fillId="0" borderId="8" xfId="0" applyFont="1" applyBorder="1"/>
    <xf numFmtId="170" fontId="25" fillId="0" borderId="8" xfId="1" applyNumberFormat="1" applyFont="1" applyFill="1" applyBorder="1"/>
    <xf numFmtId="170" fontId="25" fillId="0" borderId="0" xfId="0" applyNumberFormat="1" applyFont="1"/>
    <xf numFmtId="0" fontId="42" fillId="0" borderId="0" xfId="50" applyFont="1" applyFill="1" applyBorder="1" applyAlignment="1">
      <alignment vertical="top" wrapText="1"/>
    </xf>
    <xf numFmtId="0" fontId="42" fillId="2" borderId="19" xfId="50" applyFont="1" applyFill="1" applyBorder="1" applyAlignment="1">
      <alignment horizontal="left" vertical="top" wrapText="1" indent="1"/>
    </xf>
    <xf numFmtId="0" fontId="49" fillId="0" borderId="19" xfId="50" applyFont="1" applyFill="1" applyBorder="1" applyAlignment="1">
      <alignment horizontal="left" vertical="top" wrapText="1" indent="1"/>
    </xf>
    <xf numFmtId="0" fontId="42" fillId="2" borderId="19" xfId="50" applyFont="1" applyFill="1" applyBorder="1" applyAlignment="1">
      <alignment horizontal="center" vertical="top" wrapText="1"/>
    </xf>
    <xf numFmtId="170" fontId="50" fillId="0" borderId="19" xfId="1" applyNumberFormat="1" applyFont="1" applyFill="1" applyBorder="1" applyAlignment="1">
      <alignment horizontal="center" vertical="top" wrapText="1"/>
    </xf>
    <xf numFmtId="0" fontId="42" fillId="0" borderId="19" xfId="50" applyFont="1" applyFill="1" applyBorder="1" applyAlignment="1">
      <alignment horizontal="right" vertical="top" wrapText="1" indent="1"/>
    </xf>
    <xf numFmtId="0" fontId="25" fillId="0" borderId="0" xfId="0" applyFont="1" applyAlignment="1"/>
    <xf numFmtId="0" fontId="24" fillId="0" borderId="8" xfId="0" applyFont="1" applyBorder="1" applyAlignment="1">
      <alignment vertical="center" wrapText="1"/>
    </xf>
    <xf numFmtId="0" fontId="25" fillId="0" borderId="0" xfId="0" applyFont="1" applyBorder="1" applyAlignment="1">
      <alignment horizontal="left" vertical="center"/>
    </xf>
    <xf numFmtId="168" fontId="25" fillId="0" borderId="0" xfId="1" applyNumberFormat="1" applyFont="1" applyBorder="1" applyAlignment="1">
      <alignment horizontal="center" vertical="center" wrapText="1"/>
    </xf>
    <xf numFmtId="170" fontId="25" fillId="0" borderId="8" xfId="1" applyNumberFormat="1" applyFont="1" applyBorder="1" applyAlignment="1">
      <alignment horizontal="center" vertical="center"/>
    </xf>
    <xf numFmtId="0" fontId="24" fillId="0" borderId="0" xfId="0" applyFont="1" applyBorder="1" applyAlignment="1">
      <alignment horizontal="right"/>
    </xf>
    <xf numFmtId="170" fontId="24" fillId="0" borderId="0" xfId="1" applyNumberFormat="1" applyFont="1" applyBorder="1" applyAlignment="1">
      <alignment horizontal="center" vertical="center"/>
    </xf>
    <xf numFmtId="2" fontId="36" fillId="0" borderId="0" xfId="0" applyNumberFormat="1" applyFont="1"/>
    <xf numFmtId="0" fontId="24" fillId="2" borderId="19" xfId="0" applyFont="1" applyFill="1" applyBorder="1" applyAlignment="1">
      <alignment horizontal="left" vertical="center" wrapText="1"/>
    </xf>
    <xf numFmtId="4" fontId="25" fillId="0" borderId="19" xfId="0" applyNumberFormat="1" applyFont="1" applyBorder="1"/>
    <xf numFmtId="0" fontId="25" fillId="39" borderId="48" xfId="0" applyFont="1" applyFill="1" applyBorder="1" applyAlignment="1">
      <alignment wrapText="1"/>
    </xf>
    <xf numFmtId="2" fontId="25" fillId="0" borderId="0" xfId="0" applyNumberFormat="1" applyFont="1" applyFill="1" applyBorder="1" applyAlignment="1">
      <alignment horizontal="center" vertical="center"/>
    </xf>
    <xf numFmtId="2" fontId="25" fillId="0" borderId="14" xfId="0" applyNumberFormat="1" applyFont="1" applyFill="1" applyBorder="1" applyAlignment="1">
      <alignment horizontal="center" vertical="center"/>
    </xf>
    <xf numFmtId="2" fontId="25" fillId="0" borderId="0" xfId="0" applyNumberFormat="1" applyFont="1" applyBorder="1" applyAlignment="1">
      <alignment horizontal="center" vertical="center"/>
    </xf>
    <xf numFmtId="2" fontId="25" fillId="0" borderId="14" xfId="0" applyNumberFormat="1" applyFont="1" applyBorder="1" applyAlignment="1">
      <alignment horizontal="center" vertical="center"/>
    </xf>
    <xf numFmtId="170" fontId="25" fillId="0" borderId="14" xfId="1" applyNumberFormat="1" applyFont="1" applyFill="1" applyBorder="1" applyAlignment="1">
      <alignment horizontal="right" vertical="center"/>
    </xf>
    <xf numFmtId="0" fontId="24" fillId="0" borderId="13" xfId="0" applyFont="1" applyBorder="1" applyAlignment="1">
      <alignment horizontal="right" vertical="center"/>
    </xf>
    <xf numFmtId="170" fontId="24" fillId="0" borderId="0" xfId="1" applyNumberFormat="1" applyFont="1" applyFill="1" applyBorder="1" applyAlignment="1">
      <alignment horizontal="center" vertical="center"/>
    </xf>
    <xf numFmtId="170" fontId="24" fillId="0" borderId="14" xfId="1" applyNumberFormat="1" applyFont="1" applyFill="1" applyBorder="1" applyAlignment="1">
      <alignment horizontal="center" vertical="center"/>
    </xf>
    <xf numFmtId="0" fontId="24" fillId="0" borderId="10" xfId="0" applyFont="1" applyFill="1" applyBorder="1" applyAlignment="1">
      <alignment horizontal="right" vertical="center"/>
    </xf>
    <xf numFmtId="0" fontId="24" fillId="0" borderId="10" xfId="0" applyFont="1" applyBorder="1" applyAlignment="1">
      <alignment horizontal="right" vertical="center"/>
    </xf>
    <xf numFmtId="2" fontId="24" fillId="0" borderId="0" xfId="1" applyNumberFormat="1" applyFont="1" applyFill="1" applyBorder="1" applyAlignment="1">
      <alignment horizontal="center" vertical="center"/>
    </xf>
    <xf numFmtId="2" fontId="24" fillId="0" borderId="14" xfId="1" applyNumberFormat="1" applyFont="1" applyFill="1" applyBorder="1" applyAlignment="1">
      <alignment horizontal="center" vertical="center"/>
    </xf>
    <xf numFmtId="0" fontId="0" fillId="39" borderId="0" xfId="0" applyFill="1"/>
    <xf numFmtId="0" fontId="25" fillId="0" borderId="47" xfId="0" applyFont="1" applyFill="1" applyBorder="1"/>
    <xf numFmtId="0" fontId="25" fillId="0" borderId="48" xfId="0" applyFont="1" applyFill="1" applyBorder="1"/>
    <xf numFmtId="3" fontId="24" fillId="0" borderId="11" xfId="0" applyNumberFormat="1" applyFont="1" applyFill="1" applyBorder="1" applyAlignment="1">
      <alignment horizontal="center"/>
    </xf>
    <xf numFmtId="3" fontId="24" fillId="0" borderId="12" xfId="0" applyNumberFormat="1" applyFont="1" applyFill="1" applyBorder="1" applyAlignment="1">
      <alignment horizontal="center"/>
    </xf>
    <xf numFmtId="0" fontId="24" fillId="2" borderId="46" xfId="0" applyFont="1" applyFill="1" applyBorder="1" applyAlignment="1">
      <alignment horizontal="left"/>
    </xf>
    <xf numFmtId="0" fontId="24" fillId="2" borderId="56" xfId="0" applyFont="1" applyFill="1" applyBorder="1" applyAlignment="1">
      <alignment horizontal="left"/>
    </xf>
    <xf numFmtId="43" fontId="23" fillId="0" borderId="0" xfId="1" applyFont="1"/>
    <xf numFmtId="3" fontId="24" fillId="0" borderId="19" xfId="0" applyNumberFormat="1" applyFont="1" applyBorder="1"/>
    <xf numFmtId="174" fontId="25" fillId="0" borderId="0" xfId="48" applyNumberFormat="1" applyFont="1"/>
    <xf numFmtId="9" fontId="24" fillId="0" borderId="0" xfId="48" applyFont="1" applyFill="1" applyAlignment="1">
      <alignment horizontal="center" vertical="center"/>
    </xf>
    <xf numFmtId="0" fontId="25" fillId="0" borderId="19" xfId="0" applyFont="1" applyBorder="1" applyAlignment="1">
      <alignment horizontal="left" vertical="center" wrapText="1"/>
    </xf>
    <xf numFmtId="170" fontId="25" fillId="0" borderId="0" xfId="0" applyNumberFormat="1" applyFont="1" applyAlignment="1">
      <alignment horizontal="center"/>
    </xf>
    <xf numFmtId="2" fontId="25" fillId="0" borderId="0" xfId="1" applyNumberFormat="1" applyFont="1" applyAlignment="1">
      <alignment horizontal="center"/>
    </xf>
    <xf numFmtId="2" fontId="23" fillId="0" borderId="0" xfId="1" applyNumberFormat="1" applyFont="1"/>
    <xf numFmtId="170" fontId="24" fillId="0" borderId="12" xfId="1" applyNumberFormat="1" applyFont="1" applyBorder="1"/>
    <xf numFmtId="0" fontId="24" fillId="2" borderId="30" xfId="0" applyFont="1" applyFill="1" applyBorder="1" applyAlignment="1">
      <alignment horizontal="left" vertical="center" wrapText="1"/>
    </xf>
    <xf numFmtId="0" fontId="24" fillId="2" borderId="19" xfId="0" applyFont="1" applyFill="1" applyBorder="1" applyAlignment="1">
      <alignment horizontal="center" vertical="center"/>
    </xf>
    <xf numFmtId="0" fontId="24" fillId="2" borderId="19" xfId="0" applyFont="1" applyFill="1" applyBorder="1" applyAlignment="1">
      <alignment vertical="center" wrapText="1"/>
    </xf>
    <xf numFmtId="0" fontId="24" fillId="2" borderId="6" xfId="0" applyFont="1" applyFill="1" applyBorder="1" applyAlignment="1">
      <alignment wrapText="1"/>
    </xf>
    <xf numFmtId="0" fontId="24" fillId="2" borderId="6" xfId="0" applyFont="1" applyFill="1" applyBorder="1" applyAlignment="1">
      <alignment horizontal="left" wrapText="1"/>
    </xf>
    <xf numFmtId="0" fontId="24" fillId="2" borderId="5" xfId="0" applyFont="1" applyFill="1" applyBorder="1" applyAlignment="1">
      <alignment horizontal="center" vertical="center" wrapText="1"/>
    </xf>
    <xf numFmtId="165" fontId="24" fillId="2" borderId="5" xfId="2" applyNumberFormat="1" applyFont="1" applyFill="1" applyBorder="1" applyAlignment="1">
      <alignment horizontal="center" wrapText="1"/>
    </xf>
    <xf numFmtId="4" fontId="24" fillId="3" borderId="1" xfId="2" applyNumberFormat="1" applyFont="1" applyFill="1" applyBorder="1" applyAlignment="1">
      <alignment horizontal="center" vertical="center" wrapText="1"/>
    </xf>
    <xf numFmtId="4" fontId="25" fillId="0" borderId="0" xfId="2" applyNumberFormat="1" applyFont="1" applyFill="1" applyBorder="1" applyAlignment="1">
      <alignment horizontal="center" wrapText="1"/>
    </xf>
    <xf numFmtId="165" fontId="25" fillId="0" borderId="0" xfId="2" applyNumberFormat="1" applyFont="1" applyFill="1" applyBorder="1" applyAlignment="1">
      <alignment horizontal="center" wrapText="1"/>
    </xf>
    <xf numFmtId="0" fontId="53" fillId="38" borderId="35" xfId="0" applyFont="1" applyFill="1" applyBorder="1" applyAlignment="1">
      <alignment horizontal="left" vertical="center"/>
    </xf>
    <xf numFmtId="0" fontId="54" fillId="0" borderId="36" xfId="0" applyFont="1" applyBorder="1" applyAlignment="1">
      <alignment vertical="center" wrapText="1"/>
    </xf>
    <xf numFmtId="0" fontId="53" fillId="38" borderId="38" xfId="0" applyFont="1" applyFill="1" applyBorder="1" applyAlignment="1">
      <alignment horizontal="left" vertical="center"/>
    </xf>
    <xf numFmtId="0" fontId="54" fillId="0" borderId="40" xfId="0" applyFont="1" applyBorder="1" applyAlignment="1">
      <alignment vertical="center" wrapText="1"/>
    </xf>
    <xf numFmtId="0" fontId="55" fillId="38" borderId="39" xfId="0" applyFont="1" applyFill="1" applyBorder="1" applyAlignment="1">
      <alignment horizontal="left" vertical="center"/>
    </xf>
    <xf numFmtId="0" fontId="54" fillId="0" borderId="40" xfId="0" applyFont="1" applyBorder="1" applyAlignment="1">
      <alignment vertical="center"/>
    </xf>
    <xf numFmtId="0" fontId="55" fillId="38" borderId="41" xfId="0" applyFont="1" applyFill="1" applyBorder="1" applyAlignment="1">
      <alignment horizontal="left" vertical="center" wrapText="1"/>
    </xf>
    <xf numFmtId="0" fontId="55" fillId="38" borderId="41" xfId="0" applyFont="1" applyFill="1" applyBorder="1" applyAlignment="1">
      <alignment horizontal="left" vertical="center"/>
    </xf>
    <xf numFmtId="0" fontId="56" fillId="39" borderId="40" xfId="0" applyFont="1" applyFill="1" applyBorder="1" applyAlignment="1">
      <alignment vertical="center" wrapText="1"/>
    </xf>
    <xf numFmtId="0" fontId="57" fillId="0" borderId="40" xfId="47" applyFont="1" applyBorder="1" applyAlignment="1">
      <alignment vertical="center" wrapText="1"/>
    </xf>
    <xf numFmtId="0" fontId="56" fillId="0" borderId="42" xfId="0" applyFont="1" applyBorder="1" applyAlignment="1">
      <alignment horizontal="left" vertical="center" wrapText="1"/>
    </xf>
    <xf numFmtId="0" fontId="54" fillId="0" borderId="43" xfId="0" applyFont="1" applyBorder="1" applyAlignment="1">
      <alignment vertical="top" wrapText="1"/>
    </xf>
    <xf numFmtId="0" fontId="55" fillId="38" borderId="44" xfId="0" applyFont="1" applyFill="1" applyBorder="1" applyAlignment="1">
      <alignment horizontal="left" vertical="center"/>
    </xf>
    <xf numFmtId="0" fontId="56" fillId="39" borderId="45" xfId="0" applyFont="1" applyFill="1" applyBorder="1" applyAlignment="1">
      <alignment vertical="center" wrapText="1"/>
    </xf>
    <xf numFmtId="0" fontId="24" fillId="2" borderId="6" xfId="0" applyFont="1" applyFill="1" applyBorder="1" applyAlignment="1">
      <alignment horizontal="left"/>
    </xf>
    <xf numFmtId="0" fontId="24" fillId="2" borderId="5" xfId="0" applyFont="1" applyFill="1" applyBorder="1" applyAlignment="1">
      <alignment horizontal="left"/>
    </xf>
    <xf numFmtId="0" fontId="24" fillId="2" borderId="30" xfId="0" applyFont="1" applyFill="1" applyBorder="1" applyAlignment="1">
      <alignment horizontal="center"/>
    </xf>
    <xf numFmtId="0" fontId="24" fillId="2" borderId="31" xfId="0" applyFont="1" applyFill="1" applyBorder="1" applyAlignment="1">
      <alignment horizontal="center"/>
    </xf>
    <xf numFmtId="168" fontId="24" fillId="2" borderId="19" xfId="1" applyNumberFormat="1" applyFont="1" applyFill="1" applyBorder="1" applyAlignment="1">
      <alignment horizontal="center" vertical="center"/>
    </xf>
    <xf numFmtId="0" fontId="24" fillId="0" borderId="15" xfId="0" applyFont="1" applyBorder="1" applyAlignment="1">
      <alignment horizontal="center" wrapText="1"/>
    </xf>
    <xf numFmtId="0" fontId="24" fillId="0" borderId="17" xfId="0" applyFont="1" applyBorder="1" applyAlignment="1">
      <alignment horizontal="center" wrapText="1"/>
    </xf>
    <xf numFmtId="0" fontId="25" fillId="0" borderId="0" xfId="0" applyFont="1" applyFill="1" applyAlignment="1">
      <alignment horizontal="left" vertical="top" wrapText="1"/>
    </xf>
    <xf numFmtId="0" fontId="25" fillId="0" borderId="0" xfId="0" applyFont="1" applyBorder="1" applyAlignment="1">
      <alignment horizontal="left" wrapText="1"/>
    </xf>
    <xf numFmtId="0" fontId="25" fillId="0" borderId="0" xfId="0" applyFont="1" applyFill="1" applyBorder="1" applyAlignment="1">
      <alignment horizontal="left" wrapText="1"/>
    </xf>
    <xf numFmtId="0" fontId="24" fillId="2" borderId="30"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15" xfId="0" applyFont="1" applyFill="1" applyBorder="1" applyAlignment="1">
      <alignment horizontal="center"/>
    </xf>
    <xf numFmtId="0" fontId="24" fillId="2" borderId="16" xfId="0" applyFont="1" applyFill="1" applyBorder="1" applyAlignment="1">
      <alignment horizontal="center"/>
    </xf>
    <xf numFmtId="0" fontId="24" fillId="2" borderId="17" xfId="0" applyFont="1" applyFill="1" applyBorder="1" applyAlignment="1">
      <alignment horizontal="center"/>
    </xf>
    <xf numFmtId="0" fontId="51" fillId="0" borderId="0" xfId="50" applyFont="1" applyFill="1" applyBorder="1" applyAlignment="1">
      <alignment vertical="top" wrapText="1"/>
    </xf>
    <xf numFmtId="0" fontId="52" fillId="0" borderId="0" xfId="50" applyFont="1" applyFill="1" applyBorder="1" applyAlignment="1">
      <alignment vertical="top" wrapText="1"/>
    </xf>
    <xf numFmtId="0" fontId="24" fillId="2" borderId="19" xfId="0" applyFont="1" applyFill="1" applyBorder="1" applyAlignment="1">
      <alignment horizontal="center" vertical="center"/>
    </xf>
    <xf numFmtId="168" fontId="24" fillId="2" borderId="19" xfId="1" applyNumberFormat="1" applyFont="1" applyFill="1" applyBorder="1" applyAlignment="1">
      <alignment horizontal="center" vertical="center" wrapText="1"/>
    </xf>
    <xf numFmtId="0" fontId="24" fillId="2" borderId="6" xfId="0" applyFont="1" applyFill="1" applyBorder="1" applyAlignment="1">
      <alignment horizontal="left" wrapText="1"/>
    </xf>
    <xf numFmtId="0" fontId="24" fillId="2" borderId="5" xfId="0" applyFont="1" applyFill="1" applyBorder="1" applyAlignment="1">
      <alignment horizontal="left" wrapText="1"/>
    </xf>
    <xf numFmtId="0" fontId="24" fillId="2" borderId="19" xfId="0" applyFont="1" applyFill="1" applyBorder="1" applyAlignment="1">
      <alignment horizontal="center"/>
    </xf>
    <xf numFmtId="0" fontId="24" fillId="2" borderId="15"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168" fontId="24" fillId="2" borderId="30" xfId="1" applyNumberFormat="1" applyFont="1" applyFill="1" applyBorder="1" applyAlignment="1">
      <alignment horizontal="left" vertical="center" wrapText="1"/>
    </xf>
    <xf numFmtId="168" fontId="24" fillId="2" borderId="55" xfId="1" applyNumberFormat="1" applyFont="1" applyFill="1" applyBorder="1" applyAlignment="1">
      <alignment horizontal="left" vertical="center" wrapText="1"/>
    </xf>
    <xf numFmtId="0" fontId="25" fillId="0" borderId="0" xfId="0" applyFont="1" applyAlignment="1">
      <alignment horizontal="left" wrapText="1"/>
    </xf>
    <xf numFmtId="168" fontId="24" fillId="2" borderId="19" xfId="1" applyNumberFormat="1" applyFont="1" applyFill="1" applyBorder="1" applyAlignment="1">
      <alignment horizontal="left" vertical="center" wrapText="1"/>
    </xf>
    <xf numFmtId="168" fontId="24" fillId="2" borderId="15" xfId="1" applyNumberFormat="1" applyFont="1" applyFill="1" applyBorder="1" applyAlignment="1">
      <alignment horizontal="center" vertical="center"/>
    </xf>
    <xf numFmtId="168" fontId="24" fillId="2" borderId="16" xfId="1" applyNumberFormat="1" applyFont="1" applyFill="1" applyBorder="1" applyAlignment="1">
      <alignment horizontal="center" vertical="center"/>
    </xf>
    <xf numFmtId="168" fontId="24" fillId="2" borderId="17" xfId="1" applyNumberFormat="1" applyFont="1" applyFill="1" applyBorder="1" applyAlignment="1">
      <alignment horizontal="center" vertical="center"/>
    </xf>
    <xf numFmtId="168" fontId="24" fillId="2" borderId="30" xfId="1" applyNumberFormat="1" applyFont="1" applyFill="1" applyBorder="1" applyAlignment="1">
      <alignment horizontal="center" vertical="center" wrapText="1"/>
    </xf>
    <xf numFmtId="168" fontId="24" fillId="2" borderId="31" xfId="1" applyNumberFormat="1" applyFont="1" applyFill="1" applyBorder="1" applyAlignment="1">
      <alignment horizontal="center" vertical="center" wrapText="1"/>
    </xf>
    <xf numFmtId="0" fontId="25" fillId="0" borderId="0" xfId="0" applyFont="1" applyAlignment="1">
      <alignment horizontal="left" vertical="top" wrapText="1"/>
    </xf>
    <xf numFmtId="0" fontId="46" fillId="0" borderId="0" xfId="0" applyFont="1" applyFill="1" applyBorder="1" applyAlignment="1">
      <alignment horizontal="left" wrapText="1"/>
    </xf>
    <xf numFmtId="0" fontId="47" fillId="0" borderId="0" xfId="0" applyFont="1" applyFill="1" applyBorder="1" applyAlignment="1">
      <alignment horizontal="left" wrapText="1"/>
    </xf>
    <xf numFmtId="0" fontId="46" fillId="2" borderId="19" xfId="0" applyFont="1" applyFill="1" applyBorder="1" applyAlignment="1">
      <alignment horizontal="center" vertical="center" wrapText="1"/>
    </xf>
    <xf numFmtId="170" fontId="24" fillId="2" borderId="30" xfId="1" applyNumberFormat="1" applyFont="1" applyFill="1" applyBorder="1" applyAlignment="1">
      <alignment horizontal="center" vertical="center" wrapText="1"/>
    </xf>
    <xf numFmtId="170" fontId="24" fillId="2" borderId="31" xfId="1" applyNumberFormat="1" applyFont="1" applyFill="1" applyBorder="1" applyAlignment="1">
      <alignment horizontal="center" vertical="center" wrapText="1"/>
    </xf>
    <xf numFmtId="168" fontId="24" fillId="2" borderId="55" xfId="1" applyNumberFormat="1" applyFont="1" applyFill="1" applyBorder="1" applyAlignment="1">
      <alignment horizontal="center" vertical="center" wrapText="1"/>
    </xf>
    <xf numFmtId="0" fontId="25" fillId="0" borderId="0" xfId="0" applyNumberFormat="1" applyFont="1" applyBorder="1" applyAlignment="1">
      <alignment horizontal="left" vertical="top" wrapText="1"/>
    </xf>
    <xf numFmtId="0" fontId="24" fillId="5" borderId="0" xfId="0" applyFont="1" applyFill="1" applyAlignment="1">
      <alignment horizontal="center"/>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5" xfId="0" applyFont="1" applyBorder="1" applyAlignment="1">
      <alignment horizontal="center"/>
    </xf>
    <xf numFmtId="0" fontId="25" fillId="0" borderId="16" xfId="0" applyFont="1" applyBorder="1" applyAlignment="1">
      <alignment horizontal="center"/>
    </xf>
    <xf numFmtId="0" fontId="25" fillId="0" borderId="17" xfId="0" applyFont="1" applyBorder="1" applyAlignment="1">
      <alignment horizontal="center"/>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5" fillId="0" borderId="7" xfId="0" applyFont="1" applyBorder="1" applyAlignment="1">
      <alignment horizontal="center" wrapText="1"/>
    </xf>
    <xf numFmtId="0" fontId="25" fillId="0" borderId="8" xfId="0" applyFont="1" applyBorder="1" applyAlignment="1">
      <alignment horizontal="center" wrapText="1"/>
    </xf>
    <xf numFmtId="0" fontId="25" fillId="0" borderId="9" xfId="0" applyFont="1" applyBorder="1" applyAlignment="1">
      <alignment horizontal="center"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5" fillId="0" borderId="12" xfId="0" applyFont="1" applyBorder="1" applyAlignment="1">
      <alignment horizontal="center" wrapText="1"/>
    </xf>
    <xf numFmtId="0" fontId="24" fillId="6" borderId="0" xfId="0" applyFont="1" applyFill="1" applyBorder="1" applyAlignment="1">
      <alignment horizontal="left" wrapText="1"/>
    </xf>
  </cellXfs>
  <cellStyles count="51">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ellStyle name="Comma 2" xfId="2" xr:uid="{00000000-0005-0000-0000-00001C000000}"/>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7" builtinId="8"/>
    <cellStyle name="Input" xfId="13" builtinId="20" customBuiltin="1"/>
    <cellStyle name="Linked Cell" xfId="16" builtinId="24" customBuiltin="1"/>
    <cellStyle name="Neutral" xfId="12" builtinId="28" customBuiltin="1"/>
    <cellStyle name="Normal" xfId="0" builtinId="0"/>
    <cellStyle name="Normal 2" xfId="3" xr:uid="{00000000-0005-0000-0000-000028000000}"/>
    <cellStyle name="Normal 2 2" xfId="46" xr:uid="{00000000-0005-0000-0000-000029000000}"/>
    <cellStyle name="Normal 3" xfId="49" xr:uid="{00000000-0005-0000-0000-00002A000000}"/>
    <cellStyle name="Normal 4" xfId="50" xr:uid="{00000000-0005-0000-0000-00002B000000}"/>
    <cellStyle name="Note" xfId="19" builtinId="10" customBuiltin="1"/>
    <cellStyle name="Output" xfId="14" builtinId="21" customBuiltin="1"/>
    <cellStyle name="Percent" xfId="48" builtinId="5"/>
    <cellStyle name="Title" xfId="5" builtinId="15" customBuiltin="1"/>
    <cellStyle name="Total" xfId="21" builtinId="25" customBuiltin="1"/>
    <cellStyle name="Vírgula 2" xfId="4" xr:uid="{00000000-0005-0000-0000-000031000000}"/>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3044825</xdr:colOff>
      <xdr:row>1</xdr:row>
      <xdr:rowOff>85725</xdr:rowOff>
    </xdr:from>
    <xdr:to>
      <xdr:col>3</xdr:col>
      <xdr:colOff>4386383</xdr:colOff>
      <xdr:row>4</xdr:row>
      <xdr:rowOff>95249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6675" y="333375"/>
          <a:ext cx="1341558" cy="7524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167479</xdr:colOff>
      <xdr:row>246</xdr:row>
      <xdr:rowOff>0</xdr:rowOff>
    </xdr:from>
    <xdr:to>
      <xdr:col>37</xdr:col>
      <xdr:colOff>15874</xdr:colOff>
      <xdr:row>302</xdr:row>
      <xdr:rowOff>149628</xdr:rowOff>
    </xdr:to>
    <xdr:pic>
      <xdr:nvPicPr>
        <xdr:cNvPr id="11" name="Picture 10">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51454" y="1474787"/>
          <a:ext cx="8382795" cy="107700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285750</xdr:colOff>
      <xdr:row>9</xdr:row>
      <xdr:rowOff>0</xdr:rowOff>
    </xdr:from>
    <xdr:to>
      <xdr:col>6</xdr:col>
      <xdr:colOff>285750</xdr:colOff>
      <xdr:row>12</xdr:row>
      <xdr:rowOff>0</xdr:rowOff>
    </xdr:to>
    <xdr:cxnSp macro="">
      <xdr:nvCxnSpPr>
        <xdr:cNvPr id="3" name="Conector de seta reta 2">
          <a:extLst>
            <a:ext uri="{FF2B5EF4-FFF2-40B4-BE49-F238E27FC236}">
              <a16:creationId xmlns:a16="http://schemas.microsoft.com/office/drawing/2014/main" id="{00000000-0008-0000-1B00-000003000000}"/>
            </a:ext>
          </a:extLst>
        </xdr:cNvPr>
        <xdr:cNvCxnSpPr/>
      </xdr:nvCxnSpPr>
      <xdr:spPr>
        <a:xfrm>
          <a:off x="4048125" y="1524000"/>
          <a:ext cx="0" cy="752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266700</xdr:colOff>
      <xdr:row>4</xdr:row>
      <xdr:rowOff>0</xdr:rowOff>
    </xdr:from>
    <xdr:to>
      <xdr:col>6</xdr:col>
      <xdr:colOff>266700</xdr:colOff>
      <xdr:row>6</xdr:row>
      <xdr:rowOff>180975</xdr:rowOff>
    </xdr:to>
    <xdr:cxnSp macro="">
      <xdr:nvCxnSpPr>
        <xdr:cNvPr id="6" name="Conector de seta reta 21">
          <a:extLst>
            <a:ext uri="{FF2B5EF4-FFF2-40B4-BE49-F238E27FC236}">
              <a16:creationId xmlns:a16="http://schemas.microsoft.com/office/drawing/2014/main" id="{00000000-0008-0000-1B00-000006000000}"/>
            </a:ext>
          </a:extLst>
        </xdr:cNvPr>
        <xdr:cNvCxnSpPr/>
      </xdr:nvCxnSpPr>
      <xdr:spPr>
        <a:xfrm>
          <a:off x="4029075" y="571500"/>
          <a:ext cx="0" cy="5619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285750</xdr:colOff>
      <xdr:row>14</xdr:row>
      <xdr:rowOff>9525</xdr:rowOff>
    </xdr:from>
    <xdr:to>
      <xdr:col>6</xdr:col>
      <xdr:colOff>285751</xdr:colOff>
      <xdr:row>16</xdr:row>
      <xdr:rowOff>171450</xdr:rowOff>
    </xdr:to>
    <xdr:cxnSp macro="">
      <xdr:nvCxnSpPr>
        <xdr:cNvPr id="7" name="Conector de seta reta 30">
          <a:extLst>
            <a:ext uri="{FF2B5EF4-FFF2-40B4-BE49-F238E27FC236}">
              <a16:creationId xmlns:a16="http://schemas.microsoft.com/office/drawing/2014/main" id="{00000000-0008-0000-1B00-000007000000}"/>
            </a:ext>
          </a:extLst>
        </xdr:cNvPr>
        <xdr:cNvCxnSpPr/>
      </xdr:nvCxnSpPr>
      <xdr:spPr>
        <a:xfrm>
          <a:off x="4048125" y="2676525"/>
          <a:ext cx="1" cy="6286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276225</xdr:colOff>
      <xdr:row>19</xdr:row>
      <xdr:rowOff>0</xdr:rowOff>
    </xdr:from>
    <xdr:to>
      <xdr:col>6</xdr:col>
      <xdr:colOff>276225</xdr:colOff>
      <xdr:row>22</xdr:row>
      <xdr:rowOff>19050</xdr:rowOff>
    </xdr:to>
    <xdr:cxnSp macro="">
      <xdr:nvCxnSpPr>
        <xdr:cNvPr id="26" name="Conector de seta reta 30">
          <a:extLst>
            <a:ext uri="{FF2B5EF4-FFF2-40B4-BE49-F238E27FC236}">
              <a16:creationId xmlns:a16="http://schemas.microsoft.com/office/drawing/2014/main" id="{00000000-0008-0000-1B00-00001A000000}"/>
            </a:ext>
          </a:extLst>
        </xdr:cNvPr>
        <xdr:cNvCxnSpPr/>
      </xdr:nvCxnSpPr>
      <xdr:spPr>
        <a:xfrm>
          <a:off x="4038600" y="3771900"/>
          <a:ext cx="0" cy="5905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257175</xdr:colOff>
      <xdr:row>24</xdr:row>
      <xdr:rowOff>9525</xdr:rowOff>
    </xdr:from>
    <xdr:to>
      <xdr:col>6</xdr:col>
      <xdr:colOff>257175</xdr:colOff>
      <xdr:row>26</xdr:row>
      <xdr:rowOff>180975</xdr:rowOff>
    </xdr:to>
    <xdr:cxnSp macro="">
      <xdr:nvCxnSpPr>
        <xdr:cNvPr id="28" name="Conector de seta reta 30">
          <a:extLst>
            <a:ext uri="{FF2B5EF4-FFF2-40B4-BE49-F238E27FC236}">
              <a16:creationId xmlns:a16="http://schemas.microsoft.com/office/drawing/2014/main" id="{00000000-0008-0000-1B00-00001C000000}"/>
            </a:ext>
          </a:extLst>
        </xdr:cNvPr>
        <xdr:cNvCxnSpPr/>
      </xdr:nvCxnSpPr>
      <xdr:spPr>
        <a:xfrm>
          <a:off x="4019550" y="4648200"/>
          <a:ext cx="0" cy="552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238125</xdr:colOff>
      <xdr:row>28</xdr:row>
      <xdr:rowOff>0</xdr:rowOff>
    </xdr:from>
    <xdr:to>
      <xdr:col>6</xdr:col>
      <xdr:colOff>238125</xdr:colOff>
      <xdr:row>30</xdr:row>
      <xdr:rowOff>171450</xdr:rowOff>
    </xdr:to>
    <xdr:cxnSp macro="">
      <xdr:nvCxnSpPr>
        <xdr:cNvPr id="30" name="Conector de seta reta 30">
          <a:extLst>
            <a:ext uri="{FF2B5EF4-FFF2-40B4-BE49-F238E27FC236}">
              <a16:creationId xmlns:a16="http://schemas.microsoft.com/office/drawing/2014/main" id="{00000000-0008-0000-1B00-00001E000000}"/>
            </a:ext>
          </a:extLst>
        </xdr:cNvPr>
        <xdr:cNvCxnSpPr/>
      </xdr:nvCxnSpPr>
      <xdr:spPr>
        <a:xfrm>
          <a:off x="4000500" y="5400675"/>
          <a:ext cx="0" cy="552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238125</xdr:colOff>
      <xdr:row>32</xdr:row>
      <xdr:rowOff>19050</xdr:rowOff>
    </xdr:from>
    <xdr:to>
      <xdr:col>6</xdr:col>
      <xdr:colOff>238125</xdr:colOff>
      <xdr:row>34</xdr:row>
      <xdr:rowOff>180975</xdr:rowOff>
    </xdr:to>
    <xdr:cxnSp macro="">
      <xdr:nvCxnSpPr>
        <xdr:cNvPr id="31" name="Conector de seta reta 30">
          <a:extLst>
            <a:ext uri="{FF2B5EF4-FFF2-40B4-BE49-F238E27FC236}">
              <a16:creationId xmlns:a16="http://schemas.microsoft.com/office/drawing/2014/main" id="{00000000-0008-0000-1B00-00001F000000}"/>
            </a:ext>
          </a:extLst>
        </xdr:cNvPr>
        <xdr:cNvCxnSpPr/>
      </xdr:nvCxnSpPr>
      <xdr:spPr>
        <a:xfrm>
          <a:off x="4000500" y="5991225"/>
          <a:ext cx="0" cy="5429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3219450</xdr:colOff>
      <xdr:row>2</xdr:row>
      <xdr:rowOff>151193</xdr:rowOff>
    </xdr:from>
    <xdr:ext cx="3190557" cy="503086"/>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1C00-000002000000}"/>
                </a:ext>
              </a:extLst>
            </xdr:cNvPr>
            <xdr:cNvSpPr txBox="1"/>
          </xdr:nvSpPr>
          <xdr:spPr>
            <a:xfrm>
              <a:off x="5019675" y="541718"/>
              <a:ext cx="3190557" cy="50308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a:rPr>
                      <m:t>𝐶𝐻</m:t>
                    </m:r>
                    <m:r>
                      <a:rPr lang="en-US" sz="1100" b="0" i="1">
                        <a:latin typeface="Cambria Math"/>
                      </a:rPr>
                      <m:t>4 </m:t>
                    </m:r>
                    <m:r>
                      <a:rPr lang="en-US" sz="1100" b="0" i="1">
                        <a:latin typeface="Cambria Math"/>
                      </a:rPr>
                      <m:t>𝐸𝑚𝑖𝑠𝑠𝑖𝑜𝑛𝑠</m:t>
                    </m:r>
                    <m:r>
                      <a:rPr lang="en-US" sz="1100" i="1">
                        <a:latin typeface="Cambria Math"/>
                      </a:rPr>
                      <m:t>=</m:t>
                    </m:r>
                    <m:nary>
                      <m:naryPr>
                        <m:chr m:val="∑"/>
                        <m:supHide m:val="on"/>
                        <m:ctrlPr>
                          <a:rPr lang="en-US" sz="1100" i="1">
                            <a:latin typeface="Cambria Math" panose="02040503050406030204" pitchFamily="18" charset="0"/>
                          </a:rPr>
                        </m:ctrlPr>
                      </m:naryPr>
                      <m:sub>
                        <m:r>
                          <m:rPr>
                            <m:brk m:alnAt="23"/>
                          </m:rPr>
                          <a:rPr lang="en-US" sz="1100" b="0" i="1">
                            <a:latin typeface="Cambria Math"/>
                          </a:rPr>
                          <m:t>𝑖</m:t>
                        </m:r>
                      </m:sub>
                      <m:sup/>
                      <m:e>
                        <m:d>
                          <m:dPr>
                            <m:ctrlPr>
                              <a:rPr lang="en-US" sz="1100" i="1">
                                <a:latin typeface="Cambria Math" panose="02040503050406030204" pitchFamily="18" charset="0"/>
                              </a:rPr>
                            </m:ctrlPr>
                          </m:dPr>
                          <m:e>
                            <m:r>
                              <a:rPr lang="en-US" sz="1100" b="0" i="1">
                                <a:latin typeface="Cambria Math"/>
                              </a:rPr>
                              <m:t>𝑇𝑂𝑊</m:t>
                            </m:r>
                            <m:r>
                              <a:rPr lang="en-US" sz="1100" b="0" i="1" baseline="-25000">
                                <a:latin typeface="Cambria Math"/>
                              </a:rPr>
                              <m:t>𝑖</m:t>
                            </m:r>
                            <m:r>
                              <a:rPr lang="en-US" sz="1100" b="0" i="1">
                                <a:latin typeface="Cambria Math"/>
                              </a:rPr>
                              <m:t> −</m:t>
                            </m:r>
                            <m:r>
                              <a:rPr lang="en-US" sz="1100" b="0" i="1">
                                <a:latin typeface="Cambria Math"/>
                              </a:rPr>
                              <m:t>𝑆𝑖</m:t>
                            </m:r>
                          </m:e>
                        </m:d>
                        <m:r>
                          <a:rPr lang="en-US" sz="1100" b="0" i="1">
                            <a:latin typeface="Cambria Math"/>
                          </a:rPr>
                          <m:t>𝐸𝐹</m:t>
                        </m:r>
                        <m:r>
                          <a:rPr lang="en-US" sz="1100" b="0" i="1" baseline="-25000">
                            <a:latin typeface="Cambria Math"/>
                          </a:rPr>
                          <m:t>𝑖</m:t>
                        </m:r>
                        <m:r>
                          <a:rPr lang="en-US" sz="1100" b="0" i="1">
                            <a:latin typeface="Cambria Math"/>
                          </a:rPr>
                          <m:t> −</m:t>
                        </m:r>
                        <m:r>
                          <a:rPr lang="en-US" sz="1100" b="0" i="1">
                            <a:latin typeface="Cambria Math"/>
                          </a:rPr>
                          <m:t>𝑅𝑖</m:t>
                        </m:r>
                      </m:e>
                    </m:nary>
                  </m:oMath>
                </m:oMathPara>
              </a14:m>
              <a:endParaRPr lang="en-US" sz="1100"/>
            </a:p>
          </xdr:txBody>
        </xdr:sp>
      </mc:Choice>
      <mc:Fallback xmlns="">
        <xdr:sp macro="" textlink="">
          <xdr:nvSpPr>
            <xdr:cNvPr id="2" name="TextBox 1"/>
            <xdr:cNvSpPr txBox="1"/>
          </xdr:nvSpPr>
          <xdr:spPr>
            <a:xfrm>
              <a:off x="5019675" y="541718"/>
              <a:ext cx="3190557" cy="503086"/>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pPr/>
              <a:r>
                <a:rPr lang="en-US" sz="1100" b="0" i="0">
                  <a:latin typeface="Cambria Math"/>
                </a:rPr>
                <a:t>𝐶𝐻4 𝐸𝑚𝑖𝑠𝑠𝑖𝑜𝑛𝑠</a:t>
              </a:r>
              <a:r>
                <a:rPr lang="en-US" sz="1100" i="0">
                  <a:latin typeface="Cambria Math"/>
                </a:rPr>
                <a:t>=∑</a:t>
              </a:r>
              <a:r>
                <a:rPr lang="en-US" sz="1100" b="0" i="0">
                  <a:latin typeface="Cambria Math"/>
                </a:rPr>
                <a:t>_𝑖▒〖(𝑇𝑂𝑊</a:t>
              </a:r>
              <a:r>
                <a:rPr lang="en-US" sz="1100" b="0" i="0" baseline="-25000">
                  <a:latin typeface="Cambria Math"/>
                </a:rPr>
                <a:t>𝑖</a:t>
              </a:r>
              <a:r>
                <a:rPr lang="en-US" sz="1100" b="0" i="0">
                  <a:latin typeface="Cambria Math"/>
                </a:rPr>
                <a:t> −𝑆𝑖)𝐸𝐹</a:t>
              </a:r>
              <a:r>
                <a:rPr lang="en-US" sz="1100" b="0" i="0" baseline="-25000">
                  <a:latin typeface="Cambria Math"/>
                </a:rPr>
                <a:t>𝑖</a:t>
              </a:r>
              <a:r>
                <a:rPr lang="en-US" sz="1100" b="0" i="0">
                  <a:latin typeface="Cambria Math"/>
                </a:rPr>
                <a:t> −𝑅𝑖〗</a:t>
              </a:r>
              <a:endParaRPr lang="en-US" sz="1100"/>
            </a:p>
          </xdr:txBody>
        </xdr:sp>
      </mc:Fallback>
    </mc:AlternateContent>
    <xdr:clientData/>
  </xdr:oneCellAnchor>
  <xdr:oneCellAnchor>
    <xdr:from>
      <xdr:col>2</xdr:col>
      <xdr:colOff>3162300</xdr:colOff>
      <xdr:row>12</xdr:row>
      <xdr:rowOff>171450</xdr:rowOff>
    </xdr:from>
    <xdr:ext cx="3190557" cy="26456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1C00-000003000000}"/>
                </a:ext>
              </a:extLst>
            </xdr:cNvPr>
            <xdr:cNvSpPr txBox="1"/>
          </xdr:nvSpPr>
          <xdr:spPr>
            <a:xfrm>
              <a:off x="4962525" y="3800475"/>
              <a:ext cx="3190557" cy="264560"/>
            </a:xfrm>
            <a:prstGeom prst="rect">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a:rPr>
                      <m:t>𝑇𝑂𝑊𝑖</m:t>
                    </m:r>
                    <m:r>
                      <a:rPr lang="en-US" sz="1100" i="1">
                        <a:latin typeface="Cambria Math"/>
                      </a:rPr>
                      <m:t>=</m:t>
                    </m:r>
                    <m:r>
                      <a:rPr lang="en-US" sz="1100" b="0" i="1">
                        <a:latin typeface="Cambria Math"/>
                      </a:rPr>
                      <m:t>𝑃</m:t>
                    </m:r>
                    <m:r>
                      <a:rPr lang="en-US" sz="1100" b="0" i="1" baseline="-25000">
                        <a:latin typeface="Cambria Math"/>
                      </a:rPr>
                      <m:t>𝑖</m:t>
                    </m:r>
                    <m:r>
                      <a:rPr lang="en-US" sz="1100" b="0" i="1">
                        <a:latin typeface="Cambria Math"/>
                      </a:rPr>
                      <m:t>∗</m:t>
                    </m:r>
                    <m:r>
                      <a:rPr lang="en-US" sz="1100" b="0" i="1">
                        <a:latin typeface="Cambria Math"/>
                      </a:rPr>
                      <m:t>𝑊𝑖</m:t>
                    </m:r>
                    <m:r>
                      <a:rPr lang="en-US" sz="1100" b="0" i="1">
                        <a:latin typeface="Cambria Math"/>
                      </a:rPr>
                      <m:t>∗</m:t>
                    </m:r>
                    <m:r>
                      <a:rPr lang="en-US" sz="1100" b="0" i="1">
                        <a:latin typeface="Cambria Math"/>
                      </a:rPr>
                      <m:t>𝐶𝑂𝐷𝑖</m:t>
                    </m:r>
                  </m:oMath>
                </m:oMathPara>
              </a14:m>
              <a:endParaRPr lang="en-US" sz="1100" baseline="-25000"/>
            </a:p>
          </xdr:txBody>
        </xdr:sp>
      </mc:Choice>
      <mc:Fallback xmlns="">
        <xdr:sp macro="" textlink="">
          <xdr:nvSpPr>
            <xdr:cNvPr id="3" name="TextBox 2"/>
            <xdr:cNvSpPr txBox="1"/>
          </xdr:nvSpPr>
          <xdr:spPr>
            <a:xfrm>
              <a:off x="4962525" y="3800475"/>
              <a:ext cx="3190557" cy="264560"/>
            </a:xfrm>
            <a:prstGeom prst="rect">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pPr/>
              <a:r>
                <a:rPr lang="en-US" sz="1100" b="0" i="0">
                  <a:latin typeface="Cambria Math"/>
                </a:rPr>
                <a:t>𝑇𝑂𝑊𝑖</a:t>
              </a:r>
              <a:r>
                <a:rPr lang="en-US" sz="1100" i="0">
                  <a:latin typeface="Cambria Math"/>
                </a:rPr>
                <a:t>=</a:t>
              </a:r>
              <a:r>
                <a:rPr lang="en-US" sz="1100" b="0" i="0">
                  <a:latin typeface="Cambria Math"/>
                </a:rPr>
                <a:t>𝑃</a:t>
              </a:r>
              <a:r>
                <a:rPr lang="en-US" sz="1100" b="0" i="0" baseline="-25000">
                  <a:latin typeface="Cambria Math"/>
                </a:rPr>
                <a:t>𝑖</a:t>
              </a:r>
              <a:r>
                <a:rPr lang="en-US" sz="1100" b="0" i="0">
                  <a:latin typeface="Cambria Math"/>
                </a:rPr>
                <a:t>∗𝑊𝑖∗𝐶𝑂𝐷𝑖</a:t>
              </a:r>
              <a:endParaRPr lang="en-US" sz="1100" baseline="-25000"/>
            </a:p>
          </xdr:txBody>
        </xdr:sp>
      </mc:Fallback>
    </mc:AlternateContent>
    <xdr:clientData/>
  </xdr:oneCellAnchor>
  <xdr:oneCellAnchor>
    <xdr:from>
      <xdr:col>2</xdr:col>
      <xdr:colOff>3190875</xdr:colOff>
      <xdr:row>22</xdr:row>
      <xdr:rowOff>19050</xdr:rowOff>
    </xdr:from>
    <xdr:ext cx="3190557" cy="264560"/>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00000000-0008-0000-1C00-000004000000}"/>
                </a:ext>
              </a:extLst>
            </xdr:cNvPr>
            <xdr:cNvSpPr txBox="1"/>
          </xdr:nvSpPr>
          <xdr:spPr>
            <a:xfrm>
              <a:off x="4991100" y="6819900"/>
              <a:ext cx="3190557" cy="264560"/>
            </a:xfrm>
            <a:prstGeom prst="rect">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pPr/>
              <a14:m>
                <m:oMathPara xmlns:m="http://schemas.openxmlformats.org/officeDocument/2006/math">
                  <m:oMathParaPr>
                    <m:jc m:val="centerGroup"/>
                  </m:oMathParaPr>
                  <m:oMath xmlns:m="http://schemas.openxmlformats.org/officeDocument/2006/math">
                    <m:r>
                      <a:rPr lang="en-US" sz="1100" b="0" i="1">
                        <a:latin typeface="Cambria Math"/>
                      </a:rPr>
                      <m:t>𝐸𝐹</m:t>
                    </m:r>
                    <m:r>
                      <a:rPr lang="en-US" sz="1100" b="0" i="1" baseline="-25000">
                        <a:latin typeface="Cambria Math"/>
                      </a:rPr>
                      <m:t>𝑖</m:t>
                    </m:r>
                    <m:r>
                      <a:rPr lang="en-US" sz="1100" i="1">
                        <a:latin typeface="Cambria Math"/>
                      </a:rPr>
                      <m:t>=</m:t>
                    </m:r>
                    <m:r>
                      <a:rPr lang="en-US" sz="1100" b="0" i="1">
                        <a:latin typeface="Cambria Math"/>
                      </a:rPr>
                      <m:t>𝐵</m:t>
                    </m:r>
                    <m:r>
                      <a:rPr lang="en-US" sz="1100" b="0" i="1" baseline="-25000">
                        <a:latin typeface="Cambria Math"/>
                      </a:rPr>
                      <m:t>𝑜</m:t>
                    </m:r>
                    <m:r>
                      <a:rPr lang="en-US" sz="1100" b="0" i="1">
                        <a:latin typeface="Cambria Math"/>
                      </a:rPr>
                      <m:t>∗</m:t>
                    </m:r>
                    <m:r>
                      <a:rPr lang="en-US" sz="1100" b="0" i="1">
                        <a:latin typeface="Cambria Math"/>
                      </a:rPr>
                      <m:t>𝑀𝐶𝐹𝑗</m:t>
                    </m:r>
                  </m:oMath>
                </m:oMathPara>
              </a14:m>
              <a:endParaRPr lang="en-US" sz="1100" baseline="-25000"/>
            </a:p>
          </xdr:txBody>
        </xdr:sp>
      </mc:Choice>
      <mc:Fallback xmlns="">
        <xdr:sp macro="" textlink="">
          <xdr:nvSpPr>
            <xdr:cNvPr id="4" name="TextBox 3"/>
            <xdr:cNvSpPr txBox="1"/>
          </xdr:nvSpPr>
          <xdr:spPr>
            <a:xfrm>
              <a:off x="4991100" y="6819900"/>
              <a:ext cx="3190557" cy="264560"/>
            </a:xfrm>
            <a:prstGeom prst="rect">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spAutoFit/>
            </a:bodyPr>
            <a:lstStyle/>
            <a:p>
              <a:pPr/>
              <a:r>
                <a:rPr lang="en-US" sz="1100" b="0" i="0">
                  <a:latin typeface="Cambria Math"/>
                </a:rPr>
                <a:t>𝐸𝐹</a:t>
              </a:r>
              <a:r>
                <a:rPr lang="en-US" sz="1100" b="0" i="0" baseline="-25000">
                  <a:latin typeface="Cambria Math"/>
                </a:rPr>
                <a:t>𝑖</a:t>
              </a:r>
              <a:r>
                <a:rPr lang="en-US" sz="1100" i="0">
                  <a:latin typeface="Cambria Math"/>
                </a:rPr>
                <a:t>=</a:t>
              </a:r>
              <a:r>
                <a:rPr lang="en-US" sz="1100" b="0" i="0">
                  <a:latin typeface="Cambria Math"/>
                </a:rPr>
                <a:t>𝐵</a:t>
              </a:r>
              <a:r>
                <a:rPr lang="en-US" sz="1100" b="0" i="0" baseline="-25000">
                  <a:latin typeface="Cambria Math"/>
                </a:rPr>
                <a:t>𝑜</a:t>
              </a:r>
              <a:r>
                <a:rPr lang="en-US" sz="1100" b="0" i="0">
                  <a:latin typeface="Cambria Math"/>
                </a:rPr>
                <a:t>∗𝑀𝐶𝐹𝑗</a:t>
              </a:r>
              <a:endParaRPr lang="en-US" sz="1100" baseline="-250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Startup" Target="9900/2&#186;%20Levantamento/Quadros/98-99/4&#186;%20Levantamento/SERIS/EVOLUCA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AME04\00-01\SAFRA\99-00\Safras\DEPAG\DIVAS\SF9798\3levant\SERIS\EVOLUCAO.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Startup" Target="9900/2&#186;%20Levantamento/Quadros/98-99/4&#186;%20Levantamento/S9596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REBR"/>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REBR"/>
      <sheetName val="EVPRDBR"/>
      <sheetName val="EVPTVBR"/>
      <sheetName val="EVARECS"/>
      <sheetName val="EVPRDCS"/>
      <sheetName val="EVPTVCS"/>
      <sheetName val="EVARES"/>
      <sheetName val="EVPRDS"/>
      <sheetName val="EVPTVS"/>
      <sheetName val="EVARESD"/>
      <sheetName val="EVPRDSD"/>
      <sheetName val="EVPTVSD"/>
      <sheetName val="EVARECO"/>
      <sheetName val="EVPRDCO"/>
      <sheetName val="EVPTVCO"/>
      <sheetName val="EVARENE"/>
      <sheetName val="EVPRDNE"/>
      <sheetName val="EVPTVNE"/>
      <sheetName val="EVARENO"/>
      <sheetName val="EVPRDNO"/>
      <sheetName val="EVPTVNO"/>
      <sheetName val="EVARENN"/>
      <sheetName val="EVPRDNN"/>
      <sheetName val="EVPTVNN"/>
      <sheetName val="EVAREDF"/>
      <sheetName val="EVPRDDF"/>
      <sheetName val="EVPTVDF"/>
      <sheetName val="EVAREGO"/>
      <sheetName val="EVPRDGO"/>
      <sheetName val="EVPTVGO"/>
      <sheetName val="EVAREMT"/>
      <sheetName val="EVPRDMT"/>
      <sheetName val="EVPTVMT"/>
      <sheetName val="EVAREMS"/>
      <sheetName val="EVPRDMS"/>
      <sheetName val="EVPTVMS"/>
      <sheetName val="EVAREPR"/>
      <sheetName val="EVPRDPR"/>
      <sheetName val="EVPTVPR"/>
      <sheetName val="EVARERS"/>
      <sheetName val="EVPRDRS"/>
      <sheetName val="EVPTVRS"/>
      <sheetName val="EVARESC"/>
      <sheetName val="EVPRDSC"/>
      <sheetName val="EVPTVSC"/>
      <sheetName val="EVARESP"/>
      <sheetName val="EVPRDSP"/>
      <sheetName val="EVPTVSP"/>
      <sheetName val="EVAREMG"/>
      <sheetName val="EVPRDMG"/>
      <sheetName val="EVPTVMG"/>
      <sheetName val="EVARERJ"/>
      <sheetName val="EVPRDRJ"/>
      <sheetName val="EVPTVRJ"/>
      <sheetName val="EVAREES"/>
      <sheetName val="EVPRDES"/>
      <sheetName val="EVPTVES"/>
      <sheetName val="EVAREBN"/>
      <sheetName val="EVPRDBN"/>
      <sheetName val="EVPTVBN"/>
      <sheetName val="EVAREBS"/>
      <sheetName val="EVPRDBS"/>
      <sheetName val="EVPTVBS"/>
      <sheetName val="EVAREBA"/>
      <sheetName val="EVPRDBA"/>
      <sheetName val="EVPTVBA"/>
      <sheetName val="EVAREMA"/>
      <sheetName val="EVPRDMA"/>
      <sheetName val="EVPTVMA"/>
      <sheetName val="EVAREPI"/>
      <sheetName val="EVPRDPI"/>
      <sheetName val="EVPTVPI"/>
      <sheetName val="EVARECE"/>
      <sheetName val="EVPRDCE"/>
      <sheetName val="EVPTVCE"/>
      <sheetName val="EVARERN"/>
      <sheetName val="EVPRDRN"/>
      <sheetName val="EVPTVRN"/>
      <sheetName val="EVAREPB"/>
      <sheetName val="EVPRDPB"/>
      <sheetName val="EVPTVPB"/>
      <sheetName val="EVAREPE"/>
      <sheetName val="EVPRDPE"/>
      <sheetName val="EVPTVPE"/>
      <sheetName val="EVAREAL"/>
      <sheetName val="EVPRDAL"/>
      <sheetName val="EVPTVAL"/>
      <sheetName val="EVARESE"/>
      <sheetName val="EVPRDSE"/>
      <sheetName val="EVPTVSE"/>
      <sheetName val="EVARERR"/>
      <sheetName val="EVPRDRR"/>
      <sheetName val="EVPTVRR"/>
      <sheetName val="EVARERO"/>
      <sheetName val="EVPRDRO"/>
      <sheetName val="EVPTVRO"/>
      <sheetName val="EVAREAC"/>
      <sheetName val="EVPRDAC"/>
      <sheetName val="EVPTVAC"/>
      <sheetName val="EVAREAM"/>
      <sheetName val="EVPRDAM"/>
      <sheetName val="EVPTVAM"/>
      <sheetName val="EVAREPA"/>
      <sheetName val="EVPRDPA"/>
      <sheetName val="EVPTVPA"/>
      <sheetName val="EVARETO"/>
      <sheetName val="EVPRDTO"/>
      <sheetName val="EVPTVT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LHO1A"/>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ghgplatform-india.org"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7"/>
  <sheetViews>
    <sheetView tabSelected="1" topLeftCell="C1" zoomScale="50" zoomScaleNormal="50" workbookViewId="0">
      <selection activeCell="D17" sqref="D17"/>
    </sheetView>
  </sheetViews>
  <sheetFormatPr defaultColWidth="11.42578125" defaultRowHeight="19.5" x14ac:dyDescent="0.3"/>
  <cols>
    <col min="1" max="2" width="11.42578125" style="138" hidden="1" customWidth="1"/>
    <col min="3" max="3" width="42.85546875" style="138" customWidth="1"/>
    <col min="4" max="4" width="255.7109375" style="138" customWidth="1"/>
    <col min="5" max="16384" width="11.42578125" style="138"/>
  </cols>
  <sheetData>
    <row r="1" spans="1:33" x14ac:dyDescent="0.3">
      <c r="A1" s="137"/>
      <c r="B1" s="137"/>
      <c r="C1" s="137"/>
      <c r="D1" s="137"/>
      <c r="E1" s="137"/>
      <c r="F1" s="137"/>
      <c r="G1" s="137"/>
      <c r="H1" s="137"/>
      <c r="I1" s="137"/>
      <c r="J1" s="137"/>
      <c r="K1" s="137"/>
      <c r="L1" s="137"/>
      <c r="M1" s="137"/>
      <c r="N1" s="137"/>
      <c r="O1" s="137"/>
      <c r="P1" s="137"/>
      <c r="Q1" s="137"/>
      <c r="R1" s="137"/>
      <c r="S1" s="137"/>
      <c r="T1" s="137"/>
      <c r="U1" s="137"/>
    </row>
    <row r="2" spans="1:33" x14ac:dyDescent="0.3">
      <c r="A2" s="137"/>
      <c r="B2" s="137"/>
      <c r="C2" s="137"/>
      <c r="D2" s="137"/>
      <c r="E2" s="137"/>
      <c r="F2" s="137"/>
      <c r="G2" s="137"/>
      <c r="H2" s="137"/>
      <c r="I2" s="137"/>
      <c r="J2" s="137"/>
      <c r="K2" s="137"/>
      <c r="L2" s="137"/>
      <c r="M2" s="137"/>
      <c r="N2" s="137"/>
      <c r="O2" s="137"/>
      <c r="P2" s="137"/>
      <c r="Q2" s="137"/>
      <c r="R2" s="137"/>
      <c r="S2" s="137"/>
      <c r="T2" s="137"/>
      <c r="U2" s="137"/>
    </row>
    <row r="3" spans="1:33" x14ac:dyDescent="0.3">
      <c r="A3" s="137"/>
      <c r="B3" s="137"/>
      <c r="C3" s="137"/>
      <c r="D3" s="137"/>
      <c r="E3" s="137"/>
      <c r="F3" s="137"/>
      <c r="G3" s="137"/>
      <c r="H3" s="137"/>
      <c r="I3" s="137"/>
      <c r="J3" s="137"/>
      <c r="K3" s="137"/>
      <c r="L3" s="137"/>
      <c r="M3" s="137"/>
      <c r="N3" s="137"/>
      <c r="O3" s="137"/>
      <c r="P3" s="137"/>
      <c r="Q3" s="137"/>
      <c r="R3" s="137"/>
      <c r="S3" s="137"/>
      <c r="T3" s="137"/>
      <c r="U3" s="137"/>
    </row>
    <row r="4" spans="1:33" x14ac:dyDescent="0.3">
      <c r="A4" s="137"/>
      <c r="B4" s="137"/>
      <c r="C4" s="137"/>
      <c r="D4" s="137"/>
      <c r="E4" s="137"/>
      <c r="F4" s="137"/>
      <c r="G4" s="137"/>
      <c r="H4" s="137"/>
      <c r="I4" s="137"/>
      <c r="J4" s="137"/>
      <c r="K4" s="137"/>
      <c r="L4" s="137"/>
      <c r="M4" s="137"/>
      <c r="N4" s="137"/>
      <c r="O4" s="137"/>
      <c r="P4" s="137"/>
      <c r="Q4" s="137"/>
      <c r="R4" s="137"/>
      <c r="S4" s="137"/>
      <c r="T4" s="137"/>
      <c r="U4" s="137"/>
    </row>
    <row r="5" spans="1:33" ht="20.25" thickBot="1" x14ac:dyDescent="0.35">
      <c r="A5" s="137"/>
      <c r="B5" s="137"/>
      <c r="C5" s="139"/>
      <c r="D5" s="139"/>
      <c r="E5" s="139"/>
      <c r="F5" s="139"/>
      <c r="G5" s="139"/>
      <c r="H5" s="139"/>
      <c r="I5" s="139"/>
      <c r="J5" s="139"/>
      <c r="K5" s="139"/>
      <c r="L5" s="139"/>
      <c r="M5" s="139"/>
      <c r="N5" s="139"/>
      <c r="O5" s="139"/>
      <c r="P5" s="139"/>
      <c r="Q5" s="139"/>
      <c r="R5" s="139"/>
      <c r="S5" s="139"/>
      <c r="T5" s="139"/>
      <c r="U5" s="139"/>
    </row>
    <row r="6" spans="1:33" ht="28.5" thickBot="1" x14ac:dyDescent="0.35">
      <c r="A6" s="137"/>
      <c r="B6" s="140"/>
      <c r="C6" s="501" t="s">
        <v>114</v>
      </c>
      <c r="D6" s="502" t="s">
        <v>115</v>
      </c>
      <c r="E6" s="141"/>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row>
    <row r="7" spans="1:33" ht="45.75" customHeight="1" x14ac:dyDescent="0.3">
      <c r="A7" s="137"/>
      <c r="B7" s="140"/>
      <c r="C7" s="503" t="s">
        <v>116</v>
      </c>
      <c r="D7" s="504" t="s">
        <v>667</v>
      </c>
      <c r="E7" s="141"/>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row>
    <row r="8" spans="1:33" ht="47.25" customHeight="1" x14ac:dyDescent="0.3">
      <c r="A8" s="137"/>
      <c r="B8" s="140"/>
      <c r="C8" s="505" t="s">
        <v>117</v>
      </c>
      <c r="D8" s="506" t="s">
        <v>130</v>
      </c>
      <c r="E8" s="141"/>
      <c r="F8" s="137"/>
      <c r="G8" s="137"/>
      <c r="H8" s="137"/>
      <c r="I8" s="137"/>
      <c r="J8" s="137"/>
      <c r="K8" s="137"/>
      <c r="L8" s="137"/>
      <c r="M8" s="137"/>
      <c r="N8" s="137"/>
      <c r="O8" s="137"/>
      <c r="P8" s="137"/>
      <c r="Q8" s="137"/>
      <c r="R8" s="137"/>
      <c r="S8" s="137"/>
      <c r="T8" s="137"/>
      <c r="U8" s="137"/>
      <c r="V8" s="137"/>
      <c r="W8" s="137"/>
      <c r="X8" s="137"/>
      <c r="Y8" s="137"/>
      <c r="Z8" s="137"/>
      <c r="AA8" s="137"/>
      <c r="AB8" s="137"/>
      <c r="AC8" s="137"/>
      <c r="AD8" s="137"/>
      <c r="AE8" s="137"/>
      <c r="AF8" s="137"/>
      <c r="AG8" s="137"/>
    </row>
    <row r="9" spans="1:33" ht="94.5" customHeight="1" x14ac:dyDescent="0.3">
      <c r="A9" s="137"/>
      <c r="B9" s="140"/>
      <c r="C9" s="507" t="s">
        <v>118</v>
      </c>
      <c r="D9" s="506" t="s">
        <v>266</v>
      </c>
      <c r="E9" s="141"/>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row>
    <row r="10" spans="1:33" ht="103.5" customHeight="1" x14ac:dyDescent="0.3">
      <c r="A10" s="137"/>
      <c r="B10" s="140"/>
      <c r="C10" s="507" t="s">
        <v>119</v>
      </c>
      <c r="D10" s="504" t="s">
        <v>655</v>
      </c>
      <c r="E10" s="141"/>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row>
    <row r="11" spans="1:33" ht="234.75" customHeight="1" x14ac:dyDescent="0.3">
      <c r="A11" s="137"/>
      <c r="B11" s="140"/>
      <c r="C11" s="507" t="s">
        <v>120</v>
      </c>
      <c r="D11" s="504" t="s">
        <v>267</v>
      </c>
      <c r="E11" s="141"/>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row>
    <row r="12" spans="1:33" ht="120" customHeight="1" x14ac:dyDescent="0.3">
      <c r="A12" s="137"/>
      <c r="B12" s="140"/>
      <c r="C12" s="508" t="s">
        <v>121</v>
      </c>
      <c r="D12" s="509" t="s">
        <v>142</v>
      </c>
      <c r="E12" s="141"/>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row>
    <row r="13" spans="1:33" ht="65.25" customHeight="1" x14ac:dyDescent="0.3">
      <c r="A13" s="137"/>
      <c r="B13" s="140"/>
      <c r="C13" s="508" t="s">
        <v>122</v>
      </c>
      <c r="D13" s="506" t="s">
        <v>141</v>
      </c>
      <c r="E13" s="141"/>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row>
    <row r="14" spans="1:33" ht="78.75" customHeight="1" x14ac:dyDescent="0.3">
      <c r="A14" s="137"/>
      <c r="B14" s="140"/>
      <c r="C14" s="508" t="s">
        <v>123</v>
      </c>
      <c r="D14" s="510" t="s">
        <v>124</v>
      </c>
      <c r="E14" s="141"/>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row>
    <row r="15" spans="1:33" ht="181.5" customHeight="1" x14ac:dyDescent="0.3">
      <c r="A15" s="137"/>
      <c r="B15" s="140"/>
      <c r="C15" s="507" t="s">
        <v>125</v>
      </c>
      <c r="D15" s="511" t="s">
        <v>126</v>
      </c>
      <c r="E15" s="141"/>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row>
    <row r="16" spans="1:33" ht="126.75" customHeight="1" x14ac:dyDescent="0.3">
      <c r="A16" s="137"/>
      <c r="B16" s="140"/>
      <c r="C16" s="508" t="s">
        <v>127</v>
      </c>
      <c r="D16" s="512" t="s">
        <v>668</v>
      </c>
      <c r="E16" s="141"/>
      <c r="F16" s="137"/>
      <c r="G16" s="137"/>
      <c r="H16" s="137"/>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row>
    <row r="17" spans="1:33" ht="165.75" customHeight="1" thickBot="1" x14ac:dyDescent="0.35">
      <c r="A17" s="137"/>
      <c r="B17" s="140"/>
      <c r="C17" s="513" t="s">
        <v>128</v>
      </c>
      <c r="D17" s="514" t="s">
        <v>129</v>
      </c>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row>
    <row r="18" spans="1:33" x14ac:dyDescent="0.3">
      <c r="A18" s="137"/>
      <c r="B18" s="140"/>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row>
    <row r="19" spans="1:33" x14ac:dyDescent="0.3">
      <c r="A19" s="137"/>
      <c r="B19" s="140"/>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row>
    <row r="20" spans="1:33" x14ac:dyDescent="0.3">
      <c r="A20" s="137"/>
      <c r="B20" s="140"/>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row>
    <row r="21" spans="1:33" x14ac:dyDescent="0.3">
      <c r="A21" s="137"/>
      <c r="B21" s="140"/>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row>
    <row r="22" spans="1:33" x14ac:dyDescent="0.3">
      <c r="A22" s="137"/>
      <c r="B22" s="140"/>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row>
    <row r="23" spans="1:33" x14ac:dyDescent="0.3">
      <c r="A23" s="137"/>
      <c r="B23" s="140"/>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37"/>
      <c r="AF23" s="137"/>
      <c r="AG23" s="137"/>
    </row>
    <row r="24" spans="1:33" x14ac:dyDescent="0.3">
      <c r="A24" s="137"/>
      <c r="B24" s="140"/>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row>
    <row r="25" spans="1:33" x14ac:dyDescent="0.3">
      <c r="A25" s="137"/>
      <c r="B25" s="140"/>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row>
    <row r="26" spans="1:33" x14ac:dyDescent="0.3">
      <c r="A26" s="137"/>
      <c r="B26" s="140"/>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row>
    <row r="27" spans="1:33" x14ac:dyDescent="0.3">
      <c r="A27" s="137"/>
      <c r="B27" s="140"/>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row>
    <row r="28" spans="1:33" x14ac:dyDescent="0.3">
      <c r="A28" s="137"/>
      <c r="B28" s="140"/>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row>
    <row r="29" spans="1:33" x14ac:dyDescent="0.3">
      <c r="A29" s="137"/>
      <c r="B29" s="140"/>
      <c r="C29" s="137"/>
      <c r="D29" s="137"/>
      <c r="E29" s="137"/>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row>
    <row r="30" spans="1:33" x14ac:dyDescent="0.3">
      <c r="A30" s="137"/>
      <c r="B30" s="140"/>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3" x14ac:dyDescent="0.3">
      <c r="A31" s="137"/>
      <c r="B31" s="140"/>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3" x14ac:dyDescent="0.3">
      <c r="A32" s="137"/>
      <c r="B32" s="140"/>
      <c r="C32" s="137"/>
      <c r="D32" s="137"/>
      <c r="E32" s="137"/>
      <c r="F32" s="137"/>
      <c r="G32" s="137"/>
      <c r="H32" s="137"/>
      <c r="I32" s="137"/>
      <c r="J32" s="137"/>
      <c r="K32" s="137"/>
      <c r="L32" s="137"/>
      <c r="M32" s="137"/>
      <c r="N32" s="137"/>
      <c r="O32" s="137"/>
      <c r="P32" s="137"/>
      <c r="Q32" s="137"/>
      <c r="R32" s="137"/>
      <c r="S32" s="137"/>
      <c r="T32" s="137"/>
      <c r="U32" s="137"/>
      <c r="V32" s="137"/>
      <c r="W32" s="137"/>
      <c r="X32" s="137"/>
      <c r="Y32" s="137"/>
      <c r="Z32" s="137"/>
      <c r="AA32" s="137"/>
      <c r="AB32" s="137"/>
      <c r="AC32" s="137"/>
      <c r="AD32" s="137"/>
      <c r="AE32" s="137"/>
      <c r="AF32" s="137"/>
      <c r="AG32" s="137"/>
    </row>
    <row r="33" spans="1:33" x14ac:dyDescent="0.3">
      <c r="A33" s="137"/>
      <c r="B33" s="140"/>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c r="AA33" s="137"/>
      <c r="AB33" s="137"/>
      <c r="AC33" s="137"/>
      <c r="AD33" s="137"/>
      <c r="AE33" s="137"/>
      <c r="AF33" s="137"/>
      <c r="AG33" s="137"/>
    </row>
    <row r="34" spans="1:33" x14ac:dyDescent="0.3">
      <c r="A34" s="137"/>
      <c r="B34" s="140"/>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row>
    <row r="35" spans="1:33" x14ac:dyDescent="0.3">
      <c r="A35" s="137"/>
      <c r="B35" s="140"/>
      <c r="C35" s="137"/>
      <c r="D35" s="137"/>
      <c r="E35" s="137"/>
      <c r="F35" s="137"/>
      <c r="G35" s="137"/>
      <c r="H35" s="137"/>
      <c r="I35" s="137"/>
      <c r="J35" s="137"/>
      <c r="K35" s="137"/>
      <c r="L35" s="137"/>
      <c r="M35" s="137"/>
      <c r="N35" s="137"/>
      <c r="O35" s="137"/>
      <c r="P35" s="137"/>
      <c r="Q35" s="137"/>
      <c r="R35" s="137"/>
      <c r="S35" s="137"/>
      <c r="T35" s="137"/>
      <c r="U35" s="137"/>
      <c r="V35" s="137"/>
      <c r="W35" s="137"/>
      <c r="X35" s="137"/>
      <c r="Y35" s="137"/>
      <c r="Z35" s="137"/>
      <c r="AA35" s="137"/>
      <c r="AB35" s="137"/>
      <c r="AC35" s="137"/>
      <c r="AD35" s="137"/>
      <c r="AE35" s="137"/>
      <c r="AF35" s="137"/>
      <c r="AG35" s="137"/>
    </row>
    <row r="36" spans="1:33" x14ac:dyDescent="0.3">
      <c r="A36" s="137"/>
      <c r="B36" s="140"/>
      <c r="C36" s="137"/>
      <c r="D36" s="137"/>
      <c r="E36" s="137"/>
      <c r="F36" s="137"/>
      <c r="G36" s="137"/>
      <c r="H36" s="137"/>
      <c r="I36" s="137"/>
      <c r="J36" s="137"/>
      <c r="K36" s="137"/>
      <c r="L36" s="137"/>
      <c r="M36" s="137"/>
      <c r="N36" s="137"/>
      <c r="O36" s="137"/>
      <c r="P36" s="137"/>
      <c r="Q36" s="137"/>
      <c r="R36" s="137"/>
      <c r="S36" s="137"/>
      <c r="T36" s="137"/>
      <c r="U36" s="137"/>
      <c r="V36" s="137"/>
      <c r="W36" s="137"/>
      <c r="X36" s="137"/>
      <c r="Y36" s="137"/>
      <c r="Z36" s="137"/>
      <c r="AA36" s="137"/>
      <c r="AB36" s="137"/>
      <c r="AC36" s="137"/>
      <c r="AD36" s="137"/>
      <c r="AE36" s="137"/>
      <c r="AF36" s="137"/>
      <c r="AG36" s="137"/>
    </row>
    <row r="37" spans="1:33" x14ac:dyDescent="0.3">
      <c r="A37" s="137"/>
      <c r="B37" s="140"/>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row>
    <row r="38" spans="1:33" x14ac:dyDescent="0.3">
      <c r="A38" s="137"/>
      <c r="B38" s="140"/>
      <c r="C38" s="137"/>
      <c r="D38" s="137"/>
      <c r="E38" s="137"/>
      <c r="F38" s="137"/>
      <c r="G38" s="137"/>
      <c r="H38" s="137"/>
      <c r="I38" s="137"/>
      <c r="J38" s="137"/>
      <c r="K38" s="137"/>
      <c r="L38" s="137"/>
      <c r="M38" s="137"/>
      <c r="N38" s="137"/>
      <c r="O38" s="137"/>
      <c r="P38" s="137"/>
      <c r="Q38" s="137"/>
      <c r="R38" s="137"/>
      <c r="S38" s="137"/>
      <c r="T38" s="137"/>
      <c r="U38" s="137"/>
      <c r="V38" s="137"/>
      <c r="W38" s="137"/>
      <c r="X38" s="137"/>
      <c r="Y38" s="137"/>
      <c r="Z38" s="137"/>
      <c r="AA38" s="137"/>
      <c r="AB38" s="137"/>
      <c r="AC38" s="137"/>
      <c r="AD38" s="137"/>
      <c r="AE38" s="137"/>
      <c r="AF38" s="137"/>
      <c r="AG38" s="137"/>
    </row>
    <row r="39" spans="1:33" x14ac:dyDescent="0.3">
      <c r="A39" s="137"/>
      <c r="B39" s="140"/>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row>
    <row r="40" spans="1:33" x14ac:dyDescent="0.3">
      <c r="C40" s="137"/>
      <c r="D40" s="137"/>
      <c r="E40" s="137"/>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7"/>
      <c r="AE40" s="137"/>
      <c r="AF40" s="137"/>
      <c r="AG40" s="137"/>
    </row>
    <row r="41" spans="1:33" x14ac:dyDescent="0.3">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row>
    <row r="42" spans="1:33" x14ac:dyDescent="0.3">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7"/>
      <c r="AA42" s="137"/>
      <c r="AB42" s="137"/>
      <c r="AC42" s="137"/>
      <c r="AD42" s="137"/>
      <c r="AE42" s="137"/>
      <c r="AF42" s="137"/>
      <c r="AG42" s="137"/>
    </row>
    <row r="43" spans="1:33" x14ac:dyDescent="0.3">
      <c r="C43" s="137"/>
      <c r="D43" s="137"/>
      <c r="E43" s="137"/>
      <c r="F43" s="137"/>
      <c r="G43" s="137"/>
      <c r="H43" s="137"/>
      <c r="I43" s="137"/>
      <c r="J43" s="137"/>
      <c r="K43" s="137"/>
      <c r="L43" s="137"/>
      <c r="M43" s="137"/>
      <c r="N43" s="137"/>
      <c r="O43" s="137"/>
      <c r="P43" s="137"/>
      <c r="Q43" s="137"/>
      <c r="R43" s="137"/>
      <c r="S43" s="137"/>
      <c r="T43" s="137"/>
      <c r="U43" s="137"/>
      <c r="V43" s="137"/>
      <c r="W43" s="137"/>
      <c r="X43" s="137"/>
      <c r="Y43" s="137"/>
      <c r="Z43" s="137"/>
      <c r="AA43" s="137"/>
      <c r="AB43" s="137"/>
      <c r="AC43" s="137"/>
      <c r="AD43" s="137"/>
      <c r="AE43" s="137"/>
      <c r="AF43" s="137"/>
      <c r="AG43" s="137"/>
    </row>
    <row r="44" spans="1:33" x14ac:dyDescent="0.3">
      <c r="C44" s="137"/>
      <c r="D44" s="137"/>
      <c r="E44" s="137"/>
      <c r="F44" s="137"/>
      <c r="G44" s="137"/>
      <c r="H44" s="137"/>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row>
    <row r="45" spans="1:33" x14ac:dyDescent="0.3">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row>
    <row r="46" spans="1:33" x14ac:dyDescent="0.3">
      <c r="C46" s="137"/>
      <c r="D46" s="137"/>
      <c r="E46" s="137"/>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row>
    <row r="47" spans="1:33" x14ac:dyDescent="0.3">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row>
    <row r="48" spans="1:33" x14ac:dyDescent="0.3">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row>
    <row r="49" spans="3:33" x14ac:dyDescent="0.3">
      <c r="C49" s="137"/>
      <c r="D49" s="137"/>
      <c r="E49" s="137"/>
      <c r="F49" s="137"/>
      <c r="G49" s="137"/>
      <c r="H49" s="137"/>
      <c r="I49" s="137"/>
      <c r="J49" s="137"/>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row>
    <row r="50" spans="3:33" x14ac:dyDescent="0.3">
      <c r="C50" s="137"/>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row>
    <row r="51" spans="3:33" x14ac:dyDescent="0.3">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row>
    <row r="52" spans="3:33" x14ac:dyDescent="0.3">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row>
    <row r="53" spans="3:33" x14ac:dyDescent="0.3">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row>
    <row r="54" spans="3:33" x14ac:dyDescent="0.3">
      <c r="C54" s="137"/>
      <c r="D54" s="137"/>
      <c r="E54" s="137"/>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row>
    <row r="55" spans="3:33" x14ac:dyDescent="0.3">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row>
    <row r="56" spans="3:33" x14ac:dyDescent="0.3">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row>
    <row r="57" spans="3:33" x14ac:dyDescent="0.3">
      <c r="C57" s="137"/>
      <c r="D57" s="137"/>
      <c r="E57" s="137"/>
      <c r="F57" s="137"/>
      <c r="G57" s="137"/>
      <c r="H57" s="137"/>
      <c r="I57" s="137"/>
      <c r="J57" s="137"/>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row>
    <row r="58" spans="3:33" x14ac:dyDescent="0.3">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row>
    <row r="59" spans="3:33" x14ac:dyDescent="0.3">
      <c r="C59" s="137"/>
      <c r="D59" s="137"/>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row>
    <row r="60" spans="3:33" x14ac:dyDescent="0.3">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row>
    <row r="61" spans="3:33" x14ac:dyDescent="0.3">
      <c r="C61" s="137"/>
      <c r="D61" s="137"/>
      <c r="E61" s="137"/>
      <c r="F61" s="137"/>
      <c r="G61" s="137"/>
      <c r="H61" s="137"/>
      <c r="I61" s="137"/>
      <c r="J61" s="137"/>
      <c r="K61" s="137"/>
      <c r="L61" s="137"/>
      <c r="M61" s="137"/>
      <c r="N61" s="137"/>
      <c r="O61" s="137"/>
      <c r="P61" s="137"/>
      <c r="Q61" s="137"/>
      <c r="R61" s="137"/>
      <c r="S61" s="137"/>
      <c r="T61" s="137"/>
      <c r="U61" s="137"/>
      <c r="V61" s="137"/>
      <c r="W61" s="137"/>
      <c r="X61" s="137"/>
      <c r="Y61" s="137"/>
      <c r="Z61" s="137"/>
      <c r="AA61" s="137"/>
      <c r="AB61" s="137"/>
      <c r="AC61" s="137"/>
      <c r="AD61" s="137"/>
      <c r="AE61" s="137"/>
      <c r="AF61" s="137"/>
      <c r="AG61" s="137"/>
    </row>
    <row r="62" spans="3:33" x14ac:dyDescent="0.3">
      <c r="C62" s="137"/>
      <c r="D62" s="137"/>
      <c r="E62" s="137"/>
      <c r="F62" s="137"/>
      <c r="G62" s="137"/>
      <c r="H62" s="137"/>
      <c r="I62" s="137"/>
      <c r="J62" s="137"/>
      <c r="K62" s="137"/>
      <c r="L62" s="137"/>
      <c r="M62" s="137"/>
      <c r="N62" s="137"/>
      <c r="O62" s="137"/>
      <c r="P62" s="137"/>
      <c r="Q62" s="137"/>
      <c r="R62" s="137"/>
      <c r="S62" s="137"/>
      <c r="T62" s="137"/>
      <c r="U62" s="137"/>
      <c r="V62" s="137"/>
      <c r="W62" s="137"/>
      <c r="X62" s="137"/>
      <c r="Y62" s="137"/>
      <c r="Z62" s="137"/>
      <c r="AA62" s="137"/>
      <c r="AB62" s="137"/>
      <c r="AC62" s="137"/>
      <c r="AD62" s="137"/>
      <c r="AE62" s="137"/>
      <c r="AF62" s="137"/>
      <c r="AG62" s="137"/>
    </row>
    <row r="63" spans="3:33" x14ac:dyDescent="0.3">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7"/>
      <c r="AE63" s="137"/>
      <c r="AF63" s="137"/>
      <c r="AG63" s="137"/>
    </row>
    <row r="64" spans="3:33" x14ac:dyDescent="0.3">
      <c r="C64" s="137"/>
      <c r="D64" s="137"/>
      <c r="E64" s="137"/>
      <c r="F64" s="137"/>
      <c r="G64" s="137"/>
      <c r="H64" s="137"/>
      <c r="I64" s="137"/>
      <c r="J64" s="137"/>
      <c r="K64" s="137"/>
      <c r="L64" s="137"/>
      <c r="M64" s="137"/>
      <c r="N64" s="137"/>
      <c r="O64" s="137"/>
      <c r="P64" s="137"/>
      <c r="Q64" s="137"/>
      <c r="R64" s="137"/>
      <c r="S64" s="137"/>
      <c r="T64" s="137"/>
      <c r="U64" s="137"/>
      <c r="V64" s="137"/>
      <c r="W64" s="137"/>
      <c r="X64" s="137"/>
      <c r="Y64" s="137"/>
      <c r="Z64" s="137"/>
      <c r="AA64" s="137"/>
      <c r="AB64" s="137"/>
      <c r="AC64" s="137"/>
      <c r="AD64" s="137"/>
      <c r="AE64" s="137"/>
      <c r="AF64" s="137"/>
      <c r="AG64" s="137"/>
    </row>
    <row r="65" spans="3:33" x14ac:dyDescent="0.3">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row>
    <row r="66" spans="3:33" x14ac:dyDescent="0.3">
      <c r="C66" s="137"/>
      <c r="D66" s="137"/>
      <c r="E66" s="137"/>
      <c r="F66" s="137"/>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row>
    <row r="67" spans="3:33" x14ac:dyDescent="0.3">
      <c r="C67" s="137"/>
      <c r="D67" s="137"/>
      <c r="E67" s="137"/>
      <c r="F67" s="137"/>
      <c r="G67" s="137"/>
      <c r="H67" s="137"/>
      <c r="I67" s="137"/>
      <c r="J67" s="137"/>
      <c r="K67" s="137"/>
      <c r="L67" s="137"/>
      <c r="M67" s="137"/>
      <c r="N67" s="137"/>
      <c r="O67" s="137"/>
      <c r="P67" s="137"/>
      <c r="Q67" s="137"/>
      <c r="R67" s="137"/>
      <c r="S67" s="137"/>
      <c r="T67" s="137"/>
      <c r="U67" s="137"/>
      <c r="V67" s="137"/>
      <c r="W67" s="137"/>
      <c r="X67" s="137"/>
      <c r="Y67" s="137"/>
      <c r="Z67" s="137"/>
      <c r="AA67" s="137"/>
      <c r="AB67" s="137"/>
      <c r="AC67" s="137"/>
      <c r="AD67" s="137"/>
      <c r="AE67" s="137"/>
      <c r="AF67" s="137"/>
      <c r="AG67" s="137"/>
    </row>
    <row r="68" spans="3:33" x14ac:dyDescent="0.3">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row>
    <row r="69" spans="3:33" x14ac:dyDescent="0.3">
      <c r="C69" s="137"/>
      <c r="D69" s="137"/>
      <c r="E69" s="137"/>
      <c r="F69" s="137"/>
      <c r="G69" s="137"/>
      <c r="H69" s="137"/>
      <c r="I69" s="137"/>
      <c r="J69" s="137"/>
      <c r="K69" s="137"/>
      <c r="L69" s="137"/>
      <c r="M69" s="137"/>
      <c r="N69" s="137"/>
      <c r="O69" s="137"/>
      <c r="P69" s="137"/>
      <c r="Q69" s="137"/>
      <c r="R69" s="137"/>
      <c r="S69" s="137"/>
      <c r="T69" s="137"/>
      <c r="U69" s="137"/>
      <c r="V69" s="137"/>
      <c r="W69" s="137"/>
      <c r="X69" s="137"/>
      <c r="Y69" s="137"/>
      <c r="Z69" s="137"/>
      <c r="AA69" s="137"/>
      <c r="AB69" s="137"/>
      <c r="AC69" s="137"/>
      <c r="AD69" s="137"/>
      <c r="AE69" s="137"/>
      <c r="AF69" s="137"/>
      <c r="AG69" s="137"/>
    </row>
    <row r="70" spans="3:33" x14ac:dyDescent="0.3">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row>
    <row r="71" spans="3:33" x14ac:dyDescent="0.3">
      <c r="C71" s="137"/>
      <c r="D71" s="137"/>
      <c r="E71" s="137"/>
      <c r="F71" s="137"/>
      <c r="G71" s="137"/>
      <c r="H71" s="137"/>
      <c r="I71" s="137"/>
      <c r="J71" s="137"/>
      <c r="K71" s="137"/>
      <c r="L71" s="137"/>
      <c r="M71" s="137"/>
      <c r="N71" s="137"/>
      <c r="O71" s="137"/>
      <c r="P71" s="137"/>
      <c r="Q71" s="137"/>
      <c r="R71" s="137"/>
      <c r="S71" s="137"/>
      <c r="T71" s="137"/>
      <c r="U71" s="137"/>
      <c r="V71" s="137"/>
      <c r="W71" s="137"/>
      <c r="X71" s="137"/>
      <c r="Y71" s="137"/>
      <c r="Z71" s="137"/>
      <c r="AA71" s="137"/>
      <c r="AB71" s="137"/>
      <c r="AC71" s="137"/>
      <c r="AD71" s="137"/>
      <c r="AE71" s="137"/>
      <c r="AF71" s="137"/>
      <c r="AG71" s="137"/>
    </row>
    <row r="72" spans="3:33" x14ac:dyDescent="0.3">
      <c r="C72" s="137"/>
      <c r="D72" s="137"/>
      <c r="E72" s="137"/>
      <c r="F72" s="137"/>
      <c r="G72" s="137"/>
      <c r="H72" s="137"/>
      <c r="I72" s="137"/>
      <c r="J72" s="137"/>
      <c r="K72" s="137"/>
      <c r="L72" s="137"/>
      <c r="M72" s="137"/>
      <c r="N72" s="137"/>
      <c r="O72" s="137"/>
      <c r="P72" s="137"/>
      <c r="Q72" s="137"/>
      <c r="R72" s="137"/>
      <c r="S72" s="137"/>
      <c r="T72" s="137"/>
      <c r="U72" s="137"/>
      <c r="V72" s="137"/>
      <c r="W72" s="137"/>
      <c r="X72" s="137"/>
      <c r="Y72" s="137"/>
      <c r="Z72" s="137"/>
      <c r="AA72" s="137"/>
      <c r="AB72" s="137"/>
      <c r="AC72" s="137"/>
      <c r="AD72" s="137"/>
      <c r="AE72" s="137"/>
      <c r="AF72" s="137"/>
      <c r="AG72" s="137"/>
    </row>
    <row r="73" spans="3:33" x14ac:dyDescent="0.3">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row>
    <row r="74" spans="3:33" x14ac:dyDescent="0.3">
      <c r="C74" s="137"/>
      <c r="D74" s="137"/>
      <c r="E74" s="137"/>
      <c r="F74" s="137"/>
      <c r="G74" s="137"/>
      <c r="H74" s="137"/>
      <c r="I74" s="137"/>
      <c r="J74" s="137"/>
      <c r="K74" s="137"/>
      <c r="L74" s="137"/>
      <c r="M74" s="137"/>
      <c r="N74" s="137"/>
      <c r="O74" s="137"/>
      <c r="P74" s="137"/>
      <c r="Q74" s="137"/>
      <c r="R74" s="137"/>
      <c r="S74" s="137"/>
      <c r="T74" s="137"/>
      <c r="U74" s="137"/>
      <c r="V74" s="137"/>
      <c r="W74" s="137"/>
      <c r="X74" s="137"/>
      <c r="Y74" s="137"/>
      <c r="Z74" s="137"/>
      <c r="AA74" s="137"/>
      <c r="AB74" s="137"/>
      <c r="AC74" s="137"/>
      <c r="AD74" s="137"/>
      <c r="AE74" s="137"/>
      <c r="AF74" s="137"/>
      <c r="AG74" s="137"/>
    </row>
    <row r="75" spans="3:33" x14ac:dyDescent="0.3">
      <c r="C75" s="137"/>
      <c r="D75" s="137"/>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row>
    <row r="76" spans="3:33" x14ac:dyDescent="0.3">
      <c r="C76" s="137"/>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row>
    <row r="77" spans="3:33" x14ac:dyDescent="0.3">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row>
    <row r="78" spans="3:33" x14ac:dyDescent="0.3">
      <c r="C78" s="137"/>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row>
    <row r="79" spans="3:33" x14ac:dyDescent="0.3">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row>
    <row r="80" spans="3:33" x14ac:dyDescent="0.3">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c r="AD80" s="137"/>
      <c r="AE80" s="137"/>
      <c r="AF80" s="137"/>
      <c r="AG80" s="137"/>
    </row>
    <row r="81" spans="3:33" x14ac:dyDescent="0.3">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row>
    <row r="82" spans="3:33" x14ac:dyDescent="0.3">
      <c r="C82" s="137"/>
      <c r="D82" s="137"/>
      <c r="E82" s="137"/>
      <c r="F82" s="137"/>
      <c r="G82" s="137"/>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row>
    <row r="83" spans="3:33" x14ac:dyDescent="0.3">
      <c r="C83" s="137"/>
      <c r="D83" s="137"/>
      <c r="E83" s="137"/>
      <c r="F83" s="137"/>
      <c r="G83" s="137"/>
      <c r="H83" s="137"/>
      <c r="I83" s="137"/>
      <c r="J83" s="137"/>
      <c r="K83" s="137"/>
      <c r="L83" s="137"/>
      <c r="M83" s="137"/>
      <c r="N83" s="137"/>
      <c r="O83" s="137"/>
      <c r="P83" s="137"/>
      <c r="Q83" s="137"/>
      <c r="R83" s="137"/>
      <c r="S83" s="137"/>
      <c r="T83" s="137"/>
      <c r="U83" s="137"/>
      <c r="V83" s="137"/>
      <c r="W83" s="137"/>
      <c r="X83" s="137"/>
      <c r="Y83" s="137"/>
      <c r="Z83" s="137"/>
      <c r="AA83" s="137"/>
      <c r="AB83" s="137"/>
      <c r="AC83" s="137"/>
      <c r="AD83" s="137"/>
      <c r="AE83" s="137"/>
      <c r="AF83" s="137"/>
      <c r="AG83" s="137"/>
    </row>
    <row r="84" spans="3:33" x14ac:dyDescent="0.3">
      <c r="C84" s="137"/>
      <c r="D84" s="137"/>
      <c r="E84" s="137"/>
      <c r="F84" s="137"/>
      <c r="G84" s="137"/>
      <c r="H84" s="137"/>
      <c r="I84" s="137"/>
      <c r="J84" s="137"/>
      <c r="K84" s="137"/>
      <c r="L84" s="137"/>
      <c r="M84" s="137"/>
      <c r="N84" s="137"/>
      <c r="O84" s="137"/>
      <c r="P84" s="137"/>
      <c r="Q84" s="137"/>
      <c r="R84" s="137"/>
      <c r="S84" s="137"/>
      <c r="T84" s="137"/>
      <c r="U84" s="137"/>
      <c r="V84" s="137"/>
      <c r="W84" s="137"/>
      <c r="X84" s="137"/>
      <c r="Y84" s="137"/>
      <c r="Z84" s="137"/>
      <c r="AA84" s="137"/>
      <c r="AB84" s="137"/>
      <c r="AC84" s="137"/>
      <c r="AD84" s="137"/>
      <c r="AE84" s="137"/>
      <c r="AF84" s="137"/>
      <c r="AG84" s="137"/>
    </row>
    <row r="85" spans="3:33" x14ac:dyDescent="0.3">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row>
    <row r="86" spans="3:33" x14ac:dyDescent="0.3">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row>
    <row r="87" spans="3:33" x14ac:dyDescent="0.3">
      <c r="C87" s="137"/>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7"/>
      <c r="AB87" s="137"/>
      <c r="AC87" s="137"/>
      <c r="AD87" s="137"/>
      <c r="AE87" s="137"/>
      <c r="AF87" s="137"/>
      <c r="AG87" s="137"/>
    </row>
    <row r="88" spans="3:33" x14ac:dyDescent="0.3">
      <c r="C88" s="137"/>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7"/>
      <c r="AB88" s="137"/>
      <c r="AC88" s="137"/>
      <c r="AD88" s="137"/>
      <c r="AE88" s="137"/>
      <c r="AF88" s="137"/>
      <c r="AG88" s="137"/>
    </row>
    <row r="89" spans="3:33" x14ac:dyDescent="0.3">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row>
    <row r="90" spans="3:33" x14ac:dyDescent="0.3">
      <c r="C90" s="137"/>
      <c r="D90" s="137"/>
      <c r="E90" s="137"/>
      <c r="F90" s="137"/>
      <c r="G90" s="137"/>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row>
    <row r="91" spans="3:33" x14ac:dyDescent="0.3">
      <c r="C91" s="137"/>
      <c r="D91" s="137"/>
      <c r="E91" s="137"/>
      <c r="F91" s="137"/>
      <c r="G91" s="137"/>
      <c r="H91" s="137"/>
      <c r="I91" s="137"/>
      <c r="J91" s="137"/>
      <c r="K91" s="137"/>
      <c r="L91" s="137"/>
      <c r="M91" s="137"/>
      <c r="N91" s="137"/>
      <c r="O91" s="137"/>
      <c r="P91" s="137"/>
      <c r="Q91" s="137"/>
      <c r="R91" s="137"/>
      <c r="S91" s="137"/>
      <c r="T91" s="137"/>
      <c r="U91" s="137"/>
      <c r="V91" s="137"/>
      <c r="W91" s="137"/>
      <c r="X91" s="137"/>
      <c r="Y91" s="137"/>
      <c r="Z91" s="137"/>
      <c r="AA91" s="137"/>
      <c r="AB91" s="137"/>
      <c r="AC91" s="137"/>
      <c r="AD91" s="137"/>
      <c r="AE91" s="137"/>
      <c r="AF91" s="137"/>
      <c r="AG91" s="137"/>
    </row>
    <row r="92" spans="3:33" x14ac:dyDescent="0.3">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row>
    <row r="93" spans="3:33" x14ac:dyDescent="0.3">
      <c r="C93" s="137"/>
      <c r="D93" s="137"/>
      <c r="E93" s="137"/>
      <c r="F93" s="137"/>
      <c r="G93" s="137"/>
      <c r="H93" s="137"/>
      <c r="I93" s="137"/>
      <c r="J93" s="137"/>
      <c r="K93" s="137"/>
      <c r="L93" s="137"/>
      <c r="M93" s="137"/>
      <c r="N93" s="137"/>
      <c r="O93" s="137"/>
      <c r="P93" s="137"/>
      <c r="Q93" s="137"/>
      <c r="R93" s="137"/>
      <c r="S93" s="137"/>
      <c r="T93" s="137"/>
      <c r="U93" s="137"/>
      <c r="V93" s="137"/>
      <c r="W93" s="137"/>
      <c r="X93" s="137"/>
      <c r="Y93" s="137"/>
      <c r="Z93" s="137"/>
      <c r="AA93" s="137"/>
      <c r="AB93" s="137"/>
      <c r="AC93" s="137"/>
      <c r="AD93" s="137"/>
      <c r="AE93" s="137"/>
      <c r="AF93" s="137"/>
      <c r="AG93" s="137"/>
    </row>
    <row r="94" spans="3:33" x14ac:dyDescent="0.3">
      <c r="C94" s="137"/>
      <c r="D94" s="137"/>
      <c r="E94" s="137"/>
      <c r="F94" s="137"/>
      <c r="G94" s="137"/>
      <c r="H94" s="137"/>
      <c r="I94" s="137"/>
      <c r="J94" s="137"/>
      <c r="K94" s="137"/>
      <c r="L94" s="137"/>
      <c r="M94" s="137"/>
      <c r="N94" s="137"/>
      <c r="O94" s="137"/>
      <c r="P94" s="137"/>
      <c r="Q94" s="137"/>
      <c r="R94" s="137"/>
      <c r="S94" s="137"/>
      <c r="T94" s="137"/>
      <c r="U94" s="137"/>
      <c r="V94" s="137"/>
      <c r="W94" s="137"/>
      <c r="X94" s="137"/>
      <c r="Y94" s="137"/>
      <c r="Z94" s="137"/>
      <c r="AA94" s="137"/>
      <c r="AB94" s="137"/>
      <c r="AC94" s="137"/>
      <c r="AD94" s="137"/>
      <c r="AE94" s="137"/>
      <c r="AF94" s="137"/>
      <c r="AG94" s="137"/>
    </row>
    <row r="95" spans="3:33" x14ac:dyDescent="0.3">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row>
    <row r="96" spans="3:33" x14ac:dyDescent="0.3">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row>
    <row r="97" spans="5:33" x14ac:dyDescent="0.3">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row>
  </sheetData>
  <hyperlinks>
    <hyperlink ref="D14" r:id="rId1" display="info@ghgplatform-india.org" xr:uid="{00000000-0004-0000-0000-000000000000}"/>
  </hyperlinks>
  <printOptions horizontalCentered="1"/>
  <pageMargins left="0.45" right="0.45" top="0.75" bottom="0.75" header="0.3" footer="0.3"/>
  <pageSetup paperSize="9" scale="60" fitToHeight="0"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L275"/>
  <sheetViews>
    <sheetView zoomScale="70" zoomScaleNormal="70" workbookViewId="0">
      <selection activeCell="B148" sqref="B148"/>
    </sheetView>
  </sheetViews>
  <sheetFormatPr defaultRowHeight="15.75" x14ac:dyDescent="0.25"/>
  <cols>
    <col min="1" max="1" width="5.7109375" style="2" customWidth="1"/>
    <col min="2" max="2" width="66.42578125" style="2" customWidth="1"/>
    <col min="3" max="3" width="15.5703125" style="2" bestFit="1" customWidth="1"/>
    <col min="4" max="5" width="15.5703125" style="2" customWidth="1"/>
    <col min="6" max="11" width="13.85546875" style="2" bestFit="1" customWidth="1"/>
    <col min="12" max="12" width="16.28515625" style="2" customWidth="1"/>
    <col min="13" max="16384" width="9.140625" style="2"/>
  </cols>
  <sheetData>
    <row r="2" spans="2:5" x14ac:dyDescent="0.25">
      <c r="B2" s="1" t="s">
        <v>642</v>
      </c>
    </row>
    <row r="3" spans="2:5" ht="18.75" customHeight="1" thickBot="1" x14ac:dyDescent="0.3">
      <c r="C3" s="1"/>
      <c r="D3" s="1"/>
      <c r="E3" s="1"/>
    </row>
    <row r="4" spans="2:5" ht="18.75" x14ac:dyDescent="0.35">
      <c r="B4" s="3" t="s">
        <v>70</v>
      </c>
      <c r="C4" s="4" t="s">
        <v>3</v>
      </c>
      <c r="D4" s="118"/>
      <c r="E4" s="118"/>
    </row>
    <row r="5" spans="2:5" x14ac:dyDescent="0.25">
      <c r="B5" s="9" t="s">
        <v>4</v>
      </c>
      <c r="C5" s="8">
        <v>0.55000000000000004</v>
      </c>
      <c r="D5" s="13"/>
      <c r="E5" s="13"/>
    </row>
    <row r="6" spans="2:5" x14ac:dyDescent="0.25">
      <c r="B6" s="9" t="s">
        <v>5</v>
      </c>
      <c r="C6" s="8">
        <v>3</v>
      </c>
      <c r="D6" s="13"/>
      <c r="E6" s="13"/>
    </row>
    <row r="7" spans="2:5" x14ac:dyDescent="0.25">
      <c r="B7" s="9" t="s">
        <v>2</v>
      </c>
      <c r="C7" s="8">
        <v>2.5</v>
      </c>
      <c r="D7" s="13"/>
      <c r="E7" s="13"/>
    </row>
    <row r="8" spans="2:5" x14ac:dyDescent="0.25">
      <c r="B8" s="5" t="s">
        <v>6</v>
      </c>
      <c r="C8" s="6">
        <v>9</v>
      </c>
      <c r="D8" s="13"/>
      <c r="E8" s="13"/>
    </row>
    <row r="9" spans="2:5" x14ac:dyDescent="0.25">
      <c r="B9" s="7" t="s">
        <v>50</v>
      </c>
      <c r="C9" s="8">
        <v>1</v>
      </c>
      <c r="D9" s="13"/>
      <c r="E9" s="13"/>
    </row>
    <row r="10" spans="2:5" x14ac:dyDescent="0.25">
      <c r="B10" s="9" t="s">
        <v>7</v>
      </c>
      <c r="C10" s="8">
        <v>2.2400000000000002</v>
      </c>
      <c r="D10" s="13"/>
      <c r="E10" s="13"/>
    </row>
    <row r="11" spans="2:5" x14ac:dyDescent="0.25">
      <c r="B11" s="7" t="s">
        <v>1</v>
      </c>
      <c r="C11" s="8">
        <v>2.9</v>
      </c>
      <c r="D11" s="13"/>
      <c r="E11" s="13"/>
    </row>
    <row r="12" spans="2:5" x14ac:dyDescent="0.25">
      <c r="B12" s="7" t="s">
        <v>12</v>
      </c>
      <c r="C12" s="8">
        <v>4.0999999999999996</v>
      </c>
      <c r="D12" s="13"/>
      <c r="E12" s="13"/>
    </row>
    <row r="13" spans="2:5" x14ac:dyDescent="0.25">
      <c r="B13" s="7" t="s">
        <v>58</v>
      </c>
      <c r="C13" s="8">
        <v>9</v>
      </c>
      <c r="D13" s="13"/>
      <c r="E13" s="13"/>
    </row>
    <row r="14" spans="2:5" x14ac:dyDescent="0.25">
      <c r="B14" s="7" t="s">
        <v>8</v>
      </c>
      <c r="C14" s="8">
        <v>5.9</v>
      </c>
      <c r="D14" s="13"/>
      <c r="E14" s="13"/>
    </row>
    <row r="15" spans="2:5" x14ac:dyDescent="0.25">
      <c r="B15" s="7" t="s">
        <v>9</v>
      </c>
      <c r="C15" s="8">
        <v>6.12</v>
      </c>
      <c r="D15" s="13"/>
      <c r="E15" s="13"/>
    </row>
    <row r="16" spans="2:5" ht="16.5" thickBot="1" x14ac:dyDescent="0.3">
      <c r="B16" s="10" t="s">
        <v>10</v>
      </c>
      <c r="C16" s="11">
        <v>3.1</v>
      </c>
      <c r="D16" s="13"/>
      <c r="E16" s="13"/>
    </row>
    <row r="17" spans="2:12" x14ac:dyDescent="0.25">
      <c r="B17" s="301"/>
      <c r="C17" s="15"/>
      <c r="D17" s="15"/>
      <c r="E17" s="15"/>
    </row>
    <row r="18" spans="2:12" s="19" customFormat="1" ht="18.75" x14ac:dyDescent="0.25">
      <c r="B18" s="16" t="s">
        <v>71</v>
      </c>
      <c r="C18" s="17" t="s">
        <v>15</v>
      </c>
      <c r="D18" s="17">
        <v>2005</v>
      </c>
      <c r="E18" s="17">
        <v>2006</v>
      </c>
      <c r="F18" s="17">
        <v>2007</v>
      </c>
      <c r="G18" s="17">
        <v>2008</v>
      </c>
      <c r="H18" s="17">
        <v>2009</v>
      </c>
      <c r="I18" s="17">
        <v>2010</v>
      </c>
      <c r="J18" s="17">
        <v>2011</v>
      </c>
      <c r="K18" s="17">
        <v>2012</v>
      </c>
      <c r="L18" s="18">
        <v>2013</v>
      </c>
    </row>
    <row r="19" spans="2:12" s="19" customFormat="1" x14ac:dyDescent="0.25">
      <c r="B19" s="160" t="s">
        <v>25</v>
      </c>
      <c r="C19" s="28"/>
      <c r="D19" s="70"/>
      <c r="E19" s="70"/>
      <c r="F19" s="70"/>
      <c r="G19" s="70"/>
      <c r="H19" s="70"/>
      <c r="I19" s="70"/>
      <c r="J19" s="70"/>
      <c r="K19" s="70"/>
      <c r="L19" s="303"/>
    </row>
    <row r="20" spans="2:12" s="19" customFormat="1" x14ac:dyDescent="0.25">
      <c r="B20" s="158" t="s">
        <v>143</v>
      </c>
      <c r="C20" s="21"/>
      <c r="D20" s="70">
        <v>0</v>
      </c>
      <c r="E20" s="70">
        <v>0</v>
      </c>
      <c r="F20" s="70">
        <v>0</v>
      </c>
      <c r="G20" s="70">
        <v>0</v>
      </c>
      <c r="H20" s="70">
        <v>0</v>
      </c>
      <c r="I20" s="70">
        <v>0</v>
      </c>
      <c r="J20" s="70">
        <v>0</v>
      </c>
      <c r="K20" s="70">
        <v>0</v>
      </c>
      <c r="L20" s="303">
        <v>0</v>
      </c>
    </row>
    <row r="21" spans="2:12" s="19" customFormat="1" x14ac:dyDescent="0.25">
      <c r="B21" s="158" t="s">
        <v>144</v>
      </c>
      <c r="C21" s="21"/>
      <c r="D21" s="22">
        <f>('State Production_Coffee'!D11*0.25)+('State Production_Coffee'!E11*0.75)</f>
        <v>2250.3125</v>
      </c>
      <c r="E21" s="22">
        <f>('State Production_Coffee'!E11*0.25)+('State Production_Coffee'!F11*0.75)</f>
        <v>3344</v>
      </c>
      <c r="F21" s="22">
        <f>('State Production_Coffee'!F11*0.25)+('State Production_Coffee'!G11*0.75)</f>
        <v>3232.375</v>
      </c>
      <c r="G21" s="22">
        <f>('State Production_Coffee'!G11*0.25)+('State Production_Coffee'!H11*0.75)</f>
        <v>4231.0625</v>
      </c>
      <c r="H21" s="22">
        <f>('State Production_Coffee'!H11*0.25)+('State Production_Coffee'!I11*0.75)</f>
        <v>5145.4375</v>
      </c>
      <c r="I21" s="22">
        <f>('State Production_Coffee'!I11*0.25)+('State Production_Coffee'!J11*0.75)</f>
        <v>5425.6875</v>
      </c>
      <c r="J21" s="22">
        <f>('State Production_Coffee'!J11*0.25)+('State Production_Coffee'!K11*0.75)</f>
        <v>5875.75</v>
      </c>
      <c r="K21" s="22">
        <f>('State Production_Coffee'!K11*0.25)+('State Production_Coffee'!L11*0.75)</f>
        <v>5942.25</v>
      </c>
      <c r="L21" s="133">
        <f>('State Production_Coffee'!L11*0.25)+('State Production_Coffee'!M11*0.75)</f>
        <v>7008.625</v>
      </c>
    </row>
    <row r="22" spans="2:12" s="19" customFormat="1" x14ac:dyDescent="0.25">
      <c r="B22" s="158" t="s">
        <v>145</v>
      </c>
      <c r="C22" s="21"/>
      <c r="D22" s="22">
        <f>('State Production_Coffee'!D14*0.25)+('State Production_Coffee'!E14*0.75)</f>
        <v>31.5</v>
      </c>
      <c r="E22" s="22">
        <f>('State Production_Coffee'!E14*0.25)+('State Production_Coffee'!F14*0.75)</f>
        <v>24.6</v>
      </c>
      <c r="F22" s="22">
        <f>('State Production_Coffee'!F14*0.25)+('State Production_Coffee'!G14*0.75)</f>
        <v>19.2</v>
      </c>
      <c r="G22" s="22">
        <f>('State Production_Coffee'!G14*0.25)+('State Production_Coffee'!H14*0.75)</f>
        <v>15.75</v>
      </c>
      <c r="H22" s="22">
        <f>('State Production_Coffee'!H14*0.25)+('State Production_Coffee'!I14*0.75)</f>
        <v>15.45</v>
      </c>
      <c r="I22" s="22">
        <f>('State Production_Coffee'!I14*0.25)+('State Production_Coffee'!J14*0.75)</f>
        <v>19.2</v>
      </c>
      <c r="J22" s="22">
        <f>('State Production_Coffee'!J14*0.25)+('State Production_Coffee'!K14*0.75)</f>
        <v>24.9</v>
      </c>
      <c r="K22" s="22">
        <f>('State Production_Coffee'!K14*0.25)+('State Production_Coffee'!L14*0.75)</f>
        <v>22.35</v>
      </c>
      <c r="L22" s="133">
        <f>('State Production_Coffee'!L14*0.25)+('State Production_Coffee'!M14*0.75)</f>
        <v>22.35</v>
      </c>
    </row>
    <row r="23" spans="2:12" s="19" customFormat="1" x14ac:dyDescent="0.25">
      <c r="B23" s="158" t="s">
        <v>146</v>
      </c>
      <c r="C23" s="21"/>
      <c r="D23" s="22">
        <f>('State Production_Coffee'!D15*0.25)+('State Production_Coffee'!E15*0.75)</f>
        <v>52.5</v>
      </c>
      <c r="E23" s="22">
        <f>('State Production_Coffee'!E15*0.25)+('State Production_Coffee'!F15*0.75)</f>
        <v>41</v>
      </c>
      <c r="F23" s="22">
        <f>('State Production_Coffee'!F15*0.25)+('State Production_Coffee'!G15*0.75)</f>
        <v>32</v>
      </c>
      <c r="G23" s="22">
        <f>('State Production_Coffee'!G15*0.25)+('State Production_Coffee'!H15*0.75)</f>
        <v>26.25</v>
      </c>
      <c r="H23" s="22">
        <f>('State Production_Coffee'!H15*0.25)+('State Production_Coffee'!I15*0.75)</f>
        <v>25.75</v>
      </c>
      <c r="I23" s="22">
        <f>('State Production_Coffee'!I15*0.25)+('State Production_Coffee'!J15*0.75)</f>
        <v>32</v>
      </c>
      <c r="J23" s="22">
        <f>('State Production_Coffee'!J15*0.25)+('State Production_Coffee'!K15*0.75)</f>
        <v>41.5</v>
      </c>
      <c r="K23" s="22">
        <f>('State Production_Coffee'!K15*0.25)+('State Production_Coffee'!L15*0.75)</f>
        <v>37.25</v>
      </c>
      <c r="L23" s="133">
        <f>('State Production_Coffee'!L15*0.25)+('State Production_Coffee'!M15*0.75)</f>
        <v>37.25</v>
      </c>
    </row>
    <row r="24" spans="2:12" s="19" customFormat="1" x14ac:dyDescent="0.25">
      <c r="B24" s="158" t="s">
        <v>147</v>
      </c>
      <c r="C24" s="21"/>
      <c r="D24" s="70">
        <v>0</v>
      </c>
      <c r="E24" s="70">
        <v>0</v>
      </c>
      <c r="F24" s="70">
        <v>0</v>
      </c>
      <c r="G24" s="70">
        <v>0</v>
      </c>
      <c r="H24" s="70">
        <v>0</v>
      </c>
      <c r="I24" s="70">
        <v>0</v>
      </c>
      <c r="J24" s="70">
        <v>0</v>
      </c>
      <c r="K24" s="70">
        <v>0</v>
      </c>
      <c r="L24" s="303">
        <v>0</v>
      </c>
    </row>
    <row r="25" spans="2:12" s="19" customFormat="1" x14ac:dyDescent="0.25">
      <c r="B25" s="158" t="s">
        <v>148</v>
      </c>
      <c r="C25" s="21"/>
      <c r="D25" s="70">
        <v>0</v>
      </c>
      <c r="E25" s="70">
        <v>0</v>
      </c>
      <c r="F25" s="70">
        <v>0</v>
      </c>
      <c r="G25" s="70">
        <v>0</v>
      </c>
      <c r="H25" s="70">
        <v>0</v>
      </c>
      <c r="I25" s="70">
        <v>0</v>
      </c>
      <c r="J25" s="70">
        <v>0</v>
      </c>
      <c r="K25" s="70">
        <v>0</v>
      </c>
      <c r="L25" s="303">
        <v>0</v>
      </c>
    </row>
    <row r="26" spans="2:12" s="19" customFormat="1" x14ac:dyDescent="0.25">
      <c r="B26" s="158" t="s">
        <v>149</v>
      </c>
      <c r="C26" s="21"/>
      <c r="D26" s="70">
        <v>0</v>
      </c>
      <c r="E26" s="70">
        <v>0</v>
      </c>
      <c r="F26" s="70">
        <v>0</v>
      </c>
      <c r="G26" s="70">
        <v>0</v>
      </c>
      <c r="H26" s="70">
        <v>0</v>
      </c>
      <c r="I26" s="70">
        <v>0</v>
      </c>
      <c r="J26" s="70">
        <v>0</v>
      </c>
      <c r="K26" s="70">
        <v>0</v>
      </c>
      <c r="L26" s="303">
        <v>0</v>
      </c>
    </row>
    <row r="27" spans="2:12" s="19" customFormat="1" x14ac:dyDescent="0.25">
      <c r="B27" s="158" t="s">
        <v>150</v>
      </c>
      <c r="C27" s="21"/>
      <c r="D27" s="70">
        <v>0</v>
      </c>
      <c r="E27" s="70">
        <v>0</v>
      </c>
      <c r="F27" s="70">
        <v>0</v>
      </c>
      <c r="G27" s="70">
        <v>0</v>
      </c>
      <c r="H27" s="70">
        <v>0</v>
      </c>
      <c r="I27" s="70">
        <v>0</v>
      </c>
      <c r="J27" s="70">
        <v>0</v>
      </c>
      <c r="K27" s="70">
        <v>0</v>
      </c>
      <c r="L27" s="303">
        <v>0</v>
      </c>
    </row>
    <row r="28" spans="2:12" s="19" customFormat="1" x14ac:dyDescent="0.25">
      <c r="B28" s="158" t="s">
        <v>151</v>
      </c>
      <c r="C28" s="21"/>
      <c r="D28" s="70">
        <v>0</v>
      </c>
      <c r="E28" s="70">
        <v>0</v>
      </c>
      <c r="F28" s="70">
        <v>0</v>
      </c>
      <c r="G28" s="70">
        <v>0</v>
      </c>
      <c r="H28" s="70">
        <v>0</v>
      </c>
      <c r="I28" s="70">
        <v>0</v>
      </c>
      <c r="J28" s="70">
        <v>0</v>
      </c>
      <c r="K28" s="70">
        <v>0</v>
      </c>
      <c r="L28" s="303">
        <v>0</v>
      </c>
    </row>
    <row r="29" spans="2:12" s="19" customFormat="1" x14ac:dyDescent="0.25">
      <c r="B29" s="158" t="s">
        <v>152</v>
      </c>
      <c r="C29" s="21"/>
      <c r="D29" s="70">
        <v>0</v>
      </c>
      <c r="E29" s="70">
        <v>0</v>
      </c>
      <c r="F29" s="70">
        <v>0</v>
      </c>
      <c r="G29" s="70">
        <v>0</v>
      </c>
      <c r="H29" s="70">
        <v>0</v>
      </c>
      <c r="I29" s="70">
        <v>0</v>
      </c>
      <c r="J29" s="70">
        <v>0</v>
      </c>
      <c r="K29" s="70">
        <v>0</v>
      </c>
      <c r="L29" s="303">
        <v>0</v>
      </c>
    </row>
    <row r="30" spans="2:12" s="19" customFormat="1" x14ac:dyDescent="0.25">
      <c r="B30" s="158" t="s">
        <v>153</v>
      </c>
      <c r="C30" s="21"/>
      <c r="D30" s="70">
        <v>0</v>
      </c>
      <c r="E30" s="70">
        <v>0</v>
      </c>
      <c r="F30" s="70">
        <v>0</v>
      </c>
      <c r="G30" s="70">
        <v>0</v>
      </c>
      <c r="H30" s="70">
        <v>0</v>
      </c>
      <c r="I30" s="70">
        <v>0</v>
      </c>
      <c r="J30" s="70">
        <v>0</v>
      </c>
      <c r="K30" s="70">
        <v>0</v>
      </c>
      <c r="L30" s="303">
        <v>0</v>
      </c>
    </row>
    <row r="31" spans="2:12" s="19" customFormat="1" x14ac:dyDescent="0.25">
      <c r="B31" s="158" t="s">
        <v>154</v>
      </c>
      <c r="C31" s="21"/>
      <c r="D31" s="70">
        <v>0</v>
      </c>
      <c r="E31" s="70">
        <v>0</v>
      </c>
      <c r="F31" s="70">
        <v>0</v>
      </c>
      <c r="G31" s="70">
        <v>0</v>
      </c>
      <c r="H31" s="70">
        <v>0</v>
      </c>
      <c r="I31" s="70">
        <v>0</v>
      </c>
      <c r="J31" s="70">
        <v>0</v>
      </c>
      <c r="K31" s="70">
        <v>0</v>
      </c>
      <c r="L31" s="303">
        <v>0</v>
      </c>
    </row>
    <row r="32" spans="2:12" s="19" customFormat="1" x14ac:dyDescent="0.25">
      <c r="B32" s="158" t="s">
        <v>155</v>
      </c>
      <c r="C32" s="21"/>
      <c r="D32" s="70">
        <v>0</v>
      </c>
      <c r="E32" s="70">
        <v>0</v>
      </c>
      <c r="F32" s="70">
        <v>0</v>
      </c>
      <c r="G32" s="70">
        <v>0</v>
      </c>
      <c r="H32" s="70">
        <v>0</v>
      </c>
      <c r="I32" s="70">
        <v>0</v>
      </c>
      <c r="J32" s="70">
        <v>0</v>
      </c>
      <c r="K32" s="70">
        <v>0</v>
      </c>
      <c r="L32" s="303">
        <v>0</v>
      </c>
    </row>
    <row r="33" spans="2:12" s="19" customFormat="1" x14ac:dyDescent="0.25">
      <c r="B33" s="158" t="s">
        <v>156</v>
      </c>
      <c r="C33" s="21"/>
      <c r="D33" s="70">
        <v>0</v>
      </c>
      <c r="E33" s="70">
        <v>0</v>
      </c>
      <c r="F33" s="70">
        <v>0</v>
      </c>
      <c r="G33" s="70">
        <v>0</v>
      </c>
      <c r="H33" s="70">
        <v>0</v>
      </c>
      <c r="I33" s="70">
        <v>0</v>
      </c>
      <c r="J33" s="70">
        <v>0</v>
      </c>
      <c r="K33" s="70">
        <v>0</v>
      </c>
      <c r="L33" s="303">
        <v>0</v>
      </c>
    </row>
    <row r="34" spans="2:12" s="19" customFormat="1" x14ac:dyDescent="0.25">
      <c r="B34" s="158" t="s">
        <v>157</v>
      </c>
      <c r="C34" s="21"/>
      <c r="D34" s="70">
        <v>0</v>
      </c>
      <c r="E34" s="70">
        <v>0</v>
      </c>
      <c r="F34" s="70">
        <v>0</v>
      </c>
      <c r="G34" s="70">
        <v>0</v>
      </c>
      <c r="H34" s="70">
        <v>0</v>
      </c>
      <c r="I34" s="70">
        <v>0</v>
      </c>
      <c r="J34" s="70">
        <v>0</v>
      </c>
      <c r="K34" s="70">
        <v>0</v>
      </c>
      <c r="L34" s="303">
        <v>0</v>
      </c>
    </row>
    <row r="35" spans="2:12" s="19" customFormat="1" x14ac:dyDescent="0.25">
      <c r="B35" s="158" t="s">
        <v>158</v>
      </c>
      <c r="C35" s="21"/>
      <c r="D35" s="70">
        <v>0</v>
      </c>
      <c r="E35" s="70">
        <v>0</v>
      </c>
      <c r="F35" s="70">
        <v>0</v>
      </c>
      <c r="G35" s="70">
        <v>0</v>
      </c>
      <c r="H35" s="70">
        <v>0</v>
      </c>
      <c r="I35" s="70">
        <v>0</v>
      </c>
      <c r="J35" s="70">
        <v>0</v>
      </c>
      <c r="K35" s="70">
        <v>0</v>
      </c>
      <c r="L35" s="303">
        <v>0</v>
      </c>
    </row>
    <row r="36" spans="2:12" s="19" customFormat="1" x14ac:dyDescent="0.25">
      <c r="B36" s="158" t="s">
        <v>159</v>
      </c>
      <c r="C36" s="21"/>
      <c r="D36" s="22">
        <f>('State Production_Coffee'!D7*0.25)+('State Production_Coffee'!E7*0.75)</f>
        <v>196856.25</v>
      </c>
      <c r="E36" s="22">
        <f>('State Production_Coffee'!E7*0.25)+('State Production_Coffee'!F7*0.75)</f>
        <v>203587.5</v>
      </c>
      <c r="F36" s="22">
        <f>('State Production_Coffee'!F7*0.25)+('State Production_Coffee'!G7*0.75)</f>
        <v>195187.5</v>
      </c>
      <c r="G36" s="22">
        <f>('State Production_Coffee'!G7*0.25)+('State Production_Coffee'!H7*0.75)</f>
        <v>208521.25</v>
      </c>
      <c r="H36" s="22">
        <f>('State Production_Coffee'!H7*0.25)+('State Production_Coffee'!I7*0.75)</f>
        <v>219648.75</v>
      </c>
      <c r="I36" s="22">
        <f>('State Production_Coffee'!I7*0.25)+('State Production_Coffee'!J7*0.75)</f>
        <v>215703.75</v>
      </c>
      <c r="J36" s="22">
        <f>('State Production_Coffee'!J7*0.25)+('State Production_Coffee'!K7*0.75)</f>
        <v>219195</v>
      </c>
      <c r="K36" s="22">
        <f>('State Production_Coffee'!K7*0.25)+('State Production_Coffee'!L7*0.75)</f>
        <v>227918.75</v>
      </c>
      <c r="L36" s="133">
        <f>('State Production_Coffee'!L7*0.25)+('State Production_Coffee'!M7*0.75)</f>
        <v>215881.25</v>
      </c>
    </row>
    <row r="37" spans="2:12" s="19" customFormat="1" x14ac:dyDescent="0.25">
      <c r="B37" s="158" t="s">
        <v>160</v>
      </c>
      <c r="C37" s="21"/>
      <c r="D37" s="22">
        <f>('State Production_Coffee'!D8*0.25)+('State Production_Coffee'!E8*0.75)</f>
        <v>56193.75</v>
      </c>
      <c r="E37" s="22">
        <f>('State Production_Coffee'!E8*0.25)+('State Production_Coffee'!F8*0.75)</f>
        <v>58812.5</v>
      </c>
      <c r="F37" s="22">
        <f>('State Production_Coffee'!F8*0.25)+('State Production_Coffee'!G8*0.75)</f>
        <v>51618.75</v>
      </c>
      <c r="G37" s="22">
        <f>('State Production_Coffee'!G8*0.25)+('State Production_Coffee'!H8*0.75)</f>
        <v>55150</v>
      </c>
      <c r="H37" s="22">
        <f>('State Production_Coffee'!H8*0.25)+('State Production_Coffee'!I8*0.75)</f>
        <v>58962.5</v>
      </c>
      <c r="I37" s="22">
        <f>('State Production_Coffee'!I8*0.25)+('State Production_Coffee'!J8*0.75)</f>
        <v>64125</v>
      </c>
      <c r="J37" s="22">
        <f>('State Production_Coffee'!J8*0.25)+('State Production_Coffee'!K8*0.75)</f>
        <v>67487.5</v>
      </c>
      <c r="K37" s="22">
        <f>('State Production_Coffee'!K8*0.25)+('State Production_Coffee'!L8*0.75)</f>
        <v>65175</v>
      </c>
      <c r="L37" s="133">
        <f>('State Production_Coffee'!L8*0.25)+('State Production_Coffee'!M8*0.75)</f>
        <v>66056.25</v>
      </c>
    </row>
    <row r="38" spans="2:12" s="19" customFormat="1" x14ac:dyDescent="0.25">
      <c r="B38" s="158" t="s">
        <v>161</v>
      </c>
      <c r="C38" s="21"/>
      <c r="D38" s="70">
        <v>0</v>
      </c>
      <c r="E38" s="70">
        <v>0</v>
      </c>
      <c r="F38" s="70">
        <v>0</v>
      </c>
      <c r="G38" s="70">
        <v>0</v>
      </c>
      <c r="H38" s="70">
        <v>0</v>
      </c>
      <c r="I38" s="70">
        <v>0</v>
      </c>
      <c r="J38" s="70">
        <v>0</v>
      </c>
      <c r="K38" s="70">
        <v>0</v>
      </c>
      <c r="L38" s="303">
        <v>0</v>
      </c>
    </row>
    <row r="39" spans="2:12" s="19" customFormat="1" x14ac:dyDescent="0.25">
      <c r="B39" s="158" t="s">
        <v>162</v>
      </c>
      <c r="C39" s="21"/>
      <c r="D39" s="70">
        <v>0</v>
      </c>
      <c r="E39" s="70">
        <v>0</v>
      </c>
      <c r="F39" s="70">
        <v>0</v>
      </c>
      <c r="G39" s="70">
        <v>0</v>
      </c>
      <c r="H39" s="70">
        <v>0</v>
      </c>
      <c r="I39" s="70">
        <v>0</v>
      </c>
      <c r="J39" s="70">
        <v>0</v>
      </c>
      <c r="K39" s="70">
        <v>0</v>
      </c>
      <c r="L39" s="303">
        <v>0</v>
      </c>
    </row>
    <row r="40" spans="2:12" s="19" customFormat="1" x14ac:dyDescent="0.25">
      <c r="B40" s="158" t="s">
        <v>163</v>
      </c>
      <c r="C40" s="21"/>
      <c r="D40" s="70">
        <v>0</v>
      </c>
      <c r="E40" s="70">
        <v>0</v>
      </c>
      <c r="F40" s="70">
        <v>0</v>
      </c>
      <c r="G40" s="70">
        <v>0</v>
      </c>
      <c r="H40" s="70">
        <v>0</v>
      </c>
      <c r="I40" s="70">
        <v>0</v>
      </c>
      <c r="J40" s="70">
        <v>0</v>
      </c>
      <c r="K40" s="70">
        <v>0</v>
      </c>
      <c r="L40" s="303">
        <v>0</v>
      </c>
    </row>
    <row r="41" spans="2:12" s="19" customFormat="1" x14ac:dyDescent="0.25">
      <c r="B41" s="158" t="s">
        <v>164</v>
      </c>
      <c r="C41" s="21"/>
      <c r="D41" s="22">
        <f>('State Production_Coffee'!D17*0.25)+('State Production_Coffee'!E17*0.75)</f>
        <v>31.5</v>
      </c>
      <c r="E41" s="22">
        <f>('State Production_Coffee'!E17*0.25)+('State Production_Coffee'!F17*0.75)</f>
        <v>24.6</v>
      </c>
      <c r="F41" s="22">
        <f>('State Production_Coffee'!F17*0.25)+('State Production_Coffee'!G17*0.75)</f>
        <v>19.2</v>
      </c>
      <c r="G41" s="22">
        <f>('State Production_Coffee'!G17*0.25)+('State Production_Coffee'!H17*0.75)</f>
        <v>15.75</v>
      </c>
      <c r="H41" s="22">
        <f>('State Production_Coffee'!H17*0.25)+('State Production_Coffee'!I17*0.75)</f>
        <v>15.45</v>
      </c>
      <c r="I41" s="22">
        <f>('State Production_Coffee'!I17*0.25)+('State Production_Coffee'!J17*0.75)</f>
        <v>19.2</v>
      </c>
      <c r="J41" s="22">
        <f>('State Production_Coffee'!J17*0.25)+('State Production_Coffee'!K17*0.75)</f>
        <v>24.9</v>
      </c>
      <c r="K41" s="22">
        <f>('State Production_Coffee'!K17*0.25)+('State Production_Coffee'!L17*0.75)</f>
        <v>22.35</v>
      </c>
      <c r="L41" s="133">
        <f>('State Production_Coffee'!L17*0.25)+('State Production_Coffee'!M17*0.75)</f>
        <v>22.35</v>
      </c>
    </row>
    <row r="42" spans="2:12" s="19" customFormat="1" x14ac:dyDescent="0.25">
      <c r="B42" s="158" t="s">
        <v>165</v>
      </c>
      <c r="C42" s="21"/>
      <c r="D42" s="22">
        <f>('State Production_Coffee'!D16*0.25)+('State Production_Coffee'!E16*0.75)</f>
        <v>52.5</v>
      </c>
      <c r="E42" s="22">
        <f>('State Production_Coffee'!E16*0.25)+('State Production_Coffee'!F16*0.75)</f>
        <v>41</v>
      </c>
      <c r="F42" s="22">
        <f>('State Production_Coffee'!F16*0.25)+('State Production_Coffee'!G16*0.75)</f>
        <v>32</v>
      </c>
      <c r="G42" s="22">
        <f>('State Production_Coffee'!G16*0.25)+('State Production_Coffee'!H16*0.75)</f>
        <v>26.25</v>
      </c>
      <c r="H42" s="22">
        <f>('State Production_Coffee'!H16*0.25)+('State Production_Coffee'!I16*0.75)</f>
        <v>25.75</v>
      </c>
      <c r="I42" s="22">
        <f>('State Production_Coffee'!I16*0.25)+('State Production_Coffee'!J16*0.75)</f>
        <v>32</v>
      </c>
      <c r="J42" s="22">
        <f>('State Production_Coffee'!J16*0.25)+('State Production_Coffee'!K16*0.75)</f>
        <v>41.5</v>
      </c>
      <c r="K42" s="22">
        <f>('State Production_Coffee'!K16*0.25)+('State Production_Coffee'!L16*0.75)</f>
        <v>37.25</v>
      </c>
      <c r="L42" s="133">
        <f>('State Production_Coffee'!L16*0.25)+('State Production_Coffee'!M16*0.75)</f>
        <v>37.25</v>
      </c>
    </row>
    <row r="43" spans="2:12" s="19" customFormat="1" x14ac:dyDescent="0.25">
      <c r="B43" s="158" t="s">
        <v>166</v>
      </c>
      <c r="C43" s="21"/>
      <c r="D43" s="22">
        <f>('State Production_Coffee'!D18*0.25)+('State Production_Coffee'!E18*0.75)</f>
        <v>31.5</v>
      </c>
      <c r="E43" s="22">
        <f>('State Production_Coffee'!E18*0.25)+('State Production_Coffee'!F18*0.75)</f>
        <v>24.6</v>
      </c>
      <c r="F43" s="22">
        <f>('State Production_Coffee'!F18*0.25)+('State Production_Coffee'!G18*0.75)</f>
        <v>19.2</v>
      </c>
      <c r="G43" s="22">
        <f>('State Production_Coffee'!G18*0.25)+('State Production_Coffee'!H18*0.75)</f>
        <v>15.75</v>
      </c>
      <c r="H43" s="22">
        <f>('State Production_Coffee'!H18*0.25)+('State Production_Coffee'!I18*0.75)</f>
        <v>15.45</v>
      </c>
      <c r="I43" s="22">
        <f>('State Production_Coffee'!I18*0.25)+('State Production_Coffee'!J18*0.75)</f>
        <v>19.2</v>
      </c>
      <c r="J43" s="22">
        <f>('State Production_Coffee'!J18*0.25)+('State Production_Coffee'!K18*0.75)</f>
        <v>24.9</v>
      </c>
      <c r="K43" s="22">
        <f>('State Production_Coffee'!K18*0.25)+('State Production_Coffee'!L18*0.75)</f>
        <v>22.35</v>
      </c>
      <c r="L43" s="133">
        <f>('State Production_Coffee'!L18*0.25)+('State Production_Coffee'!M18*0.75)</f>
        <v>22.35</v>
      </c>
    </row>
    <row r="44" spans="2:12" s="19" customFormat="1" x14ac:dyDescent="0.25">
      <c r="B44" s="158" t="s">
        <v>167</v>
      </c>
      <c r="C44" s="21"/>
      <c r="D44" s="22">
        <f>('State Production_Coffee'!D19*0.25)+('State Production_Coffee'!E19*0.75)</f>
        <v>31.5</v>
      </c>
      <c r="E44" s="22">
        <f>('State Production_Coffee'!E19*0.25)+('State Production_Coffee'!F19*0.75)</f>
        <v>24.6</v>
      </c>
      <c r="F44" s="22">
        <f>('State Production_Coffee'!F19*0.25)+('State Production_Coffee'!G19*0.75)</f>
        <v>19.2</v>
      </c>
      <c r="G44" s="22">
        <f>('State Production_Coffee'!G19*0.25)+('State Production_Coffee'!H19*0.75)</f>
        <v>15.75</v>
      </c>
      <c r="H44" s="22">
        <f>('State Production_Coffee'!H19*0.25)+('State Production_Coffee'!I19*0.75)</f>
        <v>15.45</v>
      </c>
      <c r="I44" s="22">
        <f>('State Production_Coffee'!I19*0.25)+('State Production_Coffee'!J19*0.75)</f>
        <v>19.2</v>
      </c>
      <c r="J44" s="22">
        <f>('State Production_Coffee'!J19*0.25)+('State Production_Coffee'!K19*0.75)</f>
        <v>24.9</v>
      </c>
      <c r="K44" s="22">
        <f>('State Production_Coffee'!K19*0.25)+('State Production_Coffee'!L19*0.75)</f>
        <v>22.35</v>
      </c>
      <c r="L44" s="133">
        <f>('State Production_Coffee'!L19*0.25)+('State Production_Coffee'!M19*0.75)</f>
        <v>22.35</v>
      </c>
    </row>
    <row r="45" spans="2:12" s="19" customFormat="1" x14ac:dyDescent="0.25">
      <c r="B45" s="158" t="s">
        <v>168</v>
      </c>
      <c r="C45" s="21"/>
      <c r="D45" s="22">
        <f>('State Production_Coffee'!D12*0.25)+('State Production_Coffee'!E12*0.75)</f>
        <v>118.4375</v>
      </c>
      <c r="E45" s="22">
        <f>('State Production_Coffee'!E12*0.25)+('State Production_Coffee'!F12*0.75)</f>
        <v>176</v>
      </c>
      <c r="F45" s="22">
        <f>('State Production_Coffee'!F12*0.25)+('State Production_Coffee'!G12*0.75)</f>
        <v>170.125</v>
      </c>
      <c r="G45" s="22">
        <f>('State Production_Coffee'!G12*0.25)+('State Production_Coffee'!H12*0.75)</f>
        <v>222.6875</v>
      </c>
      <c r="H45" s="22">
        <f>('State Production_Coffee'!H12*0.25)+('State Production_Coffee'!I12*0.75)</f>
        <v>270.8125</v>
      </c>
      <c r="I45" s="22">
        <f>('State Production_Coffee'!I12*0.25)+('State Production_Coffee'!J12*0.75)</f>
        <v>285.5625</v>
      </c>
      <c r="J45" s="22">
        <f>('State Production_Coffee'!J12*0.25)+('State Production_Coffee'!K12*0.75)</f>
        <v>309.25</v>
      </c>
      <c r="K45" s="22">
        <f>('State Production_Coffee'!K12*0.25)+('State Production_Coffee'!L12*0.75)</f>
        <v>312.75</v>
      </c>
      <c r="L45" s="133">
        <f>('State Production_Coffee'!L12*0.25)+('State Production_Coffee'!M12*0.75)</f>
        <v>368.875</v>
      </c>
    </row>
    <row r="46" spans="2:12" s="19" customFormat="1" x14ac:dyDescent="0.25">
      <c r="B46" s="158" t="s">
        <v>169</v>
      </c>
      <c r="C46" s="21"/>
      <c r="D46" s="70">
        <v>0</v>
      </c>
      <c r="E46" s="70">
        <v>0</v>
      </c>
      <c r="F46" s="70">
        <v>0</v>
      </c>
      <c r="G46" s="70">
        <v>0</v>
      </c>
      <c r="H46" s="70">
        <v>0</v>
      </c>
      <c r="I46" s="70">
        <v>0</v>
      </c>
      <c r="J46" s="70">
        <v>0</v>
      </c>
      <c r="K46" s="70">
        <v>0</v>
      </c>
      <c r="L46" s="303">
        <v>0</v>
      </c>
    </row>
    <row r="47" spans="2:12" s="19" customFormat="1" x14ac:dyDescent="0.25">
      <c r="B47" s="158" t="s">
        <v>170</v>
      </c>
      <c r="C47" s="21"/>
      <c r="D47" s="70">
        <v>0</v>
      </c>
      <c r="E47" s="70">
        <v>0</v>
      </c>
      <c r="F47" s="70">
        <v>0</v>
      </c>
      <c r="G47" s="70">
        <v>0</v>
      </c>
      <c r="H47" s="70">
        <v>0</v>
      </c>
      <c r="I47" s="70">
        <v>0</v>
      </c>
      <c r="J47" s="70">
        <v>0</v>
      </c>
      <c r="K47" s="70">
        <v>0</v>
      </c>
      <c r="L47" s="303">
        <v>0</v>
      </c>
    </row>
    <row r="48" spans="2:12" s="19" customFormat="1" x14ac:dyDescent="0.25">
      <c r="B48" s="158" t="s">
        <v>171</v>
      </c>
      <c r="C48" s="21"/>
      <c r="D48" s="70">
        <v>0</v>
      </c>
      <c r="E48" s="70">
        <v>0</v>
      </c>
      <c r="F48" s="70">
        <v>0</v>
      </c>
      <c r="G48" s="70">
        <v>0</v>
      </c>
      <c r="H48" s="70">
        <v>0</v>
      </c>
      <c r="I48" s="70">
        <v>0</v>
      </c>
      <c r="J48" s="70">
        <v>0</v>
      </c>
      <c r="K48" s="70">
        <v>0</v>
      </c>
      <c r="L48" s="303">
        <v>0</v>
      </c>
    </row>
    <row r="49" spans="2:12" s="19" customFormat="1" x14ac:dyDescent="0.25">
      <c r="B49" s="158" t="s">
        <v>172</v>
      </c>
      <c r="C49" s="21"/>
      <c r="D49" s="70">
        <v>0</v>
      </c>
      <c r="E49" s="70">
        <v>0</v>
      </c>
      <c r="F49" s="70">
        <v>0</v>
      </c>
      <c r="G49" s="70">
        <v>0</v>
      </c>
      <c r="H49" s="70">
        <v>0</v>
      </c>
      <c r="I49" s="70">
        <v>0</v>
      </c>
      <c r="J49" s="70">
        <v>0</v>
      </c>
      <c r="K49" s="70">
        <v>0</v>
      </c>
      <c r="L49" s="303">
        <v>0</v>
      </c>
    </row>
    <row r="50" spans="2:12" s="19" customFormat="1" x14ac:dyDescent="0.25">
      <c r="B50" s="158" t="s">
        <v>173</v>
      </c>
      <c r="C50" s="21"/>
      <c r="D50" s="22">
        <f>('State Production_Coffee'!D9*0.25)+('State Production_Coffee'!E9*0.75)</f>
        <v>18693.75</v>
      </c>
      <c r="E50" s="22">
        <f>('State Production_Coffee'!E9*0.25)+('State Production_Coffee'!F9*0.75)</f>
        <v>18375</v>
      </c>
      <c r="F50" s="22">
        <f>('State Production_Coffee'!F9*0.25)+('State Production_Coffee'!G9*0.75)</f>
        <v>18131.25</v>
      </c>
      <c r="G50" s="22">
        <f>('State Production_Coffee'!G9*0.25)+('State Production_Coffee'!H9*0.75)</f>
        <v>16993.75</v>
      </c>
      <c r="H50" s="22">
        <f>('State Production_Coffee'!H9*0.25)+('State Production_Coffee'!I9*0.75)</f>
        <v>18818.75</v>
      </c>
      <c r="I50" s="22">
        <f>('State Production_Coffee'!I9*0.25)+('State Production_Coffee'!J9*0.75)</f>
        <v>17375</v>
      </c>
      <c r="J50" s="22">
        <f>('State Production_Coffee'!J9*0.25)+('State Production_Coffee'!K9*0.75)</f>
        <v>17925</v>
      </c>
      <c r="K50" s="22">
        <f>('State Production_Coffee'!K9*0.25)+('State Production_Coffee'!L9*0.75)</f>
        <v>17615</v>
      </c>
      <c r="L50" s="133">
        <f>('State Production_Coffee'!L9*0.25)+('State Production_Coffee'!M9*0.75)</f>
        <v>18423.75</v>
      </c>
    </row>
    <row r="51" spans="2:12" s="19" customFormat="1" x14ac:dyDescent="0.25">
      <c r="B51" s="158" t="s">
        <v>193</v>
      </c>
      <c r="C51" s="21"/>
      <c r="D51" s="70">
        <v>0</v>
      </c>
      <c r="E51" s="70">
        <v>0</v>
      </c>
      <c r="F51" s="70">
        <v>0</v>
      </c>
      <c r="G51" s="70">
        <v>0</v>
      </c>
      <c r="H51" s="70">
        <v>0</v>
      </c>
      <c r="I51" s="70">
        <v>0</v>
      </c>
      <c r="J51" s="70">
        <v>0</v>
      </c>
      <c r="K51" s="70">
        <v>0</v>
      </c>
      <c r="L51" s="303">
        <v>0</v>
      </c>
    </row>
    <row r="52" spans="2:12" s="19" customFormat="1" x14ac:dyDescent="0.25">
      <c r="B52" s="158" t="s">
        <v>174</v>
      </c>
      <c r="C52" s="21"/>
      <c r="D52" s="22">
        <f>('State Production_Coffee'!D20*0.25)+('State Production_Coffee'!E20*0.75)</f>
        <v>31.5</v>
      </c>
      <c r="E52" s="22">
        <f>('State Production_Coffee'!E20*0.25)+('State Production_Coffee'!F20*0.75)</f>
        <v>24.6</v>
      </c>
      <c r="F52" s="22">
        <f>('State Production_Coffee'!F20*0.25)+('State Production_Coffee'!G20*0.75)</f>
        <v>19.2</v>
      </c>
      <c r="G52" s="22">
        <f>('State Production_Coffee'!G20*0.25)+('State Production_Coffee'!H20*0.75)</f>
        <v>15.75</v>
      </c>
      <c r="H52" s="22">
        <f>('State Production_Coffee'!H20*0.25)+('State Production_Coffee'!I20*0.75)</f>
        <v>15.45</v>
      </c>
      <c r="I52" s="22">
        <f>('State Production_Coffee'!I20*0.25)+('State Production_Coffee'!J20*0.75)</f>
        <v>19.2</v>
      </c>
      <c r="J52" s="22">
        <f>('State Production_Coffee'!J20*0.25)+('State Production_Coffee'!K20*0.75)</f>
        <v>24.9</v>
      </c>
      <c r="K52" s="22">
        <f>('State Production_Coffee'!K20*0.25)+('State Production_Coffee'!L20*0.75)</f>
        <v>22.35</v>
      </c>
      <c r="L52" s="133">
        <f>('State Production_Coffee'!L20*0.25)+('State Production_Coffee'!M20*0.75)</f>
        <v>22.35</v>
      </c>
    </row>
    <row r="53" spans="2:12" s="19" customFormat="1" x14ac:dyDescent="0.25">
      <c r="B53" s="158" t="s">
        <v>175</v>
      </c>
      <c r="C53" s="21"/>
      <c r="D53" s="70">
        <v>0</v>
      </c>
      <c r="E53" s="70">
        <v>0</v>
      </c>
      <c r="F53" s="70">
        <v>0</v>
      </c>
      <c r="G53" s="70">
        <v>0</v>
      </c>
      <c r="H53" s="70">
        <v>0</v>
      </c>
      <c r="I53" s="70">
        <v>0</v>
      </c>
      <c r="J53" s="70">
        <v>0</v>
      </c>
      <c r="K53" s="70">
        <v>0</v>
      </c>
      <c r="L53" s="303">
        <v>0</v>
      </c>
    </row>
    <row r="54" spans="2:12" s="19" customFormat="1" x14ac:dyDescent="0.25">
      <c r="B54" s="158" t="s">
        <v>176</v>
      </c>
      <c r="C54" s="21"/>
      <c r="D54" s="70">
        <v>0</v>
      </c>
      <c r="E54" s="70">
        <v>0</v>
      </c>
      <c r="F54" s="70">
        <v>0</v>
      </c>
      <c r="G54" s="70">
        <v>0</v>
      </c>
      <c r="H54" s="70">
        <v>0</v>
      </c>
      <c r="I54" s="70">
        <v>0</v>
      </c>
      <c r="J54" s="70">
        <v>0</v>
      </c>
      <c r="K54" s="70">
        <v>0</v>
      </c>
      <c r="L54" s="303">
        <v>0</v>
      </c>
    </row>
    <row r="55" spans="2:12" s="19" customFormat="1" x14ac:dyDescent="0.25">
      <c r="B55" s="158" t="s">
        <v>177</v>
      </c>
      <c r="C55" s="21"/>
      <c r="D55" s="70">
        <v>0</v>
      </c>
      <c r="E55" s="70">
        <v>0</v>
      </c>
      <c r="F55" s="70">
        <v>0</v>
      </c>
      <c r="G55" s="70">
        <v>0</v>
      </c>
      <c r="H55" s="70">
        <v>0</v>
      </c>
      <c r="I55" s="70">
        <v>0</v>
      </c>
      <c r="J55" s="70">
        <v>0</v>
      </c>
      <c r="K55" s="70">
        <v>0</v>
      </c>
      <c r="L55" s="303">
        <v>0</v>
      </c>
    </row>
    <row r="56" spans="2:12" s="62" customFormat="1" x14ac:dyDescent="0.25">
      <c r="B56" s="168" t="s">
        <v>186</v>
      </c>
      <c r="C56" s="162" t="s">
        <v>178</v>
      </c>
      <c r="D56" s="196">
        <f>SUM(D21:D55)</f>
        <v>274375</v>
      </c>
      <c r="E56" s="196">
        <f t="shared" ref="E56:L56" si="0">SUM(E21:E55)</f>
        <v>284499.99999999988</v>
      </c>
      <c r="F56" s="196">
        <f t="shared" si="0"/>
        <v>268500.00000000006</v>
      </c>
      <c r="G56" s="196">
        <f t="shared" si="0"/>
        <v>285250</v>
      </c>
      <c r="H56" s="196">
        <f t="shared" si="0"/>
        <v>302975.00000000006</v>
      </c>
      <c r="I56" s="196">
        <f t="shared" si="0"/>
        <v>303075.00000000006</v>
      </c>
      <c r="J56" s="196">
        <f t="shared" si="0"/>
        <v>311000.00000000012</v>
      </c>
      <c r="K56" s="196">
        <f t="shared" si="0"/>
        <v>317149.99999999988</v>
      </c>
      <c r="L56" s="197">
        <f t="shared" si="0"/>
        <v>307924.99999999988</v>
      </c>
    </row>
    <row r="57" spans="2:12" s="19" customFormat="1" x14ac:dyDescent="0.25">
      <c r="F57" s="29"/>
      <c r="G57" s="29"/>
      <c r="H57" s="29"/>
      <c r="I57" s="29"/>
      <c r="J57" s="129"/>
      <c r="K57" s="29"/>
      <c r="L57" s="29"/>
    </row>
    <row r="58" spans="2:12" s="19" customFormat="1" x14ac:dyDescent="0.25">
      <c r="B58" s="30"/>
      <c r="C58" s="30"/>
      <c r="D58" s="30"/>
      <c r="E58" s="30"/>
      <c r="F58" s="31"/>
      <c r="G58" s="31"/>
      <c r="H58" s="31"/>
      <c r="I58" s="31"/>
      <c r="J58" s="31"/>
      <c r="K58" s="31"/>
      <c r="L58" s="31"/>
    </row>
    <row r="59" spans="2:12" s="19" customFormat="1" ht="18.75" x14ac:dyDescent="0.25">
      <c r="B59" s="16" t="s">
        <v>72</v>
      </c>
      <c r="C59" s="17" t="s">
        <v>73</v>
      </c>
      <c r="D59" s="17">
        <v>2005</v>
      </c>
      <c r="E59" s="17">
        <v>2006</v>
      </c>
      <c r="F59" s="17">
        <v>2007</v>
      </c>
      <c r="G59" s="17">
        <v>2008</v>
      </c>
      <c r="H59" s="17">
        <v>2009</v>
      </c>
      <c r="I59" s="17">
        <v>2010</v>
      </c>
      <c r="J59" s="17">
        <v>2011</v>
      </c>
      <c r="K59" s="17">
        <v>2012</v>
      </c>
      <c r="L59" s="18">
        <v>2013</v>
      </c>
    </row>
    <row r="60" spans="2:12" s="19" customFormat="1" x14ac:dyDescent="0.25">
      <c r="B60" s="23" t="s">
        <v>25</v>
      </c>
      <c r="C60" s="24" t="s">
        <v>11</v>
      </c>
      <c r="D60" s="32">
        <v>5</v>
      </c>
      <c r="E60" s="32">
        <v>5</v>
      </c>
      <c r="F60" s="32">
        <v>5</v>
      </c>
      <c r="G60" s="32">
        <v>5</v>
      </c>
      <c r="H60" s="32">
        <v>5</v>
      </c>
      <c r="I60" s="32">
        <v>5</v>
      </c>
      <c r="J60" s="32">
        <v>5</v>
      </c>
      <c r="K60" s="32">
        <v>5</v>
      </c>
      <c r="L60" s="33">
        <v>5</v>
      </c>
    </row>
    <row r="61" spans="2:12" s="19" customFormat="1" x14ac:dyDescent="0.25">
      <c r="B61" s="27"/>
      <c r="C61" s="28"/>
      <c r="D61" s="28"/>
      <c r="E61" s="28"/>
      <c r="F61" s="34"/>
      <c r="G61" s="34"/>
      <c r="H61" s="34"/>
      <c r="I61" s="34"/>
      <c r="J61" s="34"/>
      <c r="K61" s="34"/>
      <c r="L61" s="34"/>
    </row>
    <row r="62" spans="2:12" x14ac:dyDescent="0.25">
      <c r="B62" s="35"/>
      <c r="C62" s="35"/>
      <c r="D62" s="35"/>
      <c r="E62" s="35"/>
      <c r="F62" s="35"/>
      <c r="G62" s="35"/>
      <c r="H62" s="35"/>
      <c r="I62" s="35"/>
      <c r="J62" s="35"/>
      <c r="K62" s="35"/>
      <c r="L62" s="35"/>
    </row>
    <row r="63" spans="2:12" s="19" customFormat="1" ht="18.75" x14ac:dyDescent="0.25">
      <c r="B63" s="16" t="s">
        <v>74</v>
      </c>
      <c r="C63" s="17" t="s">
        <v>14</v>
      </c>
      <c r="D63" s="17">
        <v>2005</v>
      </c>
      <c r="E63" s="17">
        <v>2006</v>
      </c>
      <c r="F63" s="17">
        <v>2007</v>
      </c>
      <c r="G63" s="17">
        <v>2008</v>
      </c>
      <c r="H63" s="17">
        <v>2009</v>
      </c>
      <c r="I63" s="17">
        <v>2010</v>
      </c>
      <c r="J63" s="17">
        <v>2011</v>
      </c>
      <c r="K63" s="17">
        <v>2012</v>
      </c>
      <c r="L63" s="18">
        <v>2013</v>
      </c>
    </row>
    <row r="64" spans="2:12" s="62" customFormat="1" x14ac:dyDescent="0.25">
      <c r="B64" s="169" t="s">
        <v>25</v>
      </c>
      <c r="C64" s="39"/>
      <c r="D64" s="46"/>
      <c r="E64" s="46"/>
      <c r="F64" s="46"/>
      <c r="G64" s="46"/>
      <c r="H64" s="46"/>
      <c r="I64" s="46"/>
      <c r="J64" s="46"/>
      <c r="K64" s="46"/>
      <c r="L64" s="341"/>
    </row>
    <row r="65" spans="2:12" s="19" customFormat="1" x14ac:dyDescent="0.25">
      <c r="B65" s="158" t="s">
        <v>143</v>
      </c>
      <c r="C65" s="21"/>
      <c r="D65" s="22">
        <f t="shared" ref="D65:L65" si="1">D20*$F$60*$C$8</f>
        <v>0</v>
      </c>
      <c r="E65" s="22">
        <f t="shared" si="1"/>
        <v>0</v>
      </c>
      <c r="F65" s="22">
        <f t="shared" si="1"/>
        <v>0</v>
      </c>
      <c r="G65" s="22">
        <f t="shared" si="1"/>
        <v>0</v>
      </c>
      <c r="H65" s="22">
        <f t="shared" si="1"/>
        <v>0</v>
      </c>
      <c r="I65" s="22">
        <f t="shared" si="1"/>
        <v>0</v>
      </c>
      <c r="J65" s="22">
        <f t="shared" si="1"/>
        <v>0</v>
      </c>
      <c r="K65" s="22">
        <f t="shared" si="1"/>
        <v>0</v>
      </c>
      <c r="L65" s="133">
        <f t="shared" si="1"/>
        <v>0</v>
      </c>
    </row>
    <row r="66" spans="2:12" s="19" customFormat="1" x14ac:dyDescent="0.25">
      <c r="B66" s="158" t="s">
        <v>144</v>
      </c>
      <c r="C66" s="21"/>
      <c r="D66" s="22">
        <f t="shared" ref="D66:L66" si="2">D21*$F$60*$C$8</f>
        <v>101264.0625</v>
      </c>
      <c r="E66" s="22">
        <f t="shared" si="2"/>
        <v>150480</v>
      </c>
      <c r="F66" s="22">
        <f t="shared" si="2"/>
        <v>145456.875</v>
      </c>
      <c r="G66" s="22">
        <f t="shared" si="2"/>
        <v>190397.8125</v>
      </c>
      <c r="H66" s="22">
        <f t="shared" si="2"/>
        <v>231544.6875</v>
      </c>
      <c r="I66" s="22">
        <f t="shared" si="2"/>
        <v>244155.9375</v>
      </c>
      <c r="J66" s="22">
        <f t="shared" si="2"/>
        <v>264408.75</v>
      </c>
      <c r="K66" s="22">
        <f t="shared" si="2"/>
        <v>267401.25</v>
      </c>
      <c r="L66" s="133">
        <f t="shared" si="2"/>
        <v>315388.125</v>
      </c>
    </row>
    <row r="67" spans="2:12" s="19" customFormat="1" x14ac:dyDescent="0.25">
      <c r="B67" s="158" t="s">
        <v>145</v>
      </c>
      <c r="C67" s="21"/>
      <c r="D67" s="22">
        <f>D22*$F$60*$C$8</f>
        <v>1417.5</v>
      </c>
      <c r="E67" s="22">
        <f t="shared" ref="E67:L67" si="3">E22*$F$60*$C$8</f>
        <v>1107</v>
      </c>
      <c r="F67" s="22">
        <f>F22*$F$60*$C$8</f>
        <v>864</v>
      </c>
      <c r="G67" s="22">
        <f t="shared" si="3"/>
        <v>708.75</v>
      </c>
      <c r="H67" s="22">
        <f t="shared" si="3"/>
        <v>695.25</v>
      </c>
      <c r="I67" s="22">
        <f t="shared" si="3"/>
        <v>864</v>
      </c>
      <c r="J67" s="22">
        <f t="shared" si="3"/>
        <v>1120.5</v>
      </c>
      <c r="K67" s="22">
        <f t="shared" si="3"/>
        <v>1005.75</v>
      </c>
      <c r="L67" s="133">
        <f t="shared" si="3"/>
        <v>1005.75</v>
      </c>
    </row>
    <row r="68" spans="2:12" s="19" customFormat="1" x14ac:dyDescent="0.25">
      <c r="B68" s="158" t="s">
        <v>146</v>
      </c>
      <c r="C68" s="21"/>
      <c r="D68" s="22">
        <f t="shared" ref="D68:L68" si="4">D23*$F$60*$C$8</f>
        <v>2362.5</v>
      </c>
      <c r="E68" s="22">
        <f t="shared" si="4"/>
        <v>1845</v>
      </c>
      <c r="F68" s="22">
        <f t="shared" si="4"/>
        <v>1440</v>
      </c>
      <c r="G68" s="22">
        <f t="shared" si="4"/>
        <v>1181.25</v>
      </c>
      <c r="H68" s="22">
        <f t="shared" si="4"/>
        <v>1158.75</v>
      </c>
      <c r="I68" s="22">
        <f t="shared" si="4"/>
        <v>1440</v>
      </c>
      <c r="J68" s="22">
        <f t="shared" si="4"/>
        <v>1867.5</v>
      </c>
      <c r="K68" s="22">
        <f t="shared" si="4"/>
        <v>1676.25</v>
      </c>
      <c r="L68" s="133">
        <f t="shared" si="4"/>
        <v>1676.25</v>
      </c>
    </row>
    <row r="69" spans="2:12" s="19" customFormat="1" x14ac:dyDescent="0.25">
      <c r="B69" s="158" t="s">
        <v>147</v>
      </c>
      <c r="C69" s="21"/>
      <c r="D69" s="22">
        <f t="shared" ref="D69:L69" si="5">D24*$F$60*$C$8</f>
        <v>0</v>
      </c>
      <c r="E69" s="22">
        <f t="shared" si="5"/>
        <v>0</v>
      </c>
      <c r="F69" s="22">
        <f t="shared" si="5"/>
        <v>0</v>
      </c>
      <c r="G69" s="22">
        <f t="shared" si="5"/>
        <v>0</v>
      </c>
      <c r="H69" s="22">
        <f t="shared" si="5"/>
        <v>0</v>
      </c>
      <c r="I69" s="22">
        <f t="shared" si="5"/>
        <v>0</v>
      </c>
      <c r="J69" s="22">
        <f t="shared" si="5"/>
        <v>0</v>
      </c>
      <c r="K69" s="22">
        <f t="shared" si="5"/>
        <v>0</v>
      </c>
      <c r="L69" s="133">
        <f t="shared" si="5"/>
        <v>0</v>
      </c>
    </row>
    <row r="70" spans="2:12" s="19" customFormat="1" x14ac:dyDescent="0.25">
      <c r="B70" s="158" t="s">
        <v>148</v>
      </c>
      <c r="C70" s="21"/>
      <c r="D70" s="22">
        <f t="shared" ref="D70:L70" si="6">D25*$F$60*$C$8</f>
        <v>0</v>
      </c>
      <c r="E70" s="22">
        <f t="shared" si="6"/>
        <v>0</v>
      </c>
      <c r="F70" s="22">
        <f t="shared" si="6"/>
        <v>0</v>
      </c>
      <c r="G70" s="22">
        <f t="shared" si="6"/>
        <v>0</v>
      </c>
      <c r="H70" s="22">
        <f t="shared" si="6"/>
        <v>0</v>
      </c>
      <c r="I70" s="22">
        <f t="shared" si="6"/>
        <v>0</v>
      </c>
      <c r="J70" s="22">
        <f t="shared" si="6"/>
        <v>0</v>
      </c>
      <c r="K70" s="22">
        <f t="shared" si="6"/>
        <v>0</v>
      </c>
      <c r="L70" s="133">
        <f t="shared" si="6"/>
        <v>0</v>
      </c>
    </row>
    <row r="71" spans="2:12" s="19" customFormat="1" x14ac:dyDescent="0.25">
      <c r="B71" s="158" t="s">
        <v>149</v>
      </c>
      <c r="C71" s="21"/>
      <c r="D71" s="22">
        <f t="shared" ref="D71:L71" si="7">D26*$F$60*$C$8</f>
        <v>0</v>
      </c>
      <c r="E71" s="22">
        <f t="shared" si="7"/>
        <v>0</v>
      </c>
      <c r="F71" s="22">
        <f t="shared" si="7"/>
        <v>0</v>
      </c>
      <c r="G71" s="22">
        <f t="shared" si="7"/>
        <v>0</v>
      </c>
      <c r="H71" s="22">
        <f t="shared" si="7"/>
        <v>0</v>
      </c>
      <c r="I71" s="22">
        <f t="shared" si="7"/>
        <v>0</v>
      </c>
      <c r="J71" s="22">
        <f t="shared" si="7"/>
        <v>0</v>
      </c>
      <c r="K71" s="22">
        <f t="shared" si="7"/>
        <v>0</v>
      </c>
      <c r="L71" s="133">
        <f t="shared" si="7"/>
        <v>0</v>
      </c>
    </row>
    <row r="72" spans="2:12" s="19" customFormat="1" x14ac:dyDescent="0.25">
      <c r="B72" s="158" t="s">
        <v>150</v>
      </c>
      <c r="C72" s="21"/>
      <c r="D72" s="22">
        <f t="shared" ref="D72:L72" si="8">D27*$F$60*$C$8</f>
        <v>0</v>
      </c>
      <c r="E72" s="22">
        <f t="shared" si="8"/>
        <v>0</v>
      </c>
      <c r="F72" s="22">
        <f t="shared" si="8"/>
        <v>0</v>
      </c>
      <c r="G72" s="22">
        <f t="shared" si="8"/>
        <v>0</v>
      </c>
      <c r="H72" s="22">
        <f t="shared" si="8"/>
        <v>0</v>
      </c>
      <c r="I72" s="22">
        <f t="shared" si="8"/>
        <v>0</v>
      </c>
      <c r="J72" s="22">
        <f t="shared" si="8"/>
        <v>0</v>
      </c>
      <c r="K72" s="22">
        <f t="shared" si="8"/>
        <v>0</v>
      </c>
      <c r="L72" s="133">
        <f t="shared" si="8"/>
        <v>0</v>
      </c>
    </row>
    <row r="73" spans="2:12" s="19" customFormat="1" x14ac:dyDescent="0.25">
      <c r="B73" s="158" t="s">
        <v>151</v>
      </c>
      <c r="C73" s="21"/>
      <c r="D73" s="22">
        <f t="shared" ref="D73:L73" si="9">D28*$F$60*$C$8</f>
        <v>0</v>
      </c>
      <c r="E73" s="22">
        <f t="shared" si="9"/>
        <v>0</v>
      </c>
      <c r="F73" s="22">
        <f t="shared" si="9"/>
        <v>0</v>
      </c>
      <c r="G73" s="22">
        <f t="shared" si="9"/>
        <v>0</v>
      </c>
      <c r="H73" s="22">
        <f t="shared" si="9"/>
        <v>0</v>
      </c>
      <c r="I73" s="22">
        <f t="shared" si="9"/>
        <v>0</v>
      </c>
      <c r="J73" s="22">
        <f t="shared" si="9"/>
        <v>0</v>
      </c>
      <c r="K73" s="22">
        <f t="shared" si="9"/>
        <v>0</v>
      </c>
      <c r="L73" s="133">
        <f t="shared" si="9"/>
        <v>0</v>
      </c>
    </row>
    <row r="74" spans="2:12" s="19" customFormat="1" x14ac:dyDescent="0.25">
      <c r="B74" s="158" t="s">
        <v>152</v>
      </c>
      <c r="C74" s="21"/>
      <c r="D74" s="22">
        <f t="shared" ref="D74:L74" si="10">D29*$F$60*$C$8</f>
        <v>0</v>
      </c>
      <c r="E74" s="22">
        <f t="shared" si="10"/>
        <v>0</v>
      </c>
      <c r="F74" s="22">
        <f t="shared" si="10"/>
        <v>0</v>
      </c>
      <c r="G74" s="22">
        <f t="shared" si="10"/>
        <v>0</v>
      </c>
      <c r="H74" s="22">
        <f t="shared" si="10"/>
        <v>0</v>
      </c>
      <c r="I74" s="22">
        <f t="shared" si="10"/>
        <v>0</v>
      </c>
      <c r="J74" s="22">
        <f t="shared" si="10"/>
        <v>0</v>
      </c>
      <c r="K74" s="22">
        <f t="shared" si="10"/>
        <v>0</v>
      </c>
      <c r="L74" s="133">
        <f t="shared" si="10"/>
        <v>0</v>
      </c>
    </row>
    <row r="75" spans="2:12" s="19" customFormat="1" x14ac:dyDescent="0.25">
      <c r="B75" s="158" t="s">
        <v>153</v>
      </c>
      <c r="C75" s="21"/>
      <c r="D75" s="22">
        <f t="shared" ref="D75:L75" si="11">D30*$F$60*$C$8</f>
        <v>0</v>
      </c>
      <c r="E75" s="22">
        <f t="shared" si="11"/>
        <v>0</v>
      </c>
      <c r="F75" s="22">
        <f t="shared" si="11"/>
        <v>0</v>
      </c>
      <c r="G75" s="22">
        <f t="shared" si="11"/>
        <v>0</v>
      </c>
      <c r="H75" s="22">
        <f t="shared" si="11"/>
        <v>0</v>
      </c>
      <c r="I75" s="22">
        <f t="shared" si="11"/>
        <v>0</v>
      </c>
      <c r="J75" s="22">
        <f t="shared" si="11"/>
        <v>0</v>
      </c>
      <c r="K75" s="22">
        <f t="shared" si="11"/>
        <v>0</v>
      </c>
      <c r="L75" s="133">
        <f t="shared" si="11"/>
        <v>0</v>
      </c>
    </row>
    <row r="76" spans="2:12" s="19" customFormat="1" x14ac:dyDescent="0.25">
      <c r="B76" s="158" t="s">
        <v>154</v>
      </c>
      <c r="C76" s="21"/>
      <c r="D76" s="22">
        <f t="shared" ref="D76:L76" si="12">D31*$F$60*$C$8</f>
        <v>0</v>
      </c>
      <c r="E76" s="22">
        <f t="shared" si="12"/>
        <v>0</v>
      </c>
      <c r="F76" s="22">
        <f t="shared" si="12"/>
        <v>0</v>
      </c>
      <c r="G76" s="22">
        <f t="shared" si="12"/>
        <v>0</v>
      </c>
      <c r="H76" s="22">
        <f t="shared" si="12"/>
        <v>0</v>
      </c>
      <c r="I76" s="22">
        <f t="shared" si="12"/>
        <v>0</v>
      </c>
      <c r="J76" s="22">
        <f t="shared" si="12"/>
        <v>0</v>
      </c>
      <c r="K76" s="22">
        <f t="shared" si="12"/>
        <v>0</v>
      </c>
      <c r="L76" s="133">
        <f t="shared" si="12"/>
        <v>0</v>
      </c>
    </row>
    <row r="77" spans="2:12" s="19" customFormat="1" x14ac:dyDescent="0.25">
      <c r="B77" s="158" t="s">
        <v>155</v>
      </c>
      <c r="C77" s="21"/>
      <c r="D77" s="22">
        <f t="shared" ref="D77:L77" si="13">D32*$F$60*$C$8</f>
        <v>0</v>
      </c>
      <c r="E77" s="22">
        <f t="shared" si="13"/>
        <v>0</v>
      </c>
      <c r="F77" s="22">
        <f t="shared" si="13"/>
        <v>0</v>
      </c>
      <c r="G77" s="22">
        <f t="shared" si="13"/>
        <v>0</v>
      </c>
      <c r="H77" s="22">
        <f t="shared" si="13"/>
        <v>0</v>
      </c>
      <c r="I77" s="22">
        <f t="shared" si="13"/>
        <v>0</v>
      </c>
      <c r="J77" s="22">
        <f t="shared" si="13"/>
        <v>0</v>
      </c>
      <c r="K77" s="22">
        <f t="shared" si="13"/>
        <v>0</v>
      </c>
      <c r="L77" s="133">
        <f t="shared" si="13"/>
        <v>0</v>
      </c>
    </row>
    <row r="78" spans="2:12" s="19" customFormat="1" x14ac:dyDescent="0.25">
      <c r="B78" s="158" t="s">
        <v>156</v>
      </c>
      <c r="C78" s="21"/>
      <c r="D78" s="22">
        <f t="shared" ref="D78:L78" si="14">D33*$F$60*$C$8</f>
        <v>0</v>
      </c>
      <c r="E78" s="22">
        <f t="shared" si="14"/>
        <v>0</v>
      </c>
      <c r="F78" s="22">
        <f t="shared" si="14"/>
        <v>0</v>
      </c>
      <c r="G78" s="22">
        <f t="shared" si="14"/>
        <v>0</v>
      </c>
      <c r="H78" s="22">
        <f t="shared" si="14"/>
        <v>0</v>
      </c>
      <c r="I78" s="22">
        <f t="shared" si="14"/>
        <v>0</v>
      </c>
      <c r="J78" s="22">
        <f t="shared" si="14"/>
        <v>0</v>
      </c>
      <c r="K78" s="22">
        <f t="shared" si="14"/>
        <v>0</v>
      </c>
      <c r="L78" s="133">
        <f t="shared" si="14"/>
        <v>0</v>
      </c>
    </row>
    <row r="79" spans="2:12" s="19" customFormat="1" x14ac:dyDescent="0.25">
      <c r="B79" s="158" t="s">
        <v>157</v>
      </c>
      <c r="C79" s="21"/>
      <c r="D79" s="22">
        <f t="shared" ref="D79:L79" si="15">D34*$F$60*$C$8</f>
        <v>0</v>
      </c>
      <c r="E79" s="22">
        <f t="shared" si="15"/>
        <v>0</v>
      </c>
      <c r="F79" s="22">
        <f t="shared" si="15"/>
        <v>0</v>
      </c>
      <c r="G79" s="22">
        <f t="shared" si="15"/>
        <v>0</v>
      </c>
      <c r="H79" s="22">
        <f t="shared" si="15"/>
        <v>0</v>
      </c>
      <c r="I79" s="22">
        <f t="shared" si="15"/>
        <v>0</v>
      </c>
      <c r="J79" s="22">
        <f t="shared" si="15"/>
        <v>0</v>
      </c>
      <c r="K79" s="22">
        <f t="shared" si="15"/>
        <v>0</v>
      </c>
      <c r="L79" s="133">
        <f t="shared" si="15"/>
        <v>0</v>
      </c>
    </row>
    <row r="80" spans="2:12" s="19" customFormat="1" x14ac:dyDescent="0.25">
      <c r="B80" s="158" t="s">
        <v>158</v>
      </c>
      <c r="C80" s="21"/>
      <c r="D80" s="22">
        <f t="shared" ref="D80:L80" si="16">D35*$F$60*$C$8</f>
        <v>0</v>
      </c>
      <c r="E80" s="22">
        <f t="shared" si="16"/>
        <v>0</v>
      </c>
      <c r="F80" s="22">
        <f t="shared" si="16"/>
        <v>0</v>
      </c>
      <c r="G80" s="22">
        <f t="shared" si="16"/>
        <v>0</v>
      </c>
      <c r="H80" s="22">
        <f t="shared" si="16"/>
        <v>0</v>
      </c>
      <c r="I80" s="22">
        <f t="shared" si="16"/>
        <v>0</v>
      </c>
      <c r="J80" s="22">
        <f t="shared" si="16"/>
        <v>0</v>
      </c>
      <c r="K80" s="22">
        <f t="shared" si="16"/>
        <v>0</v>
      </c>
      <c r="L80" s="133">
        <f t="shared" si="16"/>
        <v>0</v>
      </c>
    </row>
    <row r="81" spans="2:12" s="19" customFormat="1" x14ac:dyDescent="0.25">
      <c r="B81" s="158" t="s">
        <v>159</v>
      </c>
      <c r="C81" s="21"/>
      <c r="D81" s="22">
        <f t="shared" ref="D81:L81" si="17">D36*$F$60*$C$8</f>
        <v>8858531.25</v>
      </c>
      <c r="E81" s="22">
        <f t="shared" si="17"/>
        <v>9161437.5</v>
      </c>
      <c r="F81" s="22">
        <f t="shared" si="17"/>
        <v>8783437.5</v>
      </c>
      <c r="G81" s="22">
        <f t="shared" si="17"/>
        <v>9383456.25</v>
      </c>
      <c r="H81" s="22">
        <f t="shared" si="17"/>
        <v>9884193.75</v>
      </c>
      <c r="I81" s="22">
        <f t="shared" si="17"/>
        <v>9706668.75</v>
      </c>
      <c r="J81" s="22">
        <f t="shared" si="17"/>
        <v>9863775</v>
      </c>
      <c r="K81" s="22">
        <f t="shared" si="17"/>
        <v>10256343.75</v>
      </c>
      <c r="L81" s="133">
        <f t="shared" si="17"/>
        <v>9714656.25</v>
      </c>
    </row>
    <row r="82" spans="2:12" s="19" customFormat="1" x14ac:dyDescent="0.25">
      <c r="B82" s="158" t="s">
        <v>160</v>
      </c>
      <c r="C82" s="21"/>
      <c r="D82" s="22">
        <f t="shared" ref="D82:L82" si="18">D37*$F$60*$C$8</f>
        <v>2528718.75</v>
      </c>
      <c r="E82" s="22">
        <f t="shared" si="18"/>
        <v>2646562.5</v>
      </c>
      <c r="F82" s="22">
        <f t="shared" si="18"/>
        <v>2322843.75</v>
      </c>
      <c r="G82" s="22">
        <f t="shared" si="18"/>
        <v>2481750</v>
      </c>
      <c r="H82" s="22">
        <f t="shared" si="18"/>
        <v>2653312.5</v>
      </c>
      <c r="I82" s="22">
        <f t="shared" si="18"/>
        <v>2885625</v>
      </c>
      <c r="J82" s="22">
        <f t="shared" si="18"/>
        <v>3036937.5</v>
      </c>
      <c r="K82" s="22">
        <f t="shared" si="18"/>
        <v>2932875</v>
      </c>
      <c r="L82" s="133">
        <f t="shared" si="18"/>
        <v>2972531.25</v>
      </c>
    </row>
    <row r="83" spans="2:12" s="19" customFormat="1" x14ac:dyDescent="0.25">
      <c r="B83" s="158" t="s">
        <v>161</v>
      </c>
      <c r="C83" s="21"/>
      <c r="D83" s="22">
        <f t="shared" ref="D83:L83" si="19">D38*$F$60*$C$8</f>
        <v>0</v>
      </c>
      <c r="E83" s="22">
        <f t="shared" si="19"/>
        <v>0</v>
      </c>
      <c r="F83" s="22">
        <f t="shared" si="19"/>
        <v>0</v>
      </c>
      <c r="G83" s="22">
        <f t="shared" si="19"/>
        <v>0</v>
      </c>
      <c r="H83" s="22">
        <f t="shared" si="19"/>
        <v>0</v>
      </c>
      <c r="I83" s="22">
        <f t="shared" si="19"/>
        <v>0</v>
      </c>
      <c r="J83" s="22">
        <f t="shared" si="19"/>
        <v>0</v>
      </c>
      <c r="K83" s="22">
        <f t="shared" si="19"/>
        <v>0</v>
      </c>
      <c r="L83" s="133">
        <f t="shared" si="19"/>
        <v>0</v>
      </c>
    </row>
    <row r="84" spans="2:12" s="19" customFormat="1" x14ac:dyDescent="0.25">
      <c r="B84" s="158" t="s">
        <v>162</v>
      </c>
      <c r="C84" s="21"/>
      <c r="D84" s="22">
        <f t="shared" ref="D84:L84" si="20">D39*$F$60*$C$8</f>
        <v>0</v>
      </c>
      <c r="E84" s="22">
        <f t="shared" si="20"/>
        <v>0</v>
      </c>
      <c r="F84" s="22">
        <f t="shared" si="20"/>
        <v>0</v>
      </c>
      <c r="G84" s="22">
        <f t="shared" si="20"/>
        <v>0</v>
      </c>
      <c r="H84" s="22">
        <f t="shared" si="20"/>
        <v>0</v>
      </c>
      <c r="I84" s="22">
        <f t="shared" si="20"/>
        <v>0</v>
      </c>
      <c r="J84" s="22">
        <f t="shared" si="20"/>
        <v>0</v>
      </c>
      <c r="K84" s="22">
        <f t="shared" si="20"/>
        <v>0</v>
      </c>
      <c r="L84" s="133">
        <f t="shared" si="20"/>
        <v>0</v>
      </c>
    </row>
    <row r="85" spans="2:12" s="19" customFormat="1" x14ac:dyDescent="0.25">
      <c r="B85" s="158" t="s">
        <v>163</v>
      </c>
      <c r="C85" s="21"/>
      <c r="D85" s="22">
        <f t="shared" ref="D85:L85" si="21">D40*$F$60*$C$8</f>
        <v>0</v>
      </c>
      <c r="E85" s="22">
        <f t="shared" si="21"/>
        <v>0</v>
      </c>
      <c r="F85" s="22">
        <f t="shared" si="21"/>
        <v>0</v>
      </c>
      <c r="G85" s="22">
        <f t="shared" si="21"/>
        <v>0</v>
      </c>
      <c r="H85" s="22">
        <f t="shared" si="21"/>
        <v>0</v>
      </c>
      <c r="I85" s="22">
        <f t="shared" si="21"/>
        <v>0</v>
      </c>
      <c r="J85" s="22">
        <f t="shared" si="21"/>
        <v>0</v>
      </c>
      <c r="K85" s="22">
        <f t="shared" si="21"/>
        <v>0</v>
      </c>
      <c r="L85" s="133">
        <f t="shared" si="21"/>
        <v>0</v>
      </c>
    </row>
    <row r="86" spans="2:12" s="19" customFormat="1" x14ac:dyDescent="0.25">
      <c r="B86" s="158" t="s">
        <v>164</v>
      </c>
      <c r="C86" s="21"/>
      <c r="D86" s="22">
        <f t="shared" ref="D86:L86" si="22">D41*$F$60*$C$8</f>
        <v>1417.5</v>
      </c>
      <c r="E86" s="22">
        <f t="shared" si="22"/>
        <v>1107</v>
      </c>
      <c r="F86" s="22">
        <f t="shared" si="22"/>
        <v>864</v>
      </c>
      <c r="G86" s="22">
        <f t="shared" si="22"/>
        <v>708.75</v>
      </c>
      <c r="H86" s="22">
        <f t="shared" si="22"/>
        <v>695.25</v>
      </c>
      <c r="I86" s="22">
        <f t="shared" si="22"/>
        <v>864</v>
      </c>
      <c r="J86" s="22">
        <f t="shared" si="22"/>
        <v>1120.5</v>
      </c>
      <c r="K86" s="22">
        <f t="shared" si="22"/>
        <v>1005.75</v>
      </c>
      <c r="L86" s="133">
        <f t="shared" si="22"/>
        <v>1005.75</v>
      </c>
    </row>
    <row r="87" spans="2:12" s="19" customFormat="1" x14ac:dyDescent="0.25">
      <c r="B87" s="158" t="s">
        <v>165</v>
      </c>
      <c r="C87" s="21"/>
      <c r="D87" s="22">
        <f t="shared" ref="D87:L87" si="23">D42*$F$60*$C$8</f>
        <v>2362.5</v>
      </c>
      <c r="E87" s="22">
        <f t="shared" si="23"/>
        <v>1845</v>
      </c>
      <c r="F87" s="22">
        <f t="shared" si="23"/>
        <v>1440</v>
      </c>
      <c r="G87" s="22">
        <f t="shared" si="23"/>
        <v>1181.25</v>
      </c>
      <c r="H87" s="22">
        <f t="shared" si="23"/>
        <v>1158.75</v>
      </c>
      <c r="I87" s="22">
        <f t="shared" si="23"/>
        <v>1440</v>
      </c>
      <c r="J87" s="22">
        <f t="shared" si="23"/>
        <v>1867.5</v>
      </c>
      <c r="K87" s="22">
        <f t="shared" si="23"/>
        <v>1676.25</v>
      </c>
      <c r="L87" s="133">
        <f t="shared" si="23"/>
        <v>1676.25</v>
      </c>
    </row>
    <row r="88" spans="2:12" s="19" customFormat="1" x14ac:dyDescent="0.25">
      <c r="B88" s="158" t="s">
        <v>166</v>
      </c>
      <c r="C88" s="21"/>
      <c r="D88" s="22">
        <f t="shared" ref="D88:L88" si="24">D43*$F$60*$C$8</f>
        <v>1417.5</v>
      </c>
      <c r="E88" s="22">
        <f t="shared" si="24"/>
        <v>1107</v>
      </c>
      <c r="F88" s="22">
        <f t="shared" si="24"/>
        <v>864</v>
      </c>
      <c r="G88" s="22">
        <f t="shared" si="24"/>
        <v>708.75</v>
      </c>
      <c r="H88" s="22">
        <f t="shared" si="24"/>
        <v>695.25</v>
      </c>
      <c r="I88" s="22">
        <f t="shared" si="24"/>
        <v>864</v>
      </c>
      <c r="J88" s="22">
        <f t="shared" si="24"/>
        <v>1120.5</v>
      </c>
      <c r="K88" s="22">
        <f t="shared" si="24"/>
        <v>1005.75</v>
      </c>
      <c r="L88" s="133">
        <f t="shared" si="24"/>
        <v>1005.75</v>
      </c>
    </row>
    <row r="89" spans="2:12" s="19" customFormat="1" x14ac:dyDescent="0.25">
      <c r="B89" s="158" t="s">
        <v>167</v>
      </c>
      <c r="C89" s="21"/>
      <c r="D89" s="22">
        <f t="shared" ref="D89:L89" si="25">D44*$F$60*$C$8</f>
        <v>1417.5</v>
      </c>
      <c r="E89" s="22">
        <f t="shared" si="25"/>
        <v>1107</v>
      </c>
      <c r="F89" s="22">
        <f t="shared" si="25"/>
        <v>864</v>
      </c>
      <c r="G89" s="22">
        <f t="shared" si="25"/>
        <v>708.75</v>
      </c>
      <c r="H89" s="22">
        <f t="shared" si="25"/>
        <v>695.25</v>
      </c>
      <c r="I89" s="22">
        <f t="shared" si="25"/>
        <v>864</v>
      </c>
      <c r="J89" s="22">
        <f t="shared" si="25"/>
        <v>1120.5</v>
      </c>
      <c r="K89" s="22">
        <f t="shared" si="25"/>
        <v>1005.75</v>
      </c>
      <c r="L89" s="133">
        <f t="shared" si="25"/>
        <v>1005.75</v>
      </c>
    </row>
    <row r="90" spans="2:12" s="19" customFormat="1" x14ac:dyDescent="0.25">
      <c r="B90" s="158" t="s">
        <v>168</v>
      </c>
      <c r="C90" s="21"/>
      <c r="D90" s="22">
        <f t="shared" ref="D90:L90" si="26">D45*$F$60*$C$8</f>
        <v>5329.6875</v>
      </c>
      <c r="E90" s="22">
        <f t="shared" si="26"/>
        <v>7920</v>
      </c>
      <c r="F90" s="22">
        <f t="shared" si="26"/>
        <v>7655.625</v>
      </c>
      <c r="G90" s="22">
        <f t="shared" si="26"/>
        <v>10020.9375</v>
      </c>
      <c r="H90" s="22">
        <f t="shared" si="26"/>
        <v>12186.5625</v>
      </c>
      <c r="I90" s="22">
        <f t="shared" si="26"/>
        <v>12850.3125</v>
      </c>
      <c r="J90" s="22">
        <f t="shared" si="26"/>
        <v>13916.25</v>
      </c>
      <c r="K90" s="22">
        <f t="shared" si="26"/>
        <v>14073.75</v>
      </c>
      <c r="L90" s="133">
        <f t="shared" si="26"/>
        <v>16599.375</v>
      </c>
    </row>
    <row r="91" spans="2:12" s="19" customFormat="1" x14ac:dyDescent="0.25">
      <c r="B91" s="158" t="s">
        <v>169</v>
      </c>
      <c r="C91" s="21"/>
      <c r="D91" s="22">
        <f t="shared" ref="D91:L91" si="27">D46*$F$60*$C$8</f>
        <v>0</v>
      </c>
      <c r="E91" s="22">
        <f t="shared" si="27"/>
        <v>0</v>
      </c>
      <c r="F91" s="22">
        <f t="shared" si="27"/>
        <v>0</v>
      </c>
      <c r="G91" s="22">
        <f t="shared" si="27"/>
        <v>0</v>
      </c>
      <c r="H91" s="22">
        <f t="shared" si="27"/>
        <v>0</v>
      </c>
      <c r="I91" s="22">
        <f t="shared" si="27"/>
        <v>0</v>
      </c>
      <c r="J91" s="22">
        <f t="shared" si="27"/>
        <v>0</v>
      </c>
      <c r="K91" s="22">
        <f t="shared" si="27"/>
        <v>0</v>
      </c>
      <c r="L91" s="133">
        <f t="shared" si="27"/>
        <v>0</v>
      </c>
    </row>
    <row r="92" spans="2:12" s="19" customFormat="1" x14ac:dyDescent="0.25">
      <c r="B92" s="158" t="s">
        <v>170</v>
      </c>
      <c r="C92" s="21"/>
      <c r="D92" s="22">
        <f t="shared" ref="D92:L92" si="28">D47*$F$60*$C$8</f>
        <v>0</v>
      </c>
      <c r="E92" s="22">
        <f t="shared" si="28"/>
        <v>0</v>
      </c>
      <c r="F92" s="22">
        <f t="shared" si="28"/>
        <v>0</v>
      </c>
      <c r="G92" s="22">
        <f t="shared" si="28"/>
        <v>0</v>
      </c>
      <c r="H92" s="22">
        <f t="shared" si="28"/>
        <v>0</v>
      </c>
      <c r="I92" s="22">
        <f t="shared" si="28"/>
        <v>0</v>
      </c>
      <c r="J92" s="22">
        <f t="shared" si="28"/>
        <v>0</v>
      </c>
      <c r="K92" s="22">
        <f t="shared" si="28"/>
        <v>0</v>
      </c>
      <c r="L92" s="133">
        <f t="shared" si="28"/>
        <v>0</v>
      </c>
    </row>
    <row r="93" spans="2:12" s="19" customFormat="1" x14ac:dyDescent="0.25">
      <c r="B93" s="158" t="s">
        <v>171</v>
      </c>
      <c r="C93" s="21"/>
      <c r="D93" s="22">
        <f t="shared" ref="D93:L93" si="29">D48*$F$60*$C$8</f>
        <v>0</v>
      </c>
      <c r="E93" s="22">
        <f t="shared" si="29"/>
        <v>0</v>
      </c>
      <c r="F93" s="22">
        <f t="shared" si="29"/>
        <v>0</v>
      </c>
      <c r="G93" s="22">
        <f t="shared" si="29"/>
        <v>0</v>
      </c>
      <c r="H93" s="22">
        <f t="shared" si="29"/>
        <v>0</v>
      </c>
      <c r="I93" s="22">
        <f t="shared" si="29"/>
        <v>0</v>
      </c>
      <c r="J93" s="22">
        <f t="shared" si="29"/>
        <v>0</v>
      </c>
      <c r="K93" s="22">
        <f t="shared" si="29"/>
        <v>0</v>
      </c>
      <c r="L93" s="133">
        <f t="shared" si="29"/>
        <v>0</v>
      </c>
    </row>
    <row r="94" spans="2:12" s="19" customFormat="1" x14ac:dyDescent="0.25">
      <c r="B94" s="158" t="s">
        <v>172</v>
      </c>
      <c r="C94" s="21"/>
      <c r="D94" s="22">
        <f t="shared" ref="D94:L94" si="30">D49*$F$60*$C$8</f>
        <v>0</v>
      </c>
      <c r="E94" s="22">
        <f t="shared" si="30"/>
        <v>0</v>
      </c>
      <c r="F94" s="22">
        <f t="shared" si="30"/>
        <v>0</v>
      </c>
      <c r="G94" s="22">
        <f t="shared" si="30"/>
        <v>0</v>
      </c>
      <c r="H94" s="22">
        <f t="shared" si="30"/>
        <v>0</v>
      </c>
      <c r="I94" s="22">
        <f t="shared" si="30"/>
        <v>0</v>
      </c>
      <c r="J94" s="22">
        <f t="shared" si="30"/>
        <v>0</v>
      </c>
      <c r="K94" s="22">
        <f t="shared" si="30"/>
        <v>0</v>
      </c>
      <c r="L94" s="133">
        <f t="shared" si="30"/>
        <v>0</v>
      </c>
    </row>
    <row r="95" spans="2:12" s="19" customFormat="1" x14ac:dyDescent="0.25">
      <c r="B95" s="158" t="s">
        <v>173</v>
      </c>
      <c r="C95" s="21"/>
      <c r="D95" s="22">
        <f t="shared" ref="D95:L95" si="31">D50*$F$60*$C$8</f>
        <v>841218.75</v>
      </c>
      <c r="E95" s="22">
        <f t="shared" si="31"/>
        <v>826875</v>
      </c>
      <c r="F95" s="22">
        <f t="shared" si="31"/>
        <v>815906.25</v>
      </c>
      <c r="G95" s="22">
        <f t="shared" si="31"/>
        <v>764718.75</v>
      </c>
      <c r="H95" s="22">
        <f t="shared" si="31"/>
        <v>846843.75</v>
      </c>
      <c r="I95" s="22">
        <f t="shared" si="31"/>
        <v>781875</v>
      </c>
      <c r="J95" s="22">
        <f t="shared" si="31"/>
        <v>806625</v>
      </c>
      <c r="K95" s="22">
        <f t="shared" si="31"/>
        <v>792675</v>
      </c>
      <c r="L95" s="133">
        <f t="shared" si="31"/>
        <v>829068.75</v>
      </c>
    </row>
    <row r="96" spans="2:12" s="19" customFormat="1" x14ac:dyDescent="0.25">
      <c r="B96" s="158" t="s">
        <v>193</v>
      </c>
      <c r="C96" s="21"/>
      <c r="D96" s="22">
        <f t="shared" ref="D96:L96" si="32">D51*$F$60*$C$8</f>
        <v>0</v>
      </c>
      <c r="E96" s="22">
        <f t="shared" si="32"/>
        <v>0</v>
      </c>
      <c r="F96" s="22">
        <f t="shared" si="32"/>
        <v>0</v>
      </c>
      <c r="G96" s="22">
        <f t="shared" si="32"/>
        <v>0</v>
      </c>
      <c r="H96" s="22">
        <f t="shared" si="32"/>
        <v>0</v>
      </c>
      <c r="I96" s="22">
        <f t="shared" si="32"/>
        <v>0</v>
      </c>
      <c r="J96" s="22">
        <f t="shared" si="32"/>
        <v>0</v>
      </c>
      <c r="K96" s="22">
        <f t="shared" si="32"/>
        <v>0</v>
      </c>
      <c r="L96" s="133">
        <f t="shared" si="32"/>
        <v>0</v>
      </c>
    </row>
    <row r="97" spans="2:12" s="19" customFormat="1" x14ac:dyDescent="0.25">
      <c r="B97" s="158" t="s">
        <v>174</v>
      </c>
      <c r="C97" s="21"/>
      <c r="D97" s="22">
        <f t="shared" ref="D97:L97" si="33">D52*$F$60*$C$8</f>
        <v>1417.5</v>
      </c>
      <c r="E97" s="22">
        <f t="shared" si="33"/>
        <v>1107</v>
      </c>
      <c r="F97" s="22">
        <f t="shared" si="33"/>
        <v>864</v>
      </c>
      <c r="G97" s="22">
        <f t="shared" si="33"/>
        <v>708.75</v>
      </c>
      <c r="H97" s="22">
        <f t="shared" si="33"/>
        <v>695.25</v>
      </c>
      <c r="I97" s="22">
        <f t="shared" si="33"/>
        <v>864</v>
      </c>
      <c r="J97" s="22">
        <f t="shared" si="33"/>
        <v>1120.5</v>
      </c>
      <c r="K97" s="22">
        <f t="shared" si="33"/>
        <v>1005.75</v>
      </c>
      <c r="L97" s="133">
        <f t="shared" si="33"/>
        <v>1005.75</v>
      </c>
    </row>
    <row r="98" spans="2:12" s="19" customFormat="1" x14ac:dyDescent="0.25">
      <c r="B98" s="158" t="s">
        <v>175</v>
      </c>
      <c r="C98" s="21"/>
      <c r="D98" s="22">
        <f t="shared" ref="D98:L98" si="34">D53*$F$60*$C$8</f>
        <v>0</v>
      </c>
      <c r="E98" s="22">
        <f t="shared" si="34"/>
        <v>0</v>
      </c>
      <c r="F98" s="22">
        <f t="shared" si="34"/>
        <v>0</v>
      </c>
      <c r="G98" s="22">
        <f t="shared" si="34"/>
        <v>0</v>
      </c>
      <c r="H98" s="22">
        <f t="shared" si="34"/>
        <v>0</v>
      </c>
      <c r="I98" s="22">
        <f t="shared" si="34"/>
        <v>0</v>
      </c>
      <c r="J98" s="22">
        <f t="shared" si="34"/>
        <v>0</v>
      </c>
      <c r="K98" s="22">
        <f t="shared" si="34"/>
        <v>0</v>
      </c>
      <c r="L98" s="133">
        <f t="shared" si="34"/>
        <v>0</v>
      </c>
    </row>
    <row r="99" spans="2:12" s="19" customFormat="1" x14ac:dyDescent="0.25">
      <c r="B99" s="158" t="s">
        <v>176</v>
      </c>
      <c r="C99" s="21"/>
      <c r="D99" s="22">
        <f t="shared" ref="D99:L99" si="35">D54*$F$60*$C$8</f>
        <v>0</v>
      </c>
      <c r="E99" s="22">
        <f t="shared" si="35"/>
        <v>0</v>
      </c>
      <c r="F99" s="22">
        <f t="shared" si="35"/>
        <v>0</v>
      </c>
      <c r="G99" s="22">
        <f t="shared" si="35"/>
        <v>0</v>
      </c>
      <c r="H99" s="22">
        <f t="shared" si="35"/>
        <v>0</v>
      </c>
      <c r="I99" s="22">
        <f t="shared" si="35"/>
        <v>0</v>
      </c>
      <c r="J99" s="22">
        <f t="shared" si="35"/>
        <v>0</v>
      </c>
      <c r="K99" s="22">
        <f t="shared" si="35"/>
        <v>0</v>
      </c>
      <c r="L99" s="133">
        <f t="shared" si="35"/>
        <v>0</v>
      </c>
    </row>
    <row r="100" spans="2:12" s="19" customFormat="1" x14ac:dyDescent="0.25">
      <c r="B100" s="158" t="s">
        <v>177</v>
      </c>
      <c r="C100" s="21"/>
      <c r="D100" s="22">
        <f t="shared" ref="D100:L100" si="36">D55*$F$60*$C$8</f>
        <v>0</v>
      </c>
      <c r="E100" s="22">
        <f t="shared" si="36"/>
        <v>0</v>
      </c>
      <c r="F100" s="22">
        <f t="shared" si="36"/>
        <v>0</v>
      </c>
      <c r="G100" s="22">
        <f t="shared" si="36"/>
        <v>0</v>
      </c>
      <c r="H100" s="22">
        <f t="shared" si="36"/>
        <v>0</v>
      </c>
      <c r="I100" s="22">
        <f t="shared" si="36"/>
        <v>0</v>
      </c>
      <c r="J100" s="22">
        <f t="shared" si="36"/>
        <v>0</v>
      </c>
      <c r="K100" s="22">
        <f t="shared" si="36"/>
        <v>0</v>
      </c>
      <c r="L100" s="133">
        <f t="shared" si="36"/>
        <v>0</v>
      </c>
    </row>
    <row r="101" spans="2:12" s="19" customFormat="1" x14ac:dyDescent="0.25">
      <c r="B101" s="168" t="s">
        <v>186</v>
      </c>
      <c r="C101" s="162" t="s">
        <v>178</v>
      </c>
      <c r="D101" s="182">
        <f>SUM(D65:D100)</f>
        <v>12346875</v>
      </c>
      <c r="E101" s="182">
        <f t="shared" ref="E101:L101" si="37">SUM(E65:E100)</f>
        <v>12802500</v>
      </c>
      <c r="F101" s="182">
        <f t="shared" si="37"/>
        <v>12082500</v>
      </c>
      <c r="G101" s="182">
        <f t="shared" si="37"/>
        <v>12836250</v>
      </c>
      <c r="H101" s="182">
        <f t="shared" si="37"/>
        <v>13633875</v>
      </c>
      <c r="I101" s="182">
        <f t="shared" si="37"/>
        <v>13638375</v>
      </c>
      <c r="J101" s="182">
        <f t="shared" si="37"/>
        <v>13995000</v>
      </c>
      <c r="K101" s="182">
        <f t="shared" si="37"/>
        <v>14271750</v>
      </c>
      <c r="L101" s="183">
        <f t="shared" si="37"/>
        <v>13856625</v>
      </c>
    </row>
    <row r="102" spans="2:12" x14ac:dyDescent="0.25">
      <c r="F102" s="46"/>
      <c r="G102" s="46"/>
      <c r="H102" s="46"/>
      <c r="I102" s="46"/>
      <c r="J102" s="46"/>
      <c r="K102" s="46"/>
    </row>
    <row r="103" spans="2:12" x14ac:dyDescent="0.25">
      <c r="B103" s="15"/>
      <c r="C103" s="15"/>
      <c r="D103" s="15"/>
      <c r="E103" s="15"/>
      <c r="F103" s="51"/>
      <c r="G103" s="51"/>
      <c r="H103" s="51"/>
      <c r="I103" s="51"/>
      <c r="J103" s="51"/>
      <c r="K103" s="51"/>
    </row>
    <row r="104" spans="2:12" ht="63" x14ac:dyDescent="0.25">
      <c r="B104" s="491" t="s">
        <v>656</v>
      </c>
      <c r="C104" s="18" t="s">
        <v>60</v>
      </c>
      <c r="D104" s="27"/>
      <c r="E104" s="27"/>
      <c r="F104" s="27"/>
      <c r="G104" s="27"/>
      <c r="H104" s="46"/>
      <c r="I104" s="46"/>
      <c r="J104" s="46"/>
      <c r="K104" s="46"/>
    </row>
    <row r="105" spans="2:12" x14ac:dyDescent="0.25">
      <c r="B105" s="47" t="s">
        <v>61</v>
      </c>
      <c r="C105" s="48">
        <v>0.1</v>
      </c>
      <c r="D105" s="119"/>
      <c r="E105" s="119"/>
      <c r="F105" s="46"/>
      <c r="G105" s="46"/>
      <c r="H105" s="44"/>
      <c r="I105" s="44"/>
      <c r="J105" s="44"/>
      <c r="K105" s="44"/>
    </row>
    <row r="106" spans="2:12" x14ac:dyDescent="0.25">
      <c r="B106" s="47" t="s">
        <v>62</v>
      </c>
      <c r="C106" s="48">
        <v>0</v>
      </c>
      <c r="D106" s="119"/>
      <c r="E106" s="119"/>
      <c r="F106" s="12"/>
      <c r="G106" s="46"/>
      <c r="H106" s="44"/>
      <c r="I106" s="44"/>
      <c r="J106" s="44"/>
      <c r="K106" s="44"/>
    </row>
    <row r="107" spans="2:12" x14ac:dyDescent="0.25">
      <c r="B107" s="47" t="s">
        <v>63</v>
      </c>
      <c r="C107" s="48">
        <v>0.3</v>
      </c>
      <c r="D107" s="119"/>
      <c r="E107" s="119"/>
      <c r="F107" s="12"/>
      <c r="G107" s="46"/>
      <c r="H107" s="44"/>
      <c r="I107" s="44"/>
      <c r="J107" s="44"/>
      <c r="K107" s="44"/>
    </row>
    <row r="108" spans="2:12" x14ac:dyDescent="0.25">
      <c r="B108" s="47" t="s">
        <v>64</v>
      </c>
      <c r="C108" s="48">
        <v>0.8</v>
      </c>
      <c r="D108" s="119"/>
      <c r="E108" s="119"/>
      <c r="F108" s="12"/>
      <c r="G108" s="46"/>
      <c r="H108" s="44"/>
      <c r="I108" s="44"/>
      <c r="J108" s="44"/>
      <c r="K108" s="44"/>
    </row>
    <row r="109" spans="2:12" x14ac:dyDescent="0.25">
      <c r="B109" s="47" t="s">
        <v>65</v>
      </c>
      <c r="C109" s="48">
        <v>0.8</v>
      </c>
      <c r="D109" s="119"/>
      <c r="E109" s="119"/>
      <c r="F109" s="12"/>
      <c r="G109" s="46"/>
      <c r="H109" s="44"/>
      <c r="I109" s="44"/>
      <c r="J109" s="44"/>
      <c r="K109" s="44"/>
    </row>
    <row r="110" spans="2:12" x14ac:dyDescent="0.25">
      <c r="B110" s="47" t="s">
        <v>66</v>
      </c>
      <c r="C110" s="48">
        <v>0.2</v>
      </c>
      <c r="D110" s="119"/>
      <c r="E110" s="119"/>
      <c r="F110" s="12"/>
      <c r="G110" s="46"/>
      <c r="H110" s="44"/>
      <c r="I110" s="44"/>
      <c r="J110" s="44"/>
      <c r="K110" s="44"/>
    </row>
    <row r="111" spans="2:12" x14ac:dyDescent="0.25">
      <c r="B111" s="49" t="s">
        <v>67</v>
      </c>
      <c r="C111" s="50">
        <v>0.8</v>
      </c>
      <c r="D111" s="119"/>
      <c r="E111" s="119"/>
      <c r="F111" s="12"/>
      <c r="G111" s="46"/>
      <c r="H111" s="44"/>
      <c r="I111" s="44"/>
      <c r="J111" s="44"/>
      <c r="K111" s="44"/>
    </row>
    <row r="112" spans="2:12" x14ac:dyDescent="0.25">
      <c r="B112" s="74"/>
      <c r="C112" s="75"/>
      <c r="D112" s="119"/>
      <c r="E112" s="119"/>
      <c r="F112" s="12"/>
      <c r="G112" s="46"/>
      <c r="H112" s="44"/>
      <c r="I112" s="44"/>
      <c r="J112" s="44"/>
      <c r="K112" s="44"/>
    </row>
    <row r="113" spans="2:11" ht="16.5" thickBot="1" x14ac:dyDescent="0.3">
      <c r="B113" s="74"/>
      <c r="C113" s="75"/>
      <c r="D113" s="119"/>
      <c r="E113" s="119"/>
      <c r="F113" s="12"/>
      <c r="G113" s="46"/>
      <c r="H113" s="44"/>
      <c r="I113" s="44"/>
      <c r="J113" s="44"/>
      <c r="K113" s="44"/>
    </row>
    <row r="114" spans="2:11" x14ac:dyDescent="0.25">
      <c r="B114" s="515" t="s">
        <v>68</v>
      </c>
      <c r="C114" s="516"/>
      <c r="D114" s="120"/>
      <c r="E114" s="120"/>
    </row>
    <row r="115" spans="2:11" x14ac:dyDescent="0.25">
      <c r="B115" s="9" t="s">
        <v>4</v>
      </c>
      <c r="C115" s="8">
        <f>C106</f>
        <v>0</v>
      </c>
      <c r="D115" s="13"/>
      <c r="E115" s="13"/>
    </row>
    <row r="116" spans="2:11" x14ac:dyDescent="0.25">
      <c r="B116" s="9" t="s">
        <v>5</v>
      </c>
      <c r="C116" s="8">
        <f>C110</f>
        <v>0.2</v>
      </c>
      <c r="D116" s="13"/>
      <c r="E116" s="13"/>
    </row>
    <row r="117" spans="2:11" x14ac:dyDescent="0.25">
      <c r="B117" s="9" t="s">
        <v>2</v>
      </c>
      <c r="C117" s="8">
        <f>C109</f>
        <v>0.8</v>
      </c>
      <c r="D117" s="13"/>
      <c r="E117" s="13"/>
    </row>
    <row r="118" spans="2:11" x14ac:dyDescent="0.25">
      <c r="B118" s="5" t="s">
        <v>6</v>
      </c>
      <c r="C118" s="6">
        <f>C109</f>
        <v>0.8</v>
      </c>
      <c r="D118" s="13"/>
      <c r="E118" s="13"/>
    </row>
    <row r="119" spans="2:11" x14ac:dyDescent="0.25">
      <c r="B119" s="7" t="s">
        <v>50</v>
      </c>
      <c r="C119" s="8">
        <f>C106</f>
        <v>0</v>
      </c>
      <c r="D119" s="13"/>
      <c r="E119" s="13"/>
    </row>
    <row r="120" spans="2:11" x14ac:dyDescent="0.25">
      <c r="B120" s="9" t="s">
        <v>7</v>
      </c>
      <c r="C120" s="8">
        <f>C109</f>
        <v>0.8</v>
      </c>
      <c r="D120" s="13"/>
      <c r="E120" s="13"/>
    </row>
    <row r="121" spans="2:11" x14ac:dyDescent="0.25">
      <c r="B121" s="7" t="s">
        <v>1</v>
      </c>
      <c r="C121" s="8">
        <f>C109</f>
        <v>0.8</v>
      </c>
      <c r="D121" s="13"/>
      <c r="E121" s="13"/>
    </row>
    <row r="122" spans="2:11" x14ac:dyDescent="0.25">
      <c r="B122" s="7" t="s">
        <v>12</v>
      </c>
      <c r="C122" s="8">
        <f>C109</f>
        <v>0.8</v>
      </c>
      <c r="D122" s="13"/>
      <c r="E122" s="13"/>
    </row>
    <row r="123" spans="2:11" x14ac:dyDescent="0.25">
      <c r="B123" s="7" t="s">
        <v>58</v>
      </c>
      <c r="C123" s="8">
        <f>C109</f>
        <v>0.8</v>
      </c>
      <c r="D123" s="13"/>
      <c r="E123" s="13"/>
    </row>
    <row r="124" spans="2:11" x14ac:dyDescent="0.25">
      <c r="B124" s="7" t="s">
        <v>8</v>
      </c>
      <c r="C124" s="8">
        <f>C109</f>
        <v>0.8</v>
      </c>
      <c r="D124" s="13"/>
      <c r="E124" s="13"/>
    </row>
    <row r="125" spans="2:11" s="14" customFormat="1" x14ac:dyDescent="0.25">
      <c r="B125" s="7" t="s">
        <v>9</v>
      </c>
      <c r="C125" s="8">
        <f>C106</f>
        <v>0</v>
      </c>
      <c r="D125" s="13"/>
      <c r="E125" s="13"/>
      <c r="F125" s="2"/>
      <c r="G125" s="2"/>
      <c r="H125" s="2"/>
      <c r="I125" s="2"/>
      <c r="J125" s="2"/>
      <c r="K125" s="2"/>
    </row>
    <row r="126" spans="2:11" s="14" customFormat="1" ht="16.5" thickBot="1" x14ac:dyDescent="0.3">
      <c r="B126" s="10" t="s">
        <v>10</v>
      </c>
      <c r="C126" s="11">
        <f>C110</f>
        <v>0.2</v>
      </c>
      <c r="D126" s="13"/>
      <c r="E126" s="13"/>
      <c r="F126" s="2"/>
      <c r="G126" s="2"/>
      <c r="H126" s="2"/>
      <c r="I126" s="2"/>
      <c r="J126" s="2"/>
      <c r="K126" s="2"/>
    </row>
    <row r="127" spans="2:11" x14ac:dyDescent="0.25">
      <c r="B127" s="14"/>
      <c r="C127" s="15"/>
      <c r="D127" s="15"/>
      <c r="E127" s="15"/>
    </row>
    <row r="128" spans="2:11" ht="16.5" thickBot="1" x14ac:dyDescent="0.3">
      <c r="B128" s="14"/>
      <c r="C128" s="15"/>
      <c r="D128" s="15"/>
      <c r="E128" s="15"/>
    </row>
    <row r="129" spans="2:11" ht="47.25" x14ac:dyDescent="0.25">
      <c r="B129" s="495" t="s">
        <v>666</v>
      </c>
      <c r="C129" s="496" t="s">
        <v>13</v>
      </c>
      <c r="D129" s="28"/>
      <c r="E129" s="28"/>
    </row>
    <row r="130" spans="2:11" ht="16.5" thickBot="1" x14ac:dyDescent="0.3">
      <c r="B130" s="10"/>
      <c r="C130" s="53">
        <v>0.25</v>
      </c>
      <c r="D130" s="72"/>
      <c r="E130" s="72"/>
    </row>
    <row r="131" spans="2:11" x14ac:dyDescent="0.25">
      <c r="B131" s="12"/>
      <c r="C131" s="54"/>
      <c r="D131" s="54"/>
      <c r="E131" s="54"/>
    </row>
    <row r="132" spans="2:11" ht="16.5" thickBot="1" x14ac:dyDescent="0.3">
      <c r="B132" s="14"/>
      <c r="C132" s="15"/>
      <c r="D132" s="15"/>
      <c r="E132" s="15"/>
    </row>
    <row r="133" spans="2:11" ht="33" x14ac:dyDescent="0.35">
      <c r="B133" s="55" t="s">
        <v>75</v>
      </c>
      <c r="C133" s="497" t="s">
        <v>0</v>
      </c>
      <c r="D133" s="59"/>
      <c r="E133" s="59"/>
    </row>
    <row r="134" spans="2:11" x14ac:dyDescent="0.25">
      <c r="B134" s="9" t="s">
        <v>4</v>
      </c>
      <c r="C134" s="8">
        <f t="shared" ref="C134:C145" si="38">C115*$C$130</f>
        <v>0</v>
      </c>
      <c r="D134" s="13"/>
      <c r="E134" s="13"/>
    </row>
    <row r="135" spans="2:11" x14ac:dyDescent="0.25">
      <c r="B135" s="9" t="s">
        <v>5</v>
      </c>
      <c r="C135" s="8">
        <f t="shared" si="38"/>
        <v>0.05</v>
      </c>
      <c r="D135" s="13"/>
      <c r="E135" s="13"/>
    </row>
    <row r="136" spans="2:11" s="14" customFormat="1" x14ac:dyDescent="0.25">
      <c r="B136" s="9" t="s">
        <v>2</v>
      </c>
      <c r="C136" s="8">
        <f t="shared" si="38"/>
        <v>0.2</v>
      </c>
      <c r="D136" s="13"/>
      <c r="E136" s="13"/>
      <c r="F136" s="2"/>
      <c r="G136" s="2"/>
      <c r="H136" s="2"/>
      <c r="I136" s="2"/>
      <c r="J136" s="2"/>
      <c r="K136" s="2"/>
    </row>
    <row r="137" spans="2:11" s="14" customFormat="1" x14ac:dyDescent="0.25">
      <c r="B137" s="5" t="s">
        <v>6</v>
      </c>
      <c r="C137" s="6">
        <f t="shared" si="38"/>
        <v>0.2</v>
      </c>
      <c r="D137" s="13"/>
      <c r="E137" s="13"/>
      <c r="F137" s="2"/>
      <c r="G137" s="2"/>
      <c r="H137" s="2"/>
      <c r="I137" s="2"/>
      <c r="J137" s="2"/>
      <c r="K137" s="2"/>
    </row>
    <row r="138" spans="2:11" x14ac:dyDescent="0.25">
      <c r="B138" s="7" t="s">
        <v>50</v>
      </c>
      <c r="C138" s="8">
        <f t="shared" si="38"/>
        <v>0</v>
      </c>
      <c r="D138" s="13"/>
      <c r="E138" s="13"/>
    </row>
    <row r="139" spans="2:11" x14ac:dyDescent="0.25">
      <c r="B139" s="9" t="s">
        <v>7</v>
      </c>
      <c r="C139" s="8">
        <f t="shared" si="38"/>
        <v>0.2</v>
      </c>
      <c r="D139" s="13"/>
      <c r="E139" s="13"/>
    </row>
    <row r="140" spans="2:11" x14ac:dyDescent="0.25">
      <c r="B140" s="7" t="s">
        <v>1</v>
      </c>
      <c r="C140" s="8">
        <f t="shared" si="38"/>
        <v>0.2</v>
      </c>
      <c r="D140" s="13"/>
      <c r="E140" s="13"/>
    </row>
    <row r="141" spans="2:11" x14ac:dyDescent="0.25">
      <c r="B141" s="7" t="s">
        <v>12</v>
      </c>
      <c r="C141" s="8">
        <f t="shared" si="38"/>
        <v>0.2</v>
      </c>
      <c r="D141" s="13"/>
      <c r="E141" s="13"/>
    </row>
    <row r="142" spans="2:11" x14ac:dyDescent="0.25">
      <c r="B142" s="7" t="s">
        <v>58</v>
      </c>
      <c r="C142" s="8">
        <f t="shared" si="38"/>
        <v>0.2</v>
      </c>
      <c r="D142" s="13"/>
      <c r="E142" s="13"/>
    </row>
    <row r="143" spans="2:11" x14ac:dyDescent="0.25">
      <c r="B143" s="7" t="s">
        <v>8</v>
      </c>
      <c r="C143" s="8">
        <f t="shared" si="38"/>
        <v>0.2</v>
      </c>
      <c r="D143" s="13"/>
      <c r="E143" s="13"/>
    </row>
    <row r="144" spans="2:11" x14ac:dyDescent="0.25">
      <c r="B144" s="7" t="s">
        <v>9</v>
      </c>
      <c r="C144" s="8">
        <f t="shared" si="38"/>
        <v>0</v>
      </c>
      <c r="D144" s="13"/>
      <c r="E144" s="13"/>
    </row>
    <row r="145" spans="2:12" ht="16.5" thickBot="1" x14ac:dyDescent="0.3">
      <c r="B145" s="10" t="s">
        <v>10</v>
      </c>
      <c r="C145" s="11">
        <f t="shared" si="38"/>
        <v>0.05</v>
      </c>
      <c r="D145" s="13"/>
      <c r="E145" s="13"/>
      <c r="F145" s="57"/>
      <c r="G145" s="57"/>
      <c r="H145" s="57"/>
      <c r="I145" s="57"/>
    </row>
    <row r="146" spans="2:12" x14ac:dyDescent="0.25">
      <c r="B146" s="12"/>
      <c r="C146" s="54"/>
      <c r="D146" s="54"/>
      <c r="E146" s="54"/>
      <c r="F146" s="57"/>
      <c r="G146" s="57"/>
      <c r="H146" s="57"/>
      <c r="I146" s="57"/>
    </row>
    <row r="147" spans="2:12" ht="16.5" thickBot="1" x14ac:dyDescent="0.3">
      <c r="B147" s="58"/>
      <c r="C147" s="59"/>
      <c r="D147" s="59"/>
      <c r="E147" s="59"/>
      <c r="H147" s="60"/>
      <c r="I147" s="60"/>
    </row>
    <row r="148" spans="2:12" ht="50.25" x14ac:dyDescent="0.25">
      <c r="B148" s="494" t="s">
        <v>665</v>
      </c>
      <c r="C148" s="52" t="s">
        <v>19</v>
      </c>
      <c r="D148" s="28"/>
      <c r="E148" s="28"/>
    </row>
    <row r="149" spans="2:12" ht="16.5" thickBot="1" x14ac:dyDescent="0.3">
      <c r="B149" s="10"/>
      <c r="C149" s="53">
        <v>0.35</v>
      </c>
      <c r="D149" s="72"/>
      <c r="E149" s="72"/>
    </row>
    <row r="150" spans="2:12" x14ac:dyDescent="0.25">
      <c r="B150" s="14"/>
      <c r="C150" s="15"/>
      <c r="D150" s="15"/>
      <c r="E150" s="15"/>
    </row>
    <row r="151" spans="2:12" s="19" customFormat="1" x14ac:dyDescent="0.25">
      <c r="B151" s="61" t="s">
        <v>104</v>
      </c>
      <c r="C151" s="17" t="s">
        <v>92</v>
      </c>
      <c r="D151" s="17">
        <v>2005</v>
      </c>
      <c r="E151" s="17">
        <v>2006</v>
      </c>
      <c r="F151" s="17">
        <v>2007</v>
      </c>
      <c r="G151" s="17">
        <v>2008</v>
      </c>
      <c r="H151" s="17">
        <v>2009</v>
      </c>
      <c r="I151" s="17">
        <v>2010</v>
      </c>
      <c r="J151" s="17">
        <v>2011</v>
      </c>
      <c r="K151" s="17">
        <v>2012</v>
      </c>
      <c r="L151" s="18">
        <v>2013</v>
      </c>
    </row>
    <row r="152" spans="2:12" s="19" customFormat="1" x14ac:dyDescent="0.25">
      <c r="B152" s="169" t="s">
        <v>25</v>
      </c>
      <c r="C152" s="39"/>
      <c r="D152" s="203"/>
      <c r="E152" s="203"/>
      <c r="F152" s="203"/>
      <c r="G152" s="203"/>
      <c r="H152" s="203"/>
      <c r="I152" s="203"/>
      <c r="J152" s="203"/>
      <c r="K152" s="203"/>
      <c r="L152" s="204"/>
    </row>
    <row r="153" spans="2:12" s="19" customFormat="1" x14ac:dyDescent="0.25">
      <c r="B153" s="158" t="s">
        <v>143</v>
      </c>
      <c r="C153" s="21"/>
      <c r="D153" s="22">
        <f t="shared" ref="D153:L153" si="39">((D65-$C$149)*$C$137)/10^3</f>
        <v>-6.9999999999999994E-5</v>
      </c>
      <c r="E153" s="22">
        <f t="shared" si="39"/>
        <v>-6.9999999999999994E-5</v>
      </c>
      <c r="F153" s="22">
        <f t="shared" si="39"/>
        <v>-6.9999999999999994E-5</v>
      </c>
      <c r="G153" s="22">
        <f t="shared" si="39"/>
        <v>-6.9999999999999994E-5</v>
      </c>
      <c r="H153" s="22">
        <f t="shared" si="39"/>
        <v>-6.9999999999999994E-5</v>
      </c>
      <c r="I153" s="22">
        <f t="shared" si="39"/>
        <v>-6.9999999999999994E-5</v>
      </c>
      <c r="J153" s="22">
        <f t="shared" si="39"/>
        <v>-6.9999999999999994E-5</v>
      </c>
      <c r="K153" s="22">
        <f t="shared" si="39"/>
        <v>-6.9999999999999994E-5</v>
      </c>
      <c r="L153" s="133">
        <f t="shared" si="39"/>
        <v>-6.9999999999999994E-5</v>
      </c>
    </row>
    <row r="154" spans="2:12" s="19" customFormat="1" x14ac:dyDescent="0.25">
      <c r="B154" s="158" t="s">
        <v>144</v>
      </c>
      <c r="C154" s="21"/>
      <c r="D154" s="22">
        <f t="shared" ref="D154:L154" si="40">((D66-$C$149)*$C$137)/10^3</f>
        <v>20.2527425</v>
      </c>
      <c r="E154" s="22">
        <f t="shared" si="40"/>
        <v>30.095929999999999</v>
      </c>
      <c r="F154" s="22">
        <f t="shared" si="40"/>
        <v>29.091305000000002</v>
      </c>
      <c r="G154" s="22">
        <f t="shared" si="40"/>
        <v>38.079492500000001</v>
      </c>
      <c r="H154" s="22">
        <f t="shared" si="40"/>
        <v>46.308867499999998</v>
      </c>
      <c r="I154" s="22">
        <f t="shared" si="40"/>
        <v>48.831117499999998</v>
      </c>
      <c r="J154" s="22">
        <f t="shared" si="40"/>
        <v>52.88168000000001</v>
      </c>
      <c r="K154" s="22">
        <f t="shared" si="40"/>
        <v>53.480180000000004</v>
      </c>
      <c r="L154" s="133">
        <f t="shared" si="40"/>
        <v>63.077555000000011</v>
      </c>
    </row>
    <row r="155" spans="2:12" s="19" customFormat="1" x14ac:dyDescent="0.25">
      <c r="B155" s="158" t="s">
        <v>145</v>
      </c>
      <c r="C155" s="21"/>
      <c r="D155" s="22">
        <f t="shared" ref="D155:L155" si="41">((D67-$C$149)*$C$137)/10^3</f>
        <v>0.28343000000000002</v>
      </c>
      <c r="E155" s="22">
        <f t="shared" si="41"/>
        <v>0.22133000000000005</v>
      </c>
      <c r="F155" s="22">
        <f t="shared" si="41"/>
        <v>0.17273000000000002</v>
      </c>
      <c r="G155" s="22">
        <f t="shared" si="41"/>
        <v>0.14168</v>
      </c>
      <c r="H155" s="22">
        <f t="shared" si="41"/>
        <v>0.13897999999999999</v>
      </c>
      <c r="I155" s="22">
        <f t="shared" si="41"/>
        <v>0.17273000000000002</v>
      </c>
      <c r="J155" s="22">
        <f t="shared" si="41"/>
        <v>0.22403000000000003</v>
      </c>
      <c r="K155" s="22">
        <f t="shared" si="41"/>
        <v>0.20108000000000001</v>
      </c>
      <c r="L155" s="133">
        <f t="shared" si="41"/>
        <v>0.20108000000000001</v>
      </c>
    </row>
    <row r="156" spans="2:12" s="19" customFormat="1" x14ac:dyDescent="0.25">
      <c r="B156" s="158" t="s">
        <v>146</v>
      </c>
      <c r="C156" s="21"/>
      <c r="D156" s="22">
        <f t="shared" ref="D156:L156" si="42">((D68-$C$149)*$C$137)/10^3</f>
        <v>0.47243000000000007</v>
      </c>
      <c r="E156" s="22">
        <f t="shared" si="42"/>
        <v>0.36893000000000009</v>
      </c>
      <c r="F156" s="22">
        <f t="shared" si="42"/>
        <v>0.28793000000000002</v>
      </c>
      <c r="G156" s="22">
        <f t="shared" si="42"/>
        <v>0.23618000000000003</v>
      </c>
      <c r="H156" s="22">
        <f t="shared" si="42"/>
        <v>0.23168000000000002</v>
      </c>
      <c r="I156" s="22">
        <f t="shared" si="42"/>
        <v>0.28793000000000002</v>
      </c>
      <c r="J156" s="22">
        <f t="shared" si="42"/>
        <v>0.37343000000000004</v>
      </c>
      <c r="K156" s="22">
        <f t="shared" si="42"/>
        <v>0.33518000000000009</v>
      </c>
      <c r="L156" s="133">
        <f t="shared" si="42"/>
        <v>0.33518000000000009</v>
      </c>
    </row>
    <row r="157" spans="2:12" s="19" customFormat="1" x14ac:dyDescent="0.25">
      <c r="B157" s="158" t="s">
        <v>147</v>
      </c>
      <c r="C157" s="21"/>
      <c r="D157" s="22">
        <f t="shared" ref="D157:L157" si="43">((D69-$C$149)*$C$137)/10^3</f>
        <v>-6.9999999999999994E-5</v>
      </c>
      <c r="E157" s="22">
        <f t="shared" si="43"/>
        <v>-6.9999999999999994E-5</v>
      </c>
      <c r="F157" s="22">
        <f t="shared" si="43"/>
        <v>-6.9999999999999994E-5</v>
      </c>
      <c r="G157" s="22">
        <f t="shared" si="43"/>
        <v>-6.9999999999999994E-5</v>
      </c>
      <c r="H157" s="22">
        <f t="shared" si="43"/>
        <v>-6.9999999999999994E-5</v>
      </c>
      <c r="I157" s="22">
        <f t="shared" si="43"/>
        <v>-6.9999999999999994E-5</v>
      </c>
      <c r="J157" s="22">
        <f t="shared" si="43"/>
        <v>-6.9999999999999994E-5</v>
      </c>
      <c r="K157" s="22">
        <f t="shared" si="43"/>
        <v>-6.9999999999999994E-5</v>
      </c>
      <c r="L157" s="133">
        <f t="shared" si="43"/>
        <v>-6.9999999999999994E-5</v>
      </c>
    </row>
    <row r="158" spans="2:12" s="19" customFormat="1" x14ac:dyDescent="0.25">
      <c r="B158" s="158" t="s">
        <v>148</v>
      </c>
      <c r="C158" s="21"/>
      <c r="D158" s="22">
        <f t="shared" ref="D158:L158" si="44">((D70-$C$149)*$C$137)/10^3</f>
        <v>-6.9999999999999994E-5</v>
      </c>
      <c r="E158" s="22">
        <f t="shared" si="44"/>
        <v>-6.9999999999999994E-5</v>
      </c>
      <c r="F158" s="22">
        <f t="shared" si="44"/>
        <v>-6.9999999999999994E-5</v>
      </c>
      <c r="G158" s="22">
        <f t="shared" si="44"/>
        <v>-6.9999999999999994E-5</v>
      </c>
      <c r="H158" s="22">
        <f t="shared" si="44"/>
        <v>-6.9999999999999994E-5</v>
      </c>
      <c r="I158" s="22">
        <f t="shared" si="44"/>
        <v>-6.9999999999999994E-5</v>
      </c>
      <c r="J158" s="22">
        <f t="shared" si="44"/>
        <v>-6.9999999999999994E-5</v>
      </c>
      <c r="K158" s="22">
        <f t="shared" si="44"/>
        <v>-6.9999999999999994E-5</v>
      </c>
      <c r="L158" s="133">
        <f t="shared" si="44"/>
        <v>-6.9999999999999994E-5</v>
      </c>
    </row>
    <row r="159" spans="2:12" s="19" customFormat="1" x14ac:dyDescent="0.25">
      <c r="B159" s="158" t="s">
        <v>149</v>
      </c>
      <c r="C159" s="21"/>
      <c r="D159" s="22">
        <f t="shared" ref="D159:L159" si="45">((D71-$C$149)*$C$137)/10^3</f>
        <v>-6.9999999999999994E-5</v>
      </c>
      <c r="E159" s="22">
        <f t="shared" si="45"/>
        <v>-6.9999999999999994E-5</v>
      </c>
      <c r="F159" s="22">
        <f t="shared" si="45"/>
        <v>-6.9999999999999994E-5</v>
      </c>
      <c r="G159" s="22">
        <f t="shared" si="45"/>
        <v>-6.9999999999999994E-5</v>
      </c>
      <c r="H159" s="22">
        <f t="shared" si="45"/>
        <v>-6.9999999999999994E-5</v>
      </c>
      <c r="I159" s="22">
        <f t="shared" si="45"/>
        <v>-6.9999999999999994E-5</v>
      </c>
      <c r="J159" s="22">
        <f t="shared" si="45"/>
        <v>-6.9999999999999994E-5</v>
      </c>
      <c r="K159" s="22">
        <f t="shared" si="45"/>
        <v>-6.9999999999999994E-5</v>
      </c>
      <c r="L159" s="133">
        <f t="shared" si="45"/>
        <v>-6.9999999999999994E-5</v>
      </c>
    </row>
    <row r="160" spans="2:12" s="19" customFormat="1" x14ac:dyDescent="0.25">
      <c r="B160" s="158" t="s">
        <v>150</v>
      </c>
      <c r="C160" s="21"/>
      <c r="D160" s="22">
        <f t="shared" ref="D160:L160" si="46">((D72-$C$149)*$C$137)/10^3</f>
        <v>-6.9999999999999994E-5</v>
      </c>
      <c r="E160" s="22">
        <f t="shared" si="46"/>
        <v>-6.9999999999999994E-5</v>
      </c>
      <c r="F160" s="22">
        <f t="shared" si="46"/>
        <v>-6.9999999999999994E-5</v>
      </c>
      <c r="G160" s="22">
        <f t="shared" si="46"/>
        <v>-6.9999999999999994E-5</v>
      </c>
      <c r="H160" s="22">
        <f t="shared" si="46"/>
        <v>-6.9999999999999994E-5</v>
      </c>
      <c r="I160" s="22">
        <f t="shared" si="46"/>
        <v>-6.9999999999999994E-5</v>
      </c>
      <c r="J160" s="22">
        <f t="shared" si="46"/>
        <v>-6.9999999999999994E-5</v>
      </c>
      <c r="K160" s="22">
        <f t="shared" si="46"/>
        <v>-6.9999999999999994E-5</v>
      </c>
      <c r="L160" s="133">
        <f t="shared" si="46"/>
        <v>-6.9999999999999994E-5</v>
      </c>
    </row>
    <row r="161" spans="2:12" s="19" customFormat="1" x14ac:dyDescent="0.25">
      <c r="B161" s="158" t="s">
        <v>151</v>
      </c>
      <c r="C161" s="21"/>
      <c r="D161" s="22">
        <f t="shared" ref="D161:L161" si="47">((D73-$C$149)*$C$137)/10^3</f>
        <v>-6.9999999999999994E-5</v>
      </c>
      <c r="E161" s="22">
        <f t="shared" si="47"/>
        <v>-6.9999999999999994E-5</v>
      </c>
      <c r="F161" s="22">
        <f t="shared" si="47"/>
        <v>-6.9999999999999994E-5</v>
      </c>
      <c r="G161" s="22">
        <f t="shared" si="47"/>
        <v>-6.9999999999999994E-5</v>
      </c>
      <c r="H161" s="22">
        <f t="shared" si="47"/>
        <v>-6.9999999999999994E-5</v>
      </c>
      <c r="I161" s="22">
        <f t="shared" si="47"/>
        <v>-6.9999999999999994E-5</v>
      </c>
      <c r="J161" s="22">
        <f t="shared" si="47"/>
        <v>-6.9999999999999994E-5</v>
      </c>
      <c r="K161" s="22">
        <f t="shared" si="47"/>
        <v>-6.9999999999999994E-5</v>
      </c>
      <c r="L161" s="133">
        <f t="shared" si="47"/>
        <v>-6.9999999999999994E-5</v>
      </c>
    </row>
    <row r="162" spans="2:12" s="19" customFormat="1" x14ac:dyDescent="0.25">
      <c r="B162" s="158" t="s">
        <v>152</v>
      </c>
      <c r="C162" s="21"/>
      <c r="D162" s="22">
        <f t="shared" ref="D162:L162" si="48">((D74-$C$149)*$C$137)/10^3</f>
        <v>-6.9999999999999994E-5</v>
      </c>
      <c r="E162" s="22">
        <f t="shared" si="48"/>
        <v>-6.9999999999999994E-5</v>
      </c>
      <c r="F162" s="22">
        <f t="shared" si="48"/>
        <v>-6.9999999999999994E-5</v>
      </c>
      <c r="G162" s="22">
        <f t="shared" si="48"/>
        <v>-6.9999999999999994E-5</v>
      </c>
      <c r="H162" s="22">
        <f t="shared" si="48"/>
        <v>-6.9999999999999994E-5</v>
      </c>
      <c r="I162" s="22">
        <f t="shared" si="48"/>
        <v>-6.9999999999999994E-5</v>
      </c>
      <c r="J162" s="22">
        <f t="shared" si="48"/>
        <v>-6.9999999999999994E-5</v>
      </c>
      <c r="K162" s="22">
        <f t="shared" si="48"/>
        <v>-6.9999999999999994E-5</v>
      </c>
      <c r="L162" s="133">
        <f t="shared" si="48"/>
        <v>-6.9999999999999994E-5</v>
      </c>
    </row>
    <row r="163" spans="2:12" s="19" customFormat="1" x14ac:dyDescent="0.25">
      <c r="B163" s="158" t="s">
        <v>153</v>
      </c>
      <c r="C163" s="21"/>
      <c r="D163" s="22">
        <f t="shared" ref="D163:L163" si="49">((D75-$C$149)*$C$137)/10^3</f>
        <v>-6.9999999999999994E-5</v>
      </c>
      <c r="E163" s="22">
        <f t="shared" si="49"/>
        <v>-6.9999999999999994E-5</v>
      </c>
      <c r="F163" s="22">
        <f t="shared" si="49"/>
        <v>-6.9999999999999994E-5</v>
      </c>
      <c r="G163" s="22">
        <f t="shared" si="49"/>
        <v>-6.9999999999999994E-5</v>
      </c>
      <c r="H163" s="22">
        <f t="shared" si="49"/>
        <v>-6.9999999999999994E-5</v>
      </c>
      <c r="I163" s="22">
        <f t="shared" si="49"/>
        <v>-6.9999999999999994E-5</v>
      </c>
      <c r="J163" s="22">
        <f t="shared" si="49"/>
        <v>-6.9999999999999994E-5</v>
      </c>
      <c r="K163" s="22">
        <f t="shared" si="49"/>
        <v>-6.9999999999999994E-5</v>
      </c>
      <c r="L163" s="133">
        <f t="shared" si="49"/>
        <v>-6.9999999999999994E-5</v>
      </c>
    </row>
    <row r="164" spans="2:12" s="19" customFormat="1" x14ac:dyDescent="0.25">
      <c r="B164" s="158" t="s">
        <v>154</v>
      </c>
      <c r="C164" s="21"/>
      <c r="D164" s="22">
        <f t="shared" ref="D164:L164" si="50">((D76-$C$149)*$C$137)/10^3</f>
        <v>-6.9999999999999994E-5</v>
      </c>
      <c r="E164" s="22">
        <f t="shared" si="50"/>
        <v>-6.9999999999999994E-5</v>
      </c>
      <c r="F164" s="22">
        <f t="shared" si="50"/>
        <v>-6.9999999999999994E-5</v>
      </c>
      <c r="G164" s="22">
        <f t="shared" si="50"/>
        <v>-6.9999999999999994E-5</v>
      </c>
      <c r="H164" s="22">
        <f t="shared" si="50"/>
        <v>-6.9999999999999994E-5</v>
      </c>
      <c r="I164" s="22">
        <f t="shared" si="50"/>
        <v>-6.9999999999999994E-5</v>
      </c>
      <c r="J164" s="22">
        <f t="shared" si="50"/>
        <v>-6.9999999999999994E-5</v>
      </c>
      <c r="K164" s="22">
        <f t="shared" si="50"/>
        <v>-6.9999999999999994E-5</v>
      </c>
      <c r="L164" s="133">
        <f t="shared" si="50"/>
        <v>-6.9999999999999994E-5</v>
      </c>
    </row>
    <row r="165" spans="2:12" s="19" customFormat="1" x14ac:dyDescent="0.25">
      <c r="B165" s="158" t="s">
        <v>155</v>
      </c>
      <c r="C165" s="21"/>
      <c r="D165" s="22">
        <f t="shared" ref="D165:L165" si="51">((D77-$C$149)*$C$137)/10^3</f>
        <v>-6.9999999999999994E-5</v>
      </c>
      <c r="E165" s="22">
        <f t="shared" si="51"/>
        <v>-6.9999999999999994E-5</v>
      </c>
      <c r="F165" s="22">
        <f t="shared" si="51"/>
        <v>-6.9999999999999994E-5</v>
      </c>
      <c r="G165" s="22">
        <f t="shared" si="51"/>
        <v>-6.9999999999999994E-5</v>
      </c>
      <c r="H165" s="22">
        <f t="shared" si="51"/>
        <v>-6.9999999999999994E-5</v>
      </c>
      <c r="I165" s="22">
        <f t="shared" si="51"/>
        <v>-6.9999999999999994E-5</v>
      </c>
      <c r="J165" s="22">
        <f t="shared" si="51"/>
        <v>-6.9999999999999994E-5</v>
      </c>
      <c r="K165" s="22">
        <f t="shared" si="51"/>
        <v>-6.9999999999999994E-5</v>
      </c>
      <c r="L165" s="133">
        <f t="shared" si="51"/>
        <v>-6.9999999999999994E-5</v>
      </c>
    </row>
    <row r="166" spans="2:12" s="19" customFormat="1" x14ac:dyDescent="0.25">
      <c r="B166" s="158" t="s">
        <v>156</v>
      </c>
      <c r="C166" s="21"/>
      <c r="D166" s="22">
        <f t="shared" ref="D166:L166" si="52">((D78-$C$149)*$C$137)/10^3</f>
        <v>-6.9999999999999994E-5</v>
      </c>
      <c r="E166" s="22">
        <f t="shared" si="52"/>
        <v>-6.9999999999999994E-5</v>
      </c>
      <c r="F166" s="22">
        <f t="shared" si="52"/>
        <v>-6.9999999999999994E-5</v>
      </c>
      <c r="G166" s="22">
        <f t="shared" si="52"/>
        <v>-6.9999999999999994E-5</v>
      </c>
      <c r="H166" s="22">
        <f t="shared" si="52"/>
        <v>-6.9999999999999994E-5</v>
      </c>
      <c r="I166" s="22">
        <f t="shared" si="52"/>
        <v>-6.9999999999999994E-5</v>
      </c>
      <c r="J166" s="22">
        <f t="shared" si="52"/>
        <v>-6.9999999999999994E-5</v>
      </c>
      <c r="K166" s="22">
        <f t="shared" si="52"/>
        <v>-6.9999999999999994E-5</v>
      </c>
      <c r="L166" s="133">
        <f t="shared" si="52"/>
        <v>-6.9999999999999994E-5</v>
      </c>
    </row>
    <row r="167" spans="2:12" s="19" customFormat="1" x14ac:dyDescent="0.25">
      <c r="B167" s="158" t="s">
        <v>157</v>
      </c>
      <c r="C167" s="21"/>
      <c r="D167" s="22">
        <f t="shared" ref="D167:L167" si="53">((D79-$C$149)*$C$137)/10^3</f>
        <v>-6.9999999999999994E-5</v>
      </c>
      <c r="E167" s="22">
        <f t="shared" si="53"/>
        <v>-6.9999999999999994E-5</v>
      </c>
      <c r="F167" s="22">
        <f t="shared" si="53"/>
        <v>-6.9999999999999994E-5</v>
      </c>
      <c r="G167" s="22">
        <f t="shared" si="53"/>
        <v>-6.9999999999999994E-5</v>
      </c>
      <c r="H167" s="22">
        <f t="shared" si="53"/>
        <v>-6.9999999999999994E-5</v>
      </c>
      <c r="I167" s="22">
        <f t="shared" si="53"/>
        <v>-6.9999999999999994E-5</v>
      </c>
      <c r="J167" s="22">
        <f t="shared" si="53"/>
        <v>-6.9999999999999994E-5</v>
      </c>
      <c r="K167" s="22">
        <f t="shared" si="53"/>
        <v>-6.9999999999999994E-5</v>
      </c>
      <c r="L167" s="133">
        <f t="shared" si="53"/>
        <v>-6.9999999999999994E-5</v>
      </c>
    </row>
    <row r="168" spans="2:12" s="19" customFormat="1" x14ac:dyDescent="0.25">
      <c r="B168" s="158" t="s">
        <v>158</v>
      </c>
      <c r="C168" s="21"/>
      <c r="D168" s="22">
        <f t="shared" ref="D168:L168" si="54">((D80-$C$149)*$C$137)/10^3</f>
        <v>-6.9999999999999994E-5</v>
      </c>
      <c r="E168" s="22">
        <f t="shared" si="54"/>
        <v>-6.9999999999999994E-5</v>
      </c>
      <c r="F168" s="22">
        <f t="shared" si="54"/>
        <v>-6.9999999999999994E-5</v>
      </c>
      <c r="G168" s="22">
        <f t="shared" si="54"/>
        <v>-6.9999999999999994E-5</v>
      </c>
      <c r="H168" s="22">
        <f t="shared" si="54"/>
        <v>-6.9999999999999994E-5</v>
      </c>
      <c r="I168" s="22">
        <f t="shared" si="54"/>
        <v>-6.9999999999999994E-5</v>
      </c>
      <c r="J168" s="22">
        <f t="shared" si="54"/>
        <v>-6.9999999999999994E-5</v>
      </c>
      <c r="K168" s="22">
        <f t="shared" si="54"/>
        <v>-6.9999999999999994E-5</v>
      </c>
      <c r="L168" s="133">
        <f t="shared" si="54"/>
        <v>-6.9999999999999994E-5</v>
      </c>
    </row>
    <row r="169" spans="2:12" s="19" customFormat="1" x14ac:dyDescent="0.25">
      <c r="B169" s="158" t="s">
        <v>159</v>
      </c>
      <c r="C169" s="21"/>
      <c r="D169" s="22">
        <f t="shared" ref="D169:L169" si="55">((D81-$C$149)*$C$137)/10^3</f>
        <v>1771.7061800000001</v>
      </c>
      <c r="E169" s="22">
        <f t="shared" si="55"/>
        <v>1832.2874300000001</v>
      </c>
      <c r="F169" s="22">
        <f t="shared" si="55"/>
        <v>1756.6874300000002</v>
      </c>
      <c r="G169" s="22">
        <f t="shared" si="55"/>
        <v>1876.6911800000003</v>
      </c>
      <c r="H169" s="22">
        <f t="shared" si="55"/>
        <v>1976.8386800000001</v>
      </c>
      <c r="I169" s="22">
        <f t="shared" si="55"/>
        <v>1941.3336800000002</v>
      </c>
      <c r="J169" s="22">
        <f t="shared" si="55"/>
        <v>1972.7549300000001</v>
      </c>
      <c r="K169" s="22">
        <f t="shared" si="55"/>
        <v>2051.2686800000001</v>
      </c>
      <c r="L169" s="133">
        <f t="shared" si="55"/>
        <v>1942.9311800000003</v>
      </c>
    </row>
    <row r="170" spans="2:12" s="19" customFormat="1" x14ac:dyDescent="0.25">
      <c r="B170" s="158" t="s">
        <v>160</v>
      </c>
      <c r="C170" s="21"/>
      <c r="D170" s="22">
        <f t="shared" ref="D170:L170" si="56">((D82-$C$149)*$C$137)/10^3</f>
        <v>505.74367999999998</v>
      </c>
      <c r="E170" s="22">
        <f t="shared" si="56"/>
        <v>529.31243000000006</v>
      </c>
      <c r="F170" s="22">
        <f t="shared" si="56"/>
        <v>464.56867999999997</v>
      </c>
      <c r="G170" s="22">
        <f t="shared" si="56"/>
        <v>496.34992999999997</v>
      </c>
      <c r="H170" s="22">
        <f t="shared" si="56"/>
        <v>530.66243000000009</v>
      </c>
      <c r="I170" s="22">
        <f t="shared" si="56"/>
        <v>577.12493000000006</v>
      </c>
      <c r="J170" s="22">
        <f t="shared" si="56"/>
        <v>607.38742999999999</v>
      </c>
      <c r="K170" s="22">
        <f t="shared" si="56"/>
        <v>586.57492999999999</v>
      </c>
      <c r="L170" s="133">
        <f t="shared" si="56"/>
        <v>594.50618000000009</v>
      </c>
    </row>
    <row r="171" spans="2:12" s="19" customFormat="1" x14ac:dyDescent="0.25">
      <c r="B171" s="158" t="s">
        <v>161</v>
      </c>
      <c r="C171" s="21"/>
      <c r="D171" s="22">
        <f t="shared" ref="D171:L171" si="57">((D83-$C$149)*$C$137)/10^3</f>
        <v>-6.9999999999999994E-5</v>
      </c>
      <c r="E171" s="22">
        <f t="shared" si="57"/>
        <v>-6.9999999999999994E-5</v>
      </c>
      <c r="F171" s="22">
        <f t="shared" si="57"/>
        <v>-6.9999999999999994E-5</v>
      </c>
      <c r="G171" s="22">
        <f t="shared" si="57"/>
        <v>-6.9999999999999994E-5</v>
      </c>
      <c r="H171" s="22">
        <f t="shared" si="57"/>
        <v>-6.9999999999999994E-5</v>
      </c>
      <c r="I171" s="22">
        <f t="shared" si="57"/>
        <v>-6.9999999999999994E-5</v>
      </c>
      <c r="J171" s="22">
        <f t="shared" si="57"/>
        <v>-6.9999999999999994E-5</v>
      </c>
      <c r="K171" s="22">
        <f t="shared" si="57"/>
        <v>-6.9999999999999994E-5</v>
      </c>
      <c r="L171" s="133">
        <f t="shared" si="57"/>
        <v>-6.9999999999999994E-5</v>
      </c>
    </row>
    <row r="172" spans="2:12" s="19" customFormat="1" x14ac:dyDescent="0.25">
      <c r="B172" s="158" t="s">
        <v>162</v>
      </c>
      <c r="C172" s="21"/>
      <c r="D172" s="22">
        <f t="shared" ref="D172:L172" si="58">((D84-$C$149)*$C$137)/10^3</f>
        <v>-6.9999999999999994E-5</v>
      </c>
      <c r="E172" s="22">
        <f t="shared" si="58"/>
        <v>-6.9999999999999994E-5</v>
      </c>
      <c r="F172" s="22">
        <f t="shared" si="58"/>
        <v>-6.9999999999999994E-5</v>
      </c>
      <c r="G172" s="22">
        <f t="shared" si="58"/>
        <v>-6.9999999999999994E-5</v>
      </c>
      <c r="H172" s="22">
        <f t="shared" si="58"/>
        <v>-6.9999999999999994E-5</v>
      </c>
      <c r="I172" s="22">
        <f t="shared" si="58"/>
        <v>-6.9999999999999994E-5</v>
      </c>
      <c r="J172" s="22">
        <f t="shared" si="58"/>
        <v>-6.9999999999999994E-5</v>
      </c>
      <c r="K172" s="22">
        <f t="shared" si="58"/>
        <v>-6.9999999999999994E-5</v>
      </c>
      <c r="L172" s="133">
        <f t="shared" si="58"/>
        <v>-6.9999999999999994E-5</v>
      </c>
    </row>
    <row r="173" spans="2:12" s="19" customFormat="1" x14ac:dyDescent="0.25">
      <c r="B173" s="158" t="s">
        <v>163</v>
      </c>
      <c r="C173" s="21"/>
      <c r="D173" s="22">
        <f t="shared" ref="D173:L173" si="59">((D85-$C$149)*$C$137)/10^3</f>
        <v>-6.9999999999999994E-5</v>
      </c>
      <c r="E173" s="22">
        <f t="shared" si="59"/>
        <v>-6.9999999999999994E-5</v>
      </c>
      <c r="F173" s="22">
        <f t="shared" si="59"/>
        <v>-6.9999999999999994E-5</v>
      </c>
      <c r="G173" s="22">
        <f t="shared" si="59"/>
        <v>-6.9999999999999994E-5</v>
      </c>
      <c r="H173" s="22">
        <f t="shared" si="59"/>
        <v>-6.9999999999999994E-5</v>
      </c>
      <c r="I173" s="22">
        <f t="shared" si="59"/>
        <v>-6.9999999999999994E-5</v>
      </c>
      <c r="J173" s="22">
        <f t="shared" si="59"/>
        <v>-6.9999999999999994E-5</v>
      </c>
      <c r="K173" s="22">
        <f t="shared" si="59"/>
        <v>-6.9999999999999994E-5</v>
      </c>
      <c r="L173" s="133">
        <f t="shared" si="59"/>
        <v>-6.9999999999999994E-5</v>
      </c>
    </row>
    <row r="174" spans="2:12" s="19" customFormat="1" x14ac:dyDescent="0.25">
      <c r="B174" s="158" t="s">
        <v>164</v>
      </c>
      <c r="C174" s="21"/>
      <c r="D174" s="22">
        <f t="shared" ref="D174:L174" si="60">((D86-$C$149)*$C$137)/10^3</f>
        <v>0.28343000000000002</v>
      </c>
      <c r="E174" s="22">
        <f t="shared" si="60"/>
        <v>0.22133000000000005</v>
      </c>
      <c r="F174" s="22">
        <f t="shared" si="60"/>
        <v>0.17273000000000002</v>
      </c>
      <c r="G174" s="22">
        <f t="shared" si="60"/>
        <v>0.14168</v>
      </c>
      <c r="H174" s="22">
        <f t="shared" si="60"/>
        <v>0.13897999999999999</v>
      </c>
      <c r="I174" s="22">
        <f t="shared" si="60"/>
        <v>0.17273000000000002</v>
      </c>
      <c r="J174" s="22">
        <f t="shared" si="60"/>
        <v>0.22403000000000003</v>
      </c>
      <c r="K174" s="22">
        <f t="shared" si="60"/>
        <v>0.20108000000000001</v>
      </c>
      <c r="L174" s="133">
        <f t="shared" si="60"/>
        <v>0.20108000000000001</v>
      </c>
    </row>
    <row r="175" spans="2:12" s="19" customFormat="1" x14ac:dyDescent="0.25">
      <c r="B175" s="158" t="s">
        <v>165</v>
      </c>
      <c r="C175" s="21"/>
      <c r="D175" s="22">
        <f t="shared" ref="D175:L175" si="61">((D87-$C$149)*$C$137)/10^3</f>
        <v>0.47243000000000007</v>
      </c>
      <c r="E175" s="22">
        <f t="shared" si="61"/>
        <v>0.36893000000000009</v>
      </c>
      <c r="F175" s="22">
        <f t="shared" si="61"/>
        <v>0.28793000000000002</v>
      </c>
      <c r="G175" s="22">
        <f t="shared" si="61"/>
        <v>0.23618000000000003</v>
      </c>
      <c r="H175" s="22">
        <f t="shared" si="61"/>
        <v>0.23168000000000002</v>
      </c>
      <c r="I175" s="22">
        <f t="shared" si="61"/>
        <v>0.28793000000000002</v>
      </c>
      <c r="J175" s="22">
        <f t="shared" si="61"/>
        <v>0.37343000000000004</v>
      </c>
      <c r="K175" s="22">
        <f t="shared" si="61"/>
        <v>0.33518000000000009</v>
      </c>
      <c r="L175" s="133">
        <f t="shared" si="61"/>
        <v>0.33518000000000009</v>
      </c>
    </row>
    <row r="176" spans="2:12" s="19" customFormat="1" x14ac:dyDescent="0.25">
      <c r="B176" s="158" t="s">
        <v>166</v>
      </c>
      <c r="C176" s="21"/>
      <c r="D176" s="22">
        <f t="shared" ref="D176:L176" si="62">((D88-$C$149)*$C$137)/10^3</f>
        <v>0.28343000000000002</v>
      </c>
      <c r="E176" s="22">
        <f t="shared" si="62"/>
        <v>0.22133000000000005</v>
      </c>
      <c r="F176" s="22">
        <f t="shared" si="62"/>
        <v>0.17273000000000002</v>
      </c>
      <c r="G176" s="22">
        <f t="shared" si="62"/>
        <v>0.14168</v>
      </c>
      <c r="H176" s="22">
        <f t="shared" si="62"/>
        <v>0.13897999999999999</v>
      </c>
      <c r="I176" s="22">
        <f t="shared" si="62"/>
        <v>0.17273000000000002</v>
      </c>
      <c r="J176" s="22">
        <f t="shared" si="62"/>
        <v>0.22403000000000003</v>
      </c>
      <c r="K176" s="22">
        <f t="shared" si="62"/>
        <v>0.20108000000000001</v>
      </c>
      <c r="L176" s="133">
        <f t="shared" si="62"/>
        <v>0.20108000000000001</v>
      </c>
    </row>
    <row r="177" spans="2:12" s="19" customFormat="1" x14ac:dyDescent="0.25">
      <c r="B177" s="158" t="s">
        <v>167</v>
      </c>
      <c r="C177" s="21"/>
      <c r="D177" s="22">
        <f t="shared" ref="D177:L177" si="63">((D89-$C$149)*$C$137)/10^3</f>
        <v>0.28343000000000002</v>
      </c>
      <c r="E177" s="22">
        <f t="shared" si="63"/>
        <v>0.22133000000000005</v>
      </c>
      <c r="F177" s="22">
        <f t="shared" si="63"/>
        <v>0.17273000000000002</v>
      </c>
      <c r="G177" s="22">
        <f t="shared" si="63"/>
        <v>0.14168</v>
      </c>
      <c r="H177" s="22">
        <f t="shared" si="63"/>
        <v>0.13897999999999999</v>
      </c>
      <c r="I177" s="22">
        <f t="shared" si="63"/>
        <v>0.17273000000000002</v>
      </c>
      <c r="J177" s="22">
        <f t="shared" si="63"/>
        <v>0.22403000000000003</v>
      </c>
      <c r="K177" s="22">
        <f t="shared" si="63"/>
        <v>0.20108000000000001</v>
      </c>
      <c r="L177" s="133">
        <f t="shared" si="63"/>
        <v>0.20108000000000001</v>
      </c>
    </row>
    <row r="178" spans="2:12" s="19" customFormat="1" x14ac:dyDescent="0.25">
      <c r="B178" s="158" t="s">
        <v>168</v>
      </c>
      <c r="C178" s="21"/>
      <c r="D178" s="22">
        <f t="shared" ref="D178:L178" si="64">((D90-$C$149)*$C$137)/10^3</f>
        <v>1.0658675</v>
      </c>
      <c r="E178" s="22">
        <f t="shared" si="64"/>
        <v>1.5839300000000001</v>
      </c>
      <c r="F178" s="22">
        <f t="shared" si="64"/>
        <v>1.5310550000000001</v>
      </c>
      <c r="G178" s="22">
        <f t="shared" si="64"/>
        <v>2.0041175</v>
      </c>
      <c r="H178" s="22">
        <f t="shared" si="64"/>
        <v>2.4372425</v>
      </c>
      <c r="I178" s="22">
        <f t="shared" si="64"/>
        <v>2.5699925000000001</v>
      </c>
      <c r="J178" s="22">
        <f t="shared" si="64"/>
        <v>2.7831800000000002</v>
      </c>
      <c r="K178" s="22">
        <f t="shared" si="64"/>
        <v>2.8146800000000001</v>
      </c>
      <c r="L178" s="133">
        <f t="shared" si="64"/>
        <v>3.3198050000000001</v>
      </c>
    </row>
    <row r="179" spans="2:12" s="19" customFormat="1" x14ac:dyDescent="0.25">
      <c r="B179" s="158" t="s">
        <v>169</v>
      </c>
      <c r="C179" s="21"/>
      <c r="D179" s="22">
        <f t="shared" ref="D179:L179" si="65">((D91-$C$149)*$C$137)/10^3</f>
        <v>-6.9999999999999994E-5</v>
      </c>
      <c r="E179" s="22">
        <f t="shared" si="65"/>
        <v>-6.9999999999999994E-5</v>
      </c>
      <c r="F179" s="22">
        <f t="shared" si="65"/>
        <v>-6.9999999999999994E-5</v>
      </c>
      <c r="G179" s="22">
        <f t="shared" si="65"/>
        <v>-6.9999999999999994E-5</v>
      </c>
      <c r="H179" s="22">
        <f t="shared" si="65"/>
        <v>-6.9999999999999994E-5</v>
      </c>
      <c r="I179" s="22">
        <f t="shared" si="65"/>
        <v>-6.9999999999999994E-5</v>
      </c>
      <c r="J179" s="22">
        <f t="shared" si="65"/>
        <v>-6.9999999999999994E-5</v>
      </c>
      <c r="K179" s="22">
        <f t="shared" si="65"/>
        <v>-6.9999999999999994E-5</v>
      </c>
      <c r="L179" s="133">
        <f t="shared" si="65"/>
        <v>-6.9999999999999994E-5</v>
      </c>
    </row>
    <row r="180" spans="2:12" s="19" customFormat="1" x14ac:dyDescent="0.25">
      <c r="B180" s="158" t="s">
        <v>170</v>
      </c>
      <c r="C180" s="21"/>
      <c r="D180" s="22">
        <f t="shared" ref="D180:L180" si="66">((D92-$C$149)*$C$137)/10^3</f>
        <v>-6.9999999999999994E-5</v>
      </c>
      <c r="E180" s="22">
        <f t="shared" si="66"/>
        <v>-6.9999999999999994E-5</v>
      </c>
      <c r="F180" s="22">
        <f t="shared" si="66"/>
        <v>-6.9999999999999994E-5</v>
      </c>
      <c r="G180" s="22">
        <f t="shared" si="66"/>
        <v>-6.9999999999999994E-5</v>
      </c>
      <c r="H180" s="22">
        <f t="shared" si="66"/>
        <v>-6.9999999999999994E-5</v>
      </c>
      <c r="I180" s="22">
        <f t="shared" si="66"/>
        <v>-6.9999999999999994E-5</v>
      </c>
      <c r="J180" s="22">
        <f t="shared" si="66"/>
        <v>-6.9999999999999994E-5</v>
      </c>
      <c r="K180" s="22">
        <f t="shared" si="66"/>
        <v>-6.9999999999999994E-5</v>
      </c>
      <c r="L180" s="133">
        <f t="shared" si="66"/>
        <v>-6.9999999999999994E-5</v>
      </c>
    </row>
    <row r="181" spans="2:12" s="19" customFormat="1" x14ac:dyDescent="0.25">
      <c r="B181" s="158" t="s">
        <v>171</v>
      </c>
      <c r="C181" s="21"/>
      <c r="D181" s="22">
        <f t="shared" ref="D181:L181" si="67">((D93-$C$149)*$C$137)/10^3</f>
        <v>-6.9999999999999994E-5</v>
      </c>
      <c r="E181" s="22">
        <f t="shared" si="67"/>
        <v>-6.9999999999999994E-5</v>
      </c>
      <c r="F181" s="22">
        <f t="shared" si="67"/>
        <v>-6.9999999999999994E-5</v>
      </c>
      <c r="G181" s="22">
        <f t="shared" si="67"/>
        <v>-6.9999999999999994E-5</v>
      </c>
      <c r="H181" s="22">
        <f t="shared" si="67"/>
        <v>-6.9999999999999994E-5</v>
      </c>
      <c r="I181" s="22">
        <f t="shared" si="67"/>
        <v>-6.9999999999999994E-5</v>
      </c>
      <c r="J181" s="22">
        <f t="shared" si="67"/>
        <v>-6.9999999999999994E-5</v>
      </c>
      <c r="K181" s="22">
        <f t="shared" si="67"/>
        <v>-6.9999999999999994E-5</v>
      </c>
      <c r="L181" s="133">
        <f t="shared" si="67"/>
        <v>-6.9999999999999994E-5</v>
      </c>
    </row>
    <row r="182" spans="2:12" s="19" customFormat="1" x14ac:dyDescent="0.25">
      <c r="B182" s="158" t="s">
        <v>172</v>
      </c>
      <c r="C182" s="21"/>
      <c r="D182" s="22">
        <f t="shared" ref="D182:L182" si="68">((D94-$C$149)*$C$137)/10^3</f>
        <v>-6.9999999999999994E-5</v>
      </c>
      <c r="E182" s="22">
        <f t="shared" si="68"/>
        <v>-6.9999999999999994E-5</v>
      </c>
      <c r="F182" s="22">
        <f t="shared" si="68"/>
        <v>-6.9999999999999994E-5</v>
      </c>
      <c r="G182" s="22">
        <f t="shared" si="68"/>
        <v>-6.9999999999999994E-5</v>
      </c>
      <c r="H182" s="22">
        <f t="shared" si="68"/>
        <v>-6.9999999999999994E-5</v>
      </c>
      <c r="I182" s="22">
        <f t="shared" si="68"/>
        <v>-6.9999999999999994E-5</v>
      </c>
      <c r="J182" s="22">
        <f t="shared" si="68"/>
        <v>-6.9999999999999994E-5</v>
      </c>
      <c r="K182" s="22">
        <f t="shared" si="68"/>
        <v>-6.9999999999999994E-5</v>
      </c>
      <c r="L182" s="133">
        <f t="shared" si="68"/>
        <v>-6.9999999999999994E-5</v>
      </c>
    </row>
    <row r="183" spans="2:12" s="19" customFormat="1" x14ac:dyDescent="0.25">
      <c r="B183" s="158" t="s">
        <v>173</v>
      </c>
      <c r="C183" s="21"/>
      <c r="D183" s="22">
        <f t="shared" ref="D183:L183" si="69">((D95-$C$149)*$C$137)/10^3</f>
        <v>168.24368000000001</v>
      </c>
      <c r="E183" s="22">
        <f t="shared" si="69"/>
        <v>165.37493000000003</v>
      </c>
      <c r="F183" s="22">
        <f t="shared" si="69"/>
        <v>163.18118000000001</v>
      </c>
      <c r="G183" s="22">
        <f t="shared" si="69"/>
        <v>152.94368000000003</v>
      </c>
      <c r="H183" s="22">
        <f t="shared" si="69"/>
        <v>169.36868000000001</v>
      </c>
      <c r="I183" s="22">
        <f t="shared" si="69"/>
        <v>156.37493000000003</v>
      </c>
      <c r="J183" s="22">
        <f t="shared" si="69"/>
        <v>161.32493000000002</v>
      </c>
      <c r="K183" s="22">
        <f t="shared" si="69"/>
        <v>158.53493000000003</v>
      </c>
      <c r="L183" s="133">
        <f t="shared" si="69"/>
        <v>165.81368000000003</v>
      </c>
    </row>
    <row r="184" spans="2:12" s="19" customFormat="1" x14ac:dyDescent="0.25">
      <c r="B184" s="158" t="s">
        <v>193</v>
      </c>
      <c r="C184" s="21"/>
      <c r="D184" s="22">
        <f t="shared" ref="D184:L184" si="70">((D96-$C$149)*$C$137)/10^3</f>
        <v>-6.9999999999999994E-5</v>
      </c>
      <c r="E184" s="22">
        <f t="shared" si="70"/>
        <v>-6.9999999999999994E-5</v>
      </c>
      <c r="F184" s="22">
        <f t="shared" si="70"/>
        <v>-6.9999999999999994E-5</v>
      </c>
      <c r="G184" s="22">
        <f t="shared" si="70"/>
        <v>-6.9999999999999994E-5</v>
      </c>
      <c r="H184" s="22">
        <f t="shared" si="70"/>
        <v>-6.9999999999999994E-5</v>
      </c>
      <c r="I184" s="22">
        <f t="shared" si="70"/>
        <v>-6.9999999999999994E-5</v>
      </c>
      <c r="J184" s="22">
        <f t="shared" si="70"/>
        <v>-6.9999999999999994E-5</v>
      </c>
      <c r="K184" s="22">
        <f t="shared" si="70"/>
        <v>-6.9999999999999994E-5</v>
      </c>
      <c r="L184" s="133">
        <f t="shared" si="70"/>
        <v>-6.9999999999999994E-5</v>
      </c>
    </row>
    <row r="185" spans="2:12" s="19" customFormat="1" x14ac:dyDescent="0.25">
      <c r="B185" s="158" t="s">
        <v>174</v>
      </c>
      <c r="C185" s="21"/>
      <c r="D185" s="22">
        <f t="shared" ref="D185:L185" si="71">((D97-$C$149)*$C$137)/10^3</f>
        <v>0.28343000000000002</v>
      </c>
      <c r="E185" s="22">
        <f t="shared" si="71"/>
        <v>0.22133000000000005</v>
      </c>
      <c r="F185" s="22">
        <f t="shared" si="71"/>
        <v>0.17273000000000002</v>
      </c>
      <c r="G185" s="22">
        <f t="shared" si="71"/>
        <v>0.14168</v>
      </c>
      <c r="H185" s="22">
        <f t="shared" si="71"/>
        <v>0.13897999999999999</v>
      </c>
      <c r="I185" s="22">
        <f t="shared" si="71"/>
        <v>0.17273000000000002</v>
      </c>
      <c r="J185" s="22">
        <f t="shared" si="71"/>
        <v>0.22403000000000003</v>
      </c>
      <c r="K185" s="22">
        <f t="shared" si="71"/>
        <v>0.20108000000000001</v>
      </c>
      <c r="L185" s="133">
        <f t="shared" si="71"/>
        <v>0.20108000000000001</v>
      </c>
    </row>
    <row r="186" spans="2:12" s="19" customFormat="1" x14ac:dyDescent="0.25">
      <c r="B186" s="158" t="s">
        <v>175</v>
      </c>
      <c r="C186" s="21"/>
      <c r="D186" s="22">
        <f t="shared" ref="D186:L186" si="72">((D98-$C$149)*$C$137)/10^3</f>
        <v>-6.9999999999999994E-5</v>
      </c>
      <c r="E186" s="22">
        <f t="shared" si="72"/>
        <v>-6.9999999999999994E-5</v>
      </c>
      <c r="F186" s="22">
        <f t="shared" si="72"/>
        <v>-6.9999999999999994E-5</v>
      </c>
      <c r="G186" s="22">
        <f t="shared" si="72"/>
        <v>-6.9999999999999994E-5</v>
      </c>
      <c r="H186" s="22">
        <f t="shared" si="72"/>
        <v>-6.9999999999999994E-5</v>
      </c>
      <c r="I186" s="22">
        <f t="shared" si="72"/>
        <v>-6.9999999999999994E-5</v>
      </c>
      <c r="J186" s="22">
        <f t="shared" si="72"/>
        <v>-6.9999999999999994E-5</v>
      </c>
      <c r="K186" s="22">
        <f t="shared" si="72"/>
        <v>-6.9999999999999994E-5</v>
      </c>
      <c r="L186" s="133">
        <f t="shared" si="72"/>
        <v>-6.9999999999999994E-5</v>
      </c>
    </row>
    <row r="187" spans="2:12" s="19" customFormat="1" x14ac:dyDescent="0.25">
      <c r="B187" s="158" t="s">
        <v>176</v>
      </c>
      <c r="C187" s="21"/>
      <c r="D187" s="22">
        <f t="shared" ref="D187:L187" si="73">((D99-$C$149)*$C$137)/10^3</f>
        <v>-6.9999999999999994E-5</v>
      </c>
      <c r="E187" s="22">
        <f t="shared" si="73"/>
        <v>-6.9999999999999994E-5</v>
      </c>
      <c r="F187" s="22">
        <f t="shared" si="73"/>
        <v>-6.9999999999999994E-5</v>
      </c>
      <c r="G187" s="22">
        <f t="shared" si="73"/>
        <v>-6.9999999999999994E-5</v>
      </c>
      <c r="H187" s="22">
        <f t="shared" si="73"/>
        <v>-6.9999999999999994E-5</v>
      </c>
      <c r="I187" s="22">
        <f t="shared" si="73"/>
        <v>-6.9999999999999994E-5</v>
      </c>
      <c r="J187" s="22">
        <f t="shared" si="73"/>
        <v>-6.9999999999999994E-5</v>
      </c>
      <c r="K187" s="22">
        <f t="shared" si="73"/>
        <v>-6.9999999999999994E-5</v>
      </c>
      <c r="L187" s="133">
        <f t="shared" si="73"/>
        <v>-6.9999999999999994E-5</v>
      </c>
    </row>
    <row r="188" spans="2:12" s="19" customFormat="1" x14ac:dyDescent="0.25">
      <c r="B188" s="158" t="s">
        <v>177</v>
      </c>
      <c r="C188" s="21"/>
      <c r="D188" s="22">
        <f t="shared" ref="D188:L188" si="74">((D100-$C$149)*$C$137)/10^3</f>
        <v>-6.9999999999999994E-5</v>
      </c>
      <c r="E188" s="22">
        <f t="shared" si="74"/>
        <v>-6.9999999999999994E-5</v>
      </c>
      <c r="F188" s="22">
        <f t="shared" si="74"/>
        <v>-6.9999999999999994E-5</v>
      </c>
      <c r="G188" s="22">
        <f t="shared" si="74"/>
        <v>-6.9999999999999994E-5</v>
      </c>
      <c r="H188" s="22">
        <f t="shared" si="74"/>
        <v>-6.9999999999999994E-5</v>
      </c>
      <c r="I188" s="22">
        <f t="shared" si="74"/>
        <v>-6.9999999999999994E-5</v>
      </c>
      <c r="J188" s="22">
        <f t="shared" si="74"/>
        <v>-6.9999999999999994E-5</v>
      </c>
      <c r="K188" s="22">
        <f t="shared" si="74"/>
        <v>-6.9999999999999994E-5</v>
      </c>
      <c r="L188" s="133">
        <f t="shared" si="74"/>
        <v>-6.9999999999999994E-5</v>
      </c>
    </row>
    <row r="189" spans="2:12" s="19" customFormat="1" x14ac:dyDescent="0.25">
      <c r="B189" s="168" t="s">
        <v>186</v>
      </c>
      <c r="C189" s="162" t="s">
        <v>178</v>
      </c>
      <c r="D189" s="182">
        <f>SUM(D153:D188)</f>
        <v>2469.3724799999991</v>
      </c>
      <c r="E189" s="182">
        <f t="shared" ref="E189:L189" si="75">SUM(E153:E188)</f>
        <v>2560.4974799999986</v>
      </c>
      <c r="F189" s="182">
        <f t="shared" si="75"/>
        <v>2416.4974799999986</v>
      </c>
      <c r="G189" s="182">
        <f t="shared" si="75"/>
        <v>2567.2474800000005</v>
      </c>
      <c r="H189" s="182">
        <f t="shared" si="75"/>
        <v>2726.7724800000001</v>
      </c>
      <c r="I189" s="182">
        <f t="shared" si="75"/>
        <v>2727.6724799999984</v>
      </c>
      <c r="J189" s="182">
        <f t="shared" si="75"/>
        <v>2798.9974799999991</v>
      </c>
      <c r="K189" s="182">
        <f t="shared" si="75"/>
        <v>2854.3474799999995</v>
      </c>
      <c r="L189" s="183">
        <f t="shared" si="75"/>
        <v>2771.3224799999994</v>
      </c>
    </row>
    <row r="190" spans="2:12" s="62" customFormat="1" x14ac:dyDescent="0.25">
      <c r="B190" s="78"/>
      <c r="C190" s="78"/>
      <c r="D190" s="78"/>
      <c r="E190" s="78"/>
      <c r="F190" s="76"/>
      <c r="G190" s="76"/>
      <c r="H190" s="76"/>
      <c r="I190" s="76"/>
      <c r="J190" s="76"/>
      <c r="K190" s="76"/>
      <c r="L190" s="76"/>
    </row>
    <row r="191" spans="2:12" x14ac:dyDescent="0.25">
      <c r="B191" s="14"/>
      <c r="C191" s="15"/>
      <c r="D191" s="15"/>
      <c r="E191" s="15"/>
    </row>
    <row r="192" spans="2:12" s="19" customFormat="1" x14ac:dyDescent="0.25">
      <c r="B192" s="16" t="s">
        <v>54</v>
      </c>
      <c r="C192" s="17" t="s">
        <v>55</v>
      </c>
      <c r="D192" s="17">
        <v>2005</v>
      </c>
      <c r="E192" s="17">
        <v>2006</v>
      </c>
      <c r="F192" s="17">
        <v>2007</v>
      </c>
      <c r="G192" s="17">
        <v>2008</v>
      </c>
      <c r="H192" s="17">
        <v>2009</v>
      </c>
      <c r="I192" s="17">
        <v>2010</v>
      </c>
      <c r="J192" s="17">
        <v>2011</v>
      </c>
      <c r="K192" s="17">
        <v>2012</v>
      </c>
      <c r="L192" s="18">
        <v>2013</v>
      </c>
    </row>
    <row r="193" spans="2:12" s="62" customFormat="1" x14ac:dyDescent="0.25">
      <c r="B193" s="23" t="s">
        <v>25</v>
      </c>
      <c r="C193" s="24" t="s">
        <v>11</v>
      </c>
      <c r="D193" s="64">
        <v>0</v>
      </c>
      <c r="E193" s="64">
        <v>0</v>
      </c>
      <c r="F193" s="64">
        <v>0</v>
      </c>
      <c r="G193" s="64">
        <v>0</v>
      </c>
      <c r="H193" s="64">
        <v>0</v>
      </c>
      <c r="I193" s="64">
        <v>0</v>
      </c>
      <c r="J193" s="64">
        <v>0</v>
      </c>
      <c r="K193" s="64">
        <v>0</v>
      </c>
      <c r="L193" s="65">
        <v>0</v>
      </c>
    </row>
    <row r="194" spans="2:12" x14ac:dyDescent="0.25">
      <c r="B194" s="66"/>
      <c r="C194" s="67"/>
      <c r="D194" s="67"/>
      <c r="E194" s="67"/>
      <c r="F194" s="35"/>
      <c r="G194" s="35"/>
      <c r="H194" s="35"/>
      <c r="I194" s="35"/>
      <c r="J194" s="35"/>
      <c r="K194" s="35"/>
      <c r="L194" s="35"/>
    </row>
    <row r="195" spans="2:12" x14ac:dyDescent="0.25">
      <c r="B195" s="35"/>
      <c r="C195" s="35"/>
      <c r="D195" s="35"/>
      <c r="E195" s="35"/>
      <c r="F195" s="35"/>
      <c r="G195" s="35"/>
      <c r="H195" s="35"/>
      <c r="I195" s="35"/>
      <c r="J195" s="35"/>
      <c r="K195" s="35"/>
      <c r="L195" s="35"/>
    </row>
    <row r="196" spans="2:12" s="19" customFormat="1" x14ac:dyDescent="0.25">
      <c r="B196" s="16" t="s">
        <v>102</v>
      </c>
      <c r="C196" s="17" t="s">
        <v>92</v>
      </c>
      <c r="D196" s="17">
        <v>2005</v>
      </c>
      <c r="E196" s="17">
        <v>2006</v>
      </c>
      <c r="F196" s="17">
        <v>2007</v>
      </c>
      <c r="G196" s="17">
        <v>2008</v>
      </c>
      <c r="H196" s="17">
        <v>2009</v>
      </c>
      <c r="I196" s="17">
        <v>2010</v>
      </c>
      <c r="J196" s="17">
        <v>2011</v>
      </c>
      <c r="K196" s="17">
        <v>2012</v>
      </c>
      <c r="L196" s="18">
        <v>2013</v>
      </c>
    </row>
    <row r="197" spans="2:12" s="19" customFormat="1" x14ac:dyDescent="0.25">
      <c r="B197" s="160" t="s">
        <v>25</v>
      </c>
      <c r="C197" s="28"/>
      <c r="D197" s="135"/>
      <c r="E197" s="135"/>
      <c r="F197" s="135"/>
      <c r="G197" s="135"/>
      <c r="H197" s="135"/>
      <c r="I197" s="135"/>
      <c r="J197" s="135"/>
      <c r="K197" s="135"/>
      <c r="L197" s="342"/>
    </row>
    <row r="198" spans="2:12" s="19" customFormat="1" x14ac:dyDescent="0.25">
      <c r="B198" s="158" t="s">
        <v>143</v>
      </c>
      <c r="C198" s="21"/>
      <c r="D198" s="22">
        <f t="shared" ref="D198:L198" si="76">D153*(1-$F$193)</f>
        <v>-6.9999999999999994E-5</v>
      </c>
      <c r="E198" s="22">
        <f t="shared" si="76"/>
        <v>-6.9999999999999994E-5</v>
      </c>
      <c r="F198" s="22">
        <f t="shared" si="76"/>
        <v>-6.9999999999999994E-5</v>
      </c>
      <c r="G198" s="22">
        <f t="shared" si="76"/>
        <v>-6.9999999999999994E-5</v>
      </c>
      <c r="H198" s="22">
        <f t="shared" si="76"/>
        <v>-6.9999999999999994E-5</v>
      </c>
      <c r="I198" s="22">
        <f t="shared" si="76"/>
        <v>-6.9999999999999994E-5</v>
      </c>
      <c r="J198" s="22">
        <f t="shared" si="76"/>
        <v>-6.9999999999999994E-5</v>
      </c>
      <c r="K198" s="22">
        <f t="shared" si="76"/>
        <v>-6.9999999999999994E-5</v>
      </c>
      <c r="L198" s="133">
        <f t="shared" si="76"/>
        <v>-6.9999999999999994E-5</v>
      </c>
    </row>
    <row r="199" spans="2:12" s="19" customFormat="1" x14ac:dyDescent="0.25">
      <c r="B199" s="158" t="s">
        <v>144</v>
      </c>
      <c r="C199" s="21"/>
      <c r="D199" s="22">
        <f t="shared" ref="D199:L199" si="77">D154*(1-$F$193)</f>
        <v>20.2527425</v>
      </c>
      <c r="E199" s="22">
        <f t="shared" si="77"/>
        <v>30.095929999999999</v>
      </c>
      <c r="F199" s="22">
        <f t="shared" si="77"/>
        <v>29.091305000000002</v>
      </c>
      <c r="G199" s="22">
        <f t="shared" si="77"/>
        <v>38.079492500000001</v>
      </c>
      <c r="H199" s="22">
        <f t="shared" si="77"/>
        <v>46.308867499999998</v>
      </c>
      <c r="I199" s="22">
        <f t="shared" si="77"/>
        <v>48.831117499999998</v>
      </c>
      <c r="J199" s="22">
        <f t="shared" si="77"/>
        <v>52.88168000000001</v>
      </c>
      <c r="K199" s="22">
        <f t="shared" si="77"/>
        <v>53.480180000000004</v>
      </c>
      <c r="L199" s="133">
        <f t="shared" si="77"/>
        <v>63.077555000000011</v>
      </c>
    </row>
    <row r="200" spans="2:12" s="19" customFormat="1" x14ac:dyDescent="0.25">
      <c r="B200" s="158" t="s">
        <v>145</v>
      </c>
      <c r="C200" s="21"/>
      <c r="D200" s="22">
        <f t="shared" ref="D200:L200" si="78">D155*(1-$F$193)</f>
        <v>0.28343000000000002</v>
      </c>
      <c r="E200" s="22">
        <f t="shared" si="78"/>
        <v>0.22133000000000005</v>
      </c>
      <c r="F200" s="22">
        <f t="shared" si="78"/>
        <v>0.17273000000000002</v>
      </c>
      <c r="G200" s="22">
        <f t="shared" si="78"/>
        <v>0.14168</v>
      </c>
      <c r="H200" s="22">
        <f t="shared" si="78"/>
        <v>0.13897999999999999</v>
      </c>
      <c r="I200" s="22">
        <f t="shared" si="78"/>
        <v>0.17273000000000002</v>
      </c>
      <c r="J200" s="22">
        <f t="shared" si="78"/>
        <v>0.22403000000000003</v>
      </c>
      <c r="K200" s="22">
        <f t="shared" si="78"/>
        <v>0.20108000000000001</v>
      </c>
      <c r="L200" s="133">
        <f t="shared" si="78"/>
        <v>0.20108000000000001</v>
      </c>
    </row>
    <row r="201" spans="2:12" s="19" customFormat="1" x14ac:dyDescent="0.25">
      <c r="B201" s="158" t="s">
        <v>146</v>
      </c>
      <c r="C201" s="21"/>
      <c r="D201" s="22">
        <f t="shared" ref="D201:L201" si="79">D156*(1-$F$193)</f>
        <v>0.47243000000000007</v>
      </c>
      <c r="E201" s="22">
        <f t="shared" si="79"/>
        <v>0.36893000000000009</v>
      </c>
      <c r="F201" s="22">
        <f t="shared" si="79"/>
        <v>0.28793000000000002</v>
      </c>
      <c r="G201" s="22">
        <f t="shared" si="79"/>
        <v>0.23618000000000003</v>
      </c>
      <c r="H201" s="22">
        <f t="shared" si="79"/>
        <v>0.23168000000000002</v>
      </c>
      <c r="I201" s="22">
        <f t="shared" si="79"/>
        <v>0.28793000000000002</v>
      </c>
      <c r="J201" s="22">
        <f t="shared" si="79"/>
        <v>0.37343000000000004</v>
      </c>
      <c r="K201" s="22">
        <f t="shared" si="79"/>
        <v>0.33518000000000009</v>
      </c>
      <c r="L201" s="133">
        <f t="shared" si="79"/>
        <v>0.33518000000000009</v>
      </c>
    </row>
    <row r="202" spans="2:12" s="19" customFormat="1" x14ac:dyDescent="0.25">
      <c r="B202" s="158" t="s">
        <v>147</v>
      </c>
      <c r="C202" s="21"/>
      <c r="D202" s="22">
        <f t="shared" ref="D202:L202" si="80">D157*(1-$F$193)</f>
        <v>-6.9999999999999994E-5</v>
      </c>
      <c r="E202" s="22">
        <f t="shared" si="80"/>
        <v>-6.9999999999999994E-5</v>
      </c>
      <c r="F202" s="22">
        <f t="shared" si="80"/>
        <v>-6.9999999999999994E-5</v>
      </c>
      <c r="G202" s="22">
        <f t="shared" si="80"/>
        <v>-6.9999999999999994E-5</v>
      </c>
      <c r="H202" s="22">
        <f t="shared" si="80"/>
        <v>-6.9999999999999994E-5</v>
      </c>
      <c r="I202" s="22">
        <f t="shared" si="80"/>
        <v>-6.9999999999999994E-5</v>
      </c>
      <c r="J202" s="22">
        <f t="shared" si="80"/>
        <v>-6.9999999999999994E-5</v>
      </c>
      <c r="K202" s="22">
        <f t="shared" si="80"/>
        <v>-6.9999999999999994E-5</v>
      </c>
      <c r="L202" s="133">
        <f t="shared" si="80"/>
        <v>-6.9999999999999994E-5</v>
      </c>
    </row>
    <row r="203" spans="2:12" s="19" customFormat="1" x14ac:dyDescent="0.25">
      <c r="B203" s="158" t="s">
        <v>148</v>
      </c>
      <c r="C203" s="21"/>
      <c r="D203" s="22">
        <f t="shared" ref="D203:L203" si="81">D158*(1-$F$193)</f>
        <v>-6.9999999999999994E-5</v>
      </c>
      <c r="E203" s="22">
        <f t="shared" si="81"/>
        <v>-6.9999999999999994E-5</v>
      </c>
      <c r="F203" s="22">
        <f t="shared" si="81"/>
        <v>-6.9999999999999994E-5</v>
      </c>
      <c r="G203" s="22">
        <f t="shared" si="81"/>
        <v>-6.9999999999999994E-5</v>
      </c>
      <c r="H203" s="22">
        <f t="shared" si="81"/>
        <v>-6.9999999999999994E-5</v>
      </c>
      <c r="I203" s="22">
        <f t="shared" si="81"/>
        <v>-6.9999999999999994E-5</v>
      </c>
      <c r="J203" s="22">
        <f t="shared" si="81"/>
        <v>-6.9999999999999994E-5</v>
      </c>
      <c r="K203" s="22">
        <f t="shared" si="81"/>
        <v>-6.9999999999999994E-5</v>
      </c>
      <c r="L203" s="133">
        <f t="shared" si="81"/>
        <v>-6.9999999999999994E-5</v>
      </c>
    </row>
    <row r="204" spans="2:12" s="19" customFormat="1" x14ac:dyDescent="0.25">
      <c r="B204" s="158" t="s">
        <v>149</v>
      </c>
      <c r="C204" s="21"/>
      <c r="D204" s="22">
        <f t="shared" ref="D204:L204" si="82">D159*(1-$F$193)</f>
        <v>-6.9999999999999994E-5</v>
      </c>
      <c r="E204" s="22">
        <f t="shared" si="82"/>
        <v>-6.9999999999999994E-5</v>
      </c>
      <c r="F204" s="22">
        <f t="shared" si="82"/>
        <v>-6.9999999999999994E-5</v>
      </c>
      <c r="G204" s="22">
        <f t="shared" si="82"/>
        <v>-6.9999999999999994E-5</v>
      </c>
      <c r="H204" s="22">
        <f t="shared" si="82"/>
        <v>-6.9999999999999994E-5</v>
      </c>
      <c r="I204" s="22">
        <f t="shared" si="82"/>
        <v>-6.9999999999999994E-5</v>
      </c>
      <c r="J204" s="22">
        <f t="shared" si="82"/>
        <v>-6.9999999999999994E-5</v>
      </c>
      <c r="K204" s="22">
        <f t="shared" si="82"/>
        <v>-6.9999999999999994E-5</v>
      </c>
      <c r="L204" s="133">
        <f t="shared" si="82"/>
        <v>-6.9999999999999994E-5</v>
      </c>
    </row>
    <row r="205" spans="2:12" s="19" customFormat="1" x14ac:dyDescent="0.25">
      <c r="B205" s="158" t="s">
        <v>150</v>
      </c>
      <c r="C205" s="21"/>
      <c r="D205" s="22">
        <f t="shared" ref="D205:L205" si="83">D160*(1-$F$193)</f>
        <v>-6.9999999999999994E-5</v>
      </c>
      <c r="E205" s="22">
        <f t="shared" si="83"/>
        <v>-6.9999999999999994E-5</v>
      </c>
      <c r="F205" s="22">
        <f t="shared" si="83"/>
        <v>-6.9999999999999994E-5</v>
      </c>
      <c r="G205" s="22">
        <f t="shared" si="83"/>
        <v>-6.9999999999999994E-5</v>
      </c>
      <c r="H205" s="22">
        <f t="shared" si="83"/>
        <v>-6.9999999999999994E-5</v>
      </c>
      <c r="I205" s="22">
        <f t="shared" si="83"/>
        <v>-6.9999999999999994E-5</v>
      </c>
      <c r="J205" s="22">
        <f t="shared" si="83"/>
        <v>-6.9999999999999994E-5</v>
      </c>
      <c r="K205" s="22">
        <f t="shared" si="83"/>
        <v>-6.9999999999999994E-5</v>
      </c>
      <c r="L205" s="133">
        <f t="shared" si="83"/>
        <v>-6.9999999999999994E-5</v>
      </c>
    </row>
    <row r="206" spans="2:12" s="19" customFormat="1" x14ac:dyDescent="0.25">
      <c r="B206" s="158" t="s">
        <v>151</v>
      </c>
      <c r="C206" s="21"/>
      <c r="D206" s="22">
        <f t="shared" ref="D206:L206" si="84">D161*(1-$F$193)</f>
        <v>-6.9999999999999994E-5</v>
      </c>
      <c r="E206" s="22">
        <f t="shared" si="84"/>
        <v>-6.9999999999999994E-5</v>
      </c>
      <c r="F206" s="22">
        <f t="shared" si="84"/>
        <v>-6.9999999999999994E-5</v>
      </c>
      <c r="G206" s="22">
        <f t="shared" si="84"/>
        <v>-6.9999999999999994E-5</v>
      </c>
      <c r="H206" s="22">
        <f t="shared" si="84"/>
        <v>-6.9999999999999994E-5</v>
      </c>
      <c r="I206" s="22">
        <f t="shared" si="84"/>
        <v>-6.9999999999999994E-5</v>
      </c>
      <c r="J206" s="22">
        <f t="shared" si="84"/>
        <v>-6.9999999999999994E-5</v>
      </c>
      <c r="K206" s="22">
        <f t="shared" si="84"/>
        <v>-6.9999999999999994E-5</v>
      </c>
      <c r="L206" s="133">
        <f t="shared" si="84"/>
        <v>-6.9999999999999994E-5</v>
      </c>
    </row>
    <row r="207" spans="2:12" s="19" customFormat="1" x14ac:dyDescent="0.25">
      <c r="B207" s="158" t="s">
        <v>152</v>
      </c>
      <c r="C207" s="21"/>
      <c r="D207" s="22">
        <f t="shared" ref="D207:L207" si="85">D162*(1-$F$193)</f>
        <v>-6.9999999999999994E-5</v>
      </c>
      <c r="E207" s="22">
        <f t="shared" si="85"/>
        <v>-6.9999999999999994E-5</v>
      </c>
      <c r="F207" s="22">
        <f t="shared" si="85"/>
        <v>-6.9999999999999994E-5</v>
      </c>
      <c r="G207" s="22">
        <f t="shared" si="85"/>
        <v>-6.9999999999999994E-5</v>
      </c>
      <c r="H207" s="22">
        <f t="shared" si="85"/>
        <v>-6.9999999999999994E-5</v>
      </c>
      <c r="I207" s="22">
        <f t="shared" si="85"/>
        <v>-6.9999999999999994E-5</v>
      </c>
      <c r="J207" s="22">
        <f t="shared" si="85"/>
        <v>-6.9999999999999994E-5</v>
      </c>
      <c r="K207" s="22">
        <f t="shared" si="85"/>
        <v>-6.9999999999999994E-5</v>
      </c>
      <c r="L207" s="133">
        <f t="shared" si="85"/>
        <v>-6.9999999999999994E-5</v>
      </c>
    </row>
    <row r="208" spans="2:12" s="19" customFormat="1" x14ac:dyDescent="0.25">
      <c r="B208" s="158" t="s">
        <v>153</v>
      </c>
      <c r="C208" s="21"/>
      <c r="D208" s="22">
        <f t="shared" ref="D208:L208" si="86">D163*(1-$F$193)</f>
        <v>-6.9999999999999994E-5</v>
      </c>
      <c r="E208" s="22">
        <f t="shared" si="86"/>
        <v>-6.9999999999999994E-5</v>
      </c>
      <c r="F208" s="22">
        <f t="shared" si="86"/>
        <v>-6.9999999999999994E-5</v>
      </c>
      <c r="G208" s="22">
        <f t="shared" si="86"/>
        <v>-6.9999999999999994E-5</v>
      </c>
      <c r="H208" s="22">
        <f t="shared" si="86"/>
        <v>-6.9999999999999994E-5</v>
      </c>
      <c r="I208" s="22">
        <f t="shared" si="86"/>
        <v>-6.9999999999999994E-5</v>
      </c>
      <c r="J208" s="22">
        <f t="shared" si="86"/>
        <v>-6.9999999999999994E-5</v>
      </c>
      <c r="K208" s="22">
        <f t="shared" si="86"/>
        <v>-6.9999999999999994E-5</v>
      </c>
      <c r="L208" s="133">
        <f t="shared" si="86"/>
        <v>-6.9999999999999994E-5</v>
      </c>
    </row>
    <row r="209" spans="2:12" s="19" customFormat="1" x14ac:dyDescent="0.25">
      <c r="B209" s="158" t="s">
        <v>154</v>
      </c>
      <c r="C209" s="21"/>
      <c r="D209" s="22">
        <f t="shared" ref="D209:L209" si="87">D164*(1-$F$193)</f>
        <v>-6.9999999999999994E-5</v>
      </c>
      <c r="E209" s="22">
        <f t="shared" si="87"/>
        <v>-6.9999999999999994E-5</v>
      </c>
      <c r="F209" s="22">
        <f t="shared" si="87"/>
        <v>-6.9999999999999994E-5</v>
      </c>
      <c r="G209" s="22">
        <f t="shared" si="87"/>
        <v>-6.9999999999999994E-5</v>
      </c>
      <c r="H209" s="22">
        <f t="shared" si="87"/>
        <v>-6.9999999999999994E-5</v>
      </c>
      <c r="I209" s="22">
        <f t="shared" si="87"/>
        <v>-6.9999999999999994E-5</v>
      </c>
      <c r="J209" s="22">
        <f t="shared" si="87"/>
        <v>-6.9999999999999994E-5</v>
      </c>
      <c r="K209" s="22">
        <f t="shared" si="87"/>
        <v>-6.9999999999999994E-5</v>
      </c>
      <c r="L209" s="133">
        <f t="shared" si="87"/>
        <v>-6.9999999999999994E-5</v>
      </c>
    </row>
    <row r="210" spans="2:12" s="19" customFormat="1" x14ac:dyDescent="0.25">
      <c r="B210" s="158" t="s">
        <v>155</v>
      </c>
      <c r="C210" s="21"/>
      <c r="D210" s="22">
        <f t="shared" ref="D210:L210" si="88">D165*(1-$F$193)</f>
        <v>-6.9999999999999994E-5</v>
      </c>
      <c r="E210" s="22">
        <f t="shared" si="88"/>
        <v>-6.9999999999999994E-5</v>
      </c>
      <c r="F210" s="22">
        <f t="shared" si="88"/>
        <v>-6.9999999999999994E-5</v>
      </c>
      <c r="G210" s="22">
        <f t="shared" si="88"/>
        <v>-6.9999999999999994E-5</v>
      </c>
      <c r="H210" s="22">
        <f t="shared" si="88"/>
        <v>-6.9999999999999994E-5</v>
      </c>
      <c r="I210" s="22">
        <f t="shared" si="88"/>
        <v>-6.9999999999999994E-5</v>
      </c>
      <c r="J210" s="22">
        <f t="shared" si="88"/>
        <v>-6.9999999999999994E-5</v>
      </c>
      <c r="K210" s="22">
        <f t="shared" si="88"/>
        <v>-6.9999999999999994E-5</v>
      </c>
      <c r="L210" s="133">
        <f t="shared" si="88"/>
        <v>-6.9999999999999994E-5</v>
      </c>
    </row>
    <row r="211" spans="2:12" s="19" customFormat="1" x14ac:dyDescent="0.25">
      <c r="B211" s="158" t="s">
        <v>156</v>
      </c>
      <c r="C211" s="21"/>
      <c r="D211" s="22">
        <f t="shared" ref="D211:L211" si="89">D166*(1-$F$193)</f>
        <v>-6.9999999999999994E-5</v>
      </c>
      <c r="E211" s="22">
        <f t="shared" si="89"/>
        <v>-6.9999999999999994E-5</v>
      </c>
      <c r="F211" s="22">
        <f t="shared" si="89"/>
        <v>-6.9999999999999994E-5</v>
      </c>
      <c r="G211" s="22">
        <f t="shared" si="89"/>
        <v>-6.9999999999999994E-5</v>
      </c>
      <c r="H211" s="22">
        <f t="shared" si="89"/>
        <v>-6.9999999999999994E-5</v>
      </c>
      <c r="I211" s="22">
        <f t="shared" si="89"/>
        <v>-6.9999999999999994E-5</v>
      </c>
      <c r="J211" s="22">
        <f t="shared" si="89"/>
        <v>-6.9999999999999994E-5</v>
      </c>
      <c r="K211" s="22">
        <f t="shared" si="89"/>
        <v>-6.9999999999999994E-5</v>
      </c>
      <c r="L211" s="133">
        <f t="shared" si="89"/>
        <v>-6.9999999999999994E-5</v>
      </c>
    </row>
    <row r="212" spans="2:12" s="19" customFormat="1" x14ac:dyDescent="0.25">
      <c r="B212" s="158" t="s">
        <v>157</v>
      </c>
      <c r="C212" s="21"/>
      <c r="D212" s="22">
        <f t="shared" ref="D212:L212" si="90">D167*(1-$F$193)</f>
        <v>-6.9999999999999994E-5</v>
      </c>
      <c r="E212" s="22">
        <f t="shared" si="90"/>
        <v>-6.9999999999999994E-5</v>
      </c>
      <c r="F212" s="22">
        <f t="shared" si="90"/>
        <v>-6.9999999999999994E-5</v>
      </c>
      <c r="G212" s="22">
        <f t="shared" si="90"/>
        <v>-6.9999999999999994E-5</v>
      </c>
      <c r="H212" s="22">
        <f t="shared" si="90"/>
        <v>-6.9999999999999994E-5</v>
      </c>
      <c r="I212" s="22">
        <f t="shared" si="90"/>
        <v>-6.9999999999999994E-5</v>
      </c>
      <c r="J212" s="22">
        <f t="shared" si="90"/>
        <v>-6.9999999999999994E-5</v>
      </c>
      <c r="K212" s="22">
        <f t="shared" si="90"/>
        <v>-6.9999999999999994E-5</v>
      </c>
      <c r="L212" s="133">
        <f t="shared" si="90"/>
        <v>-6.9999999999999994E-5</v>
      </c>
    </row>
    <row r="213" spans="2:12" s="19" customFormat="1" x14ac:dyDescent="0.25">
      <c r="B213" s="158" t="s">
        <v>158</v>
      </c>
      <c r="C213" s="21"/>
      <c r="D213" s="22">
        <f t="shared" ref="D213:L213" si="91">D168*(1-$F$193)</f>
        <v>-6.9999999999999994E-5</v>
      </c>
      <c r="E213" s="22">
        <f t="shared" si="91"/>
        <v>-6.9999999999999994E-5</v>
      </c>
      <c r="F213" s="22">
        <f t="shared" si="91"/>
        <v>-6.9999999999999994E-5</v>
      </c>
      <c r="G213" s="22">
        <f t="shared" si="91"/>
        <v>-6.9999999999999994E-5</v>
      </c>
      <c r="H213" s="22">
        <f t="shared" si="91"/>
        <v>-6.9999999999999994E-5</v>
      </c>
      <c r="I213" s="22">
        <f t="shared" si="91"/>
        <v>-6.9999999999999994E-5</v>
      </c>
      <c r="J213" s="22">
        <f t="shared" si="91"/>
        <v>-6.9999999999999994E-5</v>
      </c>
      <c r="K213" s="22">
        <f t="shared" si="91"/>
        <v>-6.9999999999999994E-5</v>
      </c>
      <c r="L213" s="133">
        <f t="shared" si="91"/>
        <v>-6.9999999999999994E-5</v>
      </c>
    </row>
    <row r="214" spans="2:12" s="19" customFormat="1" x14ac:dyDescent="0.25">
      <c r="B214" s="158" t="s">
        <v>159</v>
      </c>
      <c r="C214" s="21"/>
      <c r="D214" s="22">
        <f t="shared" ref="D214:L214" si="92">D169*(1-$F$193)</f>
        <v>1771.7061800000001</v>
      </c>
      <c r="E214" s="22">
        <f t="shared" si="92"/>
        <v>1832.2874300000001</v>
      </c>
      <c r="F214" s="22">
        <f t="shared" si="92"/>
        <v>1756.6874300000002</v>
      </c>
      <c r="G214" s="22">
        <f t="shared" si="92"/>
        <v>1876.6911800000003</v>
      </c>
      <c r="H214" s="22">
        <f t="shared" si="92"/>
        <v>1976.8386800000001</v>
      </c>
      <c r="I214" s="22">
        <f t="shared" si="92"/>
        <v>1941.3336800000002</v>
      </c>
      <c r="J214" s="22">
        <f t="shared" si="92"/>
        <v>1972.7549300000001</v>
      </c>
      <c r="K214" s="22">
        <f t="shared" si="92"/>
        <v>2051.2686800000001</v>
      </c>
      <c r="L214" s="133">
        <f t="shared" si="92"/>
        <v>1942.9311800000003</v>
      </c>
    </row>
    <row r="215" spans="2:12" s="19" customFormat="1" x14ac:dyDescent="0.25">
      <c r="B215" s="158" t="s">
        <v>160</v>
      </c>
      <c r="C215" s="21"/>
      <c r="D215" s="22">
        <f t="shared" ref="D215:L215" si="93">D170*(1-$F$193)</f>
        <v>505.74367999999998</v>
      </c>
      <c r="E215" s="22">
        <f t="shared" si="93"/>
        <v>529.31243000000006</v>
      </c>
      <c r="F215" s="22">
        <f t="shared" si="93"/>
        <v>464.56867999999997</v>
      </c>
      <c r="G215" s="22">
        <f t="shared" si="93"/>
        <v>496.34992999999997</v>
      </c>
      <c r="H215" s="22">
        <f t="shared" si="93"/>
        <v>530.66243000000009</v>
      </c>
      <c r="I215" s="22">
        <f t="shared" si="93"/>
        <v>577.12493000000006</v>
      </c>
      <c r="J215" s="22">
        <f t="shared" si="93"/>
        <v>607.38742999999999</v>
      </c>
      <c r="K215" s="22">
        <f t="shared" si="93"/>
        <v>586.57492999999999</v>
      </c>
      <c r="L215" s="133">
        <f t="shared" si="93"/>
        <v>594.50618000000009</v>
      </c>
    </row>
    <row r="216" spans="2:12" s="19" customFormat="1" x14ac:dyDescent="0.25">
      <c r="B216" s="158" t="s">
        <v>161</v>
      </c>
      <c r="C216" s="21"/>
      <c r="D216" s="22">
        <f t="shared" ref="D216:L216" si="94">D171*(1-$F$193)</f>
        <v>-6.9999999999999994E-5</v>
      </c>
      <c r="E216" s="22">
        <f t="shared" si="94"/>
        <v>-6.9999999999999994E-5</v>
      </c>
      <c r="F216" s="22">
        <f t="shared" si="94"/>
        <v>-6.9999999999999994E-5</v>
      </c>
      <c r="G216" s="22">
        <f t="shared" si="94"/>
        <v>-6.9999999999999994E-5</v>
      </c>
      <c r="H216" s="22">
        <f t="shared" si="94"/>
        <v>-6.9999999999999994E-5</v>
      </c>
      <c r="I216" s="22">
        <f t="shared" si="94"/>
        <v>-6.9999999999999994E-5</v>
      </c>
      <c r="J216" s="22">
        <f t="shared" si="94"/>
        <v>-6.9999999999999994E-5</v>
      </c>
      <c r="K216" s="22">
        <f t="shared" si="94"/>
        <v>-6.9999999999999994E-5</v>
      </c>
      <c r="L216" s="133">
        <f t="shared" si="94"/>
        <v>-6.9999999999999994E-5</v>
      </c>
    </row>
    <row r="217" spans="2:12" s="19" customFormat="1" x14ac:dyDescent="0.25">
      <c r="B217" s="158" t="s">
        <v>162</v>
      </c>
      <c r="C217" s="21"/>
      <c r="D217" s="22">
        <f t="shared" ref="D217:L217" si="95">D172*(1-$F$193)</f>
        <v>-6.9999999999999994E-5</v>
      </c>
      <c r="E217" s="22">
        <f t="shared" si="95"/>
        <v>-6.9999999999999994E-5</v>
      </c>
      <c r="F217" s="22">
        <f t="shared" si="95"/>
        <v>-6.9999999999999994E-5</v>
      </c>
      <c r="G217" s="22">
        <f t="shared" si="95"/>
        <v>-6.9999999999999994E-5</v>
      </c>
      <c r="H217" s="22">
        <f t="shared" si="95"/>
        <v>-6.9999999999999994E-5</v>
      </c>
      <c r="I217" s="22">
        <f t="shared" si="95"/>
        <v>-6.9999999999999994E-5</v>
      </c>
      <c r="J217" s="22">
        <f t="shared" si="95"/>
        <v>-6.9999999999999994E-5</v>
      </c>
      <c r="K217" s="22">
        <f t="shared" si="95"/>
        <v>-6.9999999999999994E-5</v>
      </c>
      <c r="L217" s="133">
        <f t="shared" si="95"/>
        <v>-6.9999999999999994E-5</v>
      </c>
    </row>
    <row r="218" spans="2:12" s="19" customFormat="1" x14ac:dyDescent="0.25">
      <c r="B218" s="158" t="s">
        <v>163</v>
      </c>
      <c r="C218" s="21"/>
      <c r="D218" s="22">
        <f t="shared" ref="D218:L218" si="96">D173*(1-$F$193)</f>
        <v>-6.9999999999999994E-5</v>
      </c>
      <c r="E218" s="22">
        <f t="shared" si="96"/>
        <v>-6.9999999999999994E-5</v>
      </c>
      <c r="F218" s="22">
        <f t="shared" si="96"/>
        <v>-6.9999999999999994E-5</v>
      </c>
      <c r="G218" s="22">
        <f t="shared" si="96"/>
        <v>-6.9999999999999994E-5</v>
      </c>
      <c r="H218" s="22">
        <f t="shared" si="96"/>
        <v>-6.9999999999999994E-5</v>
      </c>
      <c r="I218" s="22">
        <f t="shared" si="96"/>
        <v>-6.9999999999999994E-5</v>
      </c>
      <c r="J218" s="22">
        <f t="shared" si="96"/>
        <v>-6.9999999999999994E-5</v>
      </c>
      <c r="K218" s="22">
        <f t="shared" si="96"/>
        <v>-6.9999999999999994E-5</v>
      </c>
      <c r="L218" s="133">
        <f t="shared" si="96"/>
        <v>-6.9999999999999994E-5</v>
      </c>
    </row>
    <row r="219" spans="2:12" s="19" customFormat="1" x14ac:dyDescent="0.25">
      <c r="B219" s="158" t="s">
        <v>164</v>
      </c>
      <c r="C219" s="21"/>
      <c r="D219" s="22">
        <f t="shared" ref="D219:L219" si="97">D174*(1-$F$193)</f>
        <v>0.28343000000000002</v>
      </c>
      <c r="E219" s="22">
        <f t="shared" si="97"/>
        <v>0.22133000000000005</v>
      </c>
      <c r="F219" s="22">
        <f t="shared" si="97"/>
        <v>0.17273000000000002</v>
      </c>
      <c r="G219" s="22">
        <f t="shared" si="97"/>
        <v>0.14168</v>
      </c>
      <c r="H219" s="22">
        <f t="shared" si="97"/>
        <v>0.13897999999999999</v>
      </c>
      <c r="I219" s="22">
        <f t="shared" si="97"/>
        <v>0.17273000000000002</v>
      </c>
      <c r="J219" s="22">
        <f t="shared" si="97"/>
        <v>0.22403000000000003</v>
      </c>
      <c r="K219" s="22">
        <f t="shared" si="97"/>
        <v>0.20108000000000001</v>
      </c>
      <c r="L219" s="133">
        <f t="shared" si="97"/>
        <v>0.20108000000000001</v>
      </c>
    </row>
    <row r="220" spans="2:12" s="19" customFormat="1" x14ac:dyDescent="0.25">
      <c r="B220" s="158" t="s">
        <v>165</v>
      </c>
      <c r="C220" s="21"/>
      <c r="D220" s="22">
        <f t="shared" ref="D220:L220" si="98">D175*(1-$F$193)</f>
        <v>0.47243000000000007</v>
      </c>
      <c r="E220" s="22">
        <f t="shared" si="98"/>
        <v>0.36893000000000009</v>
      </c>
      <c r="F220" s="22">
        <f t="shared" si="98"/>
        <v>0.28793000000000002</v>
      </c>
      <c r="G220" s="22">
        <f t="shared" si="98"/>
        <v>0.23618000000000003</v>
      </c>
      <c r="H220" s="22">
        <f t="shared" si="98"/>
        <v>0.23168000000000002</v>
      </c>
      <c r="I220" s="22">
        <f t="shared" si="98"/>
        <v>0.28793000000000002</v>
      </c>
      <c r="J220" s="22">
        <f t="shared" si="98"/>
        <v>0.37343000000000004</v>
      </c>
      <c r="K220" s="22">
        <f t="shared" si="98"/>
        <v>0.33518000000000009</v>
      </c>
      <c r="L220" s="133">
        <f t="shared" si="98"/>
        <v>0.33518000000000009</v>
      </c>
    </row>
    <row r="221" spans="2:12" s="19" customFormat="1" x14ac:dyDescent="0.25">
      <c r="B221" s="158" t="s">
        <v>166</v>
      </c>
      <c r="C221" s="21"/>
      <c r="D221" s="22">
        <f t="shared" ref="D221:L221" si="99">D176*(1-$F$193)</f>
        <v>0.28343000000000002</v>
      </c>
      <c r="E221" s="22">
        <f t="shared" si="99"/>
        <v>0.22133000000000005</v>
      </c>
      <c r="F221" s="22">
        <f t="shared" si="99"/>
        <v>0.17273000000000002</v>
      </c>
      <c r="G221" s="22">
        <f t="shared" si="99"/>
        <v>0.14168</v>
      </c>
      <c r="H221" s="22">
        <f t="shared" si="99"/>
        <v>0.13897999999999999</v>
      </c>
      <c r="I221" s="22">
        <f t="shared" si="99"/>
        <v>0.17273000000000002</v>
      </c>
      <c r="J221" s="22">
        <f t="shared" si="99"/>
        <v>0.22403000000000003</v>
      </c>
      <c r="K221" s="22">
        <f t="shared" si="99"/>
        <v>0.20108000000000001</v>
      </c>
      <c r="L221" s="133">
        <f t="shared" si="99"/>
        <v>0.20108000000000001</v>
      </c>
    </row>
    <row r="222" spans="2:12" s="19" customFormat="1" x14ac:dyDescent="0.25">
      <c r="B222" s="158" t="s">
        <v>167</v>
      </c>
      <c r="C222" s="21"/>
      <c r="D222" s="22">
        <f t="shared" ref="D222:L222" si="100">D177*(1-$F$193)</f>
        <v>0.28343000000000002</v>
      </c>
      <c r="E222" s="22">
        <f t="shared" si="100"/>
        <v>0.22133000000000005</v>
      </c>
      <c r="F222" s="22">
        <f t="shared" si="100"/>
        <v>0.17273000000000002</v>
      </c>
      <c r="G222" s="22">
        <f t="shared" si="100"/>
        <v>0.14168</v>
      </c>
      <c r="H222" s="22">
        <f t="shared" si="100"/>
        <v>0.13897999999999999</v>
      </c>
      <c r="I222" s="22">
        <f t="shared" si="100"/>
        <v>0.17273000000000002</v>
      </c>
      <c r="J222" s="22">
        <f t="shared" si="100"/>
        <v>0.22403000000000003</v>
      </c>
      <c r="K222" s="22">
        <f t="shared" si="100"/>
        <v>0.20108000000000001</v>
      </c>
      <c r="L222" s="133">
        <f t="shared" si="100"/>
        <v>0.20108000000000001</v>
      </c>
    </row>
    <row r="223" spans="2:12" s="19" customFormat="1" x14ac:dyDescent="0.25">
      <c r="B223" s="158" t="s">
        <v>168</v>
      </c>
      <c r="C223" s="21"/>
      <c r="D223" s="22">
        <f t="shared" ref="D223:L223" si="101">D178*(1-$F$193)</f>
        <v>1.0658675</v>
      </c>
      <c r="E223" s="22">
        <f t="shared" si="101"/>
        <v>1.5839300000000001</v>
      </c>
      <c r="F223" s="22">
        <f t="shared" si="101"/>
        <v>1.5310550000000001</v>
      </c>
      <c r="G223" s="22">
        <f t="shared" si="101"/>
        <v>2.0041175</v>
      </c>
      <c r="H223" s="22">
        <f t="shared" si="101"/>
        <v>2.4372425</v>
      </c>
      <c r="I223" s="22">
        <f t="shared" si="101"/>
        <v>2.5699925000000001</v>
      </c>
      <c r="J223" s="22">
        <f t="shared" si="101"/>
        <v>2.7831800000000002</v>
      </c>
      <c r="K223" s="22">
        <f t="shared" si="101"/>
        <v>2.8146800000000001</v>
      </c>
      <c r="L223" s="133">
        <f t="shared" si="101"/>
        <v>3.3198050000000001</v>
      </c>
    </row>
    <row r="224" spans="2:12" s="19" customFormat="1" x14ac:dyDescent="0.25">
      <c r="B224" s="158" t="s">
        <v>169</v>
      </c>
      <c r="C224" s="21"/>
      <c r="D224" s="22">
        <f t="shared" ref="D224:L224" si="102">D179*(1-$F$193)</f>
        <v>-6.9999999999999994E-5</v>
      </c>
      <c r="E224" s="22">
        <f t="shared" si="102"/>
        <v>-6.9999999999999994E-5</v>
      </c>
      <c r="F224" s="22">
        <f t="shared" si="102"/>
        <v>-6.9999999999999994E-5</v>
      </c>
      <c r="G224" s="22">
        <f t="shared" si="102"/>
        <v>-6.9999999999999994E-5</v>
      </c>
      <c r="H224" s="22">
        <f t="shared" si="102"/>
        <v>-6.9999999999999994E-5</v>
      </c>
      <c r="I224" s="22">
        <f t="shared" si="102"/>
        <v>-6.9999999999999994E-5</v>
      </c>
      <c r="J224" s="22">
        <f t="shared" si="102"/>
        <v>-6.9999999999999994E-5</v>
      </c>
      <c r="K224" s="22">
        <f t="shared" si="102"/>
        <v>-6.9999999999999994E-5</v>
      </c>
      <c r="L224" s="133">
        <f t="shared" si="102"/>
        <v>-6.9999999999999994E-5</v>
      </c>
    </row>
    <row r="225" spans="2:12" s="19" customFormat="1" x14ac:dyDescent="0.25">
      <c r="B225" s="158" t="s">
        <v>170</v>
      </c>
      <c r="C225" s="21"/>
      <c r="D225" s="22">
        <f t="shared" ref="D225:L225" si="103">D180*(1-$F$193)</f>
        <v>-6.9999999999999994E-5</v>
      </c>
      <c r="E225" s="22">
        <f t="shared" si="103"/>
        <v>-6.9999999999999994E-5</v>
      </c>
      <c r="F225" s="22">
        <f t="shared" si="103"/>
        <v>-6.9999999999999994E-5</v>
      </c>
      <c r="G225" s="22">
        <f t="shared" si="103"/>
        <v>-6.9999999999999994E-5</v>
      </c>
      <c r="H225" s="22">
        <f t="shared" si="103"/>
        <v>-6.9999999999999994E-5</v>
      </c>
      <c r="I225" s="22">
        <f t="shared" si="103"/>
        <v>-6.9999999999999994E-5</v>
      </c>
      <c r="J225" s="22">
        <f t="shared" si="103"/>
        <v>-6.9999999999999994E-5</v>
      </c>
      <c r="K225" s="22">
        <f t="shared" si="103"/>
        <v>-6.9999999999999994E-5</v>
      </c>
      <c r="L225" s="133">
        <f t="shared" si="103"/>
        <v>-6.9999999999999994E-5</v>
      </c>
    </row>
    <row r="226" spans="2:12" s="19" customFormat="1" x14ac:dyDescent="0.25">
      <c r="B226" s="158" t="s">
        <v>171</v>
      </c>
      <c r="C226" s="21"/>
      <c r="D226" s="22">
        <f t="shared" ref="D226:L226" si="104">D181*(1-$F$193)</f>
        <v>-6.9999999999999994E-5</v>
      </c>
      <c r="E226" s="22">
        <f t="shared" si="104"/>
        <v>-6.9999999999999994E-5</v>
      </c>
      <c r="F226" s="22">
        <f t="shared" si="104"/>
        <v>-6.9999999999999994E-5</v>
      </c>
      <c r="G226" s="22">
        <f t="shared" si="104"/>
        <v>-6.9999999999999994E-5</v>
      </c>
      <c r="H226" s="22">
        <f t="shared" si="104"/>
        <v>-6.9999999999999994E-5</v>
      </c>
      <c r="I226" s="22">
        <f t="shared" si="104"/>
        <v>-6.9999999999999994E-5</v>
      </c>
      <c r="J226" s="22">
        <f t="shared" si="104"/>
        <v>-6.9999999999999994E-5</v>
      </c>
      <c r="K226" s="22">
        <f t="shared" si="104"/>
        <v>-6.9999999999999994E-5</v>
      </c>
      <c r="L226" s="133">
        <f t="shared" si="104"/>
        <v>-6.9999999999999994E-5</v>
      </c>
    </row>
    <row r="227" spans="2:12" s="19" customFormat="1" x14ac:dyDescent="0.25">
      <c r="B227" s="158" t="s">
        <v>172</v>
      </c>
      <c r="C227" s="21"/>
      <c r="D227" s="22">
        <f t="shared" ref="D227:L227" si="105">D182*(1-$F$193)</f>
        <v>-6.9999999999999994E-5</v>
      </c>
      <c r="E227" s="22">
        <f t="shared" si="105"/>
        <v>-6.9999999999999994E-5</v>
      </c>
      <c r="F227" s="22">
        <f t="shared" si="105"/>
        <v>-6.9999999999999994E-5</v>
      </c>
      <c r="G227" s="22">
        <f t="shared" si="105"/>
        <v>-6.9999999999999994E-5</v>
      </c>
      <c r="H227" s="22">
        <f t="shared" si="105"/>
        <v>-6.9999999999999994E-5</v>
      </c>
      <c r="I227" s="22">
        <f t="shared" si="105"/>
        <v>-6.9999999999999994E-5</v>
      </c>
      <c r="J227" s="22">
        <f t="shared" si="105"/>
        <v>-6.9999999999999994E-5</v>
      </c>
      <c r="K227" s="22">
        <f t="shared" si="105"/>
        <v>-6.9999999999999994E-5</v>
      </c>
      <c r="L227" s="133">
        <f t="shared" si="105"/>
        <v>-6.9999999999999994E-5</v>
      </c>
    </row>
    <row r="228" spans="2:12" s="19" customFormat="1" x14ac:dyDescent="0.25">
      <c r="B228" s="158" t="s">
        <v>173</v>
      </c>
      <c r="C228" s="21"/>
      <c r="D228" s="22">
        <f t="shared" ref="D228:L228" si="106">D183*(1-$F$193)</f>
        <v>168.24368000000001</v>
      </c>
      <c r="E228" s="22">
        <f t="shared" si="106"/>
        <v>165.37493000000003</v>
      </c>
      <c r="F228" s="22">
        <f t="shared" si="106"/>
        <v>163.18118000000001</v>
      </c>
      <c r="G228" s="22">
        <f t="shared" si="106"/>
        <v>152.94368000000003</v>
      </c>
      <c r="H228" s="22">
        <f t="shared" si="106"/>
        <v>169.36868000000001</v>
      </c>
      <c r="I228" s="22">
        <f t="shared" si="106"/>
        <v>156.37493000000003</v>
      </c>
      <c r="J228" s="22">
        <f t="shared" si="106"/>
        <v>161.32493000000002</v>
      </c>
      <c r="K228" s="22">
        <f t="shared" si="106"/>
        <v>158.53493000000003</v>
      </c>
      <c r="L228" s="133">
        <f t="shared" si="106"/>
        <v>165.81368000000003</v>
      </c>
    </row>
    <row r="229" spans="2:12" s="19" customFormat="1" x14ac:dyDescent="0.25">
      <c r="B229" s="158" t="s">
        <v>193</v>
      </c>
      <c r="C229" s="21"/>
      <c r="D229" s="22">
        <f t="shared" ref="D229:L229" si="107">D184*(1-$F$193)</f>
        <v>-6.9999999999999994E-5</v>
      </c>
      <c r="E229" s="22">
        <f t="shared" si="107"/>
        <v>-6.9999999999999994E-5</v>
      </c>
      <c r="F229" s="22">
        <f t="shared" si="107"/>
        <v>-6.9999999999999994E-5</v>
      </c>
      <c r="G229" s="22">
        <f t="shared" si="107"/>
        <v>-6.9999999999999994E-5</v>
      </c>
      <c r="H229" s="22">
        <f t="shared" si="107"/>
        <v>-6.9999999999999994E-5</v>
      </c>
      <c r="I229" s="22">
        <f t="shared" si="107"/>
        <v>-6.9999999999999994E-5</v>
      </c>
      <c r="J229" s="22">
        <f t="shared" si="107"/>
        <v>-6.9999999999999994E-5</v>
      </c>
      <c r="K229" s="22">
        <f t="shared" si="107"/>
        <v>-6.9999999999999994E-5</v>
      </c>
      <c r="L229" s="133">
        <f t="shared" si="107"/>
        <v>-6.9999999999999994E-5</v>
      </c>
    </row>
    <row r="230" spans="2:12" s="19" customFormat="1" x14ac:dyDescent="0.25">
      <c r="B230" s="158" t="s">
        <v>174</v>
      </c>
      <c r="C230" s="21"/>
      <c r="D230" s="22">
        <f t="shared" ref="D230:L230" si="108">D185*(1-$F$193)</f>
        <v>0.28343000000000002</v>
      </c>
      <c r="E230" s="22">
        <f t="shared" si="108"/>
        <v>0.22133000000000005</v>
      </c>
      <c r="F230" s="22">
        <f t="shared" si="108"/>
        <v>0.17273000000000002</v>
      </c>
      <c r="G230" s="22">
        <f t="shared" si="108"/>
        <v>0.14168</v>
      </c>
      <c r="H230" s="22">
        <f t="shared" si="108"/>
        <v>0.13897999999999999</v>
      </c>
      <c r="I230" s="22">
        <f t="shared" si="108"/>
        <v>0.17273000000000002</v>
      </c>
      <c r="J230" s="22">
        <f t="shared" si="108"/>
        <v>0.22403000000000003</v>
      </c>
      <c r="K230" s="22">
        <f t="shared" si="108"/>
        <v>0.20108000000000001</v>
      </c>
      <c r="L230" s="133">
        <f t="shared" si="108"/>
        <v>0.20108000000000001</v>
      </c>
    </row>
    <row r="231" spans="2:12" s="19" customFormat="1" x14ac:dyDescent="0.25">
      <c r="B231" s="158" t="s">
        <v>175</v>
      </c>
      <c r="C231" s="21"/>
      <c r="D231" s="22">
        <f t="shared" ref="D231:L231" si="109">D186*(1-$F$193)</f>
        <v>-6.9999999999999994E-5</v>
      </c>
      <c r="E231" s="22">
        <f t="shared" si="109"/>
        <v>-6.9999999999999994E-5</v>
      </c>
      <c r="F231" s="22">
        <f t="shared" si="109"/>
        <v>-6.9999999999999994E-5</v>
      </c>
      <c r="G231" s="22">
        <f t="shared" si="109"/>
        <v>-6.9999999999999994E-5</v>
      </c>
      <c r="H231" s="22">
        <f t="shared" si="109"/>
        <v>-6.9999999999999994E-5</v>
      </c>
      <c r="I231" s="22">
        <f t="shared" si="109"/>
        <v>-6.9999999999999994E-5</v>
      </c>
      <c r="J231" s="22">
        <f t="shared" si="109"/>
        <v>-6.9999999999999994E-5</v>
      </c>
      <c r="K231" s="22">
        <f t="shared" si="109"/>
        <v>-6.9999999999999994E-5</v>
      </c>
      <c r="L231" s="133">
        <f t="shared" si="109"/>
        <v>-6.9999999999999994E-5</v>
      </c>
    </row>
    <row r="232" spans="2:12" s="19" customFormat="1" x14ac:dyDescent="0.25">
      <c r="B232" s="158" t="s">
        <v>176</v>
      </c>
      <c r="C232" s="21"/>
      <c r="D232" s="22">
        <f t="shared" ref="D232:L232" si="110">D187*(1-$F$193)</f>
        <v>-6.9999999999999994E-5</v>
      </c>
      <c r="E232" s="22">
        <f t="shared" si="110"/>
        <v>-6.9999999999999994E-5</v>
      </c>
      <c r="F232" s="22">
        <f t="shared" si="110"/>
        <v>-6.9999999999999994E-5</v>
      </c>
      <c r="G232" s="22">
        <f t="shared" si="110"/>
        <v>-6.9999999999999994E-5</v>
      </c>
      <c r="H232" s="22">
        <f t="shared" si="110"/>
        <v>-6.9999999999999994E-5</v>
      </c>
      <c r="I232" s="22">
        <f t="shared" si="110"/>
        <v>-6.9999999999999994E-5</v>
      </c>
      <c r="J232" s="22">
        <f t="shared" si="110"/>
        <v>-6.9999999999999994E-5</v>
      </c>
      <c r="K232" s="22">
        <f t="shared" si="110"/>
        <v>-6.9999999999999994E-5</v>
      </c>
      <c r="L232" s="133">
        <f t="shared" si="110"/>
        <v>-6.9999999999999994E-5</v>
      </c>
    </row>
    <row r="233" spans="2:12" s="19" customFormat="1" x14ac:dyDescent="0.25">
      <c r="B233" s="158" t="s">
        <v>177</v>
      </c>
      <c r="C233" s="21"/>
      <c r="D233" s="22">
        <f t="shared" ref="D233:L233" si="111">D188*(1-$F$193)</f>
        <v>-6.9999999999999994E-5</v>
      </c>
      <c r="E233" s="22">
        <f t="shared" si="111"/>
        <v>-6.9999999999999994E-5</v>
      </c>
      <c r="F233" s="22">
        <f t="shared" si="111"/>
        <v>-6.9999999999999994E-5</v>
      </c>
      <c r="G233" s="22">
        <f t="shared" si="111"/>
        <v>-6.9999999999999994E-5</v>
      </c>
      <c r="H233" s="22">
        <f t="shared" si="111"/>
        <v>-6.9999999999999994E-5</v>
      </c>
      <c r="I233" s="22">
        <f t="shared" si="111"/>
        <v>-6.9999999999999994E-5</v>
      </c>
      <c r="J233" s="22">
        <f t="shared" si="111"/>
        <v>-6.9999999999999994E-5</v>
      </c>
      <c r="K233" s="22">
        <f t="shared" si="111"/>
        <v>-6.9999999999999994E-5</v>
      </c>
      <c r="L233" s="133">
        <f t="shared" si="111"/>
        <v>-6.9999999999999994E-5</v>
      </c>
    </row>
    <row r="234" spans="2:12" s="19" customFormat="1" x14ac:dyDescent="0.25">
      <c r="B234" s="168" t="s">
        <v>186</v>
      </c>
      <c r="C234" s="162" t="s">
        <v>178</v>
      </c>
      <c r="D234" s="182">
        <f>SUM(D198:D233)</f>
        <v>2469.3724799999991</v>
      </c>
      <c r="E234" s="182">
        <f t="shared" ref="E234:L234" si="112">SUM(E198:E233)</f>
        <v>2560.4974799999986</v>
      </c>
      <c r="F234" s="182">
        <f t="shared" si="112"/>
        <v>2416.4974799999986</v>
      </c>
      <c r="G234" s="182">
        <f t="shared" si="112"/>
        <v>2567.2474800000005</v>
      </c>
      <c r="H234" s="182">
        <f t="shared" si="112"/>
        <v>2726.7724800000001</v>
      </c>
      <c r="I234" s="182">
        <f t="shared" si="112"/>
        <v>2727.6724799999984</v>
      </c>
      <c r="J234" s="182">
        <f t="shared" si="112"/>
        <v>2798.9974799999991</v>
      </c>
      <c r="K234" s="182">
        <f t="shared" si="112"/>
        <v>2854.3474799999995</v>
      </c>
      <c r="L234" s="183">
        <f t="shared" si="112"/>
        <v>2771.3224799999994</v>
      </c>
    </row>
    <row r="235" spans="2:12" s="62" customFormat="1" x14ac:dyDescent="0.25">
      <c r="F235" s="77"/>
      <c r="G235" s="77"/>
      <c r="H235" s="77"/>
      <c r="I235" s="77"/>
      <c r="J235" s="77"/>
      <c r="K235" s="77"/>
      <c r="L235" s="77"/>
    </row>
    <row r="236" spans="2:12" x14ac:dyDescent="0.25">
      <c r="B236" s="35"/>
      <c r="C236" s="35"/>
      <c r="D236" s="35"/>
      <c r="E236" s="35"/>
      <c r="F236" s="35"/>
      <c r="G236" s="35"/>
      <c r="H236" s="35"/>
      <c r="I236" s="35"/>
      <c r="J236" s="35"/>
      <c r="K236" s="35"/>
      <c r="L236" s="35"/>
    </row>
    <row r="237" spans="2:12" s="19" customFormat="1" x14ac:dyDescent="0.25">
      <c r="B237" s="16" t="s">
        <v>107</v>
      </c>
      <c r="C237" s="17" t="s">
        <v>92</v>
      </c>
      <c r="D237" s="17">
        <v>2005</v>
      </c>
      <c r="E237" s="17">
        <v>2006</v>
      </c>
      <c r="F237" s="17">
        <v>2007</v>
      </c>
      <c r="G237" s="17">
        <v>2008</v>
      </c>
      <c r="H237" s="17">
        <v>2009</v>
      </c>
      <c r="I237" s="17">
        <v>2010</v>
      </c>
      <c r="J237" s="17">
        <v>2011</v>
      </c>
      <c r="K237" s="17">
        <v>2012</v>
      </c>
      <c r="L237" s="18">
        <v>2013</v>
      </c>
    </row>
    <row r="238" spans="2:12" s="69" customFormat="1" x14ac:dyDescent="0.25">
      <c r="B238" s="160" t="s">
        <v>25</v>
      </c>
      <c r="C238" s="28"/>
      <c r="D238" s="203"/>
      <c r="E238" s="203"/>
      <c r="F238" s="203"/>
      <c r="G238" s="203"/>
      <c r="H238" s="203"/>
      <c r="I238" s="203"/>
      <c r="J238" s="203"/>
      <c r="K238" s="203"/>
      <c r="L238" s="204"/>
    </row>
    <row r="239" spans="2:12" s="19" customFormat="1" x14ac:dyDescent="0.25">
      <c r="B239" s="158" t="s">
        <v>143</v>
      </c>
      <c r="C239" s="21"/>
      <c r="D239" s="205">
        <f t="shared" ref="D239:L239" si="113">D198*21</f>
        <v>-1.47E-3</v>
      </c>
      <c r="E239" s="205">
        <f t="shared" si="113"/>
        <v>-1.47E-3</v>
      </c>
      <c r="F239" s="205">
        <f t="shared" si="113"/>
        <v>-1.47E-3</v>
      </c>
      <c r="G239" s="205">
        <f t="shared" si="113"/>
        <v>-1.47E-3</v>
      </c>
      <c r="H239" s="205">
        <f t="shared" si="113"/>
        <v>-1.47E-3</v>
      </c>
      <c r="I239" s="205">
        <f t="shared" si="113"/>
        <v>-1.47E-3</v>
      </c>
      <c r="J239" s="205">
        <f t="shared" si="113"/>
        <v>-1.47E-3</v>
      </c>
      <c r="K239" s="205">
        <f t="shared" si="113"/>
        <v>-1.47E-3</v>
      </c>
      <c r="L239" s="206">
        <f t="shared" si="113"/>
        <v>-1.47E-3</v>
      </c>
    </row>
    <row r="240" spans="2:12" s="19" customFormat="1" x14ac:dyDescent="0.25">
      <c r="B240" s="158" t="s">
        <v>144</v>
      </c>
      <c r="C240" s="21"/>
      <c r="D240" s="22">
        <f t="shared" ref="D240:L240" si="114">D199*21</f>
        <v>425.3075925</v>
      </c>
      <c r="E240" s="22">
        <f t="shared" si="114"/>
        <v>632.01453000000004</v>
      </c>
      <c r="F240" s="22">
        <f t="shared" si="114"/>
        <v>610.91740500000003</v>
      </c>
      <c r="G240" s="22">
        <f t="shared" si="114"/>
        <v>799.66934249999997</v>
      </c>
      <c r="H240" s="22">
        <f t="shared" si="114"/>
        <v>972.48621749999995</v>
      </c>
      <c r="I240" s="22">
        <f t="shared" si="114"/>
        <v>1025.4534675</v>
      </c>
      <c r="J240" s="22">
        <f t="shared" si="114"/>
        <v>1110.5152800000003</v>
      </c>
      <c r="K240" s="22">
        <f t="shared" si="114"/>
        <v>1123.0837800000002</v>
      </c>
      <c r="L240" s="133">
        <f t="shared" si="114"/>
        <v>1324.6286550000002</v>
      </c>
    </row>
    <row r="241" spans="2:12" s="19" customFormat="1" x14ac:dyDescent="0.25">
      <c r="B241" s="158" t="s">
        <v>145</v>
      </c>
      <c r="C241" s="21"/>
      <c r="D241" s="22">
        <f t="shared" ref="D241:L241" si="115">D200*21</f>
        <v>5.9520300000000006</v>
      </c>
      <c r="E241" s="22">
        <f t="shared" si="115"/>
        <v>4.6479300000000014</v>
      </c>
      <c r="F241" s="22">
        <f t="shared" si="115"/>
        <v>3.6273300000000006</v>
      </c>
      <c r="G241" s="22">
        <f t="shared" si="115"/>
        <v>2.9752800000000001</v>
      </c>
      <c r="H241" s="22">
        <f t="shared" si="115"/>
        <v>2.91858</v>
      </c>
      <c r="I241" s="22">
        <f t="shared" si="115"/>
        <v>3.6273300000000006</v>
      </c>
      <c r="J241" s="22">
        <f t="shared" si="115"/>
        <v>4.7046300000000008</v>
      </c>
      <c r="K241" s="22">
        <f t="shared" si="115"/>
        <v>4.2226800000000004</v>
      </c>
      <c r="L241" s="133">
        <f t="shared" si="115"/>
        <v>4.2226800000000004</v>
      </c>
    </row>
    <row r="242" spans="2:12" s="19" customFormat="1" x14ac:dyDescent="0.25">
      <c r="B242" s="158" t="s">
        <v>146</v>
      </c>
      <c r="C242" s="21"/>
      <c r="D242" s="22">
        <f t="shared" ref="D242:L242" si="116">D201*21</f>
        <v>9.9210300000000018</v>
      </c>
      <c r="E242" s="22">
        <f t="shared" si="116"/>
        <v>7.747530000000002</v>
      </c>
      <c r="F242" s="22">
        <f t="shared" si="116"/>
        <v>6.0465300000000006</v>
      </c>
      <c r="G242" s="22">
        <f t="shared" si="116"/>
        <v>4.9597800000000003</v>
      </c>
      <c r="H242" s="22">
        <f t="shared" si="116"/>
        <v>4.8652800000000003</v>
      </c>
      <c r="I242" s="22">
        <f t="shared" si="116"/>
        <v>6.0465300000000006</v>
      </c>
      <c r="J242" s="22">
        <f t="shared" si="116"/>
        <v>7.8420300000000012</v>
      </c>
      <c r="K242" s="22">
        <f t="shared" si="116"/>
        <v>7.0387800000000018</v>
      </c>
      <c r="L242" s="133">
        <f t="shared" si="116"/>
        <v>7.0387800000000018</v>
      </c>
    </row>
    <row r="243" spans="2:12" s="19" customFormat="1" x14ac:dyDescent="0.25">
      <c r="B243" s="158" t="s">
        <v>147</v>
      </c>
      <c r="C243" s="21"/>
      <c r="D243" s="205">
        <f t="shared" ref="D243:L243" si="117">D202*21</f>
        <v>-1.47E-3</v>
      </c>
      <c r="E243" s="205">
        <f t="shared" si="117"/>
        <v>-1.47E-3</v>
      </c>
      <c r="F243" s="205">
        <f t="shared" si="117"/>
        <v>-1.47E-3</v>
      </c>
      <c r="G243" s="205">
        <f t="shared" si="117"/>
        <v>-1.47E-3</v>
      </c>
      <c r="H243" s="205">
        <f t="shared" si="117"/>
        <v>-1.47E-3</v>
      </c>
      <c r="I243" s="205">
        <f t="shared" si="117"/>
        <v>-1.47E-3</v>
      </c>
      <c r="J243" s="205">
        <f t="shared" si="117"/>
        <v>-1.47E-3</v>
      </c>
      <c r="K243" s="205">
        <f t="shared" si="117"/>
        <v>-1.47E-3</v>
      </c>
      <c r="L243" s="206">
        <f t="shared" si="117"/>
        <v>-1.47E-3</v>
      </c>
    </row>
    <row r="244" spans="2:12" s="19" customFormat="1" x14ac:dyDescent="0.25">
      <c r="B244" s="158" t="s">
        <v>148</v>
      </c>
      <c r="C244" s="21"/>
      <c r="D244" s="205">
        <f t="shared" ref="D244:L244" si="118">D203*21</f>
        <v>-1.47E-3</v>
      </c>
      <c r="E244" s="205">
        <f t="shared" si="118"/>
        <v>-1.47E-3</v>
      </c>
      <c r="F244" s="205">
        <f t="shared" si="118"/>
        <v>-1.47E-3</v>
      </c>
      <c r="G244" s="205">
        <f t="shared" si="118"/>
        <v>-1.47E-3</v>
      </c>
      <c r="H244" s="205">
        <f t="shared" si="118"/>
        <v>-1.47E-3</v>
      </c>
      <c r="I244" s="205">
        <f t="shared" si="118"/>
        <v>-1.47E-3</v>
      </c>
      <c r="J244" s="205">
        <f t="shared" si="118"/>
        <v>-1.47E-3</v>
      </c>
      <c r="K244" s="205">
        <f t="shared" si="118"/>
        <v>-1.47E-3</v>
      </c>
      <c r="L244" s="206">
        <f t="shared" si="118"/>
        <v>-1.47E-3</v>
      </c>
    </row>
    <row r="245" spans="2:12" s="19" customFormat="1" x14ac:dyDescent="0.25">
      <c r="B245" s="158" t="s">
        <v>149</v>
      </c>
      <c r="C245" s="21"/>
      <c r="D245" s="205">
        <f t="shared" ref="D245:L245" si="119">D204*21</f>
        <v>-1.47E-3</v>
      </c>
      <c r="E245" s="205">
        <f t="shared" si="119"/>
        <v>-1.47E-3</v>
      </c>
      <c r="F245" s="205">
        <f t="shared" si="119"/>
        <v>-1.47E-3</v>
      </c>
      <c r="G245" s="205">
        <f t="shared" si="119"/>
        <v>-1.47E-3</v>
      </c>
      <c r="H245" s="205">
        <f t="shared" si="119"/>
        <v>-1.47E-3</v>
      </c>
      <c r="I245" s="205">
        <f t="shared" si="119"/>
        <v>-1.47E-3</v>
      </c>
      <c r="J245" s="205">
        <f t="shared" si="119"/>
        <v>-1.47E-3</v>
      </c>
      <c r="K245" s="205">
        <f t="shared" si="119"/>
        <v>-1.47E-3</v>
      </c>
      <c r="L245" s="206">
        <f t="shared" si="119"/>
        <v>-1.47E-3</v>
      </c>
    </row>
    <row r="246" spans="2:12" s="19" customFormat="1" x14ac:dyDescent="0.25">
      <c r="B246" s="158" t="s">
        <v>150</v>
      </c>
      <c r="C246" s="21"/>
      <c r="D246" s="205">
        <f t="shared" ref="D246:L246" si="120">D205*21</f>
        <v>-1.47E-3</v>
      </c>
      <c r="E246" s="205">
        <f t="shared" si="120"/>
        <v>-1.47E-3</v>
      </c>
      <c r="F246" s="205">
        <f t="shared" si="120"/>
        <v>-1.47E-3</v>
      </c>
      <c r="G246" s="205">
        <f t="shared" si="120"/>
        <v>-1.47E-3</v>
      </c>
      <c r="H246" s="205">
        <f t="shared" si="120"/>
        <v>-1.47E-3</v>
      </c>
      <c r="I246" s="205">
        <f t="shared" si="120"/>
        <v>-1.47E-3</v>
      </c>
      <c r="J246" s="205">
        <f t="shared" si="120"/>
        <v>-1.47E-3</v>
      </c>
      <c r="K246" s="205">
        <f t="shared" si="120"/>
        <v>-1.47E-3</v>
      </c>
      <c r="L246" s="206">
        <f t="shared" si="120"/>
        <v>-1.47E-3</v>
      </c>
    </row>
    <row r="247" spans="2:12" s="19" customFormat="1" x14ac:dyDescent="0.25">
      <c r="B247" s="158" t="s">
        <v>151</v>
      </c>
      <c r="C247" s="21"/>
      <c r="D247" s="205">
        <f t="shared" ref="D247:L247" si="121">D206*21</f>
        <v>-1.47E-3</v>
      </c>
      <c r="E247" s="205">
        <f t="shared" si="121"/>
        <v>-1.47E-3</v>
      </c>
      <c r="F247" s="205">
        <f t="shared" si="121"/>
        <v>-1.47E-3</v>
      </c>
      <c r="G247" s="205">
        <f t="shared" si="121"/>
        <v>-1.47E-3</v>
      </c>
      <c r="H247" s="205">
        <f t="shared" si="121"/>
        <v>-1.47E-3</v>
      </c>
      <c r="I247" s="205">
        <f t="shared" si="121"/>
        <v>-1.47E-3</v>
      </c>
      <c r="J247" s="205">
        <f t="shared" si="121"/>
        <v>-1.47E-3</v>
      </c>
      <c r="K247" s="205">
        <f t="shared" si="121"/>
        <v>-1.47E-3</v>
      </c>
      <c r="L247" s="206">
        <f t="shared" si="121"/>
        <v>-1.47E-3</v>
      </c>
    </row>
    <row r="248" spans="2:12" s="19" customFormat="1" x14ac:dyDescent="0.25">
      <c r="B248" s="158" t="s">
        <v>152</v>
      </c>
      <c r="C248" s="21"/>
      <c r="D248" s="205">
        <f t="shared" ref="D248:L248" si="122">D207*21</f>
        <v>-1.47E-3</v>
      </c>
      <c r="E248" s="205">
        <f t="shared" si="122"/>
        <v>-1.47E-3</v>
      </c>
      <c r="F248" s="205">
        <f t="shared" si="122"/>
        <v>-1.47E-3</v>
      </c>
      <c r="G248" s="205">
        <f t="shared" si="122"/>
        <v>-1.47E-3</v>
      </c>
      <c r="H248" s="205">
        <f t="shared" si="122"/>
        <v>-1.47E-3</v>
      </c>
      <c r="I248" s="205">
        <f t="shared" si="122"/>
        <v>-1.47E-3</v>
      </c>
      <c r="J248" s="205">
        <f t="shared" si="122"/>
        <v>-1.47E-3</v>
      </c>
      <c r="K248" s="205">
        <f t="shared" si="122"/>
        <v>-1.47E-3</v>
      </c>
      <c r="L248" s="206">
        <f t="shared" si="122"/>
        <v>-1.47E-3</v>
      </c>
    </row>
    <row r="249" spans="2:12" s="19" customFormat="1" x14ac:dyDescent="0.25">
      <c r="B249" s="158" t="s">
        <v>153</v>
      </c>
      <c r="C249" s="21"/>
      <c r="D249" s="205">
        <f t="shared" ref="D249:L249" si="123">D208*21</f>
        <v>-1.47E-3</v>
      </c>
      <c r="E249" s="205">
        <f t="shared" si="123"/>
        <v>-1.47E-3</v>
      </c>
      <c r="F249" s="205">
        <f t="shared" si="123"/>
        <v>-1.47E-3</v>
      </c>
      <c r="G249" s="205">
        <f t="shared" si="123"/>
        <v>-1.47E-3</v>
      </c>
      <c r="H249" s="205">
        <f t="shared" si="123"/>
        <v>-1.47E-3</v>
      </c>
      <c r="I249" s="205">
        <f t="shared" si="123"/>
        <v>-1.47E-3</v>
      </c>
      <c r="J249" s="205">
        <f t="shared" si="123"/>
        <v>-1.47E-3</v>
      </c>
      <c r="K249" s="205">
        <f t="shared" si="123"/>
        <v>-1.47E-3</v>
      </c>
      <c r="L249" s="206">
        <f t="shared" si="123"/>
        <v>-1.47E-3</v>
      </c>
    </row>
    <row r="250" spans="2:12" s="19" customFormat="1" x14ac:dyDescent="0.25">
      <c r="B250" s="158" t="s">
        <v>154</v>
      </c>
      <c r="C250" s="21"/>
      <c r="D250" s="205">
        <f t="shared" ref="D250:L250" si="124">D209*21</f>
        <v>-1.47E-3</v>
      </c>
      <c r="E250" s="205">
        <f t="shared" si="124"/>
        <v>-1.47E-3</v>
      </c>
      <c r="F250" s="205">
        <f t="shared" si="124"/>
        <v>-1.47E-3</v>
      </c>
      <c r="G250" s="205">
        <f t="shared" si="124"/>
        <v>-1.47E-3</v>
      </c>
      <c r="H250" s="205">
        <f t="shared" si="124"/>
        <v>-1.47E-3</v>
      </c>
      <c r="I250" s="205">
        <f t="shared" si="124"/>
        <v>-1.47E-3</v>
      </c>
      <c r="J250" s="205">
        <f t="shared" si="124"/>
        <v>-1.47E-3</v>
      </c>
      <c r="K250" s="205">
        <f t="shared" si="124"/>
        <v>-1.47E-3</v>
      </c>
      <c r="L250" s="206">
        <f t="shared" si="124"/>
        <v>-1.47E-3</v>
      </c>
    </row>
    <row r="251" spans="2:12" s="19" customFormat="1" x14ac:dyDescent="0.25">
      <c r="B251" s="158" t="s">
        <v>155</v>
      </c>
      <c r="C251" s="21"/>
      <c r="D251" s="205">
        <f t="shared" ref="D251:L251" si="125">D210*21</f>
        <v>-1.47E-3</v>
      </c>
      <c r="E251" s="205">
        <f t="shared" si="125"/>
        <v>-1.47E-3</v>
      </c>
      <c r="F251" s="205">
        <f t="shared" si="125"/>
        <v>-1.47E-3</v>
      </c>
      <c r="G251" s="205">
        <f t="shared" si="125"/>
        <v>-1.47E-3</v>
      </c>
      <c r="H251" s="205">
        <f t="shared" si="125"/>
        <v>-1.47E-3</v>
      </c>
      <c r="I251" s="205">
        <f t="shared" si="125"/>
        <v>-1.47E-3</v>
      </c>
      <c r="J251" s="205">
        <f t="shared" si="125"/>
        <v>-1.47E-3</v>
      </c>
      <c r="K251" s="205">
        <f t="shared" si="125"/>
        <v>-1.47E-3</v>
      </c>
      <c r="L251" s="206">
        <f t="shared" si="125"/>
        <v>-1.47E-3</v>
      </c>
    </row>
    <row r="252" spans="2:12" s="19" customFormat="1" x14ac:dyDescent="0.25">
      <c r="B252" s="158" t="s">
        <v>156</v>
      </c>
      <c r="C252" s="21"/>
      <c r="D252" s="205">
        <f t="shared" ref="D252:L252" si="126">D211*21</f>
        <v>-1.47E-3</v>
      </c>
      <c r="E252" s="205">
        <f t="shared" si="126"/>
        <v>-1.47E-3</v>
      </c>
      <c r="F252" s="205">
        <f t="shared" si="126"/>
        <v>-1.47E-3</v>
      </c>
      <c r="G252" s="205">
        <f t="shared" si="126"/>
        <v>-1.47E-3</v>
      </c>
      <c r="H252" s="205">
        <f t="shared" si="126"/>
        <v>-1.47E-3</v>
      </c>
      <c r="I252" s="205">
        <f t="shared" si="126"/>
        <v>-1.47E-3</v>
      </c>
      <c r="J252" s="205">
        <f t="shared" si="126"/>
        <v>-1.47E-3</v>
      </c>
      <c r="K252" s="205">
        <f t="shared" si="126"/>
        <v>-1.47E-3</v>
      </c>
      <c r="L252" s="206">
        <f t="shared" si="126"/>
        <v>-1.47E-3</v>
      </c>
    </row>
    <row r="253" spans="2:12" s="19" customFormat="1" x14ac:dyDescent="0.25">
      <c r="B253" s="158" t="s">
        <v>157</v>
      </c>
      <c r="C253" s="21"/>
      <c r="D253" s="205">
        <f t="shared" ref="D253:L253" si="127">D212*21</f>
        <v>-1.47E-3</v>
      </c>
      <c r="E253" s="205">
        <f t="shared" si="127"/>
        <v>-1.47E-3</v>
      </c>
      <c r="F253" s="205">
        <f t="shared" si="127"/>
        <v>-1.47E-3</v>
      </c>
      <c r="G253" s="205">
        <f t="shared" si="127"/>
        <v>-1.47E-3</v>
      </c>
      <c r="H253" s="205">
        <f t="shared" si="127"/>
        <v>-1.47E-3</v>
      </c>
      <c r="I253" s="205">
        <f t="shared" si="127"/>
        <v>-1.47E-3</v>
      </c>
      <c r="J253" s="205">
        <f t="shared" si="127"/>
        <v>-1.47E-3</v>
      </c>
      <c r="K253" s="205">
        <f t="shared" si="127"/>
        <v>-1.47E-3</v>
      </c>
      <c r="L253" s="206">
        <f t="shared" si="127"/>
        <v>-1.47E-3</v>
      </c>
    </row>
    <row r="254" spans="2:12" s="19" customFormat="1" x14ac:dyDescent="0.25">
      <c r="B254" s="158" t="s">
        <v>158</v>
      </c>
      <c r="C254" s="21"/>
      <c r="D254" s="205">
        <f t="shared" ref="D254:L254" si="128">D213*21</f>
        <v>-1.47E-3</v>
      </c>
      <c r="E254" s="205">
        <f t="shared" si="128"/>
        <v>-1.47E-3</v>
      </c>
      <c r="F254" s="205">
        <f t="shared" si="128"/>
        <v>-1.47E-3</v>
      </c>
      <c r="G254" s="205">
        <f t="shared" si="128"/>
        <v>-1.47E-3</v>
      </c>
      <c r="H254" s="205">
        <f t="shared" si="128"/>
        <v>-1.47E-3</v>
      </c>
      <c r="I254" s="205">
        <f t="shared" si="128"/>
        <v>-1.47E-3</v>
      </c>
      <c r="J254" s="205">
        <f t="shared" si="128"/>
        <v>-1.47E-3</v>
      </c>
      <c r="K254" s="205">
        <f t="shared" si="128"/>
        <v>-1.47E-3</v>
      </c>
      <c r="L254" s="206">
        <f t="shared" si="128"/>
        <v>-1.47E-3</v>
      </c>
    </row>
    <row r="255" spans="2:12" s="19" customFormat="1" x14ac:dyDescent="0.25">
      <c r="B255" s="158" t="s">
        <v>159</v>
      </c>
      <c r="C255" s="21"/>
      <c r="D255" s="22">
        <f t="shared" ref="D255:L255" si="129">D214*21</f>
        <v>37205.82978</v>
      </c>
      <c r="E255" s="22">
        <f t="shared" si="129"/>
        <v>38478.036030000003</v>
      </c>
      <c r="F255" s="22">
        <f t="shared" si="129"/>
        <v>36890.436030000004</v>
      </c>
      <c r="G255" s="22">
        <f t="shared" si="129"/>
        <v>39410.514780000005</v>
      </c>
      <c r="H255" s="22">
        <f t="shared" si="129"/>
        <v>41513.612280000001</v>
      </c>
      <c r="I255" s="22">
        <f t="shared" si="129"/>
        <v>40768.007280000005</v>
      </c>
      <c r="J255" s="22">
        <f t="shared" si="129"/>
        <v>41427.85353</v>
      </c>
      <c r="K255" s="22">
        <f t="shared" si="129"/>
        <v>43076.64228</v>
      </c>
      <c r="L255" s="133">
        <f t="shared" si="129"/>
        <v>40801.554780000006</v>
      </c>
    </row>
    <row r="256" spans="2:12" s="19" customFormat="1" x14ac:dyDescent="0.25">
      <c r="B256" s="158" t="s">
        <v>160</v>
      </c>
      <c r="C256" s="21"/>
      <c r="D256" s="22">
        <f t="shared" ref="D256:L256" si="130">D215*21</f>
        <v>10620.61728</v>
      </c>
      <c r="E256" s="22">
        <f t="shared" si="130"/>
        <v>11115.561030000001</v>
      </c>
      <c r="F256" s="22">
        <f t="shared" si="130"/>
        <v>9755.9422799999993</v>
      </c>
      <c r="G256" s="22">
        <f t="shared" si="130"/>
        <v>10423.348529999999</v>
      </c>
      <c r="H256" s="22">
        <f t="shared" si="130"/>
        <v>11143.911030000001</v>
      </c>
      <c r="I256" s="22">
        <f t="shared" si="130"/>
        <v>12119.623530000001</v>
      </c>
      <c r="J256" s="22">
        <f t="shared" si="130"/>
        <v>12755.13603</v>
      </c>
      <c r="K256" s="22">
        <f t="shared" si="130"/>
        <v>12318.07353</v>
      </c>
      <c r="L256" s="133">
        <f t="shared" si="130"/>
        <v>12484.629780000001</v>
      </c>
    </row>
    <row r="257" spans="2:12" s="19" customFormat="1" x14ac:dyDescent="0.25">
      <c r="B257" s="158" t="s">
        <v>161</v>
      </c>
      <c r="C257" s="21"/>
      <c r="D257" s="205">
        <f t="shared" ref="D257:L257" si="131">D216*21</f>
        <v>-1.47E-3</v>
      </c>
      <c r="E257" s="205">
        <f t="shared" si="131"/>
        <v>-1.47E-3</v>
      </c>
      <c r="F257" s="205">
        <f t="shared" si="131"/>
        <v>-1.47E-3</v>
      </c>
      <c r="G257" s="205">
        <f t="shared" si="131"/>
        <v>-1.47E-3</v>
      </c>
      <c r="H257" s="205">
        <f t="shared" si="131"/>
        <v>-1.47E-3</v>
      </c>
      <c r="I257" s="205">
        <f t="shared" si="131"/>
        <v>-1.47E-3</v>
      </c>
      <c r="J257" s="205">
        <f t="shared" si="131"/>
        <v>-1.47E-3</v>
      </c>
      <c r="K257" s="205">
        <f t="shared" si="131"/>
        <v>-1.47E-3</v>
      </c>
      <c r="L257" s="206">
        <f t="shared" si="131"/>
        <v>-1.47E-3</v>
      </c>
    </row>
    <row r="258" spans="2:12" s="19" customFormat="1" x14ac:dyDescent="0.25">
      <c r="B258" s="158" t="s">
        <v>162</v>
      </c>
      <c r="C258" s="21"/>
      <c r="D258" s="205">
        <f t="shared" ref="D258:L258" si="132">D217*21</f>
        <v>-1.47E-3</v>
      </c>
      <c r="E258" s="205">
        <f t="shared" si="132"/>
        <v>-1.47E-3</v>
      </c>
      <c r="F258" s="205">
        <f t="shared" si="132"/>
        <v>-1.47E-3</v>
      </c>
      <c r="G258" s="205">
        <f t="shared" si="132"/>
        <v>-1.47E-3</v>
      </c>
      <c r="H258" s="205">
        <f t="shared" si="132"/>
        <v>-1.47E-3</v>
      </c>
      <c r="I258" s="205">
        <f t="shared" si="132"/>
        <v>-1.47E-3</v>
      </c>
      <c r="J258" s="205">
        <f t="shared" si="132"/>
        <v>-1.47E-3</v>
      </c>
      <c r="K258" s="205">
        <f t="shared" si="132"/>
        <v>-1.47E-3</v>
      </c>
      <c r="L258" s="206">
        <f t="shared" si="132"/>
        <v>-1.47E-3</v>
      </c>
    </row>
    <row r="259" spans="2:12" s="19" customFormat="1" x14ac:dyDescent="0.25">
      <c r="B259" s="158" t="s">
        <v>163</v>
      </c>
      <c r="C259" s="21"/>
      <c r="D259" s="205">
        <f t="shared" ref="D259:L259" si="133">D218*21</f>
        <v>-1.47E-3</v>
      </c>
      <c r="E259" s="205">
        <f t="shared" si="133"/>
        <v>-1.47E-3</v>
      </c>
      <c r="F259" s="205">
        <f t="shared" si="133"/>
        <v>-1.47E-3</v>
      </c>
      <c r="G259" s="205">
        <f t="shared" si="133"/>
        <v>-1.47E-3</v>
      </c>
      <c r="H259" s="205">
        <f t="shared" si="133"/>
        <v>-1.47E-3</v>
      </c>
      <c r="I259" s="205">
        <f t="shared" si="133"/>
        <v>-1.47E-3</v>
      </c>
      <c r="J259" s="205">
        <f t="shared" si="133"/>
        <v>-1.47E-3</v>
      </c>
      <c r="K259" s="205">
        <f t="shared" si="133"/>
        <v>-1.47E-3</v>
      </c>
      <c r="L259" s="206">
        <f t="shared" si="133"/>
        <v>-1.47E-3</v>
      </c>
    </row>
    <row r="260" spans="2:12" s="19" customFormat="1" x14ac:dyDescent="0.25">
      <c r="B260" s="158" t="s">
        <v>164</v>
      </c>
      <c r="C260" s="21"/>
      <c r="D260" s="22">
        <f t="shared" ref="D260:L260" si="134">D219*21</f>
        <v>5.9520300000000006</v>
      </c>
      <c r="E260" s="22">
        <f t="shared" si="134"/>
        <v>4.6479300000000014</v>
      </c>
      <c r="F260" s="22">
        <f t="shared" si="134"/>
        <v>3.6273300000000006</v>
      </c>
      <c r="G260" s="22">
        <f t="shared" si="134"/>
        <v>2.9752800000000001</v>
      </c>
      <c r="H260" s="22">
        <f t="shared" si="134"/>
        <v>2.91858</v>
      </c>
      <c r="I260" s="22">
        <f t="shared" si="134"/>
        <v>3.6273300000000006</v>
      </c>
      <c r="J260" s="22">
        <f t="shared" si="134"/>
        <v>4.7046300000000008</v>
      </c>
      <c r="K260" s="22">
        <f t="shared" si="134"/>
        <v>4.2226800000000004</v>
      </c>
      <c r="L260" s="133">
        <f t="shared" si="134"/>
        <v>4.2226800000000004</v>
      </c>
    </row>
    <row r="261" spans="2:12" s="19" customFormat="1" x14ac:dyDescent="0.25">
      <c r="B261" s="158" t="s">
        <v>165</v>
      </c>
      <c r="C261" s="21"/>
      <c r="D261" s="22">
        <f t="shared" ref="D261:L261" si="135">D220*21</f>
        <v>9.9210300000000018</v>
      </c>
      <c r="E261" s="22">
        <f t="shared" si="135"/>
        <v>7.747530000000002</v>
      </c>
      <c r="F261" s="22">
        <f t="shared" si="135"/>
        <v>6.0465300000000006</v>
      </c>
      <c r="G261" s="22">
        <f t="shared" si="135"/>
        <v>4.9597800000000003</v>
      </c>
      <c r="H261" s="22">
        <f t="shared" si="135"/>
        <v>4.8652800000000003</v>
      </c>
      <c r="I261" s="22">
        <f t="shared" si="135"/>
        <v>6.0465300000000006</v>
      </c>
      <c r="J261" s="22">
        <f t="shared" si="135"/>
        <v>7.8420300000000012</v>
      </c>
      <c r="K261" s="22">
        <f t="shared" si="135"/>
        <v>7.0387800000000018</v>
      </c>
      <c r="L261" s="133">
        <f t="shared" si="135"/>
        <v>7.0387800000000018</v>
      </c>
    </row>
    <row r="262" spans="2:12" s="19" customFormat="1" x14ac:dyDescent="0.25">
      <c r="B262" s="158" t="s">
        <v>166</v>
      </c>
      <c r="C262" s="21"/>
      <c r="D262" s="22">
        <f t="shared" ref="D262:L262" si="136">D221*21</f>
        <v>5.9520300000000006</v>
      </c>
      <c r="E262" s="22">
        <f t="shared" si="136"/>
        <v>4.6479300000000014</v>
      </c>
      <c r="F262" s="22">
        <f t="shared" si="136"/>
        <v>3.6273300000000006</v>
      </c>
      <c r="G262" s="22">
        <f t="shared" si="136"/>
        <v>2.9752800000000001</v>
      </c>
      <c r="H262" s="22">
        <f t="shared" si="136"/>
        <v>2.91858</v>
      </c>
      <c r="I262" s="22">
        <f t="shared" si="136"/>
        <v>3.6273300000000006</v>
      </c>
      <c r="J262" s="22">
        <f t="shared" si="136"/>
        <v>4.7046300000000008</v>
      </c>
      <c r="K262" s="22">
        <f t="shared" si="136"/>
        <v>4.2226800000000004</v>
      </c>
      <c r="L262" s="133">
        <f t="shared" si="136"/>
        <v>4.2226800000000004</v>
      </c>
    </row>
    <row r="263" spans="2:12" s="19" customFormat="1" x14ac:dyDescent="0.25">
      <c r="B263" s="158" t="s">
        <v>167</v>
      </c>
      <c r="C263" s="21"/>
      <c r="D263" s="22">
        <f t="shared" ref="D263:L263" si="137">D222*21</f>
        <v>5.9520300000000006</v>
      </c>
      <c r="E263" s="22">
        <f t="shared" si="137"/>
        <v>4.6479300000000014</v>
      </c>
      <c r="F263" s="22">
        <f t="shared" si="137"/>
        <v>3.6273300000000006</v>
      </c>
      <c r="G263" s="22">
        <f t="shared" si="137"/>
        <v>2.9752800000000001</v>
      </c>
      <c r="H263" s="22">
        <f t="shared" si="137"/>
        <v>2.91858</v>
      </c>
      <c r="I263" s="22">
        <f t="shared" si="137"/>
        <v>3.6273300000000006</v>
      </c>
      <c r="J263" s="22">
        <f t="shared" si="137"/>
        <v>4.7046300000000008</v>
      </c>
      <c r="K263" s="22">
        <f t="shared" si="137"/>
        <v>4.2226800000000004</v>
      </c>
      <c r="L263" s="133">
        <f t="shared" si="137"/>
        <v>4.2226800000000004</v>
      </c>
    </row>
    <row r="264" spans="2:12" s="19" customFormat="1" x14ac:dyDescent="0.25">
      <c r="B264" s="158" t="s">
        <v>168</v>
      </c>
      <c r="C264" s="21"/>
      <c r="D264" s="22">
        <f t="shared" ref="D264:L264" si="138">D223*21</f>
        <v>22.383217500000001</v>
      </c>
      <c r="E264" s="22">
        <f t="shared" si="138"/>
        <v>33.262529999999998</v>
      </c>
      <c r="F264" s="22">
        <f t="shared" si="138"/>
        <v>32.152155</v>
      </c>
      <c r="G264" s="22">
        <f t="shared" si="138"/>
        <v>42.086467499999998</v>
      </c>
      <c r="H264" s="22">
        <f t="shared" si="138"/>
        <v>51.182092499999996</v>
      </c>
      <c r="I264" s="22">
        <f t="shared" si="138"/>
        <v>53.969842500000006</v>
      </c>
      <c r="J264" s="22">
        <f t="shared" si="138"/>
        <v>58.446780000000004</v>
      </c>
      <c r="K264" s="22">
        <f t="shared" si="138"/>
        <v>59.108280000000001</v>
      </c>
      <c r="L264" s="133">
        <f t="shared" si="138"/>
        <v>69.715905000000006</v>
      </c>
    </row>
    <row r="265" spans="2:12" s="19" customFormat="1" x14ac:dyDescent="0.25">
      <c r="B265" s="158" t="s">
        <v>169</v>
      </c>
      <c r="C265" s="21"/>
      <c r="D265" s="205">
        <f t="shared" ref="D265:L265" si="139">D224*21</f>
        <v>-1.47E-3</v>
      </c>
      <c r="E265" s="205">
        <f t="shared" si="139"/>
        <v>-1.47E-3</v>
      </c>
      <c r="F265" s="205">
        <f t="shared" si="139"/>
        <v>-1.47E-3</v>
      </c>
      <c r="G265" s="205">
        <f t="shared" si="139"/>
        <v>-1.47E-3</v>
      </c>
      <c r="H265" s="205">
        <f t="shared" si="139"/>
        <v>-1.47E-3</v>
      </c>
      <c r="I265" s="205">
        <f t="shared" si="139"/>
        <v>-1.47E-3</v>
      </c>
      <c r="J265" s="205">
        <f t="shared" si="139"/>
        <v>-1.47E-3</v>
      </c>
      <c r="K265" s="205">
        <f t="shared" si="139"/>
        <v>-1.47E-3</v>
      </c>
      <c r="L265" s="206">
        <f t="shared" si="139"/>
        <v>-1.47E-3</v>
      </c>
    </row>
    <row r="266" spans="2:12" s="19" customFormat="1" x14ac:dyDescent="0.25">
      <c r="B266" s="158" t="s">
        <v>170</v>
      </c>
      <c r="C266" s="21"/>
      <c r="D266" s="205">
        <f t="shared" ref="D266:L266" si="140">D225*21</f>
        <v>-1.47E-3</v>
      </c>
      <c r="E266" s="205">
        <f t="shared" si="140"/>
        <v>-1.47E-3</v>
      </c>
      <c r="F266" s="205">
        <f t="shared" si="140"/>
        <v>-1.47E-3</v>
      </c>
      <c r="G266" s="205">
        <f t="shared" si="140"/>
        <v>-1.47E-3</v>
      </c>
      <c r="H266" s="205">
        <f t="shared" si="140"/>
        <v>-1.47E-3</v>
      </c>
      <c r="I266" s="205">
        <f t="shared" si="140"/>
        <v>-1.47E-3</v>
      </c>
      <c r="J266" s="205">
        <f t="shared" si="140"/>
        <v>-1.47E-3</v>
      </c>
      <c r="K266" s="205">
        <f t="shared" si="140"/>
        <v>-1.47E-3</v>
      </c>
      <c r="L266" s="206">
        <f t="shared" si="140"/>
        <v>-1.47E-3</v>
      </c>
    </row>
    <row r="267" spans="2:12" s="19" customFormat="1" x14ac:dyDescent="0.25">
      <c r="B267" s="158" t="s">
        <v>171</v>
      </c>
      <c r="C267" s="21"/>
      <c r="D267" s="205">
        <f t="shared" ref="D267:L267" si="141">D226*21</f>
        <v>-1.47E-3</v>
      </c>
      <c r="E267" s="205">
        <f t="shared" si="141"/>
        <v>-1.47E-3</v>
      </c>
      <c r="F267" s="205">
        <f t="shared" si="141"/>
        <v>-1.47E-3</v>
      </c>
      <c r="G267" s="205">
        <f t="shared" si="141"/>
        <v>-1.47E-3</v>
      </c>
      <c r="H267" s="205">
        <f t="shared" si="141"/>
        <v>-1.47E-3</v>
      </c>
      <c r="I267" s="205">
        <f t="shared" si="141"/>
        <v>-1.47E-3</v>
      </c>
      <c r="J267" s="205">
        <f t="shared" si="141"/>
        <v>-1.47E-3</v>
      </c>
      <c r="K267" s="205">
        <f t="shared" si="141"/>
        <v>-1.47E-3</v>
      </c>
      <c r="L267" s="206">
        <f t="shared" si="141"/>
        <v>-1.47E-3</v>
      </c>
    </row>
    <row r="268" spans="2:12" s="19" customFormat="1" x14ac:dyDescent="0.25">
      <c r="B268" s="158" t="s">
        <v>172</v>
      </c>
      <c r="C268" s="21"/>
      <c r="D268" s="205">
        <f t="shared" ref="D268:L268" si="142">D227*21</f>
        <v>-1.47E-3</v>
      </c>
      <c r="E268" s="205">
        <f t="shared" si="142"/>
        <v>-1.47E-3</v>
      </c>
      <c r="F268" s="205">
        <f t="shared" si="142"/>
        <v>-1.47E-3</v>
      </c>
      <c r="G268" s="205">
        <f t="shared" si="142"/>
        <v>-1.47E-3</v>
      </c>
      <c r="H268" s="205">
        <f t="shared" si="142"/>
        <v>-1.47E-3</v>
      </c>
      <c r="I268" s="205">
        <f t="shared" si="142"/>
        <v>-1.47E-3</v>
      </c>
      <c r="J268" s="205">
        <f t="shared" si="142"/>
        <v>-1.47E-3</v>
      </c>
      <c r="K268" s="205">
        <f t="shared" si="142"/>
        <v>-1.47E-3</v>
      </c>
      <c r="L268" s="206">
        <f t="shared" si="142"/>
        <v>-1.47E-3</v>
      </c>
    </row>
    <row r="269" spans="2:12" s="19" customFormat="1" x14ac:dyDescent="0.25">
      <c r="B269" s="158" t="s">
        <v>173</v>
      </c>
      <c r="C269" s="21"/>
      <c r="D269" s="22">
        <f t="shared" ref="D269:L269" si="143">D228*21</f>
        <v>3533.1172800000004</v>
      </c>
      <c r="E269" s="22">
        <f t="shared" si="143"/>
        <v>3472.8735300000008</v>
      </c>
      <c r="F269" s="22">
        <f t="shared" si="143"/>
        <v>3426.8047800000004</v>
      </c>
      <c r="G269" s="22">
        <f t="shared" si="143"/>
        <v>3211.8172800000007</v>
      </c>
      <c r="H269" s="22">
        <f t="shared" si="143"/>
        <v>3556.7422800000004</v>
      </c>
      <c r="I269" s="22">
        <f t="shared" si="143"/>
        <v>3283.8735300000008</v>
      </c>
      <c r="J269" s="22">
        <f t="shared" si="143"/>
        <v>3387.8235300000006</v>
      </c>
      <c r="K269" s="22">
        <f t="shared" si="143"/>
        <v>3329.2335300000004</v>
      </c>
      <c r="L269" s="133">
        <f t="shared" si="143"/>
        <v>3482.0872800000006</v>
      </c>
    </row>
    <row r="270" spans="2:12" s="19" customFormat="1" x14ac:dyDescent="0.25">
      <c r="B270" s="158" t="s">
        <v>193</v>
      </c>
      <c r="C270" s="21"/>
      <c r="D270" s="205">
        <f t="shared" ref="D270:L270" si="144">D229*21</f>
        <v>-1.47E-3</v>
      </c>
      <c r="E270" s="205">
        <f t="shared" si="144"/>
        <v>-1.47E-3</v>
      </c>
      <c r="F270" s="205">
        <f t="shared" si="144"/>
        <v>-1.47E-3</v>
      </c>
      <c r="G270" s="205">
        <f t="shared" si="144"/>
        <v>-1.47E-3</v>
      </c>
      <c r="H270" s="205">
        <f t="shared" si="144"/>
        <v>-1.47E-3</v>
      </c>
      <c r="I270" s="205">
        <f t="shared" si="144"/>
        <v>-1.47E-3</v>
      </c>
      <c r="J270" s="205">
        <f t="shared" si="144"/>
        <v>-1.47E-3</v>
      </c>
      <c r="K270" s="205">
        <f t="shared" si="144"/>
        <v>-1.47E-3</v>
      </c>
      <c r="L270" s="206">
        <f t="shared" si="144"/>
        <v>-1.47E-3</v>
      </c>
    </row>
    <row r="271" spans="2:12" s="19" customFormat="1" x14ac:dyDescent="0.25">
      <c r="B271" s="158" t="s">
        <v>174</v>
      </c>
      <c r="C271" s="21"/>
      <c r="D271" s="22">
        <f t="shared" ref="D271:L271" si="145">D230*21</f>
        <v>5.9520300000000006</v>
      </c>
      <c r="E271" s="22">
        <f t="shared" si="145"/>
        <v>4.6479300000000014</v>
      </c>
      <c r="F271" s="22">
        <f t="shared" si="145"/>
        <v>3.6273300000000006</v>
      </c>
      <c r="G271" s="22">
        <f t="shared" si="145"/>
        <v>2.9752800000000001</v>
      </c>
      <c r="H271" s="22">
        <f t="shared" si="145"/>
        <v>2.91858</v>
      </c>
      <c r="I271" s="22">
        <f t="shared" si="145"/>
        <v>3.6273300000000006</v>
      </c>
      <c r="J271" s="22">
        <f t="shared" si="145"/>
        <v>4.7046300000000008</v>
      </c>
      <c r="K271" s="22">
        <f t="shared" si="145"/>
        <v>4.2226800000000004</v>
      </c>
      <c r="L271" s="133">
        <f t="shared" si="145"/>
        <v>4.2226800000000004</v>
      </c>
    </row>
    <row r="272" spans="2:12" s="19" customFormat="1" x14ac:dyDescent="0.25">
      <c r="B272" s="158" t="s">
        <v>175</v>
      </c>
      <c r="C272" s="21"/>
      <c r="D272" s="205">
        <f t="shared" ref="D272:L272" si="146">D231*21</f>
        <v>-1.47E-3</v>
      </c>
      <c r="E272" s="205">
        <f t="shared" si="146"/>
        <v>-1.47E-3</v>
      </c>
      <c r="F272" s="205">
        <f t="shared" si="146"/>
        <v>-1.47E-3</v>
      </c>
      <c r="G272" s="205">
        <f t="shared" si="146"/>
        <v>-1.47E-3</v>
      </c>
      <c r="H272" s="205">
        <f t="shared" si="146"/>
        <v>-1.47E-3</v>
      </c>
      <c r="I272" s="205">
        <f t="shared" si="146"/>
        <v>-1.47E-3</v>
      </c>
      <c r="J272" s="205">
        <f t="shared" si="146"/>
        <v>-1.47E-3</v>
      </c>
      <c r="K272" s="205">
        <f t="shared" si="146"/>
        <v>-1.47E-3</v>
      </c>
      <c r="L272" s="206">
        <f t="shared" si="146"/>
        <v>-1.47E-3</v>
      </c>
    </row>
    <row r="273" spans="2:12" s="19" customFormat="1" x14ac:dyDescent="0.25">
      <c r="B273" s="158" t="s">
        <v>176</v>
      </c>
      <c r="C273" s="21"/>
      <c r="D273" s="205">
        <f t="shared" ref="D273:L273" si="147">D232*21</f>
        <v>-1.47E-3</v>
      </c>
      <c r="E273" s="205">
        <f t="shared" si="147"/>
        <v>-1.47E-3</v>
      </c>
      <c r="F273" s="205">
        <f t="shared" si="147"/>
        <v>-1.47E-3</v>
      </c>
      <c r="G273" s="205">
        <f t="shared" si="147"/>
        <v>-1.47E-3</v>
      </c>
      <c r="H273" s="205">
        <f t="shared" si="147"/>
        <v>-1.47E-3</v>
      </c>
      <c r="I273" s="205">
        <f t="shared" si="147"/>
        <v>-1.47E-3</v>
      </c>
      <c r="J273" s="205">
        <f t="shared" si="147"/>
        <v>-1.47E-3</v>
      </c>
      <c r="K273" s="205">
        <f t="shared" si="147"/>
        <v>-1.47E-3</v>
      </c>
      <c r="L273" s="206">
        <f t="shared" si="147"/>
        <v>-1.47E-3</v>
      </c>
    </row>
    <row r="274" spans="2:12" s="19" customFormat="1" x14ac:dyDescent="0.25">
      <c r="B274" s="158" t="s">
        <v>177</v>
      </c>
      <c r="C274" s="21"/>
      <c r="D274" s="205">
        <f t="shared" ref="D274:L274" si="148">D233*21</f>
        <v>-1.47E-3</v>
      </c>
      <c r="E274" s="205">
        <f t="shared" si="148"/>
        <v>-1.47E-3</v>
      </c>
      <c r="F274" s="205">
        <f t="shared" si="148"/>
        <v>-1.47E-3</v>
      </c>
      <c r="G274" s="205">
        <f t="shared" si="148"/>
        <v>-1.47E-3</v>
      </c>
      <c r="H274" s="205">
        <f t="shared" si="148"/>
        <v>-1.47E-3</v>
      </c>
      <c r="I274" s="205">
        <f t="shared" si="148"/>
        <v>-1.47E-3</v>
      </c>
      <c r="J274" s="205">
        <f t="shared" si="148"/>
        <v>-1.47E-3</v>
      </c>
      <c r="K274" s="205">
        <f t="shared" si="148"/>
        <v>-1.47E-3</v>
      </c>
      <c r="L274" s="206">
        <f t="shared" si="148"/>
        <v>-1.47E-3</v>
      </c>
    </row>
    <row r="275" spans="2:12" s="19" customFormat="1" x14ac:dyDescent="0.25">
      <c r="B275" s="168" t="s">
        <v>186</v>
      </c>
      <c r="C275" s="162" t="s">
        <v>178</v>
      </c>
      <c r="D275" s="196">
        <f>SUM(D239:D274)</f>
        <v>51856.822079999962</v>
      </c>
      <c r="E275" s="196">
        <f t="shared" ref="E275:L275" si="149">SUM(E239:E274)</f>
        <v>53770.447079999976</v>
      </c>
      <c r="F275" s="196">
        <f t="shared" si="149"/>
        <v>50746.447079999984</v>
      </c>
      <c r="G275" s="196">
        <f t="shared" si="149"/>
        <v>53912.197079999969</v>
      </c>
      <c r="H275" s="196">
        <f t="shared" si="149"/>
        <v>57262.222079999956</v>
      </c>
      <c r="I275" s="196">
        <f t="shared" si="149"/>
        <v>57281.122079999986</v>
      </c>
      <c r="J275" s="196">
        <f t="shared" si="149"/>
        <v>58778.947079999969</v>
      </c>
      <c r="K275" s="196">
        <f t="shared" si="149"/>
        <v>59941.297079999968</v>
      </c>
      <c r="L275" s="196">
        <f t="shared" si="149"/>
        <v>58197.772079999973</v>
      </c>
    </row>
  </sheetData>
  <mergeCells count="1">
    <mergeCell ref="B114:C114"/>
  </mergeCells>
  <pageMargins left="0.511811024" right="0.511811024" top="0.78740157499999996" bottom="0.78740157499999996" header="0.31496062000000002" footer="0.31496062000000002"/>
  <pageSetup paperSize="9" scale="64" fitToHeight="0" orientation="landscape" horizontalDpi="4294967293" verticalDpi="4294967293"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M27"/>
  <sheetViews>
    <sheetView zoomScale="80" zoomScaleNormal="80" workbookViewId="0">
      <selection activeCell="B14" sqref="B14"/>
    </sheetView>
  </sheetViews>
  <sheetFormatPr defaultRowHeight="15.75" x14ac:dyDescent="0.25"/>
  <cols>
    <col min="1" max="1" width="9.140625" style="2"/>
    <col min="2" max="2" width="43.42578125" style="2" customWidth="1"/>
    <col min="3" max="3" width="25.7109375" style="2" customWidth="1"/>
    <col min="4" max="4" width="21" style="2" customWidth="1"/>
    <col min="5" max="5" width="18.7109375" style="2" customWidth="1"/>
    <col min="6" max="6" width="13.7109375" style="2" customWidth="1"/>
    <col min="7" max="7" width="13.42578125" style="2" customWidth="1"/>
    <col min="8" max="9" width="13.140625" style="2" customWidth="1"/>
    <col min="10" max="10" width="13" style="2" customWidth="1"/>
    <col min="11" max="11" width="14.5703125" style="2" customWidth="1"/>
    <col min="12" max="12" width="13.28515625" style="2" bestFit="1" customWidth="1"/>
    <col min="13" max="13" width="13" style="2" customWidth="1"/>
    <col min="14" max="16384" width="9.140625" style="2"/>
  </cols>
  <sheetData>
    <row r="2" spans="2:13" x14ac:dyDescent="0.25">
      <c r="B2" s="304" t="s">
        <v>347</v>
      </c>
    </row>
    <row r="4" spans="2:13" x14ac:dyDescent="0.25">
      <c r="B4" s="533" t="s">
        <v>341</v>
      </c>
      <c r="C4" s="527" t="s">
        <v>97</v>
      </c>
      <c r="D4" s="528"/>
      <c r="E4" s="528"/>
      <c r="F4" s="528"/>
      <c r="G4" s="528"/>
      <c r="H4" s="528"/>
      <c r="I4" s="528"/>
      <c r="J4" s="528"/>
      <c r="K4" s="528"/>
      <c r="L4" s="528"/>
      <c r="M4" s="529"/>
    </row>
    <row r="5" spans="2:13" s="35" customFormat="1" ht="20.25" customHeight="1" x14ac:dyDescent="0.25">
      <c r="B5" s="533"/>
      <c r="C5" s="309" t="s">
        <v>83</v>
      </c>
      <c r="D5" s="310" t="s">
        <v>93</v>
      </c>
      <c r="E5" s="310" t="s">
        <v>94</v>
      </c>
      <c r="F5" s="310" t="s">
        <v>84</v>
      </c>
      <c r="G5" s="310" t="s">
        <v>85</v>
      </c>
      <c r="H5" s="310" t="s">
        <v>86</v>
      </c>
      <c r="I5" s="310" t="s">
        <v>87</v>
      </c>
      <c r="J5" s="310" t="s">
        <v>88</v>
      </c>
      <c r="K5" s="310" t="s">
        <v>89</v>
      </c>
      <c r="L5" s="310" t="s">
        <v>90</v>
      </c>
      <c r="M5" s="310" t="s">
        <v>95</v>
      </c>
    </row>
    <row r="6" spans="2:13" s="35" customFormat="1" ht="20.25" customHeight="1" x14ac:dyDescent="0.25">
      <c r="B6" s="99" t="s">
        <v>348</v>
      </c>
      <c r="C6" s="98" t="s">
        <v>92</v>
      </c>
      <c r="D6" s="305">
        <f t="shared" ref="D6:M6" si="0">SUM(D7+D8+D9+D10+D13)</f>
        <v>275500</v>
      </c>
      <c r="E6" s="305">
        <f t="shared" si="0"/>
        <v>274000</v>
      </c>
      <c r="F6" s="305">
        <f t="shared" si="0"/>
        <v>288000</v>
      </c>
      <c r="G6" s="305">
        <f t="shared" si="0"/>
        <v>262000</v>
      </c>
      <c r="H6" s="305">
        <f t="shared" si="0"/>
        <v>293000</v>
      </c>
      <c r="I6" s="305">
        <f t="shared" si="0"/>
        <v>306300</v>
      </c>
      <c r="J6" s="305">
        <f t="shared" si="0"/>
        <v>302000</v>
      </c>
      <c r="K6" s="305">
        <f t="shared" si="0"/>
        <v>314000</v>
      </c>
      <c r="L6" s="305">
        <f t="shared" si="0"/>
        <v>318200</v>
      </c>
      <c r="M6" s="305">
        <f t="shared" si="0"/>
        <v>304500</v>
      </c>
    </row>
    <row r="7" spans="2:13" s="35" customFormat="1" x14ac:dyDescent="0.25">
      <c r="B7" s="306" t="s">
        <v>159</v>
      </c>
      <c r="C7" s="306" t="s">
        <v>92</v>
      </c>
      <c r="D7" s="307">
        <v>198600</v>
      </c>
      <c r="E7" s="307">
        <v>196275</v>
      </c>
      <c r="F7" s="307">
        <v>206025</v>
      </c>
      <c r="G7" s="307">
        <v>191575</v>
      </c>
      <c r="H7" s="307">
        <v>214170</v>
      </c>
      <c r="I7" s="307">
        <v>221475</v>
      </c>
      <c r="J7" s="307">
        <v>213780</v>
      </c>
      <c r="K7" s="307">
        <v>221000</v>
      </c>
      <c r="L7" s="307">
        <v>230225</v>
      </c>
      <c r="M7" s="307">
        <v>211100</v>
      </c>
    </row>
    <row r="8" spans="2:13" s="35" customFormat="1" x14ac:dyDescent="0.25">
      <c r="B8" s="306" t="s">
        <v>160</v>
      </c>
      <c r="C8" s="306" t="s">
        <v>92</v>
      </c>
      <c r="D8" s="307">
        <v>54300</v>
      </c>
      <c r="E8" s="307">
        <v>56825</v>
      </c>
      <c r="F8" s="307">
        <v>59475</v>
      </c>
      <c r="G8" s="307">
        <v>49000</v>
      </c>
      <c r="H8" s="307">
        <v>57200</v>
      </c>
      <c r="I8" s="307">
        <v>59550</v>
      </c>
      <c r="J8" s="307">
        <v>65650</v>
      </c>
      <c r="K8" s="307">
        <v>68100</v>
      </c>
      <c r="L8" s="307">
        <v>64200</v>
      </c>
      <c r="M8" s="307">
        <v>66675</v>
      </c>
    </row>
    <row r="9" spans="2:13" s="35" customFormat="1" x14ac:dyDescent="0.25">
      <c r="B9" s="306" t="s">
        <v>173</v>
      </c>
      <c r="C9" s="306" t="s">
        <v>92</v>
      </c>
      <c r="D9" s="307">
        <v>18300</v>
      </c>
      <c r="E9" s="307">
        <v>18825</v>
      </c>
      <c r="F9" s="307">
        <v>18225</v>
      </c>
      <c r="G9" s="307">
        <v>18100</v>
      </c>
      <c r="H9" s="307">
        <v>16625</v>
      </c>
      <c r="I9" s="307">
        <v>19550</v>
      </c>
      <c r="J9" s="307">
        <v>16650</v>
      </c>
      <c r="K9" s="307">
        <v>18350</v>
      </c>
      <c r="L9" s="307">
        <v>17370</v>
      </c>
      <c r="M9" s="307">
        <v>18775</v>
      </c>
    </row>
    <row r="10" spans="2:13" s="35" customFormat="1" x14ac:dyDescent="0.25">
      <c r="B10" s="100" t="s">
        <v>283</v>
      </c>
      <c r="C10" s="98" t="s">
        <v>92</v>
      </c>
      <c r="D10" s="305">
        <v>4000</v>
      </c>
      <c r="E10" s="305">
        <v>1825</v>
      </c>
      <c r="F10" s="305">
        <v>4085</v>
      </c>
      <c r="G10" s="305">
        <v>3175</v>
      </c>
      <c r="H10" s="305">
        <v>4880</v>
      </c>
      <c r="I10" s="305">
        <v>5595</v>
      </c>
      <c r="J10" s="305">
        <v>5750</v>
      </c>
      <c r="K10" s="305">
        <v>6330</v>
      </c>
      <c r="L10" s="305">
        <v>6230</v>
      </c>
      <c r="M10" s="305">
        <v>7760</v>
      </c>
    </row>
    <row r="11" spans="2:13" s="35" customFormat="1" x14ac:dyDescent="0.25">
      <c r="B11" s="306" t="s">
        <v>346</v>
      </c>
      <c r="C11" s="306" t="s">
        <v>92</v>
      </c>
      <c r="D11" s="307">
        <f>D10*0.95</f>
        <v>3800</v>
      </c>
      <c r="E11" s="307">
        <f t="shared" ref="E11:M11" si="1">E10*0.95</f>
        <v>1733.75</v>
      </c>
      <c r="F11" s="307">
        <f t="shared" si="1"/>
        <v>3880.75</v>
      </c>
      <c r="G11" s="307">
        <f t="shared" si="1"/>
        <v>3016.25</v>
      </c>
      <c r="H11" s="307">
        <f t="shared" si="1"/>
        <v>4636</v>
      </c>
      <c r="I11" s="307">
        <f t="shared" si="1"/>
        <v>5315.25</v>
      </c>
      <c r="J11" s="307">
        <f t="shared" si="1"/>
        <v>5462.5</v>
      </c>
      <c r="K11" s="307">
        <f t="shared" si="1"/>
        <v>6013.5</v>
      </c>
      <c r="L11" s="307">
        <f t="shared" si="1"/>
        <v>5918.5</v>
      </c>
      <c r="M11" s="307">
        <f t="shared" si="1"/>
        <v>7372</v>
      </c>
    </row>
    <row r="12" spans="2:13" s="35" customFormat="1" x14ac:dyDescent="0.25">
      <c r="B12" s="306" t="s">
        <v>342</v>
      </c>
      <c r="C12" s="306" t="s">
        <v>92</v>
      </c>
      <c r="D12" s="307">
        <f>D10*0.05</f>
        <v>200</v>
      </c>
      <c r="E12" s="307">
        <f t="shared" ref="E12:M12" si="2">E10*0.05</f>
        <v>91.25</v>
      </c>
      <c r="F12" s="307">
        <f t="shared" si="2"/>
        <v>204.25</v>
      </c>
      <c r="G12" s="307">
        <f t="shared" si="2"/>
        <v>158.75</v>
      </c>
      <c r="H12" s="307">
        <f t="shared" si="2"/>
        <v>244</v>
      </c>
      <c r="I12" s="307">
        <f t="shared" si="2"/>
        <v>279.75</v>
      </c>
      <c r="J12" s="307">
        <f t="shared" si="2"/>
        <v>287.5</v>
      </c>
      <c r="K12" s="307">
        <f t="shared" si="2"/>
        <v>316.5</v>
      </c>
      <c r="L12" s="307">
        <f t="shared" si="2"/>
        <v>311.5</v>
      </c>
      <c r="M12" s="307">
        <f t="shared" si="2"/>
        <v>388</v>
      </c>
    </row>
    <row r="13" spans="2:13" s="35" customFormat="1" x14ac:dyDescent="0.25">
      <c r="B13" s="98" t="s">
        <v>284</v>
      </c>
      <c r="C13" s="98" t="s">
        <v>92</v>
      </c>
      <c r="D13" s="305">
        <v>300</v>
      </c>
      <c r="E13" s="305">
        <v>250</v>
      </c>
      <c r="F13" s="305">
        <v>190</v>
      </c>
      <c r="G13" s="305">
        <v>150</v>
      </c>
      <c r="H13" s="305">
        <v>125</v>
      </c>
      <c r="I13" s="305">
        <v>130</v>
      </c>
      <c r="J13" s="305">
        <v>170</v>
      </c>
      <c r="K13" s="305">
        <v>220</v>
      </c>
      <c r="L13" s="305">
        <v>175</v>
      </c>
      <c r="M13" s="305">
        <v>190</v>
      </c>
    </row>
    <row r="14" spans="2:13" s="35" customFormat="1" x14ac:dyDescent="0.25">
      <c r="B14" s="306" t="s">
        <v>145</v>
      </c>
      <c r="C14" s="306" t="s">
        <v>92</v>
      </c>
      <c r="D14" s="307">
        <f>D13*0.12</f>
        <v>36</v>
      </c>
      <c r="E14" s="307">
        <f t="shared" ref="E14:M14" si="3">E13*0.12</f>
        <v>30</v>
      </c>
      <c r="F14" s="307">
        <f t="shared" si="3"/>
        <v>22.8</v>
      </c>
      <c r="G14" s="307">
        <f t="shared" si="3"/>
        <v>18</v>
      </c>
      <c r="H14" s="307">
        <f t="shared" si="3"/>
        <v>15</v>
      </c>
      <c r="I14" s="307">
        <f t="shared" si="3"/>
        <v>15.6</v>
      </c>
      <c r="J14" s="307">
        <f t="shared" si="3"/>
        <v>20.399999999999999</v>
      </c>
      <c r="K14" s="307">
        <f t="shared" si="3"/>
        <v>26.4</v>
      </c>
      <c r="L14" s="307">
        <f t="shared" si="3"/>
        <v>21</v>
      </c>
      <c r="M14" s="307">
        <f t="shared" si="3"/>
        <v>22.8</v>
      </c>
    </row>
    <row r="15" spans="2:13" s="35" customFormat="1" x14ac:dyDescent="0.25">
      <c r="B15" s="306" t="s">
        <v>146</v>
      </c>
      <c r="C15" s="306" t="s">
        <v>92</v>
      </c>
      <c r="D15" s="307">
        <f>D13*0.2</f>
        <v>60</v>
      </c>
      <c r="E15" s="307">
        <f t="shared" ref="E15:M15" si="4">E13*0.2</f>
        <v>50</v>
      </c>
      <c r="F15" s="307">
        <f t="shared" si="4"/>
        <v>38</v>
      </c>
      <c r="G15" s="307">
        <f t="shared" si="4"/>
        <v>30</v>
      </c>
      <c r="H15" s="307">
        <f t="shared" si="4"/>
        <v>25</v>
      </c>
      <c r="I15" s="307">
        <f t="shared" si="4"/>
        <v>26</v>
      </c>
      <c r="J15" s="307">
        <f t="shared" si="4"/>
        <v>34</v>
      </c>
      <c r="K15" s="307">
        <f t="shared" si="4"/>
        <v>44</v>
      </c>
      <c r="L15" s="307">
        <f t="shared" si="4"/>
        <v>35</v>
      </c>
      <c r="M15" s="307">
        <f t="shared" si="4"/>
        <v>38</v>
      </c>
    </row>
    <row r="16" spans="2:13" s="35" customFormat="1" x14ac:dyDescent="0.25">
      <c r="B16" s="306" t="s">
        <v>165</v>
      </c>
      <c r="C16" s="306" t="s">
        <v>92</v>
      </c>
      <c r="D16" s="307">
        <f>D13*0.2</f>
        <v>60</v>
      </c>
      <c r="E16" s="307">
        <f t="shared" ref="E16:M16" si="5">E13*0.2</f>
        <v>50</v>
      </c>
      <c r="F16" s="307">
        <f t="shared" si="5"/>
        <v>38</v>
      </c>
      <c r="G16" s="307">
        <f t="shared" si="5"/>
        <v>30</v>
      </c>
      <c r="H16" s="307">
        <f t="shared" si="5"/>
        <v>25</v>
      </c>
      <c r="I16" s="307">
        <f t="shared" si="5"/>
        <v>26</v>
      </c>
      <c r="J16" s="307">
        <f t="shared" si="5"/>
        <v>34</v>
      </c>
      <c r="K16" s="307">
        <f t="shared" si="5"/>
        <v>44</v>
      </c>
      <c r="L16" s="307">
        <f t="shared" si="5"/>
        <v>35</v>
      </c>
      <c r="M16" s="307">
        <f t="shared" si="5"/>
        <v>38</v>
      </c>
    </row>
    <row r="17" spans="2:13" s="35" customFormat="1" x14ac:dyDescent="0.25">
      <c r="B17" s="306" t="s">
        <v>164</v>
      </c>
      <c r="C17" s="306" t="s">
        <v>92</v>
      </c>
      <c r="D17" s="307">
        <f>D13*0.12</f>
        <v>36</v>
      </c>
      <c r="E17" s="307">
        <f t="shared" ref="E17:M17" si="6">E13*0.12</f>
        <v>30</v>
      </c>
      <c r="F17" s="307">
        <f t="shared" si="6"/>
        <v>22.8</v>
      </c>
      <c r="G17" s="307">
        <f t="shared" si="6"/>
        <v>18</v>
      </c>
      <c r="H17" s="307">
        <f t="shared" si="6"/>
        <v>15</v>
      </c>
      <c r="I17" s="307">
        <f t="shared" si="6"/>
        <v>15.6</v>
      </c>
      <c r="J17" s="307">
        <f t="shared" si="6"/>
        <v>20.399999999999999</v>
      </c>
      <c r="K17" s="307">
        <f t="shared" si="6"/>
        <v>26.4</v>
      </c>
      <c r="L17" s="307">
        <f t="shared" si="6"/>
        <v>21</v>
      </c>
      <c r="M17" s="307">
        <f t="shared" si="6"/>
        <v>22.8</v>
      </c>
    </row>
    <row r="18" spans="2:13" s="35" customFormat="1" x14ac:dyDescent="0.25">
      <c r="B18" s="306" t="s">
        <v>166</v>
      </c>
      <c r="C18" s="306" t="s">
        <v>92</v>
      </c>
      <c r="D18" s="307">
        <f>D13*0.12</f>
        <v>36</v>
      </c>
      <c r="E18" s="307">
        <f t="shared" ref="E18:M18" si="7">E13*0.12</f>
        <v>30</v>
      </c>
      <c r="F18" s="307">
        <f t="shared" si="7"/>
        <v>22.8</v>
      </c>
      <c r="G18" s="307">
        <f t="shared" si="7"/>
        <v>18</v>
      </c>
      <c r="H18" s="307">
        <f t="shared" si="7"/>
        <v>15</v>
      </c>
      <c r="I18" s="307">
        <f t="shared" si="7"/>
        <v>15.6</v>
      </c>
      <c r="J18" s="307">
        <f t="shared" si="7"/>
        <v>20.399999999999999</v>
      </c>
      <c r="K18" s="307">
        <f t="shared" si="7"/>
        <v>26.4</v>
      </c>
      <c r="L18" s="307">
        <f t="shared" si="7"/>
        <v>21</v>
      </c>
      <c r="M18" s="307">
        <f t="shared" si="7"/>
        <v>22.8</v>
      </c>
    </row>
    <row r="19" spans="2:13" s="35" customFormat="1" x14ac:dyDescent="0.25">
      <c r="B19" s="306" t="s">
        <v>167</v>
      </c>
      <c r="C19" s="306" t="s">
        <v>92</v>
      </c>
      <c r="D19" s="307">
        <f>D13*0.12</f>
        <v>36</v>
      </c>
      <c r="E19" s="307">
        <f t="shared" ref="E19:M19" si="8">E13*0.12</f>
        <v>30</v>
      </c>
      <c r="F19" s="307">
        <f t="shared" si="8"/>
        <v>22.8</v>
      </c>
      <c r="G19" s="307">
        <f t="shared" si="8"/>
        <v>18</v>
      </c>
      <c r="H19" s="307">
        <f t="shared" si="8"/>
        <v>15</v>
      </c>
      <c r="I19" s="307">
        <f t="shared" si="8"/>
        <v>15.6</v>
      </c>
      <c r="J19" s="307">
        <f t="shared" si="8"/>
        <v>20.399999999999999</v>
      </c>
      <c r="K19" s="307">
        <f t="shared" si="8"/>
        <v>26.4</v>
      </c>
      <c r="L19" s="307">
        <f t="shared" si="8"/>
        <v>21</v>
      </c>
      <c r="M19" s="307">
        <f t="shared" si="8"/>
        <v>22.8</v>
      </c>
    </row>
    <row r="20" spans="2:13" s="35" customFormat="1" x14ac:dyDescent="0.25">
      <c r="B20" s="306" t="s">
        <v>174</v>
      </c>
      <c r="C20" s="306" t="s">
        <v>92</v>
      </c>
      <c r="D20" s="307">
        <f>D13*0.12</f>
        <v>36</v>
      </c>
      <c r="E20" s="307">
        <f t="shared" ref="E20:M20" si="9">E13*0.12</f>
        <v>30</v>
      </c>
      <c r="F20" s="307">
        <f t="shared" si="9"/>
        <v>22.8</v>
      </c>
      <c r="G20" s="307">
        <f t="shared" si="9"/>
        <v>18</v>
      </c>
      <c r="H20" s="307">
        <f t="shared" si="9"/>
        <v>15</v>
      </c>
      <c r="I20" s="307">
        <f t="shared" si="9"/>
        <v>15.6</v>
      </c>
      <c r="J20" s="307">
        <f t="shared" si="9"/>
        <v>20.399999999999999</v>
      </c>
      <c r="K20" s="307">
        <f t="shared" si="9"/>
        <v>26.4</v>
      </c>
      <c r="L20" s="307">
        <f t="shared" si="9"/>
        <v>21</v>
      </c>
      <c r="M20" s="307">
        <f t="shared" si="9"/>
        <v>22.8</v>
      </c>
    </row>
    <row r="21" spans="2:13" s="12" customFormat="1" x14ac:dyDescent="0.25">
      <c r="B21" s="248"/>
      <c r="C21" s="248"/>
      <c r="D21" s="248"/>
      <c r="E21" s="248"/>
      <c r="F21" s="248"/>
      <c r="G21" s="248"/>
      <c r="H21" s="248"/>
      <c r="I21" s="248"/>
      <c r="J21" s="248"/>
      <c r="K21" s="248"/>
      <c r="L21" s="248"/>
    </row>
    <row r="22" spans="2:13" s="12" customFormat="1" ht="34.5" customHeight="1" x14ac:dyDescent="0.25">
      <c r="B22" s="523" t="s">
        <v>540</v>
      </c>
      <c r="C22" s="523"/>
      <c r="D22" s="523"/>
      <c r="E22" s="523"/>
      <c r="F22" s="523"/>
      <c r="G22" s="523"/>
      <c r="H22" s="523"/>
      <c r="I22" s="523"/>
      <c r="J22" s="523"/>
      <c r="K22" s="523"/>
      <c r="L22" s="523"/>
      <c r="M22" s="523"/>
    </row>
    <row r="23" spans="2:13" s="12" customFormat="1" x14ac:dyDescent="0.25">
      <c r="B23" s="308" t="s">
        <v>349</v>
      </c>
      <c r="C23" s="248"/>
      <c r="D23" s="248"/>
      <c r="E23" s="248"/>
      <c r="F23" s="248"/>
      <c r="G23" s="248"/>
      <c r="H23" s="248"/>
      <c r="I23" s="248"/>
      <c r="J23" s="248"/>
      <c r="K23" s="248"/>
      <c r="L23" s="248"/>
    </row>
    <row r="24" spans="2:13" s="12" customFormat="1" x14ac:dyDescent="0.25">
      <c r="B24" s="318" t="s">
        <v>544</v>
      </c>
      <c r="C24" s="248"/>
      <c r="D24" s="248"/>
      <c r="E24" s="248"/>
      <c r="F24" s="248"/>
      <c r="G24" s="248"/>
      <c r="H24" s="248"/>
      <c r="I24" s="248"/>
      <c r="J24" s="248"/>
      <c r="K24" s="248"/>
      <c r="L24" s="248"/>
    </row>
    <row r="25" spans="2:13" s="12" customFormat="1" ht="32.25" customHeight="1" x14ac:dyDescent="0.25">
      <c r="B25" s="523" t="s">
        <v>545</v>
      </c>
      <c r="C25" s="523"/>
      <c r="D25" s="523"/>
      <c r="E25" s="523"/>
      <c r="F25" s="523"/>
      <c r="G25" s="523"/>
      <c r="H25" s="523"/>
      <c r="I25" s="523"/>
      <c r="J25" s="523"/>
      <c r="K25" s="523"/>
      <c r="L25" s="523"/>
      <c r="M25" s="523"/>
    </row>
    <row r="26" spans="2:13" s="12" customFormat="1" ht="31.5" customHeight="1" x14ac:dyDescent="0.25">
      <c r="B26" s="523"/>
      <c r="C26" s="523"/>
      <c r="D26" s="523"/>
      <c r="E26" s="523"/>
      <c r="F26" s="523"/>
      <c r="G26" s="523"/>
      <c r="H26" s="523"/>
      <c r="I26" s="523"/>
      <c r="J26" s="523"/>
      <c r="K26" s="523"/>
      <c r="L26" s="523"/>
      <c r="M26" s="523"/>
    </row>
    <row r="27" spans="2:13" ht="43.5" customHeight="1" x14ac:dyDescent="0.25">
      <c r="B27" s="523"/>
      <c r="C27" s="523"/>
      <c r="D27" s="523"/>
      <c r="E27" s="523"/>
      <c r="F27" s="523"/>
      <c r="G27" s="523"/>
      <c r="H27" s="523"/>
      <c r="I27" s="523"/>
      <c r="J27" s="523"/>
      <c r="K27" s="523"/>
      <c r="L27" s="523"/>
      <c r="M27" s="523"/>
    </row>
  </sheetData>
  <mergeCells count="4">
    <mergeCell ref="B4:B5"/>
    <mergeCell ref="B22:M22"/>
    <mergeCell ref="C4:M4"/>
    <mergeCell ref="B25:M27"/>
  </mergeCell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L276"/>
  <sheetViews>
    <sheetView zoomScale="70" zoomScaleNormal="70" workbookViewId="0">
      <selection activeCell="B148" sqref="B148"/>
    </sheetView>
  </sheetViews>
  <sheetFormatPr defaultRowHeight="15.75" x14ac:dyDescent="0.25"/>
  <cols>
    <col min="1" max="1" width="5.7109375" style="2" customWidth="1"/>
    <col min="2" max="2" width="77.7109375" style="2" customWidth="1"/>
    <col min="3" max="3" width="20.5703125" style="2" bestFit="1" customWidth="1"/>
    <col min="4" max="5" width="15.5703125" style="2" customWidth="1"/>
    <col min="6" max="12" width="15.28515625" style="2" bestFit="1" customWidth="1"/>
    <col min="13" max="16384" width="9.140625" style="2"/>
  </cols>
  <sheetData>
    <row r="2" spans="2:5" x14ac:dyDescent="0.25">
      <c r="B2" s="1" t="s">
        <v>643</v>
      </c>
    </row>
    <row r="3" spans="2:5" ht="18.75" customHeight="1" thickBot="1" x14ac:dyDescent="0.3">
      <c r="C3" s="1"/>
      <c r="D3" s="1"/>
      <c r="E3" s="1"/>
    </row>
    <row r="4" spans="2:5" ht="18.75" x14ac:dyDescent="0.35">
      <c r="B4" s="3" t="s">
        <v>70</v>
      </c>
      <c r="C4" s="4" t="s">
        <v>3</v>
      </c>
      <c r="D4" s="118"/>
      <c r="E4" s="118"/>
    </row>
    <row r="5" spans="2:5" x14ac:dyDescent="0.25">
      <c r="B5" s="9" t="s">
        <v>4</v>
      </c>
      <c r="C5" s="8">
        <v>0.55000000000000004</v>
      </c>
      <c r="D5" s="13"/>
      <c r="E5" s="13"/>
    </row>
    <row r="6" spans="2:5" x14ac:dyDescent="0.25">
      <c r="B6" s="9" t="s">
        <v>5</v>
      </c>
      <c r="C6" s="8">
        <v>3</v>
      </c>
      <c r="D6" s="13"/>
      <c r="E6" s="13"/>
    </row>
    <row r="7" spans="2:5" x14ac:dyDescent="0.25">
      <c r="B7" s="9" t="s">
        <v>2</v>
      </c>
      <c r="C7" s="8">
        <v>2.5</v>
      </c>
      <c r="D7" s="13"/>
      <c r="E7" s="13"/>
    </row>
    <row r="8" spans="2:5" x14ac:dyDescent="0.25">
      <c r="B8" s="9" t="s">
        <v>6</v>
      </c>
      <c r="C8" s="71">
        <v>9</v>
      </c>
      <c r="D8" s="13"/>
      <c r="E8" s="13"/>
    </row>
    <row r="9" spans="2:5" x14ac:dyDescent="0.25">
      <c r="B9" s="5" t="s">
        <v>50</v>
      </c>
      <c r="C9" s="6">
        <v>1</v>
      </c>
      <c r="D9" s="13"/>
      <c r="E9" s="13"/>
    </row>
    <row r="10" spans="2:5" x14ac:dyDescent="0.25">
      <c r="B10" s="9" t="s">
        <v>7</v>
      </c>
      <c r="C10" s="8">
        <v>2.2400000000000002</v>
      </c>
      <c r="D10" s="13"/>
      <c r="E10" s="13"/>
    </row>
    <row r="11" spans="2:5" x14ac:dyDescent="0.25">
      <c r="B11" s="7" t="s">
        <v>1</v>
      </c>
      <c r="C11" s="8">
        <v>2.9</v>
      </c>
      <c r="D11" s="13"/>
      <c r="E11" s="13"/>
    </row>
    <row r="12" spans="2:5" x14ac:dyDescent="0.25">
      <c r="B12" s="7" t="s">
        <v>12</v>
      </c>
      <c r="C12" s="8">
        <v>4.0999999999999996</v>
      </c>
      <c r="D12" s="13"/>
      <c r="E12" s="13"/>
    </row>
    <row r="13" spans="2:5" x14ac:dyDescent="0.25">
      <c r="B13" s="7" t="s">
        <v>58</v>
      </c>
      <c r="C13" s="8">
        <v>9</v>
      </c>
      <c r="D13" s="13"/>
      <c r="E13" s="13"/>
    </row>
    <row r="14" spans="2:5" x14ac:dyDescent="0.25">
      <c r="B14" s="7" t="s">
        <v>8</v>
      </c>
      <c r="C14" s="8">
        <v>5.9</v>
      </c>
      <c r="D14" s="13"/>
      <c r="E14" s="13"/>
    </row>
    <row r="15" spans="2:5" x14ac:dyDescent="0.25">
      <c r="B15" s="7" t="s">
        <v>9</v>
      </c>
      <c r="C15" s="8">
        <v>6.12</v>
      </c>
      <c r="D15" s="13"/>
      <c r="E15" s="13"/>
    </row>
    <row r="16" spans="2:5" ht="16.5" thickBot="1" x14ac:dyDescent="0.3">
      <c r="B16" s="10" t="s">
        <v>10</v>
      </c>
      <c r="C16" s="11">
        <v>3.1</v>
      </c>
      <c r="D16" s="13"/>
      <c r="E16" s="13"/>
    </row>
    <row r="17" spans="2:12" x14ac:dyDescent="0.25">
      <c r="B17" s="14"/>
      <c r="C17" s="15"/>
      <c r="D17" s="15"/>
      <c r="E17" s="15"/>
    </row>
    <row r="18" spans="2:12" s="19" customFormat="1" ht="18.75" x14ac:dyDescent="0.25">
      <c r="B18" s="16" t="s">
        <v>71</v>
      </c>
      <c r="C18" s="17" t="s">
        <v>15</v>
      </c>
      <c r="D18" s="17">
        <v>2005</v>
      </c>
      <c r="E18" s="17">
        <v>2006</v>
      </c>
      <c r="F18" s="17">
        <v>2007</v>
      </c>
      <c r="G18" s="17">
        <v>2008</v>
      </c>
      <c r="H18" s="17">
        <v>2009</v>
      </c>
      <c r="I18" s="17">
        <v>2010</v>
      </c>
      <c r="J18" s="17">
        <v>2011</v>
      </c>
      <c r="K18" s="17">
        <v>2012</v>
      </c>
      <c r="L18" s="18">
        <v>2013</v>
      </c>
    </row>
    <row r="19" spans="2:12" s="19" customFormat="1" x14ac:dyDescent="0.25">
      <c r="B19" s="160" t="s">
        <v>26</v>
      </c>
      <c r="C19" s="28"/>
      <c r="D19" s="176"/>
      <c r="E19" s="176"/>
      <c r="F19" s="176"/>
      <c r="G19" s="176"/>
      <c r="H19" s="176"/>
      <c r="I19" s="176"/>
      <c r="J19" s="176"/>
      <c r="K19" s="176"/>
      <c r="L19" s="177"/>
    </row>
    <row r="20" spans="2:12" s="19" customFormat="1" x14ac:dyDescent="0.25">
      <c r="B20" s="158" t="s">
        <v>143</v>
      </c>
      <c r="C20" s="21"/>
      <c r="D20" s="22">
        <f>((State_Production_Petroleum!D7*0.25)+(State_Production_Petroleum!E7*0.75))*1000</f>
        <v>0</v>
      </c>
      <c r="E20" s="22">
        <f>((State_Production_Petroleum!E7*0.25)+(State_Production_Petroleum!F7*0.75))*1000</f>
        <v>0</v>
      </c>
      <c r="F20" s="22">
        <f>((State_Production_Petroleum!F7*0.25)+(State_Production_Petroleum!G7*0.75))*1000</f>
        <v>0</v>
      </c>
      <c r="G20" s="22">
        <f>((State_Production_Petroleum!G7*0.25)+(State_Production_Petroleum!H7*0.75))*1000</f>
        <v>0</v>
      </c>
      <c r="H20" s="22">
        <f>((State_Production_Petroleum!H7*0.25)+(State_Production_Petroleum!I7*0.75))*1000</f>
        <v>0</v>
      </c>
      <c r="I20" s="22">
        <f>((State_Production_Petroleum!I7*0.25)+(State_Production_Petroleum!J7*0.75))*1000</f>
        <v>0</v>
      </c>
      <c r="J20" s="22">
        <f>((State_Production_Petroleum!J7*0.25)+(State_Production_Petroleum!K7*0.75))*1000</f>
        <v>0</v>
      </c>
      <c r="K20" s="22">
        <f>((State_Production_Petroleum!K7*0.25)+(State_Production_Petroleum!L7*0.75))*1000</f>
        <v>0</v>
      </c>
      <c r="L20" s="133">
        <f>((State_Production_Petroleum!L7*0.25)+(State_Production_Petroleum!M7*0.75))*1000</f>
        <v>0</v>
      </c>
    </row>
    <row r="21" spans="2:12" s="19" customFormat="1" x14ac:dyDescent="0.25">
      <c r="B21" s="158" t="s">
        <v>144</v>
      </c>
      <c r="C21" s="21"/>
      <c r="D21" s="22">
        <f>((State_Production_Petroleum!D8*0.25)+(State_Production_Petroleum!E8*0.75))*1000</f>
        <v>7569251.1516978741</v>
      </c>
      <c r="E21" s="22">
        <f>((State_Production_Petroleum!E8*0.25)+(State_Production_Petroleum!F8*0.75))*1000</f>
        <v>8797385.1649600286</v>
      </c>
      <c r="F21" s="22">
        <f>((State_Production_Petroleum!F8*0.25)+(State_Production_Petroleum!G8*0.75))*1000</f>
        <v>9203897.0120474901</v>
      </c>
      <c r="G21" s="22">
        <f>((State_Production_Petroleum!G8*0.25)+(State_Production_Petroleum!H8*0.75))*1000</f>
        <v>8145462.6506231297</v>
      </c>
      <c r="H21" s="22">
        <f>((State_Production_Petroleum!H8*0.25)+(State_Production_Petroleum!I8*0.75))*1000</f>
        <v>8350830.5778876403</v>
      </c>
      <c r="I21" s="22">
        <f>((State_Production_Petroleum!I8*0.25)+(State_Production_Petroleum!J8*0.75))*1000</f>
        <v>8299117.9242760316</v>
      </c>
      <c r="J21" s="22">
        <f>((State_Production_Petroleum!J8*0.25)+(State_Production_Petroleum!K8*0.75))*1000</f>
        <v>8616537.556482194</v>
      </c>
      <c r="K21" s="22">
        <f>((State_Production_Petroleum!K8*0.25)+(State_Production_Petroleum!L8*0.75))*1000</f>
        <v>8159603.4994733399</v>
      </c>
      <c r="L21" s="133">
        <f>((State_Production_Petroleum!L8*0.25)+(State_Production_Petroleum!M8*0.75))*1000</f>
        <v>7829447.8333992902</v>
      </c>
    </row>
    <row r="22" spans="2:12" s="19" customFormat="1" x14ac:dyDescent="0.25">
      <c r="B22" s="158" t="s">
        <v>145</v>
      </c>
      <c r="C22" s="21"/>
      <c r="D22" s="22">
        <f>((State_Production_Petroleum!D9*0.25)+(State_Production_Petroleum!E9*0.75))*1000</f>
        <v>0</v>
      </c>
      <c r="E22" s="22">
        <f>((State_Production_Petroleum!E9*0.25)+(State_Production_Petroleum!F9*0.75))*1000</f>
        <v>0</v>
      </c>
      <c r="F22" s="22">
        <f>((State_Production_Petroleum!F9*0.25)+(State_Production_Petroleum!G9*0.75))*1000</f>
        <v>0</v>
      </c>
      <c r="G22" s="22">
        <f>((State_Production_Petroleum!G9*0.25)+(State_Production_Petroleum!H9*0.75))*1000</f>
        <v>0</v>
      </c>
      <c r="H22" s="22">
        <f>((State_Production_Petroleum!H9*0.25)+(State_Production_Petroleum!I9*0.75))*1000</f>
        <v>0</v>
      </c>
      <c r="I22" s="22">
        <f>((State_Production_Petroleum!I9*0.25)+(State_Production_Petroleum!J9*0.75))*1000</f>
        <v>0</v>
      </c>
      <c r="J22" s="22">
        <f>((State_Production_Petroleum!J9*0.25)+(State_Production_Petroleum!K9*0.75))*1000</f>
        <v>0</v>
      </c>
      <c r="K22" s="22">
        <f>((State_Production_Petroleum!K9*0.25)+(State_Production_Petroleum!L9*0.75))*1000</f>
        <v>0</v>
      </c>
      <c r="L22" s="133">
        <f>((State_Production_Petroleum!L9*0.25)+(State_Production_Petroleum!M9*0.75))*1000</f>
        <v>0</v>
      </c>
    </row>
    <row r="23" spans="2:12" s="19" customFormat="1" x14ac:dyDescent="0.25">
      <c r="B23" s="158" t="s">
        <v>146</v>
      </c>
      <c r="C23" s="21"/>
      <c r="D23" s="22">
        <f>((State_Production_Petroleum!D10*0.25)+(State_Production_Petroleum!E10*0.75))*1000</f>
        <v>5856232.6729685329</v>
      </c>
      <c r="E23" s="22">
        <f>((State_Production_Petroleum!E10*0.25)+(State_Production_Petroleum!F10*0.75))*1000</f>
        <v>5904445.3614812009</v>
      </c>
      <c r="F23" s="22">
        <f>((State_Production_Petroleum!F10*0.25)+(State_Production_Petroleum!G10*0.75))*1000</f>
        <v>5896051.9694112074</v>
      </c>
      <c r="G23" s="22">
        <f>((State_Production_Petroleum!G10*0.25)+(State_Production_Petroleum!H10*0.75))*1000</f>
        <v>5339449.8677636031</v>
      </c>
      <c r="H23" s="22">
        <f>((State_Production_Petroleum!H10*0.25)+(State_Production_Petroleum!I10*0.75))*1000</f>
        <v>5985110.6301951073</v>
      </c>
      <c r="I23" s="22">
        <f>((State_Production_Petroleum!I10*0.25)+(State_Production_Petroleum!J10*0.75))*1000</f>
        <v>6078562.8643358909</v>
      </c>
      <c r="J23" s="22">
        <f>((State_Production_Petroleum!J10*0.25)+(State_Production_Petroleum!K10*0.75))*1000</f>
        <v>6512949.7181320097</v>
      </c>
      <c r="K23" s="22">
        <f>((State_Production_Petroleum!K10*0.25)+(State_Production_Petroleum!L10*0.75))*1000</f>
        <v>6445058.8794131577</v>
      </c>
      <c r="L23" s="133">
        <f>((State_Production_Petroleum!L10*0.25)+(State_Production_Petroleum!M10*0.75))*1000</f>
        <v>6514295.1778069912</v>
      </c>
    </row>
    <row r="24" spans="2:12" s="19" customFormat="1" x14ac:dyDescent="0.25">
      <c r="B24" s="158" t="s">
        <v>147</v>
      </c>
      <c r="C24" s="21"/>
      <c r="D24" s="22">
        <f>((State_Production_Petroleum!D11*0.25)+(State_Production_Petroleum!E11*0.75))*1000</f>
        <v>5324471.7479354367</v>
      </c>
      <c r="E24" s="22">
        <f>((State_Production_Petroleum!E11*0.25)+(State_Production_Petroleum!F11*0.75))*1000</f>
        <v>5417957.3484185152</v>
      </c>
      <c r="F24" s="22">
        <f>((State_Production_Petroleum!F11*0.25)+(State_Production_Petroleum!G11*0.75))*1000</f>
        <v>5454647.9208086953</v>
      </c>
      <c r="G24" s="22">
        <f>((State_Production_Petroleum!G11*0.25)+(State_Production_Petroleum!H11*0.75))*1000</f>
        <v>5125597.4881110666</v>
      </c>
      <c r="H24" s="22">
        <f>((State_Production_Petroleum!H11*0.25)+(State_Production_Petroleum!I11*0.75))*1000</f>
        <v>5708475.0644936673</v>
      </c>
      <c r="I24" s="22">
        <f>((State_Production_Petroleum!I11*0.25)+(State_Production_Petroleum!J11*0.75))*1000</f>
        <v>6133336.7140556723</v>
      </c>
      <c r="J24" s="22">
        <f>((State_Production_Petroleum!J11*0.25)+(State_Production_Petroleum!K11*0.75))*1000</f>
        <v>5837039.242434917</v>
      </c>
      <c r="K24" s="22">
        <f>((State_Production_Petroleum!K11*0.25)+(State_Production_Petroleum!L11*0.75))*1000</f>
        <v>6126160.1796148829</v>
      </c>
      <c r="L24" s="133">
        <f>((State_Production_Petroleum!L11*0.25)+(State_Production_Petroleum!M11*0.75))*1000</f>
        <v>6389277.903917809</v>
      </c>
    </row>
    <row r="25" spans="2:12" s="19" customFormat="1" x14ac:dyDescent="0.25">
      <c r="B25" s="158" t="s">
        <v>148</v>
      </c>
      <c r="C25" s="21"/>
      <c r="D25" s="22">
        <f>((State_Production_Petroleum!D12*0.25)+(State_Production_Petroleum!E12*0.75))*1000</f>
        <v>0</v>
      </c>
      <c r="E25" s="22">
        <f>((State_Production_Petroleum!E12*0.25)+(State_Production_Petroleum!F12*0.75))*1000</f>
        <v>0</v>
      </c>
      <c r="F25" s="22">
        <f>((State_Production_Petroleum!F12*0.25)+(State_Production_Petroleum!G12*0.75))*1000</f>
        <v>0</v>
      </c>
      <c r="G25" s="22">
        <f>((State_Production_Petroleum!G12*0.25)+(State_Production_Petroleum!H12*0.75))*1000</f>
        <v>0</v>
      </c>
      <c r="H25" s="22">
        <f>((State_Production_Petroleum!H12*0.25)+(State_Production_Petroleum!I12*0.75))*1000</f>
        <v>0</v>
      </c>
      <c r="I25" s="22">
        <f>((State_Production_Petroleum!I12*0.25)+(State_Production_Petroleum!J12*0.75))*1000</f>
        <v>0</v>
      </c>
      <c r="J25" s="22">
        <f>((State_Production_Petroleum!J12*0.25)+(State_Production_Petroleum!K12*0.75))*1000</f>
        <v>0</v>
      </c>
      <c r="K25" s="22">
        <f>((State_Production_Petroleum!K12*0.25)+(State_Production_Petroleum!L12*0.75))*1000</f>
        <v>0</v>
      </c>
      <c r="L25" s="133">
        <f>((State_Production_Petroleum!L12*0.25)+(State_Production_Petroleum!M12*0.75))*1000</f>
        <v>0</v>
      </c>
    </row>
    <row r="26" spans="2:12" s="19" customFormat="1" x14ac:dyDescent="0.25">
      <c r="B26" s="158" t="s">
        <v>149</v>
      </c>
      <c r="C26" s="21"/>
      <c r="D26" s="22">
        <f>((State_Production_Petroleum!D13*0.25)+(State_Production_Petroleum!E13*0.75))*1000</f>
        <v>0</v>
      </c>
      <c r="E26" s="22">
        <f>((State_Production_Petroleum!E13*0.25)+(State_Production_Petroleum!F13*0.75))*1000</f>
        <v>0</v>
      </c>
      <c r="F26" s="22">
        <f>((State_Production_Petroleum!F13*0.25)+(State_Production_Petroleum!G13*0.75))*1000</f>
        <v>0</v>
      </c>
      <c r="G26" s="22">
        <f>((State_Production_Petroleum!G13*0.25)+(State_Production_Petroleum!H13*0.75))*1000</f>
        <v>0</v>
      </c>
      <c r="H26" s="22">
        <f>((State_Production_Petroleum!H13*0.25)+(State_Production_Petroleum!I13*0.75))*1000</f>
        <v>0</v>
      </c>
      <c r="I26" s="22">
        <f>((State_Production_Petroleum!I13*0.25)+(State_Production_Petroleum!J13*0.75))*1000</f>
        <v>0</v>
      </c>
      <c r="J26" s="22">
        <f>((State_Production_Petroleum!J13*0.25)+(State_Production_Petroleum!K13*0.75))*1000</f>
        <v>0</v>
      </c>
      <c r="K26" s="22">
        <f>((State_Production_Petroleum!K13*0.25)+(State_Production_Petroleum!L13*0.75))*1000</f>
        <v>0</v>
      </c>
      <c r="L26" s="133">
        <f>((State_Production_Petroleum!L13*0.25)+(State_Production_Petroleum!M13*0.75))*1000</f>
        <v>0</v>
      </c>
    </row>
    <row r="27" spans="2:12" s="19" customFormat="1" x14ac:dyDescent="0.25">
      <c r="B27" s="158" t="s">
        <v>150</v>
      </c>
      <c r="C27" s="21"/>
      <c r="D27" s="22">
        <f>((State_Production_Petroleum!D14*0.25)+(State_Production_Petroleum!E14*0.75))*1000</f>
        <v>0</v>
      </c>
      <c r="E27" s="22">
        <f>((State_Production_Petroleum!E14*0.25)+(State_Production_Petroleum!F14*0.75))*1000</f>
        <v>0</v>
      </c>
      <c r="F27" s="22">
        <f>((State_Production_Petroleum!F14*0.25)+(State_Production_Petroleum!G14*0.75))*1000</f>
        <v>0</v>
      </c>
      <c r="G27" s="22">
        <f>((State_Production_Petroleum!G14*0.25)+(State_Production_Petroleum!H14*0.75))*1000</f>
        <v>0</v>
      </c>
      <c r="H27" s="22">
        <f>((State_Production_Petroleum!H14*0.25)+(State_Production_Petroleum!I14*0.75))*1000</f>
        <v>0</v>
      </c>
      <c r="I27" s="22">
        <f>((State_Production_Petroleum!I14*0.25)+(State_Production_Petroleum!J14*0.75))*1000</f>
        <v>0</v>
      </c>
      <c r="J27" s="22">
        <f>((State_Production_Petroleum!J14*0.25)+(State_Production_Petroleum!K14*0.75))*1000</f>
        <v>0</v>
      </c>
      <c r="K27" s="22">
        <f>((State_Production_Petroleum!K14*0.25)+(State_Production_Petroleum!L14*0.75))*1000</f>
        <v>0</v>
      </c>
      <c r="L27" s="133">
        <f>((State_Production_Petroleum!L14*0.25)+(State_Production_Petroleum!M14*0.75))*1000</f>
        <v>0</v>
      </c>
    </row>
    <row r="28" spans="2:12" s="19" customFormat="1" x14ac:dyDescent="0.25">
      <c r="B28" s="158" t="s">
        <v>151</v>
      </c>
      <c r="C28" s="21"/>
      <c r="D28" s="22">
        <f>((State_Production_Petroleum!D15*0.25)+(State_Production_Petroleum!E15*0.75))*1000</f>
        <v>0</v>
      </c>
      <c r="E28" s="22">
        <f>((State_Production_Petroleum!E15*0.25)+(State_Production_Petroleum!F15*0.75))*1000</f>
        <v>0</v>
      </c>
      <c r="F28" s="22">
        <f>((State_Production_Petroleum!F15*0.25)+(State_Production_Petroleum!G15*0.75))*1000</f>
        <v>0</v>
      </c>
      <c r="G28" s="22">
        <f>((State_Production_Petroleum!G15*0.25)+(State_Production_Petroleum!H15*0.75))*1000</f>
        <v>0</v>
      </c>
      <c r="H28" s="22">
        <f>((State_Production_Petroleum!H15*0.25)+(State_Production_Petroleum!I15*0.75))*1000</f>
        <v>0</v>
      </c>
      <c r="I28" s="22">
        <f>((State_Production_Petroleum!I15*0.25)+(State_Production_Petroleum!J15*0.75))*1000</f>
        <v>0</v>
      </c>
      <c r="J28" s="22">
        <f>((State_Production_Petroleum!J15*0.25)+(State_Production_Petroleum!K15*0.75))*1000</f>
        <v>0</v>
      </c>
      <c r="K28" s="22">
        <f>((State_Production_Petroleum!K15*0.25)+(State_Production_Petroleum!L15*0.75))*1000</f>
        <v>0</v>
      </c>
      <c r="L28" s="133">
        <f>((State_Production_Petroleum!L15*0.25)+(State_Production_Petroleum!M15*0.75))*1000</f>
        <v>0</v>
      </c>
    </row>
    <row r="29" spans="2:12" s="19" customFormat="1" x14ac:dyDescent="0.25">
      <c r="B29" s="158" t="s">
        <v>152</v>
      </c>
      <c r="C29" s="21"/>
      <c r="D29" s="22">
        <f>((State_Production_Petroleum!D16*0.25)+(State_Production_Petroleum!E16*0.75))*1000</f>
        <v>0</v>
      </c>
      <c r="E29" s="22">
        <f>((State_Production_Petroleum!E16*0.25)+(State_Production_Petroleum!F16*0.75))*1000</f>
        <v>0</v>
      </c>
      <c r="F29" s="22">
        <f>((State_Production_Petroleum!F16*0.25)+(State_Production_Petroleum!G16*0.75))*1000</f>
        <v>0</v>
      </c>
      <c r="G29" s="22">
        <f>((State_Production_Petroleum!G16*0.25)+(State_Production_Petroleum!H16*0.75))*1000</f>
        <v>0</v>
      </c>
      <c r="H29" s="22">
        <f>((State_Production_Petroleum!H16*0.25)+(State_Production_Petroleum!I16*0.75))*1000</f>
        <v>0</v>
      </c>
      <c r="I29" s="22">
        <f>((State_Production_Petroleum!I16*0.25)+(State_Production_Petroleum!J16*0.75))*1000</f>
        <v>0</v>
      </c>
      <c r="J29" s="22">
        <f>((State_Production_Petroleum!J16*0.25)+(State_Production_Petroleum!K16*0.75))*1000</f>
        <v>0</v>
      </c>
      <c r="K29" s="22">
        <f>((State_Production_Petroleum!K16*0.25)+(State_Production_Petroleum!L16*0.75))*1000</f>
        <v>0</v>
      </c>
      <c r="L29" s="133">
        <f>((State_Production_Petroleum!L16*0.25)+(State_Production_Petroleum!M16*0.75))*1000</f>
        <v>0</v>
      </c>
    </row>
    <row r="30" spans="2:12" s="19" customFormat="1" x14ac:dyDescent="0.25">
      <c r="B30" s="158" t="s">
        <v>153</v>
      </c>
      <c r="C30" s="21"/>
      <c r="D30" s="22">
        <f>((State_Production_Petroleum!D17*0.25)+(State_Production_Petroleum!E17*0.75))*1000</f>
        <v>0</v>
      </c>
      <c r="E30" s="22">
        <f>((State_Production_Petroleum!E17*0.25)+(State_Production_Petroleum!F17*0.75))*1000</f>
        <v>0</v>
      </c>
      <c r="F30" s="22">
        <f>((State_Production_Petroleum!F17*0.25)+(State_Production_Petroleum!G17*0.75))*1000</f>
        <v>0</v>
      </c>
      <c r="G30" s="22">
        <f>((State_Production_Petroleum!G17*0.25)+(State_Production_Petroleum!H17*0.75))*1000</f>
        <v>0</v>
      </c>
      <c r="H30" s="22">
        <f>((State_Production_Petroleum!H17*0.25)+(State_Production_Petroleum!I17*0.75))*1000</f>
        <v>0</v>
      </c>
      <c r="I30" s="22">
        <f>((State_Production_Petroleum!I17*0.25)+(State_Production_Petroleum!J17*0.75))*1000</f>
        <v>0</v>
      </c>
      <c r="J30" s="22">
        <f>((State_Production_Petroleum!J17*0.25)+(State_Production_Petroleum!K17*0.75))*1000</f>
        <v>0</v>
      </c>
      <c r="K30" s="22">
        <f>((State_Production_Petroleum!K17*0.25)+(State_Production_Petroleum!L17*0.75))*1000</f>
        <v>0</v>
      </c>
      <c r="L30" s="133">
        <f>((State_Production_Petroleum!L17*0.25)+(State_Production_Petroleum!M17*0.75))*1000</f>
        <v>0</v>
      </c>
    </row>
    <row r="31" spans="2:12" s="19" customFormat="1" x14ac:dyDescent="0.25">
      <c r="B31" s="158" t="s">
        <v>154</v>
      </c>
      <c r="C31" s="21"/>
      <c r="D31" s="22">
        <f>((State_Production_Petroleum!D18*0.25)+(State_Production_Petroleum!E18*0.75))*1000</f>
        <v>41449210.491957538</v>
      </c>
      <c r="E31" s="22">
        <f>((State_Production_Petroleum!E18*0.25)+(State_Production_Petroleum!F18*0.75))*1000</f>
        <v>44708611.274773777</v>
      </c>
      <c r="F31" s="22">
        <f>((State_Production_Petroleum!F18*0.25)+(State_Production_Petroleum!G18*0.75))*1000</f>
        <v>51993079.448051669</v>
      </c>
      <c r="G31" s="22">
        <f>((State_Production_Petroleum!G18*0.25)+(State_Production_Petroleum!H18*0.75))*1000</f>
        <v>69370931.136110678</v>
      </c>
      <c r="H31" s="22">
        <f>((State_Production_Petroleum!H18*0.25)+(State_Production_Petroleum!I18*0.75))*1000</f>
        <v>86101391.261205554</v>
      </c>
      <c r="I31" s="22">
        <f>((State_Production_Petroleum!I18*0.25)+(State_Production_Petroleum!J18*0.75))*1000</f>
        <v>93292756.161991552</v>
      </c>
      <c r="J31" s="22">
        <f>((State_Production_Petroleum!J18*0.25)+(State_Production_Petroleum!K18*0.75))*1000</f>
        <v>95535925.495150298</v>
      </c>
      <c r="K31" s="22">
        <f>((State_Production_Petroleum!K18*0.25)+(State_Production_Petroleum!L18*0.75))*1000</f>
        <v>100420556.16429791</v>
      </c>
      <c r="L31" s="133">
        <f>((State_Production_Petroleum!L18*0.25)+(State_Production_Petroleum!M18*0.75))*1000</f>
        <v>100419788.767739</v>
      </c>
    </row>
    <row r="32" spans="2:12" s="19" customFormat="1" x14ac:dyDescent="0.25">
      <c r="B32" s="158" t="s">
        <v>155</v>
      </c>
      <c r="C32" s="21"/>
      <c r="D32" s="22">
        <f>((State_Production_Petroleum!D19*0.25)+(State_Production_Petroleum!E19*0.75))*1000</f>
        <v>6345066.5250253202</v>
      </c>
      <c r="E32" s="22">
        <f>((State_Production_Petroleum!E19*0.25)+(State_Production_Petroleum!F19*0.75))*1000</f>
        <v>8596011.5454967432</v>
      </c>
      <c r="F32" s="22">
        <f>((State_Production_Petroleum!F19*0.25)+(State_Production_Petroleum!G19*0.75))*1000</f>
        <v>11667125.105258539</v>
      </c>
      <c r="G32" s="22">
        <f>((State_Production_Petroleum!G19*0.25)+(State_Production_Petroleum!H19*0.75))*1000</f>
        <v>11380311.050171079</v>
      </c>
      <c r="H32" s="22">
        <f>((State_Production_Petroleum!H19*0.25)+(State_Production_Petroleum!I19*0.75))*1000</f>
        <v>12565632.844816901</v>
      </c>
      <c r="I32" s="22">
        <f>((State_Production_Petroleum!I19*0.25)+(State_Production_Petroleum!J19*0.75))*1000</f>
        <v>13498681.307457116</v>
      </c>
      <c r="J32" s="22">
        <f>((State_Production_Petroleum!J19*0.25)+(State_Production_Petroleum!K19*0.75))*1000</f>
        <v>15004933.004389012</v>
      </c>
      <c r="K32" s="22">
        <f>((State_Production_Petroleum!K19*0.25)+(State_Production_Petroleum!L19*0.75))*1000</f>
        <v>15062742.9905502</v>
      </c>
      <c r="L32" s="133">
        <f>((State_Production_Petroleum!L19*0.25)+(State_Production_Petroleum!M19*0.75))*1000</f>
        <v>14974546.813001199</v>
      </c>
    </row>
    <row r="33" spans="2:12" s="19" customFormat="1" x14ac:dyDescent="0.25">
      <c r="B33" s="158" t="s">
        <v>156</v>
      </c>
      <c r="C33" s="21"/>
      <c r="D33" s="22">
        <f>((State_Production_Petroleum!D20*0.25)+(State_Production_Petroleum!E20*0.75))*1000</f>
        <v>0</v>
      </c>
      <c r="E33" s="22">
        <f>((State_Production_Petroleum!E20*0.25)+(State_Production_Petroleum!F20*0.75))*1000</f>
        <v>0</v>
      </c>
      <c r="F33" s="22">
        <f>((State_Production_Petroleum!F20*0.25)+(State_Production_Petroleum!G20*0.75))*1000</f>
        <v>0</v>
      </c>
      <c r="G33" s="22">
        <f>((State_Production_Petroleum!G20*0.25)+(State_Production_Petroleum!H20*0.75))*1000</f>
        <v>0</v>
      </c>
      <c r="H33" s="22">
        <f>((State_Production_Petroleum!H20*0.25)+(State_Production_Petroleum!I20*0.75))*1000</f>
        <v>0</v>
      </c>
      <c r="I33" s="22">
        <f>((State_Production_Petroleum!I20*0.25)+(State_Production_Petroleum!J20*0.75))*1000</f>
        <v>0</v>
      </c>
      <c r="J33" s="22">
        <f>((State_Production_Petroleum!J20*0.25)+(State_Production_Petroleum!K20*0.75))*1000</f>
        <v>0</v>
      </c>
      <c r="K33" s="22">
        <f>((State_Production_Petroleum!K20*0.25)+(State_Production_Petroleum!L20*0.75))*1000</f>
        <v>0</v>
      </c>
      <c r="L33" s="133">
        <f>((State_Production_Petroleum!L20*0.25)+(State_Production_Petroleum!M20*0.75))*1000</f>
        <v>0</v>
      </c>
    </row>
    <row r="34" spans="2:12" s="19" customFormat="1" x14ac:dyDescent="0.25">
      <c r="B34" s="158" t="s">
        <v>157</v>
      </c>
      <c r="C34" s="21"/>
      <c r="D34" s="22">
        <f>((State_Production_Petroleum!D21*0.25)+(State_Production_Petroleum!E21*0.75))*1000</f>
        <v>0</v>
      </c>
      <c r="E34" s="22">
        <f>((State_Production_Petroleum!E21*0.25)+(State_Production_Petroleum!F21*0.75))*1000</f>
        <v>0</v>
      </c>
      <c r="F34" s="22">
        <f>((State_Production_Petroleum!F21*0.25)+(State_Production_Petroleum!G21*0.75))*1000</f>
        <v>0</v>
      </c>
      <c r="G34" s="22">
        <f>((State_Production_Petroleum!G21*0.25)+(State_Production_Petroleum!H21*0.75))*1000</f>
        <v>0</v>
      </c>
      <c r="H34" s="22">
        <f>((State_Production_Petroleum!H21*0.25)+(State_Production_Petroleum!I21*0.75))*1000</f>
        <v>0</v>
      </c>
      <c r="I34" s="22">
        <f>((State_Production_Petroleum!I21*0.25)+(State_Production_Petroleum!J21*0.75))*1000</f>
        <v>0</v>
      </c>
      <c r="J34" s="22">
        <f>((State_Production_Petroleum!J21*0.25)+(State_Production_Petroleum!K21*0.75))*1000</f>
        <v>0</v>
      </c>
      <c r="K34" s="22">
        <f>((State_Production_Petroleum!K21*0.25)+(State_Production_Petroleum!L21*0.75))*1000</f>
        <v>0</v>
      </c>
      <c r="L34" s="133">
        <f>((State_Production_Petroleum!L21*0.25)+(State_Production_Petroleum!M21*0.75))*1000</f>
        <v>0</v>
      </c>
    </row>
    <row r="35" spans="2:12" s="19" customFormat="1" x14ac:dyDescent="0.25">
      <c r="B35" s="158" t="s">
        <v>158</v>
      </c>
      <c r="C35" s="21"/>
      <c r="D35" s="22">
        <f>((State_Production_Petroleum!D22*0.25)+(State_Production_Petroleum!E22*0.75))*1000</f>
        <v>0</v>
      </c>
      <c r="E35" s="22">
        <f>((State_Production_Petroleum!E22*0.25)+(State_Production_Petroleum!F22*0.75))*1000</f>
        <v>0</v>
      </c>
      <c r="F35" s="22">
        <f>((State_Production_Petroleum!F22*0.25)+(State_Production_Petroleum!G22*0.75))*1000</f>
        <v>0</v>
      </c>
      <c r="G35" s="22">
        <f>((State_Production_Petroleum!G22*0.25)+(State_Production_Petroleum!H22*0.75))*1000</f>
        <v>0</v>
      </c>
      <c r="H35" s="22">
        <f>((State_Production_Petroleum!H22*0.25)+(State_Production_Petroleum!I22*0.75))*1000</f>
        <v>0</v>
      </c>
      <c r="I35" s="22">
        <f>((State_Production_Petroleum!I22*0.25)+(State_Production_Petroleum!J22*0.75))*1000</f>
        <v>0</v>
      </c>
      <c r="J35" s="22">
        <f>((State_Production_Petroleum!J22*0.25)+(State_Production_Petroleum!K22*0.75))*1000</f>
        <v>0</v>
      </c>
      <c r="K35" s="22">
        <f>((State_Production_Petroleum!K22*0.25)+(State_Production_Petroleum!L22*0.75))*1000</f>
        <v>0</v>
      </c>
      <c r="L35" s="133">
        <f>((State_Production_Petroleum!L22*0.25)+(State_Production_Petroleum!M22*0.75))*1000</f>
        <v>0</v>
      </c>
    </row>
    <row r="36" spans="2:12" s="19" customFormat="1" x14ac:dyDescent="0.25">
      <c r="B36" s="158" t="s">
        <v>159</v>
      </c>
      <c r="C36" s="21"/>
      <c r="D36" s="22">
        <f>((State_Production_Petroleum!D23*0.25)+(State_Production_Petroleum!E23*0.75))*1000</f>
        <v>11719785.230736978</v>
      </c>
      <c r="E36" s="22">
        <f>((State_Production_Petroleum!E23*0.25)+(State_Production_Petroleum!F23*0.75))*1000</f>
        <v>12244218.814962551</v>
      </c>
      <c r="F36" s="22">
        <f>((State_Production_Petroleum!F23*0.25)+(State_Production_Petroleum!G23*0.75))*1000</f>
        <v>12219139.778930483</v>
      </c>
      <c r="G36" s="22">
        <f>((State_Production_Petroleum!G23*0.25)+(State_Production_Petroleum!H23*0.75))*1000</f>
        <v>10996039.955683243</v>
      </c>
      <c r="H36" s="22">
        <f>((State_Production_Petroleum!H23*0.25)+(State_Production_Petroleum!I23*0.75))*1000</f>
        <v>11656896.667669661</v>
      </c>
      <c r="I36" s="22">
        <f>((State_Production_Petroleum!I23*0.25)+(State_Production_Petroleum!J23*0.75))*1000</f>
        <v>12483058.905415254</v>
      </c>
      <c r="J36" s="22">
        <f>((State_Production_Petroleum!J23*0.25)+(State_Production_Petroleum!K23*0.75))*1000</f>
        <v>12737289.814592399</v>
      </c>
      <c r="K36" s="22">
        <f>((State_Production_Petroleum!K23*0.25)+(State_Production_Petroleum!L23*0.75))*1000</f>
        <v>13863412.294965165</v>
      </c>
      <c r="L36" s="133">
        <f>((State_Production_Petroleum!L23*0.25)+(State_Production_Petroleum!M23*0.75))*1000</f>
        <v>14419896.347097589</v>
      </c>
    </row>
    <row r="37" spans="2:12" s="19" customFormat="1" x14ac:dyDescent="0.25">
      <c r="B37" s="158" t="s">
        <v>160</v>
      </c>
      <c r="C37" s="21"/>
      <c r="D37" s="22">
        <f>((State_Production_Petroleum!D24*0.25)+(State_Production_Petroleum!E24*0.75))*1000</f>
        <v>7041567.3043431602</v>
      </c>
      <c r="E37" s="22">
        <f>((State_Production_Petroleum!E24*0.25)+(State_Production_Petroleum!F24*0.75))*1000</f>
        <v>7445129.6627823748</v>
      </c>
      <c r="F37" s="22">
        <f>((State_Production_Petroleum!F24*0.25)+(State_Production_Petroleum!G24*0.75))*1000</f>
        <v>7865969.0210482776</v>
      </c>
      <c r="G37" s="22">
        <f>((State_Production_Petroleum!G24*0.25)+(State_Production_Petroleum!H24*0.75))*1000</f>
        <v>6879194.9324954385</v>
      </c>
      <c r="H37" s="22">
        <f>((State_Production_Petroleum!H24*0.25)+(State_Production_Petroleum!I24*0.75))*1000</f>
        <v>7305630.3878776245</v>
      </c>
      <c r="I37" s="22">
        <f>((State_Production_Petroleum!I24*0.25)+(State_Production_Petroleum!J24*0.75))*1000</f>
        <v>8404262.1601014771</v>
      </c>
      <c r="J37" s="22">
        <f>((State_Production_Petroleum!J24*0.25)+(State_Production_Petroleum!K24*0.75))*1000</f>
        <v>9259056.6802222412</v>
      </c>
      <c r="K37" s="22">
        <f>((State_Production_Petroleum!K24*0.25)+(State_Production_Petroleum!L24*0.75))*1000</f>
        <v>9843644.8423314914</v>
      </c>
      <c r="L37" s="133">
        <f>((State_Production_Petroleum!L24*0.25)+(State_Production_Petroleum!M24*0.75))*1000</f>
        <v>10152292.584266292</v>
      </c>
    </row>
    <row r="38" spans="2:12" s="19" customFormat="1" x14ac:dyDescent="0.25">
      <c r="B38" s="158" t="s">
        <v>161</v>
      </c>
      <c r="C38" s="21"/>
      <c r="D38" s="22">
        <f>((State_Production_Petroleum!D25*0.25)+(State_Production_Petroleum!E25*0.75))*1000</f>
        <v>0</v>
      </c>
      <c r="E38" s="22">
        <f>((State_Production_Petroleum!E25*0.25)+(State_Production_Petroleum!F25*0.75))*1000</f>
        <v>0</v>
      </c>
      <c r="F38" s="22">
        <f>((State_Production_Petroleum!F25*0.25)+(State_Production_Petroleum!G25*0.75))*1000</f>
        <v>0</v>
      </c>
      <c r="G38" s="22">
        <f>((State_Production_Petroleum!G25*0.25)+(State_Production_Petroleum!H25*0.75))*1000</f>
        <v>0</v>
      </c>
      <c r="H38" s="22">
        <f>((State_Production_Petroleum!H25*0.25)+(State_Production_Petroleum!I25*0.75))*1000</f>
        <v>0</v>
      </c>
      <c r="I38" s="22">
        <f>((State_Production_Petroleum!I25*0.25)+(State_Production_Petroleum!J25*0.75))*1000</f>
        <v>0</v>
      </c>
      <c r="J38" s="22">
        <f>((State_Production_Petroleum!J25*0.25)+(State_Production_Petroleum!K25*0.75))*1000</f>
        <v>0</v>
      </c>
      <c r="K38" s="22">
        <f>((State_Production_Petroleum!K25*0.25)+(State_Production_Petroleum!L25*0.75))*1000</f>
        <v>0</v>
      </c>
      <c r="L38" s="133">
        <f>((State_Production_Petroleum!L25*0.25)+(State_Production_Petroleum!M25*0.75))*1000</f>
        <v>0</v>
      </c>
    </row>
    <row r="39" spans="2:12" s="19" customFormat="1" x14ac:dyDescent="0.25">
      <c r="B39" s="158" t="s">
        <v>162</v>
      </c>
      <c r="C39" s="21"/>
      <c r="D39" s="22">
        <f>((State_Production_Petroleum!D26*0.25)+(State_Production_Petroleum!E26*0.75))*1000</f>
        <v>0</v>
      </c>
      <c r="E39" s="22">
        <f>((State_Production_Petroleum!E26*0.25)+(State_Production_Petroleum!F26*0.75))*1000</f>
        <v>0</v>
      </c>
      <c r="F39" s="22">
        <f>((State_Production_Petroleum!F26*0.25)+(State_Production_Petroleum!G26*0.75))*1000</f>
        <v>0</v>
      </c>
      <c r="G39" s="22">
        <f>((State_Production_Petroleum!G26*0.25)+(State_Production_Petroleum!H26*0.75))*1000</f>
        <v>0</v>
      </c>
      <c r="H39" s="22">
        <f>((State_Production_Petroleum!H26*0.25)+(State_Production_Petroleum!I26*0.75))*1000</f>
        <v>0</v>
      </c>
      <c r="I39" s="22">
        <f>((State_Production_Petroleum!I26*0.25)+(State_Production_Petroleum!J26*0.75))*1000</f>
        <v>0</v>
      </c>
      <c r="J39" s="22">
        <f>((State_Production_Petroleum!J26*0.25)+(State_Production_Petroleum!K26*0.75))*1000</f>
        <v>1532202.4219137866</v>
      </c>
      <c r="K39" s="22">
        <f>((State_Production_Petroleum!K26*0.25)+(State_Production_Petroleum!L26*0.75))*1000</f>
        <v>4754038.3011370786</v>
      </c>
      <c r="L39" s="133">
        <f>((State_Production_Petroleum!L26*0.25)+(State_Production_Petroleum!M26*0.75))*1000</f>
        <v>5472524.9352612831</v>
      </c>
    </row>
    <row r="40" spans="2:12" s="19" customFormat="1" x14ac:dyDescent="0.25">
      <c r="B40" s="158" t="s">
        <v>163</v>
      </c>
      <c r="C40" s="21"/>
      <c r="D40" s="22">
        <f>((State_Production_Petroleum!D27*0.25)+(State_Production_Petroleum!E27*0.75))*1000</f>
        <v>15881699.054685963</v>
      </c>
      <c r="E40" s="22">
        <f>((State_Production_Petroleum!E27*0.25)+(State_Production_Petroleum!F27*0.75))*1000</f>
        <v>18490071.556077529</v>
      </c>
      <c r="F40" s="22">
        <f>((State_Production_Petroleum!F27*0.25)+(State_Production_Petroleum!G27*0.75))*1000</f>
        <v>19443786.950493768</v>
      </c>
      <c r="G40" s="22">
        <f>((State_Production_Petroleum!G27*0.25)+(State_Production_Petroleum!H27*0.75))*1000</f>
        <v>16816840.021851204</v>
      </c>
      <c r="H40" s="22">
        <f>((State_Production_Petroleum!H27*0.25)+(State_Production_Petroleum!I27*0.75))*1000</f>
        <v>18005564.857070114</v>
      </c>
      <c r="I40" s="22">
        <f>((State_Production_Petroleum!I27*0.25)+(State_Production_Petroleum!J27*0.75))*1000</f>
        <v>19083667.999070324</v>
      </c>
      <c r="J40" s="22">
        <f>((State_Production_Petroleum!J27*0.25)+(State_Production_Petroleum!K27*0.75))*1000</f>
        <v>20135350.647874549</v>
      </c>
      <c r="K40" s="22">
        <f>((State_Production_Petroleum!K27*0.25)+(State_Production_Petroleum!L27*0.75))*1000</f>
        <v>20274807.277324285</v>
      </c>
      <c r="L40" s="133">
        <f>((State_Production_Petroleum!L27*0.25)+(State_Production_Petroleum!M27*0.75))*1000</f>
        <v>20260417.8116786</v>
      </c>
    </row>
    <row r="41" spans="2:12" s="19" customFormat="1" x14ac:dyDescent="0.25">
      <c r="B41" s="158" t="s">
        <v>164</v>
      </c>
      <c r="C41" s="21"/>
      <c r="D41" s="22">
        <f>((State_Production_Petroleum!D28*0.25)+(State_Production_Petroleum!E28*0.75))*1000</f>
        <v>0</v>
      </c>
      <c r="E41" s="22">
        <f>((State_Production_Petroleum!E28*0.25)+(State_Production_Petroleum!F28*0.75))*1000</f>
        <v>0</v>
      </c>
      <c r="F41" s="22">
        <f>((State_Production_Petroleum!F28*0.25)+(State_Production_Petroleum!G28*0.75))*1000</f>
        <v>0</v>
      </c>
      <c r="G41" s="22">
        <f>((State_Production_Petroleum!G28*0.25)+(State_Production_Petroleum!H28*0.75))*1000</f>
        <v>0</v>
      </c>
      <c r="H41" s="22">
        <f>((State_Production_Petroleum!H28*0.25)+(State_Production_Petroleum!I28*0.75))*1000</f>
        <v>0</v>
      </c>
      <c r="I41" s="22">
        <f>((State_Production_Petroleum!I28*0.25)+(State_Production_Petroleum!J28*0.75))*1000</f>
        <v>0</v>
      </c>
      <c r="J41" s="22">
        <f>((State_Production_Petroleum!J28*0.25)+(State_Production_Petroleum!K28*0.75))*1000</f>
        <v>0</v>
      </c>
      <c r="K41" s="22">
        <f>((State_Production_Petroleum!K28*0.25)+(State_Production_Petroleum!L28*0.75))*1000</f>
        <v>0</v>
      </c>
      <c r="L41" s="133">
        <f>((State_Production_Petroleum!L28*0.25)+(State_Production_Petroleum!M28*0.75))*1000</f>
        <v>0</v>
      </c>
    </row>
    <row r="42" spans="2:12" s="19" customFormat="1" x14ac:dyDescent="0.25">
      <c r="B42" s="158" t="s">
        <v>165</v>
      </c>
      <c r="C42" s="21"/>
      <c r="D42" s="22">
        <f>((State_Production_Petroleum!D29*0.25)+(State_Production_Petroleum!E29*0.75))*1000</f>
        <v>0</v>
      </c>
      <c r="E42" s="22">
        <f>((State_Production_Petroleum!E29*0.25)+(State_Production_Petroleum!F29*0.75))*1000</f>
        <v>0</v>
      </c>
      <c r="F42" s="22">
        <f>((State_Production_Petroleum!F29*0.25)+(State_Production_Petroleum!G29*0.75))*1000</f>
        <v>0</v>
      </c>
      <c r="G42" s="22">
        <f>((State_Production_Petroleum!G29*0.25)+(State_Production_Petroleum!H29*0.75))*1000</f>
        <v>0</v>
      </c>
      <c r="H42" s="22">
        <f>((State_Production_Petroleum!H29*0.25)+(State_Production_Petroleum!I29*0.75))*1000</f>
        <v>0</v>
      </c>
      <c r="I42" s="22">
        <f>((State_Production_Petroleum!I29*0.25)+(State_Production_Petroleum!J29*0.75))*1000</f>
        <v>0</v>
      </c>
      <c r="J42" s="22">
        <f>((State_Production_Petroleum!J29*0.25)+(State_Production_Petroleum!K29*0.75))*1000</f>
        <v>0</v>
      </c>
      <c r="K42" s="22">
        <f>((State_Production_Petroleum!K29*0.25)+(State_Production_Petroleum!L29*0.75))*1000</f>
        <v>0</v>
      </c>
      <c r="L42" s="133">
        <f>((State_Production_Petroleum!L29*0.25)+(State_Production_Petroleum!M29*0.75))*1000</f>
        <v>0</v>
      </c>
    </row>
    <row r="43" spans="2:12" s="19" customFormat="1" x14ac:dyDescent="0.25">
      <c r="B43" s="158" t="s">
        <v>166</v>
      </c>
      <c r="C43" s="21"/>
      <c r="D43" s="22">
        <f>((State_Production_Petroleum!D30*0.25)+(State_Production_Petroleum!E30*0.75))*1000</f>
        <v>0</v>
      </c>
      <c r="E43" s="22">
        <f>((State_Production_Petroleum!E30*0.25)+(State_Production_Petroleum!F30*0.75))*1000</f>
        <v>0</v>
      </c>
      <c r="F43" s="22">
        <f>((State_Production_Petroleum!F30*0.25)+(State_Production_Petroleum!G30*0.75))*1000</f>
        <v>0</v>
      </c>
      <c r="G43" s="22">
        <f>((State_Production_Petroleum!G30*0.25)+(State_Production_Petroleum!H30*0.75))*1000</f>
        <v>0</v>
      </c>
      <c r="H43" s="22">
        <f>((State_Production_Petroleum!H30*0.25)+(State_Production_Petroleum!I30*0.75))*1000</f>
        <v>0</v>
      </c>
      <c r="I43" s="22">
        <f>((State_Production_Petroleum!I30*0.25)+(State_Production_Petroleum!J30*0.75))*1000</f>
        <v>0</v>
      </c>
      <c r="J43" s="22">
        <f>((State_Production_Petroleum!J30*0.25)+(State_Production_Petroleum!K30*0.75))*1000</f>
        <v>0</v>
      </c>
      <c r="K43" s="22">
        <f>((State_Production_Petroleum!K30*0.25)+(State_Production_Petroleum!L30*0.75))*1000</f>
        <v>0</v>
      </c>
      <c r="L43" s="133">
        <f>((State_Production_Petroleum!L30*0.25)+(State_Production_Petroleum!M30*0.75))*1000</f>
        <v>0</v>
      </c>
    </row>
    <row r="44" spans="2:12" s="19" customFormat="1" x14ac:dyDescent="0.25">
      <c r="B44" s="158" t="s">
        <v>167</v>
      </c>
      <c r="C44" s="21"/>
      <c r="D44" s="22">
        <f>((State_Production_Petroleum!D31*0.25)+(State_Production_Petroleum!E31*0.75))*1000</f>
        <v>0</v>
      </c>
      <c r="E44" s="22">
        <f>((State_Production_Petroleum!E31*0.25)+(State_Production_Petroleum!F31*0.75))*1000</f>
        <v>0</v>
      </c>
      <c r="F44" s="22">
        <f>((State_Production_Petroleum!F31*0.25)+(State_Production_Petroleum!G31*0.75))*1000</f>
        <v>0</v>
      </c>
      <c r="G44" s="22">
        <f>((State_Production_Petroleum!G31*0.25)+(State_Production_Petroleum!H31*0.75))*1000</f>
        <v>0</v>
      </c>
      <c r="H44" s="22">
        <f>((State_Production_Petroleum!H31*0.25)+(State_Production_Petroleum!I31*0.75))*1000</f>
        <v>0</v>
      </c>
      <c r="I44" s="22">
        <f>((State_Production_Petroleum!I31*0.25)+(State_Production_Petroleum!J31*0.75))*1000</f>
        <v>0</v>
      </c>
      <c r="J44" s="22">
        <f>((State_Production_Petroleum!J31*0.25)+(State_Production_Petroleum!K31*0.75))*1000</f>
        <v>0</v>
      </c>
      <c r="K44" s="22">
        <f>((State_Production_Petroleum!K31*0.25)+(State_Production_Petroleum!L31*0.75))*1000</f>
        <v>0</v>
      </c>
      <c r="L44" s="133">
        <f>((State_Production_Petroleum!L31*0.25)+(State_Production_Petroleum!M31*0.75))*1000</f>
        <v>0</v>
      </c>
    </row>
    <row r="45" spans="2:12" s="19" customFormat="1" x14ac:dyDescent="0.25">
      <c r="B45" s="158" t="s">
        <v>168</v>
      </c>
      <c r="C45" s="21"/>
      <c r="D45" s="22">
        <f>((State_Production_Petroleum!D32*0.25)+(State_Production_Petroleum!E32*0.75))*1000</f>
        <v>0</v>
      </c>
      <c r="E45" s="22">
        <f>((State_Production_Petroleum!E32*0.25)+(State_Production_Petroleum!F32*0.75))*1000</f>
        <v>0</v>
      </c>
      <c r="F45" s="22">
        <f>((State_Production_Petroleum!F32*0.25)+(State_Production_Petroleum!G32*0.75))*1000</f>
        <v>0</v>
      </c>
      <c r="G45" s="22">
        <f>((State_Production_Petroleum!G32*0.25)+(State_Production_Petroleum!H32*0.75))*1000</f>
        <v>0</v>
      </c>
      <c r="H45" s="22">
        <f>((State_Production_Petroleum!H32*0.25)+(State_Production_Petroleum!I32*0.75))*1000</f>
        <v>0</v>
      </c>
      <c r="I45" s="22">
        <f>((State_Production_Petroleum!I32*0.25)+(State_Production_Petroleum!J32*0.75))*1000</f>
        <v>0</v>
      </c>
      <c r="J45" s="22">
        <f>((State_Production_Petroleum!J32*0.25)+(State_Production_Petroleum!K32*0.75))*1000</f>
        <v>0</v>
      </c>
      <c r="K45" s="22">
        <f>((State_Production_Petroleum!K32*0.25)+(State_Production_Petroleum!L32*0.75))*1000</f>
        <v>0</v>
      </c>
      <c r="L45" s="133">
        <f>((State_Production_Petroleum!L32*0.25)+(State_Production_Petroleum!M32*0.75))*1000</f>
        <v>0</v>
      </c>
    </row>
    <row r="46" spans="2:12" s="19" customFormat="1" x14ac:dyDescent="0.25">
      <c r="B46" s="158" t="s">
        <v>169</v>
      </c>
      <c r="C46" s="21"/>
      <c r="D46" s="22">
        <f>((State_Production_Petroleum!D33*0.25)+(State_Production_Petroleum!E33*0.75))*1000</f>
        <v>0</v>
      </c>
      <c r="E46" s="22">
        <f>((State_Production_Petroleum!E33*0.25)+(State_Production_Petroleum!F33*0.75))*1000</f>
        <v>0</v>
      </c>
      <c r="F46" s="22">
        <f>((State_Production_Petroleum!F33*0.25)+(State_Production_Petroleum!G33*0.75))*1000</f>
        <v>0</v>
      </c>
      <c r="G46" s="22">
        <f>((State_Production_Petroleum!G33*0.25)+(State_Production_Petroleum!H33*0.75))*1000</f>
        <v>0</v>
      </c>
      <c r="H46" s="22">
        <f>((State_Production_Petroleum!H33*0.25)+(State_Production_Petroleum!I33*0.75))*1000</f>
        <v>0</v>
      </c>
      <c r="I46" s="22">
        <f>((State_Production_Petroleum!I33*0.25)+(State_Production_Petroleum!J33*0.75))*1000</f>
        <v>0</v>
      </c>
      <c r="J46" s="22">
        <f>((State_Production_Petroleum!J33*0.25)+(State_Production_Petroleum!K33*0.75))*1000</f>
        <v>0</v>
      </c>
      <c r="K46" s="22">
        <f>((State_Production_Petroleum!K33*0.25)+(State_Production_Petroleum!L33*0.75))*1000</f>
        <v>0</v>
      </c>
      <c r="L46" s="133">
        <f>((State_Production_Petroleum!L33*0.25)+(State_Production_Petroleum!M33*0.75))*1000</f>
        <v>0</v>
      </c>
    </row>
    <row r="47" spans="2:12" s="19" customFormat="1" x14ac:dyDescent="0.25">
      <c r="B47" s="158" t="s">
        <v>170</v>
      </c>
      <c r="C47" s="21"/>
      <c r="D47" s="22">
        <f>((State_Production_Petroleum!D34*0.25)+(State_Production_Petroleum!E34*0.75))*1000</f>
        <v>0</v>
      </c>
      <c r="E47" s="22">
        <f>((State_Production_Petroleum!E34*0.25)+(State_Production_Petroleum!F34*0.75))*1000</f>
        <v>0</v>
      </c>
      <c r="F47" s="22">
        <f>((State_Production_Petroleum!F34*0.25)+(State_Production_Petroleum!G34*0.75))*1000</f>
        <v>0</v>
      </c>
      <c r="G47" s="22">
        <f>((State_Production_Petroleum!G34*0.25)+(State_Production_Petroleum!H34*0.75))*1000</f>
        <v>0</v>
      </c>
      <c r="H47" s="22">
        <f>((State_Production_Petroleum!H34*0.25)+(State_Production_Petroleum!I34*0.75))*1000</f>
        <v>0</v>
      </c>
      <c r="I47" s="22">
        <f>((State_Production_Petroleum!I34*0.25)+(State_Production_Petroleum!J34*0.75))*1000</f>
        <v>0</v>
      </c>
      <c r="J47" s="22">
        <f>((State_Production_Petroleum!J34*0.25)+(State_Production_Petroleum!K34*0.75))*1000</f>
        <v>0</v>
      </c>
      <c r="K47" s="22">
        <f>((State_Production_Petroleum!K34*0.25)+(State_Production_Petroleum!L34*0.75))*1000</f>
        <v>3630511.5842513898</v>
      </c>
      <c r="L47" s="133">
        <f>((State_Production_Petroleum!L34*0.25)+(State_Production_Petroleum!M34*0.75))*1000</f>
        <v>8113876.0351346601</v>
      </c>
    </row>
    <row r="48" spans="2:12" s="19" customFormat="1" x14ac:dyDescent="0.25">
      <c r="B48" s="158" t="s">
        <v>171</v>
      </c>
      <c r="C48" s="21"/>
      <c r="D48" s="22">
        <f>((State_Production_Petroleum!D35*0.25)+(State_Production_Petroleum!E35*0.75))*1000</f>
        <v>0</v>
      </c>
      <c r="E48" s="22">
        <f>((State_Production_Petroleum!E35*0.25)+(State_Production_Petroleum!F35*0.75))*1000</f>
        <v>0</v>
      </c>
      <c r="F48" s="22">
        <f>((State_Production_Petroleum!F35*0.25)+(State_Production_Petroleum!G35*0.75))*1000</f>
        <v>0</v>
      </c>
      <c r="G48" s="22">
        <f>((State_Production_Petroleum!G35*0.25)+(State_Production_Petroleum!H35*0.75))*1000</f>
        <v>0</v>
      </c>
      <c r="H48" s="22">
        <f>((State_Production_Petroleum!H35*0.25)+(State_Production_Petroleum!I35*0.75))*1000</f>
        <v>0</v>
      </c>
      <c r="I48" s="22">
        <f>((State_Production_Petroleum!I35*0.25)+(State_Production_Petroleum!J35*0.75))*1000</f>
        <v>0</v>
      </c>
      <c r="J48" s="22">
        <f>((State_Production_Petroleum!J35*0.25)+(State_Production_Petroleum!K35*0.75))*1000</f>
        <v>0</v>
      </c>
      <c r="K48" s="22">
        <f>((State_Production_Petroleum!K35*0.25)+(State_Production_Petroleum!L35*0.75))*1000</f>
        <v>0</v>
      </c>
      <c r="L48" s="133">
        <f>((State_Production_Petroleum!L35*0.25)+(State_Production_Petroleum!M35*0.75))*1000</f>
        <v>0</v>
      </c>
    </row>
    <row r="49" spans="2:12" s="19" customFormat="1" x14ac:dyDescent="0.25">
      <c r="B49" s="158" t="s">
        <v>172</v>
      </c>
      <c r="C49" s="21"/>
      <c r="D49" s="22">
        <f>((State_Production_Petroleum!D36*0.25)+(State_Production_Petroleum!E36*0.75))*1000</f>
        <v>0</v>
      </c>
      <c r="E49" s="22">
        <f>((State_Production_Petroleum!E36*0.25)+(State_Production_Petroleum!F36*0.75))*1000</f>
        <v>0</v>
      </c>
      <c r="F49" s="22">
        <f>((State_Production_Petroleum!F36*0.25)+(State_Production_Petroleum!G36*0.75))*1000</f>
        <v>0</v>
      </c>
      <c r="G49" s="22">
        <f>((State_Production_Petroleum!G36*0.25)+(State_Production_Petroleum!H36*0.75))*1000</f>
        <v>0</v>
      </c>
      <c r="H49" s="22">
        <f>((State_Production_Petroleum!H36*0.25)+(State_Production_Petroleum!I36*0.75))*1000</f>
        <v>0</v>
      </c>
      <c r="I49" s="22">
        <f>((State_Production_Petroleum!I36*0.25)+(State_Production_Petroleum!J36*0.75))*1000</f>
        <v>0</v>
      </c>
      <c r="J49" s="22">
        <f>((State_Production_Petroleum!J36*0.25)+(State_Production_Petroleum!K36*0.75))*1000</f>
        <v>0</v>
      </c>
      <c r="K49" s="22">
        <f>((State_Production_Petroleum!K36*0.25)+(State_Production_Petroleum!L36*0.75))*1000</f>
        <v>0</v>
      </c>
      <c r="L49" s="133">
        <f>((State_Production_Petroleum!L36*0.25)+(State_Production_Petroleum!M36*0.75))*1000</f>
        <v>0</v>
      </c>
    </row>
    <row r="50" spans="2:12" s="19" customFormat="1" x14ac:dyDescent="0.25">
      <c r="B50" s="158" t="s">
        <v>173</v>
      </c>
      <c r="C50" s="21"/>
      <c r="D50" s="22">
        <f>((State_Production_Petroleum!D37*0.25)+(State_Production_Petroleum!E37*0.75))*1000</f>
        <v>9796661.4546728563</v>
      </c>
      <c r="E50" s="22">
        <f>((State_Production_Petroleum!E37*0.25)+(State_Production_Petroleum!F37*0.75))*1000</f>
        <v>10255115.224582028</v>
      </c>
      <c r="F50" s="22">
        <f>((State_Production_Petroleum!F37*0.25)+(State_Production_Petroleum!G37*0.75))*1000</f>
        <v>10044174.313381642</v>
      </c>
      <c r="G50" s="22">
        <f>((State_Production_Petroleum!G37*0.25)+(State_Production_Petroleum!H37*0.75))*1000</f>
        <v>8896255.2668847125</v>
      </c>
      <c r="H50" s="22">
        <f>((State_Production_Petroleum!H37*0.25)+(State_Production_Petroleum!I37*0.75))*1000</f>
        <v>9403558.8218786176</v>
      </c>
      <c r="I50" s="22">
        <f>((State_Production_Petroleum!I37*0.25)+(State_Production_Petroleum!J37*0.75))*1000</f>
        <v>10704111.083802713</v>
      </c>
      <c r="J50" s="22">
        <f>((State_Production_Petroleum!J37*0.25)+(State_Production_Petroleum!K37*0.75))*1000</f>
        <v>10659928.69496187</v>
      </c>
      <c r="K50" s="22">
        <f>((State_Production_Petroleum!K37*0.25)+(State_Production_Petroleum!L37*0.75))*1000</f>
        <v>9842010.7518673949</v>
      </c>
      <c r="L50" s="133">
        <f>((State_Production_Petroleum!L37*0.25)+(State_Production_Petroleum!M37*0.75))*1000</f>
        <v>10315976.374168543</v>
      </c>
    </row>
    <row r="51" spans="2:12" s="19" customFormat="1" x14ac:dyDescent="0.25">
      <c r="B51" s="158" t="s">
        <v>193</v>
      </c>
      <c r="C51" s="21"/>
      <c r="D51" s="22">
        <f>((State_Production_Petroleum!D38*0.25)+(State_Production_Petroleum!E38*0.75))*1000</f>
        <v>0</v>
      </c>
      <c r="E51" s="22">
        <f>((State_Production_Petroleum!E38*0.25)+(State_Production_Petroleum!F38*0.75))*1000</f>
        <v>0</v>
      </c>
      <c r="F51" s="22">
        <f>((State_Production_Petroleum!F38*0.25)+(State_Production_Petroleum!G38*0.75))*1000</f>
        <v>0</v>
      </c>
      <c r="G51" s="22">
        <f>((State_Production_Petroleum!G38*0.25)+(State_Production_Petroleum!H38*0.75))*1000</f>
        <v>0</v>
      </c>
      <c r="H51" s="22">
        <f>((State_Production_Petroleum!H38*0.25)+(State_Production_Petroleum!I38*0.75))*1000</f>
        <v>0</v>
      </c>
      <c r="I51" s="22">
        <f>((State_Production_Petroleum!I38*0.25)+(State_Production_Petroleum!J38*0.75))*1000</f>
        <v>0</v>
      </c>
      <c r="J51" s="22">
        <f>((State_Production_Petroleum!J38*0.25)+(State_Production_Petroleum!K38*0.75))*1000</f>
        <v>0</v>
      </c>
      <c r="K51" s="22">
        <f>((State_Production_Petroleum!K38*0.25)+(State_Production_Petroleum!L38*0.75))*1000</f>
        <v>0</v>
      </c>
      <c r="L51" s="133">
        <f>((State_Production_Petroleum!L38*0.25)+(State_Production_Petroleum!M38*0.75))*1000</f>
        <v>0</v>
      </c>
    </row>
    <row r="52" spans="2:12" s="19" customFormat="1" x14ac:dyDescent="0.25">
      <c r="B52" s="158" t="s">
        <v>174</v>
      </c>
      <c r="C52" s="21"/>
      <c r="D52" s="22">
        <f>((State_Production_Petroleum!D39*0.25)+(State_Production_Petroleum!E39*0.75))*1000</f>
        <v>0</v>
      </c>
      <c r="E52" s="22">
        <f>((State_Production_Petroleum!E39*0.25)+(State_Production_Petroleum!F39*0.75))*1000</f>
        <v>0</v>
      </c>
      <c r="F52" s="22">
        <f>((State_Production_Petroleum!F39*0.25)+(State_Production_Petroleum!G39*0.75))*1000</f>
        <v>0</v>
      </c>
      <c r="G52" s="22">
        <f>((State_Production_Petroleum!G39*0.25)+(State_Production_Petroleum!H39*0.75))*1000</f>
        <v>0</v>
      </c>
      <c r="H52" s="22">
        <f>((State_Production_Petroleum!H39*0.25)+(State_Production_Petroleum!I39*0.75))*1000</f>
        <v>0</v>
      </c>
      <c r="I52" s="22">
        <f>((State_Production_Petroleum!I39*0.25)+(State_Production_Petroleum!J39*0.75))*1000</f>
        <v>0</v>
      </c>
      <c r="J52" s="22">
        <f>((State_Production_Petroleum!J39*0.25)+(State_Production_Petroleum!K39*0.75))*1000</f>
        <v>0</v>
      </c>
      <c r="K52" s="22">
        <f>((State_Production_Petroleum!K39*0.25)+(State_Production_Petroleum!L39*0.75))*1000</f>
        <v>0</v>
      </c>
      <c r="L52" s="133">
        <f>((State_Production_Petroleum!L39*0.25)+(State_Production_Petroleum!M39*0.75))*1000</f>
        <v>0</v>
      </c>
    </row>
    <row r="53" spans="2:12" s="19" customFormat="1" x14ac:dyDescent="0.25">
      <c r="B53" s="158" t="s">
        <v>175</v>
      </c>
      <c r="C53" s="21"/>
      <c r="D53" s="22">
        <f>((State_Production_Petroleum!D40*0.25)+(State_Production_Petroleum!E40*0.75))*1000</f>
        <v>7393730.4288417501</v>
      </c>
      <c r="E53" s="22">
        <f>((State_Production_Petroleum!E40*0.25)+(State_Production_Petroleum!F40*0.75))*1000</f>
        <v>8535623.0462298822</v>
      </c>
      <c r="F53" s="22">
        <f>((State_Production_Petroleum!F40*0.25)+(State_Production_Petroleum!G40*0.75))*1000</f>
        <v>8045833.4502275204</v>
      </c>
      <c r="G53" s="22">
        <f>((State_Production_Petroleum!G40*0.25)+(State_Production_Petroleum!H40*0.75))*1000</f>
        <v>7391125.7403600747</v>
      </c>
      <c r="H53" s="22">
        <f>((State_Production_Petroleum!H40*0.25)+(State_Production_Petroleum!I40*0.75))*1000</f>
        <v>7655236.7306225998</v>
      </c>
      <c r="I53" s="22">
        <f>((State_Production_Petroleum!I40*0.25)+(State_Production_Petroleum!J40*0.75))*1000</f>
        <v>8596401.8025372475</v>
      </c>
      <c r="J53" s="22">
        <f>((State_Production_Petroleum!J40*0.25)+(State_Production_Petroleum!K40*0.75))*1000</f>
        <v>8353974.4251664467</v>
      </c>
      <c r="K53" s="22">
        <f>((State_Production_Petroleum!K40*0.25)+(State_Production_Petroleum!L40*0.75))*1000</f>
        <v>8383384.9355166545</v>
      </c>
      <c r="L53" s="133">
        <f>((State_Production_Petroleum!L40*0.25)+(State_Production_Petroleum!M40*0.75))*1000</f>
        <v>7057264.4007325852</v>
      </c>
    </row>
    <row r="54" spans="2:12" s="19" customFormat="1" x14ac:dyDescent="0.25">
      <c r="B54" s="158" t="s">
        <v>176</v>
      </c>
      <c r="C54" s="21"/>
      <c r="D54" s="22">
        <f>((State_Production_Petroleum!D41*0.25)+(State_Production_Petroleum!E41*0.75))*1000</f>
        <v>0</v>
      </c>
      <c r="E54" s="22">
        <f>((State_Production_Petroleum!E41*0.25)+(State_Production_Petroleum!F41*0.75))*1000</f>
        <v>0</v>
      </c>
      <c r="F54" s="22">
        <f>((State_Production_Petroleum!F41*0.25)+(State_Production_Petroleum!G41*0.75))*1000</f>
        <v>0</v>
      </c>
      <c r="G54" s="22">
        <f>((State_Production_Petroleum!G41*0.25)+(State_Production_Petroleum!H41*0.75))*1000</f>
        <v>0</v>
      </c>
      <c r="H54" s="22">
        <f>((State_Production_Petroleum!H41*0.25)+(State_Production_Petroleum!I41*0.75))*1000</f>
        <v>0</v>
      </c>
      <c r="I54" s="22">
        <f>((State_Production_Petroleum!I41*0.25)+(State_Production_Petroleum!J41*0.75))*1000</f>
        <v>0</v>
      </c>
      <c r="J54" s="22">
        <f>((State_Production_Petroleum!J41*0.25)+(State_Production_Petroleum!K41*0.75))*1000</f>
        <v>0</v>
      </c>
      <c r="K54" s="22">
        <f>((State_Production_Petroleum!K41*0.25)+(State_Production_Petroleum!L41*0.75))*1000</f>
        <v>0</v>
      </c>
      <c r="L54" s="133">
        <f>((State_Production_Petroleum!L41*0.25)+(State_Production_Petroleum!M41*0.75))*1000</f>
        <v>0</v>
      </c>
    </row>
    <row r="55" spans="2:12" s="19" customFormat="1" x14ac:dyDescent="0.25">
      <c r="B55" s="158" t="s">
        <v>177</v>
      </c>
      <c r="C55" s="21"/>
      <c r="D55" s="22">
        <f>((State_Production_Petroleum!D42*0.25)+(State_Production_Petroleum!E42*0.75))*1000</f>
        <v>5369573.9371346021</v>
      </c>
      <c r="E55" s="22">
        <f>((State_Production_Petroleum!E42*0.25)+(State_Production_Petroleum!F42*0.75))*1000</f>
        <v>5677931.0002353778</v>
      </c>
      <c r="F55" s="22">
        <f>((State_Production_Petroleum!F42*0.25)+(State_Production_Petroleum!G42*0.75))*1000</f>
        <v>5603905.0303407218</v>
      </c>
      <c r="G55" s="22">
        <f>((State_Production_Petroleum!G42*0.25)+(State_Production_Petroleum!H42*0.75))*1000</f>
        <v>5209494.1399457501</v>
      </c>
      <c r="H55" s="22">
        <f>((State_Production_Petroleum!H42*0.25)+(State_Production_Petroleum!I42*0.75))*1000</f>
        <v>5370782.9062824827</v>
      </c>
      <c r="I55" s="22">
        <f>((State_Production_Petroleum!I42*0.25)+(State_Production_Petroleum!J42*0.75))*1000</f>
        <v>6515712.5761756208</v>
      </c>
      <c r="J55" s="22">
        <f>((State_Production_Petroleum!J42*0.25)+(State_Production_Petroleum!K42*0.75))*1000</f>
        <v>7756681.6819420578</v>
      </c>
      <c r="K55" s="22">
        <f>((State_Production_Petroleum!K42*0.25)+(State_Production_Petroleum!L42*0.75))*1000</f>
        <v>7558269.7046606643</v>
      </c>
      <c r="L55" s="133">
        <f>((State_Production_Petroleum!L42*0.25)+(State_Production_Petroleum!M42*0.75))*1000</f>
        <v>7769579.4942862671</v>
      </c>
    </row>
    <row r="56" spans="2:12" s="19" customFormat="1" x14ac:dyDescent="0.25">
      <c r="B56" s="168" t="s">
        <v>184</v>
      </c>
      <c r="C56" s="162" t="s">
        <v>178</v>
      </c>
      <c r="D56" s="196">
        <f>SUM(D20:D55)</f>
        <v>123747250.00000003</v>
      </c>
      <c r="E56" s="196">
        <f t="shared" ref="E56:L56" si="0">SUM(E20:E55)</f>
        <v>136072500</v>
      </c>
      <c r="F56" s="196">
        <f t="shared" si="0"/>
        <v>147437610.00000003</v>
      </c>
      <c r="G56" s="196">
        <f t="shared" si="0"/>
        <v>155550702.25</v>
      </c>
      <c r="H56" s="196">
        <f t="shared" si="0"/>
        <v>178109110.74999994</v>
      </c>
      <c r="I56" s="196">
        <f t="shared" si="0"/>
        <v>193089669.49921888</v>
      </c>
      <c r="J56" s="196">
        <f t="shared" si="0"/>
        <v>201941869.3832618</v>
      </c>
      <c r="K56" s="196">
        <f t="shared" si="0"/>
        <v>214364201.40540364</v>
      </c>
      <c r="L56" s="197">
        <f t="shared" si="0"/>
        <v>219689184.47849008</v>
      </c>
    </row>
    <row r="57" spans="2:12" s="19" customFormat="1" x14ac:dyDescent="0.25">
      <c r="E57" s="69"/>
      <c r="F57" s="69"/>
      <c r="G57" s="69"/>
      <c r="H57" s="69"/>
      <c r="I57" s="69"/>
      <c r="J57" s="69"/>
      <c r="K57" s="69"/>
      <c r="L57" s="69"/>
    </row>
    <row r="58" spans="2:12" s="19" customFormat="1" x14ac:dyDescent="0.25">
      <c r="B58" s="30"/>
      <c r="C58" s="30"/>
      <c r="D58" s="30"/>
      <c r="E58" s="30"/>
      <c r="F58" s="31"/>
      <c r="G58" s="31"/>
      <c r="H58" s="31"/>
      <c r="I58" s="31"/>
      <c r="J58" s="31"/>
      <c r="K58" s="31"/>
      <c r="L58" s="31"/>
    </row>
    <row r="59" spans="2:12" s="19" customFormat="1" ht="18.75" x14ac:dyDescent="0.25">
      <c r="B59" s="16" t="s">
        <v>72</v>
      </c>
      <c r="C59" s="17" t="s">
        <v>73</v>
      </c>
      <c r="D59" s="17">
        <v>2005</v>
      </c>
      <c r="E59" s="17">
        <v>2006</v>
      </c>
      <c r="F59" s="17">
        <v>2007</v>
      </c>
      <c r="G59" s="17">
        <v>2008</v>
      </c>
      <c r="H59" s="17">
        <v>2009</v>
      </c>
      <c r="I59" s="17">
        <v>2010</v>
      </c>
      <c r="J59" s="17">
        <v>2011</v>
      </c>
      <c r="K59" s="17">
        <v>2012</v>
      </c>
      <c r="L59" s="18">
        <v>2013</v>
      </c>
    </row>
    <row r="60" spans="2:12" s="19" customFormat="1" x14ac:dyDescent="0.25">
      <c r="B60" s="23" t="s">
        <v>185</v>
      </c>
      <c r="C60" s="24" t="s">
        <v>11</v>
      </c>
      <c r="D60" s="121">
        <v>0.7</v>
      </c>
      <c r="E60" s="121">
        <v>0.7</v>
      </c>
      <c r="F60" s="79">
        <v>0.7</v>
      </c>
      <c r="G60" s="79">
        <v>0.7</v>
      </c>
      <c r="H60" s="79">
        <v>0.7</v>
      </c>
      <c r="I60" s="79">
        <v>0.7</v>
      </c>
      <c r="J60" s="79">
        <v>0.7</v>
      </c>
      <c r="K60" s="79">
        <v>0.7</v>
      </c>
      <c r="L60" s="84">
        <v>0.7</v>
      </c>
    </row>
    <row r="61" spans="2:12" s="19" customFormat="1" x14ac:dyDescent="0.25">
      <c r="B61" s="27"/>
      <c r="C61" s="28"/>
      <c r="D61" s="28"/>
      <c r="E61" s="28"/>
      <c r="F61" s="34"/>
      <c r="G61" s="34"/>
      <c r="H61" s="34"/>
      <c r="I61" s="34"/>
      <c r="J61" s="34"/>
      <c r="K61" s="34"/>
      <c r="L61" s="34"/>
    </row>
    <row r="62" spans="2:12" x14ac:dyDescent="0.25">
      <c r="B62" s="35"/>
      <c r="C62" s="35"/>
      <c r="D62" s="35"/>
      <c r="E62" s="35"/>
      <c r="F62" s="35"/>
      <c r="G62" s="35"/>
      <c r="H62" s="35"/>
      <c r="I62" s="35"/>
      <c r="J62" s="35"/>
      <c r="K62" s="35"/>
      <c r="L62" s="35"/>
    </row>
    <row r="63" spans="2:12" s="19" customFormat="1" ht="18.75" x14ac:dyDescent="0.25">
      <c r="B63" s="16" t="s">
        <v>74</v>
      </c>
      <c r="C63" s="17" t="s">
        <v>14</v>
      </c>
      <c r="D63" s="17">
        <v>2005</v>
      </c>
      <c r="E63" s="17">
        <v>2006</v>
      </c>
      <c r="F63" s="17">
        <v>2007</v>
      </c>
      <c r="G63" s="17">
        <v>2008</v>
      </c>
      <c r="H63" s="17">
        <v>2009</v>
      </c>
      <c r="I63" s="17">
        <v>2010</v>
      </c>
      <c r="J63" s="17">
        <v>2011</v>
      </c>
      <c r="K63" s="17">
        <v>2012</v>
      </c>
      <c r="L63" s="18">
        <v>2013</v>
      </c>
    </row>
    <row r="64" spans="2:12" s="19" customFormat="1" x14ac:dyDescent="0.25">
      <c r="B64" s="169" t="s">
        <v>185</v>
      </c>
      <c r="C64" s="39"/>
      <c r="D64" s="170"/>
      <c r="E64" s="170"/>
      <c r="F64" s="170"/>
      <c r="G64" s="170"/>
      <c r="H64" s="170"/>
      <c r="I64" s="170"/>
      <c r="J64" s="170"/>
      <c r="K64" s="170"/>
      <c r="L64" s="171"/>
    </row>
    <row r="65" spans="2:12" s="19" customFormat="1" x14ac:dyDescent="0.25">
      <c r="B65" s="158" t="s">
        <v>143</v>
      </c>
      <c r="C65" s="21"/>
      <c r="D65" s="22">
        <f t="shared" ref="D65:L65" si="1">D20*D$60*$C$9</f>
        <v>0</v>
      </c>
      <c r="E65" s="22">
        <f t="shared" si="1"/>
        <v>0</v>
      </c>
      <c r="F65" s="22">
        <f t="shared" si="1"/>
        <v>0</v>
      </c>
      <c r="G65" s="22">
        <f t="shared" si="1"/>
        <v>0</v>
      </c>
      <c r="H65" s="22">
        <f t="shared" si="1"/>
        <v>0</v>
      </c>
      <c r="I65" s="22">
        <f t="shared" si="1"/>
        <v>0</v>
      </c>
      <c r="J65" s="22">
        <f t="shared" si="1"/>
        <v>0</v>
      </c>
      <c r="K65" s="22">
        <f t="shared" si="1"/>
        <v>0</v>
      </c>
      <c r="L65" s="133">
        <f t="shared" si="1"/>
        <v>0</v>
      </c>
    </row>
    <row r="66" spans="2:12" s="19" customFormat="1" x14ac:dyDescent="0.25">
      <c r="B66" s="158" t="s">
        <v>144</v>
      </c>
      <c r="C66" s="21"/>
      <c r="D66" s="22">
        <f t="shared" ref="D66:L66" si="2">D21*D$60*$C$9</f>
        <v>5298475.8061885117</v>
      </c>
      <c r="E66" s="22">
        <f t="shared" si="2"/>
        <v>6158169.6154720197</v>
      </c>
      <c r="F66" s="22">
        <f t="shared" si="2"/>
        <v>6442727.9084332427</v>
      </c>
      <c r="G66" s="22">
        <f t="shared" si="2"/>
        <v>5701823.85543619</v>
      </c>
      <c r="H66" s="22">
        <f t="shared" si="2"/>
        <v>5845581.404521348</v>
      </c>
      <c r="I66" s="22">
        <f t="shared" si="2"/>
        <v>5809382.5469932221</v>
      </c>
      <c r="J66" s="22">
        <f t="shared" si="2"/>
        <v>6031576.289537535</v>
      </c>
      <c r="K66" s="22">
        <f t="shared" si="2"/>
        <v>5711722.449631338</v>
      </c>
      <c r="L66" s="133">
        <f t="shared" si="2"/>
        <v>5480613.4833795028</v>
      </c>
    </row>
    <row r="67" spans="2:12" s="19" customFormat="1" x14ac:dyDescent="0.25">
      <c r="B67" s="158" t="s">
        <v>145</v>
      </c>
      <c r="C67" s="21"/>
      <c r="D67" s="22">
        <f t="shared" ref="D67:L67" si="3">D22*D$60*$C$9</f>
        <v>0</v>
      </c>
      <c r="E67" s="22">
        <f t="shared" si="3"/>
        <v>0</v>
      </c>
      <c r="F67" s="22">
        <f t="shared" si="3"/>
        <v>0</v>
      </c>
      <c r="G67" s="22">
        <f t="shared" si="3"/>
        <v>0</v>
      </c>
      <c r="H67" s="22">
        <f t="shared" si="3"/>
        <v>0</v>
      </c>
      <c r="I67" s="22">
        <f t="shared" si="3"/>
        <v>0</v>
      </c>
      <c r="J67" s="22">
        <f t="shared" si="3"/>
        <v>0</v>
      </c>
      <c r="K67" s="22">
        <f t="shared" si="3"/>
        <v>0</v>
      </c>
      <c r="L67" s="133">
        <f t="shared" si="3"/>
        <v>0</v>
      </c>
    </row>
    <row r="68" spans="2:12" s="19" customFormat="1" x14ac:dyDescent="0.25">
      <c r="B68" s="158" t="s">
        <v>146</v>
      </c>
      <c r="C68" s="21"/>
      <c r="D68" s="22">
        <f t="shared" ref="D68:L68" si="4">D23*D$60*$C$9</f>
        <v>4099362.8710779729</v>
      </c>
      <c r="E68" s="22">
        <f t="shared" si="4"/>
        <v>4133111.7530368404</v>
      </c>
      <c r="F68" s="22">
        <f t="shared" si="4"/>
        <v>4127236.3785878448</v>
      </c>
      <c r="G68" s="22">
        <f t="shared" si="4"/>
        <v>3737614.9074345217</v>
      </c>
      <c r="H68" s="22">
        <f t="shared" si="4"/>
        <v>4189577.4411365748</v>
      </c>
      <c r="I68" s="22">
        <f t="shared" si="4"/>
        <v>4254994.0050351238</v>
      </c>
      <c r="J68" s="22">
        <f t="shared" si="4"/>
        <v>4559064.8026924068</v>
      </c>
      <c r="K68" s="22">
        <f t="shared" si="4"/>
        <v>4511541.2155892104</v>
      </c>
      <c r="L68" s="133">
        <f t="shared" si="4"/>
        <v>4560006.6244648937</v>
      </c>
    </row>
    <row r="69" spans="2:12" s="19" customFormat="1" x14ac:dyDescent="0.25">
      <c r="B69" s="158" t="s">
        <v>147</v>
      </c>
      <c r="C69" s="21"/>
      <c r="D69" s="22">
        <f t="shared" ref="D69:L69" si="5">D24*D$60*$C$9</f>
        <v>3727130.2235548054</v>
      </c>
      <c r="E69" s="22">
        <f t="shared" si="5"/>
        <v>3792570.1438929602</v>
      </c>
      <c r="F69" s="22">
        <f t="shared" si="5"/>
        <v>3818253.5445660865</v>
      </c>
      <c r="G69" s="22">
        <f t="shared" si="5"/>
        <v>3587918.2416777466</v>
      </c>
      <c r="H69" s="22">
        <f t="shared" si="5"/>
        <v>3995932.545145567</v>
      </c>
      <c r="I69" s="22">
        <f t="shared" si="5"/>
        <v>4293335.6998389708</v>
      </c>
      <c r="J69" s="22">
        <f t="shared" si="5"/>
        <v>4085927.4697044417</v>
      </c>
      <c r="K69" s="22">
        <f t="shared" si="5"/>
        <v>4288312.1257304177</v>
      </c>
      <c r="L69" s="133">
        <f t="shared" si="5"/>
        <v>4472494.5327424658</v>
      </c>
    </row>
    <row r="70" spans="2:12" s="19" customFormat="1" x14ac:dyDescent="0.25">
      <c r="B70" s="158" t="s">
        <v>148</v>
      </c>
      <c r="C70" s="21"/>
      <c r="D70" s="22">
        <f t="shared" ref="D70:L70" si="6">D25*D$60*$C$9</f>
        <v>0</v>
      </c>
      <c r="E70" s="22">
        <f t="shared" si="6"/>
        <v>0</v>
      </c>
      <c r="F70" s="22">
        <f t="shared" si="6"/>
        <v>0</v>
      </c>
      <c r="G70" s="22">
        <f t="shared" si="6"/>
        <v>0</v>
      </c>
      <c r="H70" s="22">
        <f t="shared" si="6"/>
        <v>0</v>
      </c>
      <c r="I70" s="22">
        <f t="shared" si="6"/>
        <v>0</v>
      </c>
      <c r="J70" s="22">
        <f t="shared" si="6"/>
        <v>0</v>
      </c>
      <c r="K70" s="22">
        <f t="shared" si="6"/>
        <v>0</v>
      </c>
      <c r="L70" s="133">
        <f t="shared" si="6"/>
        <v>0</v>
      </c>
    </row>
    <row r="71" spans="2:12" s="19" customFormat="1" x14ac:dyDescent="0.25">
      <c r="B71" s="158" t="s">
        <v>149</v>
      </c>
      <c r="C71" s="21"/>
      <c r="D71" s="22">
        <f t="shared" ref="D71:L71" si="7">D26*D$60*$C$9</f>
        <v>0</v>
      </c>
      <c r="E71" s="22">
        <f t="shared" si="7"/>
        <v>0</v>
      </c>
      <c r="F71" s="22">
        <f t="shared" si="7"/>
        <v>0</v>
      </c>
      <c r="G71" s="22">
        <f t="shared" si="7"/>
        <v>0</v>
      </c>
      <c r="H71" s="22">
        <f t="shared" si="7"/>
        <v>0</v>
      </c>
      <c r="I71" s="22">
        <f t="shared" si="7"/>
        <v>0</v>
      </c>
      <c r="J71" s="22">
        <f t="shared" si="7"/>
        <v>0</v>
      </c>
      <c r="K71" s="22">
        <f t="shared" si="7"/>
        <v>0</v>
      </c>
      <c r="L71" s="133">
        <f t="shared" si="7"/>
        <v>0</v>
      </c>
    </row>
    <row r="72" spans="2:12" s="19" customFormat="1" x14ac:dyDescent="0.25">
      <c r="B72" s="158" t="s">
        <v>150</v>
      </c>
      <c r="C72" s="21"/>
      <c r="D72" s="22">
        <f t="shared" ref="D72:L72" si="8">D27*D$60*$C$9</f>
        <v>0</v>
      </c>
      <c r="E72" s="22">
        <f t="shared" si="8"/>
        <v>0</v>
      </c>
      <c r="F72" s="22">
        <f t="shared" si="8"/>
        <v>0</v>
      </c>
      <c r="G72" s="22">
        <f t="shared" si="8"/>
        <v>0</v>
      </c>
      <c r="H72" s="22">
        <f t="shared" si="8"/>
        <v>0</v>
      </c>
      <c r="I72" s="22">
        <f t="shared" si="8"/>
        <v>0</v>
      </c>
      <c r="J72" s="22">
        <f t="shared" si="8"/>
        <v>0</v>
      </c>
      <c r="K72" s="22">
        <f t="shared" si="8"/>
        <v>0</v>
      </c>
      <c r="L72" s="133">
        <f t="shared" si="8"/>
        <v>0</v>
      </c>
    </row>
    <row r="73" spans="2:12" s="19" customFormat="1" x14ac:dyDescent="0.25">
      <c r="B73" s="158" t="s">
        <v>151</v>
      </c>
      <c r="C73" s="21"/>
      <c r="D73" s="22">
        <f t="shared" ref="D73:L73" si="9">D28*D$60*$C$9</f>
        <v>0</v>
      </c>
      <c r="E73" s="22">
        <f t="shared" si="9"/>
        <v>0</v>
      </c>
      <c r="F73" s="22">
        <f t="shared" si="9"/>
        <v>0</v>
      </c>
      <c r="G73" s="22">
        <f t="shared" si="9"/>
        <v>0</v>
      </c>
      <c r="H73" s="22">
        <f t="shared" si="9"/>
        <v>0</v>
      </c>
      <c r="I73" s="22">
        <f t="shared" si="9"/>
        <v>0</v>
      </c>
      <c r="J73" s="22">
        <f t="shared" si="9"/>
        <v>0</v>
      </c>
      <c r="K73" s="22">
        <f t="shared" si="9"/>
        <v>0</v>
      </c>
      <c r="L73" s="133">
        <f t="shared" si="9"/>
        <v>0</v>
      </c>
    </row>
    <row r="74" spans="2:12" s="19" customFormat="1" x14ac:dyDescent="0.25">
      <c r="B74" s="158" t="s">
        <v>152</v>
      </c>
      <c r="C74" s="21"/>
      <c r="D74" s="22">
        <f t="shared" ref="D74:L74" si="10">D29*D$60*$C$9</f>
        <v>0</v>
      </c>
      <c r="E74" s="22">
        <f t="shared" si="10"/>
        <v>0</v>
      </c>
      <c r="F74" s="22">
        <f t="shared" si="10"/>
        <v>0</v>
      </c>
      <c r="G74" s="22">
        <f t="shared" si="10"/>
        <v>0</v>
      </c>
      <c r="H74" s="22">
        <f t="shared" si="10"/>
        <v>0</v>
      </c>
      <c r="I74" s="22">
        <f t="shared" si="10"/>
        <v>0</v>
      </c>
      <c r="J74" s="22">
        <f t="shared" si="10"/>
        <v>0</v>
      </c>
      <c r="K74" s="22">
        <f t="shared" si="10"/>
        <v>0</v>
      </c>
      <c r="L74" s="133">
        <f t="shared" si="10"/>
        <v>0</v>
      </c>
    </row>
    <row r="75" spans="2:12" s="19" customFormat="1" x14ac:dyDescent="0.25">
      <c r="B75" s="158" t="s">
        <v>153</v>
      </c>
      <c r="C75" s="21"/>
      <c r="D75" s="22">
        <f t="shared" ref="D75:L75" si="11">D30*D$60*$C$9</f>
        <v>0</v>
      </c>
      <c r="E75" s="22">
        <f t="shared" si="11"/>
        <v>0</v>
      </c>
      <c r="F75" s="22">
        <f t="shared" si="11"/>
        <v>0</v>
      </c>
      <c r="G75" s="22">
        <f t="shared" si="11"/>
        <v>0</v>
      </c>
      <c r="H75" s="22">
        <f t="shared" si="11"/>
        <v>0</v>
      </c>
      <c r="I75" s="22">
        <f t="shared" si="11"/>
        <v>0</v>
      </c>
      <c r="J75" s="22">
        <f t="shared" si="11"/>
        <v>0</v>
      </c>
      <c r="K75" s="22">
        <f t="shared" si="11"/>
        <v>0</v>
      </c>
      <c r="L75" s="133">
        <f t="shared" si="11"/>
        <v>0</v>
      </c>
    </row>
    <row r="76" spans="2:12" s="19" customFormat="1" x14ac:dyDescent="0.25">
      <c r="B76" s="158" t="s">
        <v>154</v>
      </c>
      <c r="C76" s="21"/>
      <c r="D76" s="22">
        <f t="shared" ref="D76:L76" si="12">D31*D$60*$C$9</f>
        <v>29014447.344370276</v>
      </c>
      <c r="E76" s="22">
        <f t="shared" si="12"/>
        <v>31296027.89234164</v>
      </c>
      <c r="F76" s="22">
        <f t="shared" si="12"/>
        <v>36395155.613636166</v>
      </c>
      <c r="G76" s="22">
        <f t="shared" si="12"/>
        <v>48559651.795277469</v>
      </c>
      <c r="H76" s="22">
        <f t="shared" si="12"/>
        <v>60270973.882843882</v>
      </c>
      <c r="I76" s="22">
        <f t="shared" si="12"/>
        <v>65304929.313394085</v>
      </c>
      <c r="J76" s="22">
        <f t="shared" si="12"/>
        <v>66875147.846605204</v>
      </c>
      <c r="K76" s="22">
        <f t="shared" si="12"/>
        <v>70294389.315008536</v>
      </c>
      <c r="L76" s="133">
        <f t="shared" si="12"/>
        <v>70293852.137417302</v>
      </c>
    </row>
    <row r="77" spans="2:12" s="19" customFormat="1" x14ac:dyDescent="0.25">
      <c r="B77" s="158" t="s">
        <v>155</v>
      </c>
      <c r="C77" s="21"/>
      <c r="D77" s="22">
        <f t="shared" ref="D77:L77" si="13">D32*D$60*$C$9</f>
        <v>4441546.5675177239</v>
      </c>
      <c r="E77" s="22">
        <f t="shared" si="13"/>
        <v>6017208.0818477198</v>
      </c>
      <c r="F77" s="22">
        <f t="shared" si="13"/>
        <v>8166987.5736809773</v>
      </c>
      <c r="G77" s="22">
        <f t="shared" si="13"/>
        <v>7966217.7351197544</v>
      </c>
      <c r="H77" s="22">
        <f t="shared" si="13"/>
        <v>8795942.9913718309</v>
      </c>
      <c r="I77" s="22">
        <f t="shared" si="13"/>
        <v>9449076.9152199794</v>
      </c>
      <c r="J77" s="22">
        <f t="shared" si="13"/>
        <v>10503453.103072308</v>
      </c>
      <c r="K77" s="22">
        <f t="shared" si="13"/>
        <v>10543920.093385139</v>
      </c>
      <c r="L77" s="133">
        <f t="shared" si="13"/>
        <v>10482182.769100839</v>
      </c>
    </row>
    <row r="78" spans="2:12" s="19" customFormat="1" x14ac:dyDescent="0.25">
      <c r="B78" s="158" t="s">
        <v>156</v>
      </c>
      <c r="C78" s="21"/>
      <c r="D78" s="22">
        <f t="shared" ref="D78:L78" si="14">D33*D$60*$C$9</f>
        <v>0</v>
      </c>
      <c r="E78" s="22">
        <f t="shared" si="14"/>
        <v>0</v>
      </c>
      <c r="F78" s="22">
        <f t="shared" si="14"/>
        <v>0</v>
      </c>
      <c r="G78" s="22">
        <f t="shared" si="14"/>
        <v>0</v>
      </c>
      <c r="H78" s="22">
        <f t="shared" si="14"/>
        <v>0</v>
      </c>
      <c r="I78" s="22">
        <f t="shared" si="14"/>
        <v>0</v>
      </c>
      <c r="J78" s="22">
        <f t="shared" si="14"/>
        <v>0</v>
      </c>
      <c r="K78" s="22">
        <f t="shared" si="14"/>
        <v>0</v>
      </c>
      <c r="L78" s="133">
        <f t="shared" si="14"/>
        <v>0</v>
      </c>
    </row>
    <row r="79" spans="2:12" s="19" customFormat="1" x14ac:dyDescent="0.25">
      <c r="B79" s="158" t="s">
        <v>157</v>
      </c>
      <c r="C79" s="21"/>
      <c r="D79" s="22">
        <f t="shared" ref="D79:L79" si="15">D34*D$60*$C$9</f>
        <v>0</v>
      </c>
      <c r="E79" s="22">
        <f t="shared" si="15"/>
        <v>0</v>
      </c>
      <c r="F79" s="22">
        <f t="shared" si="15"/>
        <v>0</v>
      </c>
      <c r="G79" s="22">
        <f t="shared" si="15"/>
        <v>0</v>
      </c>
      <c r="H79" s="22">
        <f t="shared" si="15"/>
        <v>0</v>
      </c>
      <c r="I79" s="22">
        <f t="shared" si="15"/>
        <v>0</v>
      </c>
      <c r="J79" s="22">
        <f t="shared" si="15"/>
        <v>0</v>
      </c>
      <c r="K79" s="22">
        <f t="shared" si="15"/>
        <v>0</v>
      </c>
      <c r="L79" s="133">
        <f t="shared" si="15"/>
        <v>0</v>
      </c>
    </row>
    <row r="80" spans="2:12" s="19" customFormat="1" x14ac:dyDescent="0.25">
      <c r="B80" s="158" t="s">
        <v>158</v>
      </c>
      <c r="C80" s="21"/>
      <c r="D80" s="22">
        <f t="shared" ref="D80:L80" si="16">D35*D$60*$C$9</f>
        <v>0</v>
      </c>
      <c r="E80" s="22">
        <f t="shared" si="16"/>
        <v>0</v>
      </c>
      <c r="F80" s="22">
        <f t="shared" si="16"/>
        <v>0</v>
      </c>
      <c r="G80" s="22">
        <f t="shared" si="16"/>
        <v>0</v>
      </c>
      <c r="H80" s="22">
        <f t="shared" si="16"/>
        <v>0</v>
      </c>
      <c r="I80" s="22">
        <f t="shared" si="16"/>
        <v>0</v>
      </c>
      <c r="J80" s="22">
        <f t="shared" si="16"/>
        <v>0</v>
      </c>
      <c r="K80" s="22">
        <f t="shared" si="16"/>
        <v>0</v>
      </c>
      <c r="L80" s="133">
        <f t="shared" si="16"/>
        <v>0</v>
      </c>
    </row>
    <row r="81" spans="2:12" s="19" customFormat="1" x14ac:dyDescent="0.25">
      <c r="B81" s="158" t="s">
        <v>159</v>
      </c>
      <c r="C81" s="21"/>
      <c r="D81" s="22">
        <f t="shared" ref="D81:L81" si="17">D36*D$60*$C$9</f>
        <v>8203849.6615158841</v>
      </c>
      <c r="E81" s="22">
        <f t="shared" si="17"/>
        <v>8570953.1704737861</v>
      </c>
      <c r="F81" s="22">
        <f t="shared" si="17"/>
        <v>8553397.8452513386</v>
      </c>
      <c r="G81" s="22">
        <f t="shared" si="17"/>
        <v>7697227.968978269</v>
      </c>
      <c r="H81" s="22">
        <f t="shared" si="17"/>
        <v>8159827.6673687622</v>
      </c>
      <c r="I81" s="22">
        <f t="shared" si="17"/>
        <v>8738141.233790677</v>
      </c>
      <c r="J81" s="22">
        <f t="shared" si="17"/>
        <v>8916102.8702146783</v>
      </c>
      <c r="K81" s="22">
        <f t="shared" si="17"/>
        <v>9704388.606475614</v>
      </c>
      <c r="L81" s="133">
        <f t="shared" si="17"/>
        <v>10093927.442968311</v>
      </c>
    </row>
    <row r="82" spans="2:12" s="19" customFormat="1" x14ac:dyDescent="0.25">
      <c r="B82" s="158" t="s">
        <v>160</v>
      </c>
      <c r="C82" s="21"/>
      <c r="D82" s="22">
        <f t="shared" ref="D82:L82" si="18">D37*D$60*$C$9</f>
        <v>4929097.1130402116</v>
      </c>
      <c r="E82" s="22">
        <f t="shared" si="18"/>
        <v>5211590.763947662</v>
      </c>
      <c r="F82" s="22">
        <f t="shared" si="18"/>
        <v>5506178.314733794</v>
      </c>
      <c r="G82" s="22">
        <f t="shared" si="18"/>
        <v>4815436.4527468067</v>
      </c>
      <c r="H82" s="22">
        <f t="shared" si="18"/>
        <v>5113941.2715143366</v>
      </c>
      <c r="I82" s="22">
        <f t="shared" si="18"/>
        <v>5882983.5120710339</v>
      </c>
      <c r="J82" s="22">
        <f t="shared" si="18"/>
        <v>6481339.6761555681</v>
      </c>
      <c r="K82" s="22">
        <f t="shared" si="18"/>
        <v>6890551.3896320434</v>
      </c>
      <c r="L82" s="133">
        <f t="shared" si="18"/>
        <v>7106604.808986404</v>
      </c>
    </row>
    <row r="83" spans="2:12" s="19" customFormat="1" x14ac:dyDescent="0.25">
      <c r="B83" s="158" t="s">
        <v>161</v>
      </c>
      <c r="C83" s="21"/>
      <c r="D83" s="22">
        <f t="shared" ref="D83:L83" si="19">D38*D$60*$C$9</f>
        <v>0</v>
      </c>
      <c r="E83" s="22">
        <f t="shared" si="19"/>
        <v>0</v>
      </c>
      <c r="F83" s="22">
        <f t="shared" si="19"/>
        <v>0</v>
      </c>
      <c r="G83" s="22">
        <f t="shared" si="19"/>
        <v>0</v>
      </c>
      <c r="H83" s="22">
        <f t="shared" si="19"/>
        <v>0</v>
      </c>
      <c r="I83" s="22">
        <f t="shared" si="19"/>
        <v>0</v>
      </c>
      <c r="J83" s="22">
        <f t="shared" si="19"/>
        <v>0</v>
      </c>
      <c r="K83" s="22">
        <f t="shared" si="19"/>
        <v>0</v>
      </c>
      <c r="L83" s="133">
        <f t="shared" si="19"/>
        <v>0</v>
      </c>
    </row>
    <row r="84" spans="2:12" s="19" customFormat="1" x14ac:dyDescent="0.25">
      <c r="B84" s="158" t="s">
        <v>162</v>
      </c>
      <c r="C84" s="21"/>
      <c r="D84" s="22">
        <f t="shared" ref="D84:L84" si="20">D39*D$60*$C$9</f>
        <v>0</v>
      </c>
      <c r="E84" s="22">
        <f t="shared" si="20"/>
        <v>0</v>
      </c>
      <c r="F84" s="22">
        <f t="shared" si="20"/>
        <v>0</v>
      </c>
      <c r="G84" s="22">
        <f t="shared" si="20"/>
        <v>0</v>
      </c>
      <c r="H84" s="22">
        <f t="shared" si="20"/>
        <v>0</v>
      </c>
      <c r="I84" s="22">
        <f t="shared" si="20"/>
        <v>0</v>
      </c>
      <c r="J84" s="22">
        <f t="shared" si="20"/>
        <v>1072541.6953396506</v>
      </c>
      <c r="K84" s="22">
        <f t="shared" si="20"/>
        <v>3327826.8107959549</v>
      </c>
      <c r="L84" s="133">
        <f t="shared" si="20"/>
        <v>3830767.4546828978</v>
      </c>
    </row>
    <row r="85" spans="2:12" s="19" customFormat="1" x14ac:dyDescent="0.25">
      <c r="B85" s="158" t="s">
        <v>163</v>
      </c>
      <c r="C85" s="21"/>
      <c r="D85" s="22">
        <f t="shared" ref="D85:L85" si="21">D40*D$60*$C$9</f>
        <v>11117189.338280173</v>
      </c>
      <c r="E85" s="22">
        <f t="shared" si="21"/>
        <v>12943050.089254269</v>
      </c>
      <c r="F85" s="22">
        <f t="shared" si="21"/>
        <v>13610650.865345636</v>
      </c>
      <c r="G85" s="22">
        <f t="shared" si="21"/>
        <v>11771788.015295843</v>
      </c>
      <c r="H85" s="22">
        <f t="shared" si="21"/>
        <v>12603895.399949079</v>
      </c>
      <c r="I85" s="22">
        <f t="shared" si="21"/>
        <v>13358567.599349227</v>
      </c>
      <c r="J85" s="22">
        <f t="shared" si="21"/>
        <v>14094745.453512184</v>
      </c>
      <c r="K85" s="22">
        <f t="shared" si="21"/>
        <v>14192365.094126999</v>
      </c>
      <c r="L85" s="133">
        <f t="shared" si="21"/>
        <v>14182292.468175018</v>
      </c>
    </row>
    <row r="86" spans="2:12" s="19" customFormat="1" x14ac:dyDescent="0.25">
      <c r="B86" s="158" t="s">
        <v>164</v>
      </c>
      <c r="C86" s="21"/>
      <c r="D86" s="22">
        <f t="shared" ref="D86:L86" si="22">D41*D$60*$C$9</f>
        <v>0</v>
      </c>
      <c r="E86" s="22">
        <f t="shared" si="22"/>
        <v>0</v>
      </c>
      <c r="F86" s="22">
        <f t="shared" si="22"/>
        <v>0</v>
      </c>
      <c r="G86" s="22">
        <f t="shared" si="22"/>
        <v>0</v>
      </c>
      <c r="H86" s="22">
        <f t="shared" si="22"/>
        <v>0</v>
      </c>
      <c r="I86" s="22">
        <f t="shared" si="22"/>
        <v>0</v>
      </c>
      <c r="J86" s="22">
        <f t="shared" si="22"/>
        <v>0</v>
      </c>
      <c r="K86" s="22">
        <f t="shared" si="22"/>
        <v>0</v>
      </c>
      <c r="L86" s="133">
        <f t="shared" si="22"/>
        <v>0</v>
      </c>
    </row>
    <row r="87" spans="2:12" s="19" customFormat="1" x14ac:dyDescent="0.25">
      <c r="B87" s="158" t="s">
        <v>165</v>
      </c>
      <c r="C87" s="21"/>
      <c r="D87" s="22">
        <f t="shared" ref="D87:L87" si="23">D42*D$60*$C$9</f>
        <v>0</v>
      </c>
      <c r="E87" s="22">
        <f t="shared" si="23"/>
        <v>0</v>
      </c>
      <c r="F87" s="22">
        <f t="shared" si="23"/>
        <v>0</v>
      </c>
      <c r="G87" s="22">
        <f t="shared" si="23"/>
        <v>0</v>
      </c>
      <c r="H87" s="22">
        <f t="shared" si="23"/>
        <v>0</v>
      </c>
      <c r="I87" s="22">
        <f t="shared" si="23"/>
        <v>0</v>
      </c>
      <c r="J87" s="22">
        <f t="shared" si="23"/>
        <v>0</v>
      </c>
      <c r="K87" s="22">
        <f t="shared" si="23"/>
        <v>0</v>
      </c>
      <c r="L87" s="133">
        <f t="shared" si="23"/>
        <v>0</v>
      </c>
    </row>
    <row r="88" spans="2:12" s="19" customFormat="1" x14ac:dyDescent="0.25">
      <c r="B88" s="158" t="s">
        <v>166</v>
      </c>
      <c r="C88" s="21"/>
      <c r="D88" s="22">
        <f t="shared" ref="D88:L88" si="24">D43*D$60*$C$9</f>
        <v>0</v>
      </c>
      <c r="E88" s="22">
        <f t="shared" si="24"/>
        <v>0</v>
      </c>
      <c r="F88" s="22">
        <f t="shared" si="24"/>
        <v>0</v>
      </c>
      <c r="G88" s="22">
        <f t="shared" si="24"/>
        <v>0</v>
      </c>
      <c r="H88" s="22">
        <f t="shared" si="24"/>
        <v>0</v>
      </c>
      <c r="I88" s="22">
        <f t="shared" si="24"/>
        <v>0</v>
      </c>
      <c r="J88" s="22">
        <f t="shared" si="24"/>
        <v>0</v>
      </c>
      <c r="K88" s="22">
        <f t="shared" si="24"/>
        <v>0</v>
      </c>
      <c r="L88" s="133">
        <f t="shared" si="24"/>
        <v>0</v>
      </c>
    </row>
    <row r="89" spans="2:12" s="19" customFormat="1" x14ac:dyDescent="0.25">
      <c r="B89" s="158" t="s">
        <v>167</v>
      </c>
      <c r="C89" s="21"/>
      <c r="D89" s="22">
        <f t="shared" ref="D89:L89" si="25">D44*D$60*$C$9</f>
        <v>0</v>
      </c>
      <c r="E89" s="22">
        <f t="shared" si="25"/>
        <v>0</v>
      </c>
      <c r="F89" s="22">
        <f t="shared" si="25"/>
        <v>0</v>
      </c>
      <c r="G89" s="22">
        <f t="shared" si="25"/>
        <v>0</v>
      </c>
      <c r="H89" s="22">
        <f t="shared" si="25"/>
        <v>0</v>
      </c>
      <c r="I89" s="22">
        <f t="shared" si="25"/>
        <v>0</v>
      </c>
      <c r="J89" s="22">
        <f t="shared" si="25"/>
        <v>0</v>
      </c>
      <c r="K89" s="22">
        <f t="shared" si="25"/>
        <v>0</v>
      </c>
      <c r="L89" s="133">
        <f t="shared" si="25"/>
        <v>0</v>
      </c>
    </row>
    <row r="90" spans="2:12" s="19" customFormat="1" x14ac:dyDescent="0.25">
      <c r="B90" s="158" t="s">
        <v>168</v>
      </c>
      <c r="C90" s="21"/>
      <c r="D90" s="22">
        <f t="shared" ref="D90:L90" si="26">D45*D$60*$C$9</f>
        <v>0</v>
      </c>
      <c r="E90" s="22">
        <f t="shared" si="26"/>
        <v>0</v>
      </c>
      <c r="F90" s="22">
        <f t="shared" si="26"/>
        <v>0</v>
      </c>
      <c r="G90" s="22">
        <f t="shared" si="26"/>
        <v>0</v>
      </c>
      <c r="H90" s="22">
        <f t="shared" si="26"/>
        <v>0</v>
      </c>
      <c r="I90" s="22">
        <f t="shared" si="26"/>
        <v>0</v>
      </c>
      <c r="J90" s="22">
        <f t="shared" si="26"/>
        <v>0</v>
      </c>
      <c r="K90" s="22">
        <f t="shared" si="26"/>
        <v>0</v>
      </c>
      <c r="L90" s="133">
        <f t="shared" si="26"/>
        <v>0</v>
      </c>
    </row>
    <row r="91" spans="2:12" s="19" customFormat="1" x14ac:dyDescent="0.25">
      <c r="B91" s="158" t="s">
        <v>169</v>
      </c>
      <c r="C91" s="21"/>
      <c r="D91" s="22">
        <f t="shared" ref="D91:L91" si="27">D46*D$60*$C$9</f>
        <v>0</v>
      </c>
      <c r="E91" s="22">
        <f t="shared" si="27"/>
        <v>0</v>
      </c>
      <c r="F91" s="22">
        <f t="shared" si="27"/>
        <v>0</v>
      </c>
      <c r="G91" s="22">
        <f t="shared" si="27"/>
        <v>0</v>
      </c>
      <c r="H91" s="22">
        <f t="shared" si="27"/>
        <v>0</v>
      </c>
      <c r="I91" s="22">
        <f t="shared" si="27"/>
        <v>0</v>
      </c>
      <c r="J91" s="22">
        <f t="shared" si="27"/>
        <v>0</v>
      </c>
      <c r="K91" s="22">
        <f t="shared" si="27"/>
        <v>0</v>
      </c>
      <c r="L91" s="133">
        <f t="shared" si="27"/>
        <v>0</v>
      </c>
    </row>
    <row r="92" spans="2:12" s="19" customFormat="1" x14ac:dyDescent="0.25">
      <c r="B92" s="158" t="s">
        <v>170</v>
      </c>
      <c r="C92" s="21"/>
      <c r="D92" s="22">
        <f t="shared" ref="D92:L92" si="28">D47*D$60*$C$9</f>
        <v>0</v>
      </c>
      <c r="E92" s="22">
        <f t="shared" si="28"/>
        <v>0</v>
      </c>
      <c r="F92" s="22">
        <f t="shared" si="28"/>
        <v>0</v>
      </c>
      <c r="G92" s="22">
        <f t="shared" si="28"/>
        <v>0</v>
      </c>
      <c r="H92" s="22">
        <f t="shared" si="28"/>
        <v>0</v>
      </c>
      <c r="I92" s="22">
        <f t="shared" si="28"/>
        <v>0</v>
      </c>
      <c r="J92" s="22">
        <f t="shared" si="28"/>
        <v>0</v>
      </c>
      <c r="K92" s="22">
        <f t="shared" si="28"/>
        <v>2541358.1089759725</v>
      </c>
      <c r="L92" s="133">
        <f t="shared" si="28"/>
        <v>5679713.2245942615</v>
      </c>
    </row>
    <row r="93" spans="2:12" s="19" customFormat="1" x14ac:dyDescent="0.25">
      <c r="B93" s="158" t="s">
        <v>171</v>
      </c>
      <c r="C93" s="21"/>
      <c r="D93" s="22">
        <f t="shared" ref="D93:L93" si="29">D48*D$60*$C$9</f>
        <v>0</v>
      </c>
      <c r="E93" s="22">
        <f t="shared" si="29"/>
        <v>0</v>
      </c>
      <c r="F93" s="22">
        <f t="shared" si="29"/>
        <v>0</v>
      </c>
      <c r="G93" s="22">
        <f t="shared" si="29"/>
        <v>0</v>
      </c>
      <c r="H93" s="22">
        <f t="shared" si="29"/>
        <v>0</v>
      </c>
      <c r="I93" s="22">
        <f t="shared" si="29"/>
        <v>0</v>
      </c>
      <c r="J93" s="22">
        <f t="shared" si="29"/>
        <v>0</v>
      </c>
      <c r="K93" s="22">
        <f t="shared" si="29"/>
        <v>0</v>
      </c>
      <c r="L93" s="133">
        <f t="shared" si="29"/>
        <v>0</v>
      </c>
    </row>
    <row r="94" spans="2:12" s="19" customFormat="1" x14ac:dyDescent="0.25">
      <c r="B94" s="158" t="s">
        <v>172</v>
      </c>
      <c r="C94" s="21"/>
      <c r="D94" s="22">
        <f t="shared" ref="D94:L94" si="30">D49*D$60*$C$9</f>
        <v>0</v>
      </c>
      <c r="E94" s="22">
        <f t="shared" si="30"/>
        <v>0</v>
      </c>
      <c r="F94" s="22">
        <f t="shared" si="30"/>
        <v>0</v>
      </c>
      <c r="G94" s="22">
        <f t="shared" si="30"/>
        <v>0</v>
      </c>
      <c r="H94" s="22">
        <f t="shared" si="30"/>
        <v>0</v>
      </c>
      <c r="I94" s="22">
        <f t="shared" si="30"/>
        <v>0</v>
      </c>
      <c r="J94" s="22">
        <f t="shared" si="30"/>
        <v>0</v>
      </c>
      <c r="K94" s="22">
        <f t="shared" si="30"/>
        <v>0</v>
      </c>
      <c r="L94" s="133">
        <f t="shared" si="30"/>
        <v>0</v>
      </c>
    </row>
    <row r="95" spans="2:12" s="19" customFormat="1" x14ac:dyDescent="0.25">
      <c r="B95" s="158" t="s">
        <v>173</v>
      </c>
      <c r="C95" s="21"/>
      <c r="D95" s="22">
        <f t="shared" ref="D95:L95" si="31">D50*D$60*$C$9</f>
        <v>6857663.0182709992</v>
      </c>
      <c r="E95" s="22">
        <f t="shared" si="31"/>
        <v>7178580.6572074192</v>
      </c>
      <c r="F95" s="22">
        <f t="shared" si="31"/>
        <v>7030922.0193671491</v>
      </c>
      <c r="G95" s="22">
        <f t="shared" si="31"/>
        <v>6227378.6868192982</v>
      </c>
      <c r="H95" s="22">
        <f t="shared" si="31"/>
        <v>6582491.1753150318</v>
      </c>
      <c r="I95" s="22">
        <f t="shared" si="31"/>
        <v>7492877.7586618988</v>
      </c>
      <c r="J95" s="22">
        <f t="shared" si="31"/>
        <v>7461950.0864733085</v>
      </c>
      <c r="K95" s="22">
        <f t="shared" si="31"/>
        <v>6889407.5263071759</v>
      </c>
      <c r="L95" s="133">
        <f t="shared" si="31"/>
        <v>7221183.4619179796</v>
      </c>
    </row>
    <row r="96" spans="2:12" s="19" customFormat="1" x14ac:dyDescent="0.25">
      <c r="B96" s="158" t="s">
        <v>193</v>
      </c>
      <c r="C96" s="21"/>
      <c r="D96" s="22">
        <f t="shared" ref="D96:L96" si="32">D51*D$60*$C$9</f>
        <v>0</v>
      </c>
      <c r="E96" s="22">
        <f t="shared" si="32"/>
        <v>0</v>
      </c>
      <c r="F96" s="22">
        <f t="shared" si="32"/>
        <v>0</v>
      </c>
      <c r="G96" s="22">
        <f t="shared" si="32"/>
        <v>0</v>
      </c>
      <c r="H96" s="22">
        <f t="shared" si="32"/>
        <v>0</v>
      </c>
      <c r="I96" s="22">
        <f t="shared" si="32"/>
        <v>0</v>
      </c>
      <c r="J96" s="22">
        <f t="shared" si="32"/>
        <v>0</v>
      </c>
      <c r="K96" s="22">
        <f t="shared" si="32"/>
        <v>0</v>
      </c>
      <c r="L96" s="133">
        <f t="shared" si="32"/>
        <v>0</v>
      </c>
    </row>
    <row r="97" spans="2:12" s="19" customFormat="1" x14ac:dyDescent="0.25">
      <c r="B97" s="158" t="s">
        <v>174</v>
      </c>
      <c r="C97" s="21"/>
      <c r="D97" s="22">
        <f t="shared" ref="D97:L97" si="33">D52*D$60*$C$9</f>
        <v>0</v>
      </c>
      <c r="E97" s="22">
        <f t="shared" si="33"/>
        <v>0</v>
      </c>
      <c r="F97" s="22">
        <f t="shared" si="33"/>
        <v>0</v>
      </c>
      <c r="G97" s="22">
        <f t="shared" si="33"/>
        <v>0</v>
      </c>
      <c r="H97" s="22">
        <f t="shared" si="33"/>
        <v>0</v>
      </c>
      <c r="I97" s="22">
        <f t="shared" si="33"/>
        <v>0</v>
      </c>
      <c r="J97" s="22">
        <f t="shared" si="33"/>
        <v>0</v>
      </c>
      <c r="K97" s="22">
        <f t="shared" si="33"/>
        <v>0</v>
      </c>
      <c r="L97" s="133">
        <f t="shared" si="33"/>
        <v>0</v>
      </c>
    </row>
    <row r="98" spans="2:12" s="19" customFormat="1" x14ac:dyDescent="0.25">
      <c r="B98" s="158" t="s">
        <v>175</v>
      </c>
      <c r="C98" s="21"/>
      <c r="D98" s="22">
        <f t="shared" ref="D98:L98" si="34">D53*D$60*$C$9</f>
        <v>5175611.300189225</v>
      </c>
      <c r="E98" s="22">
        <f t="shared" si="34"/>
        <v>5974936.1323609175</v>
      </c>
      <c r="F98" s="22">
        <f t="shared" si="34"/>
        <v>5632083.4151592636</v>
      </c>
      <c r="G98" s="22">
        <f t="shared" si="34"/>
        <v>5173788.0182520524</v>
      </c>
      <c r="H98" s="22">
        <f t="shared" si="34"/>
        <v>5358665.71143582</v>
      </c>
      <c r="I98" s="22">
        <f t="shared" si="34"/>
        <v>6017481.2617760729</v>
      </c>
      <c r="J98" s="22">
        <f t="shared" si="34"/>
        <v>5847782.0976165123</v>
      </c>
      <c r="K98" s="22">
        <f t="shared" si="34"/>
        <v>5868369.4548616577</v>
      </c>
      <c r="L98" s="133">
        <f t="shared" si="34"/>
        <v>4940085.0805128096</v>
      </c>
    </row>
    <row r="99" spans="2:12" s="19" customFormat="1" x14ac:dyDescent="0.25">
      <c r="B99" s="158" t="s">
        <v>176</v>
      </c>
      <c r="C99" s="21"/>
      <c r="D99" s="22">
        <f t="shared" ref="D99:L99" si="35">D54*D$60*$C$9</f>
        <v>0</v>
      </c>
      <c r="E99" s="22">
        <f t="shared" si="35"/>
        <v>0</v>
      </c>
      <c r="F99" s="22">
        <f t="shared" si="35"/>
        <v>0</v>
      </c>
      <c r="G99" s="22">
        <f t="shared" si="35"/>
        <v>0</v>
      </c>
      <c r="H99" s="22">
        <f t="shared" si="35"/>
        <v>0</v>
      </c>
      <c r="I99" s="22">
        <f t="shared" si="35"/>
        <v>0</v>
      </c>
      <c r="J99" s="22">
        <f t="shared" si="35"/>
        <v>0</v>
      </c>
      <c r="K99" s="22">
        <f t="shared" si="35"/>
        <v>0</v>
      </c>
      <c r="L99" s="133">
        <f t="shared" si="35"/>
        <v>0</v>
      </c>
    </row>
    <row r="100" spans="2:12" s="19" customFormat="1" x14ac:dyDescent="0.25">
      <c r="B100" s="158" t="s">
        <v>177</v>
      </c>
      <c r="C100" s="21"/>
      <c r="D100" s="22">
        <f t="shared" ref="D100:L100" si="36">D55*D$60*$C$9</f>
        <v>3758701.7559942212</v>
      </c>
      <c r="E100" s="22">
        <f t="shared" si="36"/>
        <v>3974551.7001647642</v>
      </c>
      <c r="F100" s="22">
        <f t="shared" si="36"/>
        <v>3922733.5212385049</v>
      </c>
      <c r="G100" s="22">
        <f t="shared" si="36"/>
        <v>3646645.8979620249</v>
      </c>
      <c r="H100" s="22">
        <f t="shared" si="36"/>
        <v>3759548.0343977376</v>
      </c>
      <c r="I100" s="22">
        <f t="shared" si="36"/>
        <v>4560998.8033229345</v>
      </c>
      <c r="J100" s="22">
        <f t="shared" si="36"/>
        <v>5429677.1773594404</v>
      </c>
      <c r="K100" s="22">
        <f t="shared" si="36"/>
        <v>5290788.7932624649</v>
      </c>
      <c r="L100" s="133">
        <f t="shared" si="36"/>
        <v>5438705.6460003862</v>
      </c>
    </row>
    <row r="101" spans="2:12" s="19" customFormat="1" x14ac:dyDescent="0.25">
      <c r="B101" s="168" t="s">
        <v>184</v>
      </c>
      <c r="C101" s="162" t="s">
        <v>178</v>
      </c>
      <c r="D101" s="196">
        <f t="shared" ref="D101:L101" si="37">SUM(D65:D100)</f>
        <v>86623075</v>
      </c>
      <c r="E101" s="196">
        <f t="shared" si="37"/>
        <v>95250750</v>
      </c>
      <c r="F101" s="196">
        <f t="shared" si="37"/>
        <v>103206327</v>
      </c>
      <c r="G101" s="196">
        <f t="shared" si="37"/>
        <v>108885491.57499997</v>
      </c>
      <c r="H101" s="196">
        <f t="shared" si="37"/>
        <v>124676377.52499996</v>
      </c>
      <c r="I101" s="196">
        <f t="shared" si="37"/>
        <v>135162768.64945322</v>
      </c>
      <c r="J101" s="196">
        <f t="shared" si="37"/>
        <v>141359308.56828326</v>
      </c>
      <c r="K101" s="196">
        <f t="shared" si="37"/>
        <v>150054940.98378253</v>
      </c>
      <c r="L101" s="197">
        <f t="shared" si="37"/>
        <v>153782429.1349431</v>
      </c>
    </row>
    <row r="102" spans="2:12" x14ac:dyDescent="0.25">
      <c r="F102" s="46"/>
      <c r="G102" s="46"/>
      <c r="H102" s="46"/>
      <c r="I102" s="46"/>
      <c r="J102" s="46"/>
      <c r="K102" s="46"/>
    </row>
    <row r="103" spans="2:12" x14ac:dyDescent="0.25">
      <c r="B103" s="15"/>
      <c r="C103" s="15"/>
      <c r="D103" s="15"/>
      <c r="E103" s="15"/>
      <c r="F103" s="51"/>
      <c r="G103" s="51"/>
      <c r="H103" s="51"/>
      <c r="I103" s="51"/>
      <c r="J103" s="51"/>
      <c r="K103" s="51"/>
    </row>
    <row r="104" spans="2:12" ht="47.25" x14ac:dyDescent="0.25">
      <c r="B104" s="491" t="s">
        <v>656</v>
      </c>
      <c r="C104" s="18" t="s">
        <v>60</v>
      </c>
      <c r="D104" s="27"/>
      <c r="E104" s="27"/>
      <c r="F104" s="27"/>
      <c r="G104" s="27"/>
      <c r="H104" s="46"/>
      <c r="I104" s="46"/>
      <c r="J104" s="46"/>
      <c r="K104" s="46"/>
    </row>
    <row r="105" spans="2:12" x14ac:dyDescent="0.25">
      <c r="B105" s="47" t="s">
        <v>61</v>
      </c>
      <c r="C105" s="48">
        <v>0.1</v>
      </c>
      <c r="D105" s="119"/>
      <c r="E105" s="119"/>
      <c r="F105" s="46"/>
      <c r="G105" s="46"/>
      <c r="H105" s="44"/>
      <c r="I105" s="44"/>
      <c r="J105" s="44"/>
      <c r="K105" s="44"/>
    </row>
    <row r="106" spans="2:12" x14ac:dyDescent="0.25">
      <c r="B106" s="47" t="s">
        <v>62</v>
      </c>
      <c r="C106" s="48">
        <v>0</v>
      </c>
      <c r="D106" s="119"/>
      <c r="E106" s="119"/>
      <c r="F106" s="12"/>
      <c r="G106" s="46"/>
      <c r="H106" s="44"/>
      <c r="I106" s="44"/>
      <c r="J106" s="44"/>
      <c r="K106" s="44"/>
    </row>
    <row r="107" spans="2:12" x14ac:dyDescent="0.25">
      <c r="B107" s="47" t="s">
        <v>63</v>
      </c>
      <c r="C107" s="48">
        <v>0.3</v>
      </c>
      <c r="D107" s="119"/>
      <c r="E107" s="119"/>
      <c r="F107" s="12"/>
      <c r="G107" s="46"/>
      <c r="H107" s="44"/>
      <c r="I107" s="44"/>
      <c r="J107" s="44"/>
      <c r="K107" s="44"/>
    </row>
    <row r="108" spans="2:12" x14ac:dyDescent="0.25">
      <c r="B108" s="47" t="s">
        <v>64</v>
      </c>
      <c r="C108" s="48">
        <v>0.8</v>
      </c>
      <c r="D108" s="119"/>
      <c r="E108" s="119"/>
      <c r="F108" s="12"/>
      <c r="G108" s="46"/>
      <c r="H108" s="44"/>
      <c r="I108" s="44"/>
      <c r="J108" s="44"/>
      <c r="K108" s="44"/>
    </row>
    <row r="109" spans="2:12" x14ac:dyDescent="0.25">
      <c r="B109" s="47" t="s">
        <v>65</v>
      </c>
      <c r="C109" s="48">
        <v>0.8</v>
      </c>
      <c r="D109" s="119"/>
      <c r="E109" s="119"/>
      <c r="F109" s="12"/>
      <c r="G109" s="46"/>
      <c r="H109" s="44"/>
      <c r="I109" s="44"/>
      <c r="J109" s="44"/>
      <c r="K109" s="44"/>
    </row>
    <row r="110" spans="2:12" x14ac:dyDescent="0.25">
      <c r="B110" s="47" t="s">
        <v>66</v>
      </c>
      <c r="C110" s="48">
        <v>0.2</v>
      </c>
      <c r="D110" s="119"/>
      <c r="E110" s="119"/>
      <c r="F110" s="12"/>
      <c r="G110" s="46"/>
      <c r="H110" s="44"/>
      <c r="I110" s="44"/>
      <c r="J110" s="44"/>
      <c r="K110" s="44"/>
    </row>
    <row r="111" spans="2:12" x14ac:dyDescent="0.25">
      <c r="B111" s="49" t="s">
        <v>67</v>
      </c>
      <c r="C111" s="50">
        <v>0.8</v>
      </c>
      <c r="D111" s="119"/>
      <c r="E111" s="119"/>
      <c r="F111" s="12"/>
      <c r="G111" s="46"/>
      <c r="H111" s="44"/>
      <c r="I111" s="44"/>
      <c r="J111" s="44"/>
      <c r="K111" s="44"/>
    </row>
    <row r="112" spans="2:12" x14ac:dyDescent="0.25">
      <c r="B112" s="74"/>
      <c r="C112" s="75"/>
      <c r="D112" s="119"/>
      <c r="E112" s="119"/>
      <c r="F112" s="12"/>
      <c r="G112" s="46"/>
      <c r="H112" s="44"/>
      <c r="I112" s="44"/>
      <c r="J112" s="44"/>
      <c r="K112" s="44"/>
    </row>
    <row r="113" spans="2:11" ht="16.5" thickBot="1" x14ac:dyDescent="0.3">
      <c r="B113" s="74"/>
      <c r="C113" s="75"/>
      <c r="D113" s="119"/>
      <c r="E113" s="119"/>
      <c r="F113" s="12"/>
      <c r="G113" s="46"/>
      <c r="H113" s="44"/>
      <c r="I113" s="44"/>
      <c r="J113" s="44"/>
      <c r="K113" s="44"/>
    </row>
    <row r="114" spans="2:11" x14ac:dyDescent="0.25">
      <c r="B114" s="515" t="s">
        <v>68</v>
      </c>
      <c r="C114" s="516"/>
      <c r="D114" s="120"/>
      <c r="E114" s="120"/>
    </row>
    <row r="115" spans="2:11" x14ac:dyDescent="0.25">
      <c r="B115" s="9" t="s">
        <v>4</v>
      </c>
      <c r="C115" s="8">
        <f>C106</f>
        <v>0</v>
      </c>
      <c r="D115" s="13"/>
      <c r="E115" s="13"/>
    </row>
    <row r="116" spans="2:11" x14ac:dyDescent="0.25">
      <c r="B116" s="9" t="s">
        <v>5</v>
      </c>
      <c r="C116" s="8">
        <f>C110</f>
        <v>0.2</v>
      </c>
      <c r="D116" s="13"/>
      <c r="E116" s="13"/>
    </row>
    <row r="117" spans="2:11" x14ac:dyDescent="0.25">
      <c r="B117" s="9" t="s">
        <v>2</v>
      </c>
      <c r="C117" s="8">
        <f>C109</f>
        <v>0.8</v>
      </c>
      <c r="D117" s="13"/>
      <c r="E117" s="13"/>
    </row>
    <row r="118" spans="2:11" x14ac:dyDescent="0.25">
      <c r="B118" s="9" t="s">
        <v>6</v>
      </c>
      <c r="C118" s="8">
        <f>C109</f>
        <v>0.8</v>
      </c>
      <c r="D118" s="13"/>
      <c r="E118" s="13"/>
    </row>
    <row r="119" spans="2:11" x14ac:dyDescent="0.25">
      <c r="B119" s="5" t="s">
        <v>50</v>
      </c>
      <c r="C119" s="6">
        <f>C106</f>
        <v>0</v>
      </c>
      <c r="D119" s="13"/>
      <c r="E119" s="13"/>
    </row>
    <row r="120" spans="2:11" x14ac:dyDescent="0.25">
      <c r="B120" s="9" t="s">
        <v>7</v>
      </c>
      <c r="C120" s="8">
        <f>C109</f>
        <v>0.8</v>
      </c>
      <c r="D120" s="13"/>
      <c r="E120" s="13"/>
    </row>
    <row r="121" spans="2:11" x14ac:dyDescent="0.25">
      <c r="B121" s="7" t="s">
        <v>1</v>
      </c>
      <c r="C121" s="8">
        <f>C109</f>
        <v>0.8</v>
      </c>
      <c r="D121" s="13"/>
      <c r="E121" s="13"/>
    </row>
    <row r="122" spans="2:11" x14ac:dyDescent="0.25">
      <c r="B122" s="7" t="s">
        <v>12</v>
      </c>
      <c r="C122" s="8">
        <f>C109</f>
        <v>0.8</v>
      </c>
      <c r="D122" s="13"/>
      <c r="E122" s="13"/>
    </row>
    <row r="123" spans="2:11" x14ac:dyDescent="0.25">
      <c r="B123" s="7" t="s">
        <v>59</v>
      </c>
      <c r="C123" s="8">
        <f>C109</f>
        <v>0.8</v>
      </c>
      <c r="D123" s="13"/>
      <c r="E123" s="13"/>
    </row>
    <row r="124" spans="2:11" x14ac:dyDescent="0.25">
      <c r="B124" s="7" t="s">
        <v>8</v>
      </c>
      <c r="C124" s="8">
        <f>C109</f>
        <v>0.8</v>
      </c>
      <c r="D124" s="13"/>
      <c r="E124" s="13"/>
    </row>
    <row r="125" spans="2:11" s="14" customFormat="1" x14ac:dyDescent="0.25">
      <c r="B125" s="7" t="s">
        <v>9</v>
      </c>
      <c r="C125" s="8">
        <f>C106</f>
        <v>0</v>
      </c>
      <c r="D125" s="13"/>
      <c r="E125" s="13"/>
      <c r="F125" s="2"/>
      <c r="G125" s="2"/>
      <c r="H125" s="2"/>
      <c r="I125" s="2"/>
      <c r="J125" s="2"/>
      <c r="K125" s="2"/>
    </row>
    <row r="126" spans="2:11" s="14" customFormat="1" ht="16.5" thickBot="1" x14ac:dyDescent="0.3">
      <c r="B126" s="10" t="s">
        <v>10</v>
      </c>
      <c r="C126" s="11">
        <f>C110</f>
        <v>0.2</v>
      </c>
      <c r="D126" s="13"/>
      <c r="E126" s="13"/>
      <c r="F126" s="2"/>
      <c r="G126" s="2"/>
      <c r="H126" s="2"/>
      <c r="I126" s="2"/>
      <c r="J126" s="2"/>
      <c r="K126" s="2"/>
    </row>
    <row r="127" spans="2:11" x14ac:dyDescent="0.25">
      <c r="B127" s="14"/>
      <c r="C127" s="15"/>
      <c r="D127" s="15"/>
      <c r="E127" s="15"/>
    </row>
    <row r="128" spans="2:11" ht="16.5" thickBot="1" x14ac:dyDescent="0.3">
      <c r="B128" s="14"/>
      <c r="C128" s="15"/>
      <c r="D128" s="15"/>
      <c r="E128" s="15"/>
    </row>
    <row r="129" spans="2:11" ht="47.25" x14ac:dyDescent="0.25">
      <c r="B129" s="495" t="s">
        <v>666</v>
      </c>
      <c r="C129" s="52" t="s">
        <v>13</v>
      </c>
      <c r="D129" s="28"/>
      <c r="E129" s="28"/>
    </row>
    <row r="130" spans="2:11" ht="16.5" thickBot="1" x14ac:dyDescent="0.3">
      <c r="B130" s="10"/>
      <c r="C130" s="53">
        <v>0.25</v>
      </c>
      <c r="D130" s="72"/>
      <c r="E130" s="72"/>
    </row>
    <row r="131" spans="2:11" x14ac:dyDescent="0.25">
      <c r="B131" s="12"/>
      <c r="C131" s="54"/>
      <c r="D131" s="54"/>
      <c r="E131" s="54"/>
    </row>
    <row r="132" spans="2:11" ht="16.5" thickBot="1" x14ac:dyDescent="0.3">
      <c r="B132" s="14"/>
      <c r="C132" s="15"/>
      <c r="D132" s="15"/>
      <c r="E132" s="15"/>
    </row>
    <row r="133" spans="2:11" ht="18.75" x14ac:dyDescent="0.35">
      <c r="B133" s="55" t="s">
        <v>75</v>
      </c>
      <c r="C133" s="56" t="s">
        <v>0</v>
      </c>
      <c r="D133" s="59"/>
      <c r="E133" s="59"/>
    </row>
    <row r="134" spans="2:11" x14ac:dyDescent="0.25">
      <c r="B134" s="9" t="s">
        <v>4</v>
      </c>
      <c r="C134" s="8">
        <f t="shared" ref="C134:C145" si="38">C115*$C$130</f>
        <v>0</v>
      </c>
      <c r="D134" s="13"/>
      <c r="E134" s="13"/>
    </row>
    <row r="135" spans="2:11" x14ac:dyDescent="0.25">
      <c r="B135" s="9" t="s">
        <v>5</v>
      </c>
      <c r="C135" s="8">
        <f t="shared" si="38"/>
        <v>0.05</v>
      </c>
      <c r="D135" s="13"/>
      <c r="E135" s="13"/>
    </row>
    <row r="136" spans="2:11" s="14" customFormat="1" x14ac:dyDescent="0.25">
      <c r="B136" s="9" t="s">
        <v>2</v>
      </c>
      <c r="C136" s="8">
        <f t="shared" si="38"/>
        <v>0.2</v>
      </c>
      <c r="D136" s="13"/>
      <c r="E136" s="13"/>
      <c r="F136" s="2"/>
      <c r="G136" s="2"/>
      <c r="H136" s="2"/>
      <c r="I136" s="2"/>
      <c r="J136" s="2"/>
      <c r="K136" s="2"/>
    </row>
    <row r="137" spans="2:11" s="14" customFormat="1" x14ac:dyDescent="0.25">
      <c r="B137" s="9" t="s">
        <v>6</v>
      </c>
      <c r="C137" s="8">
        <f t="shared" si="38"/>
        <v>0.2</v>
      </c>
      <c r="D137" s="13"/>
      <c r="E137" s="13"/>
      <c r="F137" s="2"/>
      <c r="G137" s="2"/>
      <c r="H137" s="2"/>
      <c r="I137" s="2"/>
      <c r="J137" s="2"/>
      <c r="K137" s="2"/>
    </row>
    <row r="138" spans="2:11" x14ac:dyDescent="0.25">
      <c r="B138" s="5" t="s">
        <v>50</v>
      </c>
      <c r="C138" s="6">
        <f t="shared" si="38"/>
        <v>0</v>
      </c>
      <c r="D138" s="13"/>
      <c r="E138" s="13"/>
    </row>
    <row r="139" spans="2:11" x14ac:dyDescent="0.25">
      <c r="B139" s="9" t="s">
        <v>7</v>
      </c>
      <c r="C139" s="8">
        <f t="shared" si="38"/>
        <v>0.2</v>
      </c>
      <c r="D139" s="13"/>
      <c r="E139" s="13"/>
    </row>
    <row r="140" spans="2:11" x14ac:dyDescent="0.25">
      <c r="B140" s="7" t="s">
        <v>1</v>
      </c>
      <c r="C140" s="8">
        <f t="shared" si="38"/>
        <v>0.2</v>
      </c>
      <c r="D140" s="13"/>
      <c r="E140" s="13"/>
    </row>
    <row r="141" spans="2:11" x14ac:dyDescent="0.25">
      <c r="B141" s="7" t="s">
        <v>12</v>
      </c>
      <c r="C141" s="8">
        <f t="shared" si="38"/>
        <v>0.2</v>
      </c>
      <c r="D141" s="13"/>
      <c r="E141" s="13"/>
    </row>
    <row r="142" spans="2:11" x14ac:dyDescent="0.25">
      <c r="B142" s="7" t="s">
        <v>58</v>
      </c>
      <c r="C142" s="8">
        <f t="shared" si="38"/>
        <v>0.2</v>
      </c>
      <c r="D142" s="13"/>
      <c r="E142" s="13"/>
    </row>
    <row r="143" spans="2:11" x14ac:dyDescent="0.25">
      <c r="B143" s="7" t="s">
        <v>8</v>
      </c>
      <c r="C143" s="8">
        <f t="shared" si="38"/>
        <v>0.2</v>
      </c>
      <c r="D143" s="13"/>
      <c r="E143" s="13"/>
    </row>
    <row r="144" spans="2:11" x14ac:dyDescent="0.25">
      <c r="B144" s="7" t="s">
        <v>9</v>
      </c>
      <c r="C144" s="8">
        <f t="shared" si="38"/>
        <v>0</v>
      </c>
      <c r="D144" s="13"/>
      <c r="E144" s="13"/>
    </row>
    <row r="145" spans="2:12" ht="16.5" thickBot="1" x14ac:dyDescent="0.3">
      <c r="B145" s="10" t="s">
        <v>10</v>
      </c>
      <c r="C145" s="11">
        <f t="shared" si="38"/>
        <v>0.05</v>
      </c>
      <c r="D145" s="13"/>
      <c r="E145" s="13"/>
      <c r="F145" s="57"/>
      <c r="G145" s="57"/>
      <c r="H145" s="57"/>
      <c r="I145" s="57"/>
    </row>
    <row r="146" spans="2:12" x14ac:dyDescent="0.25">
      <c r="B146" s="12"/>
      <c r="C146" s="54"/>
      <c r="D146" s="54"/>
      <c r="E146" s="54"/>
      <c r="F146" s="57"/>
      <c r="G146" s="57"/>
      <c r="H146" s="57"/>
      <c r="I146" s="57"/>
    </row>
    <row r="147" spans="2:12" ht="16.5" thickBot="1" x14ac:dyDescent="0.3">
      <c r="B147" s="58"/>
      <c r="C147" s="59"/>
      <c r="D147" s="59"/>
      <c r="E147" s="59"/>
      <c r="H147" s="60"/>
      <c r="I147" s="60"/>
    </row>
    <row r="148" spans="2:12" ht="50.25" x14ac:dyDescent="0.25">
      <c r="B148" s="494" t="s">
        <v>665</v>
      </c>
      <c r="C148" s="52" t="s">
        <v>19</v>
      </c>
      <c r="D148" s="28"/>
      <c r="E148" s="28"/>
    </row>
    <row r="149" spans="2:12" ht="16.5" thickBot="1" x14ac:dyDescent="0.3">
      <c r="B149" s="10"/>
      <c r="C149" s="53">
        <v>0.35</v>
      </c>
      <c r="D149" s="72"/>
      <c r="E149" s="72"/>
    </row>
    <row r="150" spans="2:12" x14ac:dyDescent="0.25">
      <c r="B150" s="14"/>
      <c r="C150" s="15"/>
      <c r="D150" s="15"/>
      <c r="E150" s="15"/>
    </row>
    <row r="151" spans="2:12" s="19" customFormat="1" x14ac:dyDescent="0.25">
      <c r="B151" s="61" t="s">
        <v>104</v>
      </c>
      <c r="C151" s="17" t="s">
        <v>92</v>
      </c>
      <c r="D151" s="17">
        <v>2005</v>
      </c>
      <c r="E151" s="17">
        <v>2006</v>
      </c>
      <c r="F151" s="17">
        <v>2007</v>
      </c>
      <c r="G151" s="17">
        <v>2008</v>
      </c>
      <c r="H151" s="17">
        <v>2009</v>
      </c>
      <c r="I151" s="17">
        <v>2010</v>
      </c>
      <c r="J151" s="17">
        <v>2011</v>
      </c>
      <c r="K151" s="17">
        <v>2012</v>
      </c>
      <c r="L151" s="18">
        <v>2013</v>
      </c>
    </row>
    <row r="152" spans="2:12" s="19" customFormat="1" x14ac:dyDescent="0.25">
      <c r="B152" s="169" t="s">
        <v>185</v>
      </c>
      <c r="C152" s="39"/>
      <c r="D152" s="184"/>
      <c r="E152" s="184"/>
      <c r="F152" s="184"/>
      <c r="G152" s="184"/>
      <c r="H152" s="184"/>
      <c r="I152" s="184"/>
      <c r="J152" s="184"/>
      <c r="K152" s="184"/>
      <c r="L152" s="186"/>
    </row>
    <row r="153" spans="2:12" s="19" customFormat="1" x14ac:dyDescent="0.25">
      <c r="B153" s="158" t="s">
        <v>143</v>
      </c>
      <c r="C153" s="21"/>
      <c r="D153" s="173">
        <f t="shared" ref="D153:L153" si="39">((D65-$C$149)*$C$138)/10^3</f>
        <v>0</v>
      </c>
      <c r="E153" s="173">
        <f t="shared" si="39"/>
        <v>0</v>
      </c>
      <c r="F153" s="173">
        <f t="shared" si="39"/>
        <v>0</v>
      </c>
      <c r="G153" s="173">
        <f t="shared" si="39"/>
        <v>0</v>
      </c>
      <c r="H153" s="173">
        <f t="shared" si="39"/>
        <v>0</v>
      </c>
      <c r="I153" s="173">
        <f t="shared" si="39"/>
        <v>0</v>
      </c>
      <c r="J153" s="173">
        <f t="shared" si="39"/>
        <v>0</v>
      </c>
      <c r="K153" s="173">
        <f t="shared" si="39"/>
        <v>0</v>
      </c>
      <c r="L153" s="174">
        <f t="shared" si="39"/>
        <v>0</v>
      </c>
    </row>
    <row r="154" spans="2:12" s="19" customFormat="1" x14ac:dyDescent="0.25">
      <c r="B154" s="158" t="s">
        <v>144</v>
      </c>
      <c r="C154" s="21"/>
      <c r="D154" s="173">
        <f t="shared" ref="D154:L154" si="40">((D66-$C$149)*$C$138)/10^3</f>
        <v>0</v>
      </c>
      <c r="E154" s="173">
        <f t="shared" si="40"/>
        <v>0</v>
      </c>
      <c r="F154" s="173">
        <f t="shared" si="40"/>
        <v>0</v>
      </c>
      <c r="G154" s="173">
        <f t="shared" si="40"/>
        <v>0</v>
      </c>
      <c r="H154" s="173">
        <f t="shared" si="40"/>
        <v>0</v>
      </c>
      <c r="I154" s="173">
        <f t="shared" si="40"/>
        <v>0</v>
      </c>
      <c r="J154" s="173">
        <f t="shared" si="40"/>
        <v>0</v>
      </c>
      <c r="K154" s="173">
        <f t="shared" si="40"/>
        <v>0</v>
      </c>
      <c r="L154" s="174">
        <f t="shared" si="40"/>
        <v>0</v>
      </c>
    </row>
    <row r="155" spans="2:12" s="19" customFormat="1" x14ac:dyDescent="0.25">
      <c r="B155" s="158" t="s">
        <v>145</v>
      </c>
      <c r="C155" s="21"/>
      <c r="D155" s="173">
        <f t="shared" ref="D155:L155" si="41">((D67-$C$149)*$C$138)/10^3</f>
        <v>0</v>
      </c>
      <c r="E155" s="173">
        <f t="shared" si="41"/>
        <v>0</v>
      </c>
      <c r="F155" s="173">
        <f t="shared" si="41"/>
        <v>0</v>
      </c>
      <c r="G155" s="173">
        <f t="shared" si="41"/>
        <v>0</v>
      </c>
      <c r="H155" s="173">
        <f t="shared" si="41"/>
        <v>0</v>
      </c>
      <c r="I155" s="173">
        <f t="shared" si="41"/>
        <v>0</v>
      </c>
      <c r="J155" s="173">
        <f t="shared" si="41"/>
        <v>0</v>
      </c>
      <c r="K155" s="173">
        <f t="shared" si="41"/>
        <v>0</v>
      </c>
      <c r="L155" s="174">
        <f t="shared" si="41"/>
        <v>0</v>
      </c>
    </row>
    <row r="156" spans="2:12" s="19" customFormat="1" x14ac:dyDescent="0.25">
      <c r="B156" s="158" t="s">
        <v>146</v>
      </c>
      <c r="C156" s="21"/>
      <c r="D156" s="173">
        <f t="shared" ref="D156:L156" si="42">((D68-$C$149)*$C$138)/10^3</f>
        <v>0</v>
      </c>
      <c r="E156" s="173">
        <f t="shared" si="42"/>
        <v>0</v>
      </c>
      <c r="F156" s="173">
        <f t="shared" si="42"/>
        <v>0</v>
      </c>
      <c r="G156" s="173">
        <f t="shared" si="42"/>
        <v>0</v>
      </c>
      <c r="H156" s="173">
        <f t="shared" si="42"/>
        <v>0</v>
      </c>
      <c r="I156" s="173">
        <f t="shared" si="42"/>
        <v>0</v>
      </c>
      <c r="J156" s="173">
        <f t="shared" si="42"/>
        <v>0</v>
      </c>
      <c r="K156" s="173">
        <f t="shared" si="42"/>
        <v>0</v>
      </c>
      <c r="L156" s="174">
        <f t="shared" si="42"/>
        <v>0</v>
      </c>
    </row>
    <row r="157" spans="2:12" s="19" customFormat="1" x14ac:dyDescent="0.25">
      <c r="B157" s="158" t="s">
        <v>147</v>
      </c>
      <c r="C157" s="21"/>
      <c r="D157" s="173">
        <f t="shared" ref="D157:L157" si="43">((D69-$C$149)*$C$138)/10^3</f>
        <v>0</v>
      </c>
      <c r="E157" s="173">
        <f t="shared" si="43"/>
        <v>0</v>
      </c>
      <c r="F157" s="173">
        <f t="shared" si="43"/>
        <v>0</v>
      </c>
      <c r="G157" s="173">
        <f t="shared" si="43"/>
        <v>0</v>
      </c>
      <c r="H157" s="173">
        <f t="shared" si="43"/>
        <v>0</v>
      </c>
      <c r="I157" s="173">
        <f t="shared" si="43"/>
        <v>0</v>
      </c>
      <c r="J157" s="173">
        <f t="shared" si="43"/>
        <v>0</v>
      </c>
      <c r="K157" s="173">
        <f t="shared" si="43"/>
        <v>0</v>
      </c>
      <c r="L157" s="174">
        <f t="shared" si="43"/>
        <v>0</v>
      </c>
    </row>
    <row r="158" spans="2:12" s="19" customFormat="1" x14ac:dyDescent="0.25">
      <c r="B158" s="158" t="s">
        <v>148</v>
      </c>
      <c r="C158" s="21"/>
      <c r="D158" s="173">
        <f t="shared" ref="D158:L158" si="44">((D70-$C$149)*$C$138)/10^3</f>
        <v>0</v>
      </c>
      <c r="E158" s="173">
        <f t="shared" si="44"/>
        <v>0</v>
      </c>
      <c r="F158" s="173">
        <f t="shared" si="44"/>
        <v>0</v>
      </c>
      <c r="G158" s="173">
        <f t="shared" si="44"/>
        <v>0</v>
      </c>
      <c r="H158" s="173">
        <f t="shared" si="44"/>
        <v>0</v>
      </c>
      <c r="I158" s="173">
        <f t="shared" si="44"/>
        <v>0</v>
      </c>
      <c r="J158" s="173">
        <f t="shared" si="44"/>
        <v>0</v>
      </c>
      <c r="K158" s="173">
        <f t="shared" si="44"/>
        <v>0</v>
      </c>
      <c r="L158" s="174">
        <f t="shared" si="44"/>
        <v>0</v>
      </c>
    </row>
    <row r="159" spans="2:12" s="19" customFormat="1" x14ac:dyDescent="0.25">
      <c r="B159" s="158" t="s">
        <v>149</v>
      </c>
      <c r="C159" s="21"/>
      <c r="D159" s="173">
        <f t="shared" ref="D159:L159" si="45">((D71-$C$149)*$C$138)/10^3</f>
        <v>0</v>
      </c>
      <c r="E159" s="173">
        <f t="shared" si="45"/>
        <v>0</v>
      </c>
      <c r="F159" s="173">
        <f t="shared" si="45"/>
        <v>0</v>
      </c>
      <c r="G159" s="173">
        <f t="shared" si="45"/>
        <v>0</v>
      </c>
      <c r="H159" s="173">
        <f t="shared" si="45"/>
        <v>0</v>
      </c>
      <c r="I159" s="173">
        <f t="shared" si="45"/>
        <v>0</v>
      </c>
      <c r="J159" s="173">
        <f t="shared" si="45"/>
        <v>0</v>
      </c>
      <c r="K159" s="173">
        <f t="shared" si="45"/>
        <v>0</v>
      </c>
      <c r="L159" s="174">
        <f t="shared" si="45"/>
        <v>0</v>
      </c>
    </row>
    <row r="160" spans="2:12" s="19" customFormat="1" x14ac:dyDescent="0.25">
      <c r="B160" s="158" t="s">
        <v>150</v>
      </c>
      <c r="C160" s="21"/>
      <c r="D160" s="173">
        <f t="shared" ref="D160:L160" si="46">((D72-$C$149)*$C$138)/10^3</f>
        <v>0</v>
      </c>
      <c r="E160" s="173">
        <f t="shared" si="46"/>
        <v>0</v>
      </c>
      <c r="F160" s="173">
        <f t="shared" si="46"/>
        <v>0</v>
      </c>
      <c r="G160" s="173">
        <f t="shared" si="46"/>
        <v>0</v>
      </c>
      <c r="H160" s="173">
        <f t="shared" si="46"/>
        <v>0</v>
      </c>
      <c r="I160" s="173">
        <f t="shared" si="46"/>
        <v>0</v>
      </c>
      <c r="J160" s="173">
        <f t="shared" si="46"/>
        <v>0</v>
      </c>
      <c r="K160" s="173">
        <f t="shared" si="46"/>
        <v>0</v>
      </c>
      <c r="L160" s="174">
        <f t="shared" si="46"/>
        <v>0</v>
      </c>
    </row>
    <row r="161" spans="2:12" s="19" customFormat="1" x14ac:dyDescent="0.25">
      <c r="B161" s="158" t="s">
        <v>151</v>
      </c>
      <c r="C161" s="21"/>
      <c r="D161" s="173">
        <f t="shared" ref="D161:L161" si="47">((D73-$C$149)*$C$138)/10^3</f>
        <v>0</v>
      </c>
      <c r="E161" s="173">
        <f t="shared" si="47"/>
        <v>0</v>
      </c>
      <c r="F161" s="173">
        <f t="shared" si="47"/>
        <v>0</v>
      </c>
      <c r="G161" s="173">
        <f t="shared" si="47"/>
        <v>0</v>
      </c>
      <c r="H161" s="173">
        <f t="shared" si="47"/>
        <v>0</v>
      </c>
      <c r="I161" s="173">
        <f t="shared" si="47"/>
        <v>0</v>
      </c>
      <c r="J161" s="173">
        <f t="shared" si="47"/>
        <v>0</v>
      </c>
      <c r="K161" s="173">
        <f t="shared" si="47"/>
        <v>0</v>
      </c>
      <c r="L161" s="174">
        <f t="shared" si="47"/>
        <v>0</v>
      </c>
    </row>
    <row r="162" spans="2:12" s="19" customFormat="1" x14ac:dyDescent="0.25">
      <c r="B162" s="158" t="s">
        <v>152</v>
      </c>
      <c r="C162" s="21"/>
      <c r="D162" s="173">
        <f t="shared" ref="D162:L162" si="48">((D74-$C$149)*$C$138)/10^3</f>
        <v>0</v>
      </c>
      <c r="E162" s="173">
        <f t="shared" si="48"/>
        <v>0</v>
      </c>
      <c r="F162" s="173">
        <f t="shared" si="48"/>
        <v>0</v>
      </c>
      <c r="G162" s="173">
        <f t="shared" si="48"/>
        <v>0</v>
      </c>
      <c r="H162" s="173">
        <f t="shared" si="48"/>
        <v>0</v>
      </c>
      <c r="I162" s="173">
        <f t="shared" si="48"/>
        <v>0</v>
      </c>
      <c r="J162" s="173">
        <f t="shared" si="48"/>
        <v>0</v>
      </c>
      <c r="K162" s="173">
        <f t="shared" si="48"/>
        <v>0</v>
      </c>
      <c r="L162" s="174">
        <f t="shared" si="48"/>
        <v>0</v>
      </c>
    </row>
    <row r="163" spans="2:12" s="19" customFormat="1" x14ac:dyDescent="0.25">
      <c r="B163" s="158" t="s">
        <v>153</v>
      </c>
      <c r="C163" s="21"/>
      <c r="D163" s="173">
        <f t="shared" ref="D163:L163" si="49">((D75-$C$149)*$C$138)/10^3</f>
        <v>0</v>
      </c>
      <c r="E163" s="173">
        <f t="shared" si="49"/>
        <v>0</v>
      </c>
      <c r="F163" s="173">
        <f t="shared" si="49"/>
        <v>0</v>
      </c>
      <c r="G163" s="173">
        <f t="shared" si="49"/>
        <v>0</v>
      </c>
      <c r="H163" s="173">
        <f t="shared" si="49"/>
        <v>0</v>
      </c>
      <c r="I163" s="173">
        <f t="shared" si="49"/>
        <v>0</v>
      </c>
      <c r="J163" s="173">
        <f t="shared" si="49"/>
        <v>0</v>
      </c>
      <c r="K163" s="173">
        <f t="shared" si="49"/>
        <v>0</v>
      </c>
      <c r="L163" s="174">
        <f t="shared" si="49"/>
        <v>0</v>
      </c>
    </row>
    <row r="164" spans="2:12" s="19" customFormat="1" x14ac:dyDescent="0.25">
      <c r="B164" s="158" t="s">
        <v>154</v>
      </c>
      <c r="C164" s="21"/>
      <c r="D164" s="173">
        <f t="shared" ref="D164:L164" si="50">((D76-$C$149)*$C$138)/10^3</f>
        <v>0</v>
      </c>
      <c r="E164" s="173">
        <f t="shared" si="50"/>
        <v>0</v>
      </c>
      <c r="F164" s="173">
        <f t="shared" si="50"/>
        <v>0</v>
      </c>
      <c r="G164" s="173">
        <f t="shared" si="50"/>
        <v>0</v>
      </c>
      <c r="H164" s="173">
        <f t="shared" si="50"/>
        <v>0</v>
      </c>
      <c r="I164" s="173">
        <f t="shared" si="50"/>
        <v>0</v>
      </c>
      <c r="J164" s="173">
        <f t="shared" si="50"/>
        <v>0</v>
      </c>
      <c r="K164" s="173">
        <f t="shared" si="50"/>
        <v>0</v>
      </c>
      <c r="L164" s="174">
        <f t="shared" si="50"/>
        <v>0</v>
      </c>
    </row>
    <row r="165" spans="2:12" s="19" customFormat="1" x14ac:dyDescent="0.25">
      <c r="B165" s="158" t="s">
        <v>155</v>
      </c>
      <c r="C165" s="21"/>
      <c r="D165" s="173">
        <f t="shared" ref="D165:L165" si="51">((D77-$C$149)*$C$138)/10^3</f>
        <v>0</v>
      </c>
      <c r="E165" s="173">
        <f t="shared" si="51"/>
        <v>0</v>
      </c>
      <c r="F165" s="173">
        <f t="shared" si="51"/>
        <v>0</v>
      </c>
      <c r="G165" s="173">
        <f t="shared" si="51"/>
        <v>0</v>
      </c>
      <c r="H165" s="173">
        <f t="shared" si="51"/>
        <v>0</v>
      </c>
      <c r="I165" s="173">
        <f t="shared" si="51"/>
        <v>0</v>
      </c>
      <c r="J165" s="173">
        <f t="shared" si="51"/>
        <v>0</v>
      </c>
      <c r="K165" s="173">
        <f t="shared" si="51"/>
        <v>0</v>
      </c>
      <c r="L165" s="174">
        <f t="shared" si="51"/>
        <v>0</v>
      </c>
    </row>
    <row r="166" spans="2:12" s="19" customFormat="1" x14ac:dyDescent="0.25">
      <c r="B166" s="158" t="s">
        <v>156</v>
      </c>
      <c r="C166" s="21"/>
      <c r="D166" s="173">
        <f t="shared" ref="D166:L166" si="52">((D78-$C$149)*$C$138)/10^3</f>
        <v>0</v>
      </c>
      <c r="E166" s="173">
        <f t="shared" si="52"/>
        <v>0</v>
      </c>
      <c r="F166" s="173">
        <f t="shared" si="52"/>
        <v>0</v>
      </c>
      <c r="G166" s="173">
        <f t="shared" si="52"/>
        <v>0</v>
      </c>
      <c r="H166" s="173">
        <f t="shared" si="52"/>
        <v>0</v>
      </c>
      <c r="I166" s="173">
        <f t="shared" si="52"/>
        <v>0</v>
      </c>
      <c r="J166" s="173">
        <f t="shared" si="52"/>
        <v>0</v>
      </c>
      <c r="K166" s="173">
        <f t="shared" si="52"/>
        <v>0</v>
      </c>
      <c r="L166" s="174">
        <f t="shared" si="52"/>
        <v>0</v>
      </c>
    </row>
    <row r="167" spans="2:12" s="19" customFormat="1" x14ac:dyDescent="0.25">
      <c r="B167" s="158" t="s">
        <v>157</v>
      </c>
      <c r="C167" s="21"/>
      <c r="D167" s="173">
        <f t="shared" ref="D167:L167" si="53">((D79-$C$149)*$C$138)/10^3</f>
        <v>0</v>
      </c>
      <c r="E167" s="173">
        <f t="shared" si="53"/>
        <v>0</v>
      </c>
      <c r="F167" s="173">
        <f t="shared" si="53"/>
        <v>0</v>
      </c>
      <c r="G167" s="173">
        <f t="shared" si="53"/>
        <v>0</v>
      </c>
      <c r="H167" s="173">
        <f t="shared" si="53"/>
        <v>0</v>
      </c>
      <c r="I167" s="173">
        <f t="shared" si="53"/>
        <v>0</v>
      </c>
      <c r="J167" s="173">
        <f t="shared" si="53"/>
        <v>0</v>
      </c>
      <c r="K167" s="173">
        <f t="shared" si="53"/>
        <v>0</v>
      </c>
      <c r="L167" s="174">
        <f t="shared" si="53"/>
        <v>0</v>
      </c>
    </row>
    <row r="168" spans="2:12" s="19" customFormat="1" x14ac:dyDescent="0.25">
      <c r="B168" s="158" t="s">
        <v>158</v>
      </c>
      <c r="C168" s="21"/>
      <c r="D168" s="173">
        <f t="shared" ref="D168:L168" si="54">((D80-$C$149)*$C$138)/10^3</f>
        <v>0</v>
      </c>
      <c r="E168" s="173">
        <f t="shared" si="54"/>
        <v>0</v>
      </c>
      <c r="F168" s="173">
        <f t="shared" si="54"/>
        <v>0</v>
      </c>
      <c r="G168" s="173">
        <f t="shared" si="54"/>
        <v>0</v>
      </c>
      <c r="H168" s="173">
        <f t="shared" si="54"/>
        <v>0</v>
      </c>
      <c r="I168" s="173">
        <f t="shared" si="54"/>
        <v>0</v>
      </c>
      <c r="J168" s="173">
        <f t="shared" si="54"/>
        <v>0</v>
      </c>
      <c r="K168" s="173">
        <f t="shared" si="54"/>
        <v>0</v>
      </c>
      <c r="L168" s="174">
        <f t="shared" si="54"/>
        <v>0</v>
      </c>
    </row>
    <row r="169" spans="2:12" s="19" customFormat="1" x14ac:dyDescent="0.25">
      <c r="B169" s="158" t="s">
        <v>159</v>
      </c>
      <c r="C169" s="21"/>
      <c r="D169" s="173">
        <f t="shared" ref="D169:L169" si="55">((D81-$C$149)*$C$138)/10^3</f>
        <v>0</v>
      </c>
      <c r="E169" s="173">
        <f t="shared" si="55"/>
        <v>0</v>
      </c>
      <c r="F169" s="173">
        <f t="shared" si="55"/>
        <v>0</v>
      </c>
      <c r="G169" s="173">
        <f t="shared" si="55"/>
        <v>0</v>
      </c>
      <c r="H169" s="173">
        <f t="shared" si="55"/>
        <v>0</v>
      </c>
      <c r="I169" s="173">
        <f t="shared" si="55"/>
        <v>0</v>
      </c>
      <c r="J169" s="173">
        <f t="shared" si="55"/>
        <v>0</v>
      </c>
      <c r="K169" s="173">
        <f t="shared" si="55"/>
        <v>0</v>
      </c>
      <c r="L169" s="174">
        <f t="shared" si="55"/>
        <v>0</v>
      </c>
    </row>
    <row r="170" spans="2:12" s="19" customFormat="1" x14ac:dyDescent="0.25">
      <c r="B170" s="158" t="s">
        <v>160</v>
      </c>
      <c r="C170" s="21"/>
      <c r="D170" s="173">
        <f t="shared" ref="D170:L170" si="56">((D82-$C$149)*$C$138)/10^3</f>
        <v>0</v>
      </c>
      <c r="E170" s="173">
        <f t="shared" si="56"/>
        <v>0</v>
      </c>
      <c r="F170" s="173">
        <f t="shared" si="56"/>
        <v>0</v>
      </c>
      <c r="G170" s="173">
        <f t="shared" si="56"/>
        <v>0</v>
      </c>
      <c r="H170" s="173">
        <f t="shared" si="56"/>
        <v>0</v>
      </c>
      <c r="I170" s="173">
        <f t="shared" si="56"/>
        <v>0</v>
      </c>
      <c r="J170" s="173">
        <f t="shared" si="56"/>
        <v>0</v>
      </c>
      <c r="K170" s="173">
        <f t="shared" si="56"/>
        <v>0</v>
      </c>
      <c r="L170" s="174">
        <f t="shared" si="56"/>
        <v>0</v>
      </c>
    </row>
    <row r="171" spans="2:12" s="19" customFormat="1" x14ac:dyDescent="0.25">
      <c r="B171" s="158" t="s">
        <v>161</v>
      </c>
      <c r="C171" s="21"/>
      <c r="D171" s="173">
        <f t="shared" ref="D171:L171" si="57">((D83-$C$149)*$C$138)/10^3</f>
        <v>0</v>
      </c>
      <c r="E171" s="173">
        <f t="shared" si="57"/>
        <v>0</v>
      </c>
      <c r="F171" s="173">
        <f t="shared" si="57"/>
        <v>0</v>
      </c>
      <c r="G171" s="173">
        <f t="shared" si="57"/>
        <v>0</v>
      </c>
      <c r="H171" s="173">
        <f t="shared" si="57"/>
        <v>0</v>
      </c>
      <c r="I171" s="173">
        <f t="shared" si="57"/>
        <v>0</v>
      </c>
      <c r="J171" s="173">
        <f t="shared" si="57"/>
        <v>0</v>
      </c>
      <c r="K171" s="173">
        <f t="shared" si="57"/>
        <v>0</v>
      </c>
      <c r="L171" s="174">
        <f t="shared" si="57"/>
        <v>0</v>
      </c>
    </row>
    <row r="172" spans="2:12" s="19" customFormat="1" x14ac:dyDescent="0.25">
      <c r="B172" s="158" t="s">
        <v>162</v>
      </c>
      <c r="C172" s="21"/>
      <c r="D172" s="173">
        <f t="shared" ref="D172:L172" si="58">((D84-$C$149)*$C$138)/10^3</f>
        <v>0</v>
      </c>
      <c r="E172" s="173">
        <f t="shared" si="58"/>
        <v>0</v>
      </c>
      <c r="F172" s="173">
        <f t="shared" si="58"/>
        <v>0</v>
      </c>
      <c r="G172" s="173">
        <f t="shared" si="58"/>
        <v>0</v>
      </c>
      <c r="H172" s="173">
        <f t="shared" si="58"/>
        <v>0</v>
      </c>
      <c r="I172" s="173">
        <f t="shared" si="58"/>
        <v>0</v>
      </c>
      <c r="J172" s="173">
        <f t="shared" si="58"/>
        <v>0</v>
      </c>
      <c r="K172" s="173">
        <f t="shared" si="58"/>
        <v>0</v>
      </c>
      <c r="L172" s="174">
        <f t="shared" si="58"/>
        <v>0</v>
      </c>
    </row>
    <row r="173" spans="2:12" s="19" customFormat="1" x14ac:dyDescent="0.25">
      <c r="B173" s="158" t="s">
        <v>163</v>
      </c>
      <c r="C173" s="21"/>
      <c r="D173" s="173">
        <f t="shared" ref="D173:L173" si="59">((D85-$C$149)*$C$138)/10^3</f>
        <v>0</v>
      </c>
      <c r="E173" s="173">
        <f t="shared" si="59"/>
        <v>0</v>
      </c>
      <c r="F173" s="173">
        <f t="shared" si="59"/>
        <v>0</v>
      </c>
      <c r="G173" s="173">
        <f t="shared" si="59"/>
        <v>0</v>
      </c>
      <c r="H173" s="173">
        <f t="shared" si="59"/>
        <v>0</v>
      </c>
      <c r="I173" s="173">
        <f t="shared" si="59"/>
        <v>0</v>
      </c>
      <c r="J173" s="173">
        <f t="shared" si="59"/>
        <v>0</v>
      </c>
      <c r="K173" s="173">
        <f t="shared" si="59"/>
        <v>0</v>
      </c>
      <c r="L173" s="174">
        <f t="shared" si="59"/>
        <v>0</v>
      </c>
    </row>
    <row r="174" spans="2:12" s="19" customFormat="1" x14ac:dyDescent="0.25">
      <c r="B174" s="158" t="s">
        <v>164</v>
      </c>
      <c r="C174" s="21"/>
      <c r="D174" s="173">
        <f t="shared" ref="D174:L174" si="60">((D86-$C$149)*$C$138)/10^3</f>
        <v>0</v>
      </c>
      <c r="E174" s="173">
        <f t="shared" si="60"/>
        <v>0</v>
      </c>
      <c r="F174" s="173">
        <f t="shared" si="60"/>
        <v>0</v>
      </c>
      <c r="G174" s="173">
        <f t="shared" si="60"/>
        <v>0</v>
      </c>
      <c r="H174" s="173">
        <f t="shared" si="60"/>
        <v>0</v>
      </c>
      <c r="I174" s="173">
        <f t="shared" si="60"/>
        <v>0</v>
      </c>
      <c r="J174" s="173">
        <f t="shared" si="60"/>
        <v>0</v>
      </c>
      <c r="K174" s="173">
        <f t="shared" si="60"/>
        <v>0</v>
      </c>
      <c r="L174" s="174">
        <f t="shared" si="60"/>
        <v>0</v>
      </c>
    </row>
    <row r="175" spans="2:12" s="19" customFormat="1" x14ac:dyDescent="0.25">
      <c r="B175" s="158" t="s">
        <v>165</v>
      </c>
      <c r="C175" s="21"/>
      <c r="D175" s="173">
        <f t="shared" ref="D175:L175" si="61">((D87-$C$149)*$C$138)/10^3</f>
        <v>0</v>
      </c>
      <c r="E175" s="173">
        <f t="shared" si="61"/>
        <v>0</v>
      </c>
      <c r="F175" s="173">
        <f t="shared" si="61"/>
        <v>0</v>
      </c>
      <c r="G175" s="173">
        <f t="shared" si="61"/>
        <v>0</v>
      </c>
      <c r="H175" s="173">
        <f t="shared" si="61"/>
        <v>0</v>
      </c>
      <c r="I175" s="173">
        <f t="shared" si="61"/>
        <v>0</v>
      </c>
      <c r="J175" s="173">
        <f t="shared" si="61"/>
        <v>0</v>
      </c>
      <c r="K175" s="173">
        <f t="shared" si="61"/>
        <v>0</v>
      </c>
      <c r="L175" s="174">
        <f t="shared" si="61"/>
        <v>0</v>
      </c>
    </row>
    <row r="176" spans="2:12" s="19" customFormat="1" x14ac:dyDescent="0.25">
      <c r="B176" s="158" t="s">
        <v>166</v>
      </c>
      <c r="C176" s="21"/>
      <c r="D176" s="173">
        <f t="shared" ref="D176:L176" si="62">((D88-$C$149)*$C$138)/10^3</f>
        <v>0</v>
      </c>
      <c r="E176" s="173">
        <f t="shared" si="62"/>
        <v>0</v>
      </c>
      <c r="F176" s="173">
        <f t="shared" si="62"/>
        <v>0</v>
      </c>
      <c r="G176" s="173">
        <f t="shared" si="62"/>
        <v>0</v>
      </c>
      <c r="H176" s="173">
        <f t="shared" si="62"/>
        <v>0</v>
      </c>
      <c r="I176" s="173">
        <f t="shared" si="62"/>
        <v>0</v>
      </c>
      <c r="J176" s="173">
        <f t="shared" si="62"/>
        <v>0</v>
      </c>
      <c r="K176" s="173">
        <f t="shared" si="62"/>
        <v>0</v>
      </c>
      <c r="L176" s="174">
        <f t="shared" si="62"/>
        <v>0</v>
      </c>
    </row>
    <row r="177" spans="2:12" s="19" customFormat="1" x14ac:dyDescent="0.25">
      <c r="B177" s="158" t="s">
        <v>167</v>
      </c>
      <c r="C177" s="21"/>
      <c r="D177" s="173">
        <f t="shared" ref="D177:L177" si="63">((D89-$C$149)*$C$138)/10^3</f>
        <v>0</v>
      </c>
      <c r="E177" s="173">
        <f t="shared" si="63"/>
        <v>0</v>
      </c>
      <c r="F177" s="173">
        <f t="shared" si="63"/>
        <v>0</v>
      </c>
      <c r="G177" s="173">
        <f t="shared" si="63"/>
        <v>0</v>
      </c>
      <c r="H177" s="173">
        <f t="shared" si="63"/>
        <v>0</v>
      </c>
      <c r="I177" s="173">
        <f t="shared" si="63"/>
        <v>0</v>
      </c>
      <c r="J177" s="173">
        <f t="shared" si="63"/>
        <v>0</v>
      </c>
      <c r="K177" s="173">
        <f t="shared" si="63"/>
        <v>0</v>
      </c>
      <c r="L177" s="174">
        <f t="shared" si="63"/>
        <v>0</v>
      </c>
    </row>
    <row r="178" spans="2:12" s="19" customFormat="1" x14ac:dyDescent="0.25">
      <c r="B178" s="158" t="s">
        <v>168</v>
      </c>
      <c r="C178" s="21"/>
      <c r="D178" s="173">
        <f t="shared" ref="D178:L178" si="64">((D90-$C$149)*$C$138)/10^3</f>
        <v>0</v>
      </c>
      <c r="E178" s="173">
        <f t="shared" si="64"/>
        <v>0</v>
      </c>
      <c r="F178" s="173">
        <f t="shared" si="64"/>
        <v>0</v>
      </c>
      <c r="G178" s="173">
        <f t="shared" si="64"/>
        <v>0</v>
      </c>
      <c r="H178" s="173">
        <f t="shared" si="64"/>
        <v>0</v>
      </c>
      <c r="I178" s="173">
        <f t="shared" si="64"/>
        <v>0</v>
      </c>
      <c r="J178" s="173">
        <f t="shared" si="64"/>
        <v>0</v>
      </c>
      <c r="K178" s="173">
        <f t="shared" si="64"/>
        <v>0</v>
      </c>
      <c r="L178" s="174">
        <f t="shared" si="64"/>
        <v>0</v>
      </c>
    </row>
    <row r="179" spans="2:12" s="19" customFormat="1" x14ac:dyDescent="0.25">
      <c r="B179" s="158" t="s">
        <v>169</v>
      </c>
      <c r="C179" s="21"/>
      <c r="D179" s="173">
        <f t="shared" ref="D179:L179" si="65">((D91-$C$149)*$C$138)/10^3</f>
        <v>0</v>
      </c>
      <c r="E179" s="173">
        <f t="shared" si="65"/>
        <v>0</v>
      </c>
      <c r="F179" s="173">
        <f t="shared" si="65"/>
        <v>0</v>
      </c>
      <c r="G179" s="173">
        <f t="shared" si="65"/>
        <v>0</v>
      </c>
      <c r="H179" s="173">
        <f t="shared" si="65"/>
        <v>0</v>
      </c>
      <c r="I179" s="173">
        <f t="shared" si="65"/>
        <v>0</v>
      </c>
      <c r="J179" s="173">
        <f t="shared" si="65"/>
        <v>0</v>
      </c>
      <c r="K179" s="173">
        <f t="shared" si="65"/>
        <v>0</v>
      </c>
      <c r="L179" s="174">
        <f t="shared" si="65"/>
        <v>0</v>
      </c>
    </row>
    <row r="180" spans="2:12" s="19" customFormat="1" x14ac:dyDescent="0.25">
      <c r="B180" s="158" t="s">
        <v>170</v>
      </c>
      <c r="C180" s="21"/>
      <c r="D180" s="173">
        <f t="shared" ref="D180:L180" si="66">((D92-$C$149)*$C$138)/10^3</f>
        <v>0</v>
      </c>
      <c r="E180" s="173">
        <f t="shared" si="66"/>
        <v>0</v>
      </c>
      <c r="F180" s="173">
        <f t="shared" si="66"/>
        <v>0</v>
      </c>
      <c r="G180" s="173">
        <f t="shared" si="66"/>
        <v>0</v>
      </c>
      <c r="H180" s="173">
        <f t="shared" si="66"/>
        <v>0</v>
      </c>
      <c r="I180" s="173">
        <f t="shared" si="66"/>
        <v>0</v>
      </c>
      <c r="J180" s="173">
        <f t="shared" si="66"/>
        <v>0</v>
      </c>
      <c r="K180" s="173">
        <f t="shared" si="66"/>
        <v>0</v>
      </c>
      <c r="L180" s="174">
        <f t="shared" si="66"/>
        <v>0</v>
      </c>
    </row>
    <row r="181" spans="2:12" s="19" customFormat="1" x14ac:dyDescent="0.25">
      <c r="B181" s="158" t="s">
        <v>171</v>
      </c>
      <c r="C181" s="21"/>
      <c r="D181" s="173">
        <f t="shared" ref="D181:L181" si="67">((D93-$C$149)*$C$138)/10^3</f>
        <v>0</v>
      </c>
      <c r="E181" s="173">
        <f t="shared" si="67"/>
        <v>0</v>
      </c>
      <c r="F181" s="173">
        <f t="shared" si="67"/>
        <v>0</v>
      </c>
      <c r="G181" s="173">
        <f t="shared" si="67"/>
        <v>0</v>
      </c>
      <c r="H181" s="173">
        <f t="shared" si="67"/>
        <v>0</v>
      </c>
      <c r="I181" s="173">
        <f t="shared" si="67"/>
        <v>0</v>
      </c>
      <c r="J181" s="173">
        <f t="shared" si="67"/>
        <v>0</v>
      </c>
      <c r="K181" s="173">
        <f t="shared" si="67"/>
        <v>0</v>
      </c>
      <c r="L181" s="174">
        <f t="shared" si="67"/>
        <v>0</v>
      </c>
    </row>
    <row r="182" spans="2:12" s="19" customFormat="1" x14ac:dyDescent="0.25">
      <c r="B182" s="158" t="s">
        <v>172</v>
      </c>
      <c r="C182" s="21"/>
      <c r="D182" s="173">
        <f t="shared" ref="D182:L182" si="68">((D94-$C$149)*$C$138)/10^3</f>
        <v>0</v>
      </c>
      <c r="E182" s="173">
        <f t="shared" si="68"/>
        <v>0</v>
      </c>
      <c r="F182" s="173">
        <f t="shared" si="68"/>
        <v>0</v>
      </c>
      <c r="G182" s="173">
        <f t="shared" si="68"/>
        <v>0</v>
      </c>
      <c r="H182" s="173">
        <f t="shared" si="68"/>
        <v>0</v>
      </c>
      <c r="I182" s="173">
        <f t="shared" si="68"/>
        <v>0</v>
      </c>
      <c r="J182" s="173">
        <f t="shared" si="68"/>
        <v>0</v>
      </c>
      <c r="K182" s="173">
        <f t="shared" si="68"/>
        <v>0</v>
      </c>
      <c r="L182" s="174">
        <f t="shared" si="68"/>
        <v>0</v>
      </c>
    </row>
    <row r="183" spans="2:12" s="19" customFormat="1" x14ac:dyDescent="0.25">
      <c r="B183" s="158" t="s">
        <v>173</v>
      </c>
      <c r="C183" s="21"/>
      <c r="D183" s="173">
        <f t="shared" ref="D183:L183" si="69">((D95-$C$149)*$C$138)/10^3</f>
        <v>0</v>
      </c>
      <c r="E183" s="173">
        <f t="shared" si="69"/>
        <v>0</v>
      </c>
      <c r="F183" s="173">
        <f t="shared" si="69"/>
        <v>0</v>
      </c>
      <c r="G183" s="173">
        <f t="shared" si="69"/>
        <v>0</v>
      </c>
      <c r="H183" s="173">
        <f t="shared" si="69"/>
        <v>0</v>
      </c>
      <c r="I183" s="173">
        <f t="shared" si="69"/>
        <v>0</v>
      </c>
      <c r="J183" s="173">
        <f t="shared" si="69"/>
        <v>0</v>
      </c>
      <c r="K183" s="173">
        <f t="shared" si="69"/>
        <v>0</v>
      </c>
      <c r="L183" s="174">
        <f t="shared" si="69"/>
        <v>0</v>
      </c>
    </row>
    <row r="184" spans="2:12" s="19" customFormat="1" x14ac:dyDescent="0.25">
      <c r="B184" s="158" t="s">
        <v>193</v>
      </c>
      <c r="C184" s="21"/>
      <c r="D184" s="173">
        <f t="shared" ref="D184:L184" si="70">((D96-$C$149)*$C$138)/10^3</f>
        <v>0</v>
      </c>
      <c r="E184" s="173">
        <f t="shared" si="70"/>
        <v>0</v>
      </c>
      <c r="F184" s="173">
        <f t="shared" si="70"/>
        <v>0</v>
      </c>
      <c r="G184" s="173">
        <f t="shared" si="70"/>
        <v>0</v>
      </c>
      <c r="H184" s="173">
        <f t="shared" si="70"/>
        <v>0</v>
      </c>
      <c r="I184" s="173">
        <f t="shared" si="70"/>
        <v>0</v>
      </c>
      <c r="J184" s="173">
        <f t="shared" si="70"/>
        <v>0</v>
      </c>
      <c r="K184" s="173">
        <f t="shared" si="70"/>
        <v>0</v>
      </c>
      <c r="L184" s="174">
        <f t="shared" si="70"/>
        <v>0</v>
      </c>
    </row>
    <row r="185" spans="2:12" s="19" customFormat="1" x14ac:dyDescent="0.25">
      <c r="B185" s="158" t="s">
        <v>174</v>
      </c>
      <c r="C185" s="21"/>
      <c r="D185" s="173">
        <f t="shared" ref="D185:L185" si="71">((D97-$C$149)*$C$138)/10^3</f>
        <v>0</v>
      </c>
      <c r="E185" s="173">
        <f t="shared" si="71"/>
        <v>0</v>
      </c>
      <c r="F185" s="173">
        <f t="shared" si="71"/>
        <v>0</v>
      </c>
      <c r="G185" s="173">
        <f t="shared" si="71"/>
        <v>0</v>
      </c>
      <c r="H185" s="173">
        <f t="shared" si="71"/>
        <v>0</v>
      </c>
      <c r="I185" s="173">
        <f t="shared" si="71"/>
        <v>0</v>
      </c>
      <c r="J185" s="173">
        <f t="shared" si="71"/>
        <v>0</v>
      </c>
      <c r="K185" s="173">
        <f t="shared" si="71"/>
        <v>0</v>
      </c>
      <c r="L185" s="174">
        <f t="shared" si="71"/>
        <v>0</v>
      </c>
    </row>
    <row r="186" spans="2:12" s="19" customFormat="1" x14ac:dyDescent="0.25">
      <c r="B186" s="158" t="s">
        <v>175</v>
      </c>
      <c r="C186" s="21"/>
      <c r="D186" s="173">
        <f t="shared" ref="D186:L186" si="72">((D98-$C$149)*$C$138)/10^3</f>
        <v>0</v>
      </c>
      <c r="E186" s="173">
        <f t="shared" si="72"/>
        <v>0</v>
      </c>
      <c r="F186" s="173">
        <f t="shared" si="72"/>
        <v>0</v>
      </c>
      <c r="G186" s="173">
        <f t="shared" si="72"/>
        <v>0</v>
      </c>
      <c r="H186" s="173">
        <f t="shared" si="72"/>
        <v>0</v>
      </c>
      <c r="I186" s="173">
        <f t="shared" si="72"/>
        <v>0</v>
      </c>
      <c r="J186" s="173">
        <f t="shared" si="72"/>
        <v>0</v>
      </c>
      <c r="K186" s="173">
        <f t="shared" si="72"/>
        <v>0</v>
      </c>
      <c r="L186" s="174">
        <f t="shared" si="72"/>
        <v>0</v>
      </c>
    </row>
    <row r="187" spans="2:12" s="19" customFormat="1" x14ac:dyDescent="0.25">
      <c r="B187" s="158" t="s">
        <v>176</v>
      </c>
      <c r="C187" s="21"/>
      <c r="D187" s="173">
        <f t="shared" ref="D187:L187" si="73">((D99-$C$149)*$C$138)/10^3</f>
        <v>0</v>
      </c>
      <c r="E187" s="173">
        <f t="shared" si="73"/>
        <v>0</v>
      </c>
      <c r="F187" s="173">
        <f t="shared" si="73"/>
        <v>0</v>
      </c>
      <c r="G187" s="173">
        <f t="shared" si="73"/>
        <v>0</v>
      </c>
      <c r="H187" s="173">
        <f t="shared" si="73"/>
        <v>0</v>
      </c>
      <c r="I187" s="173">
        <f t="shared" si="73"/>
        <v>0</v>
      </c>
      <c r="J187" s="173">
        <f t="shared" si="73"/>
        <v>0</v>
      </c>
      <c r="K187" s="173">
        <f t="shared" si="73"/>
        <v>0</v>
      </c>
      <c r="L187" s="174">
        <f t="shared" si="73"/>
        <v>0</v>
      </c>
    </row>
    <row r="188" spans="2:12" s="19" customFormat="1" x14ac:dyDescent="0.25">
      <c r="B188" s="158" t="s">
        <v>177</v>
      </c>
      <c r="C188" s="21"/>
      <c r="D188" s="173">
        <f t="shared" ref="D188:L188" si="74">((D100-$C$149)*$C$138)/10^3</f>
        <v>0</v>
      </c>
      <c r="E188" s="173">
        <f t="shared" si="74"/>
        <v>0</v>
      </c>
      <c r="F188" s="173">
        <f t="shared" si="74"/>
        <v>0</v>
      </c>
      <c r="G188" s="173">
        <f t="shared" si="74"/>
        <v>0</v>
      </c>
      <c r="H188" s="173">
        <f t="shared" si="74"/>
        <v>0</v>
      </c>
      <c r="I188" s="173">
        <f t="shared" si="74"/>
        <v>0</v>
      </c>
      <c r="J188" s="173">
        <f t="shared" si="74"/>
        <v>0</v>
      </c>
      <c r="K188" s="173">
        <f t="shared" si="74"/>
        <v>0</v>
      </c>
      <c r="L188" s="174">
        <f t="shared" si="74"/>
        <v>0</v>
      </c>
    </row>
    <row r="189" spans="2:12" s="19" customFormat="1" x14ac:dyDescent="0.25">
      <c r="B189" s="168" t="s">
        <v>184</v>
      </c>
      <c r="C189" s="162" t="s">
        <v>178</v>
      </c>
      <c r="D189" s="200">
        <f t="shared" ref="D189:L189" si="75">SUM(D153:D188)</f>
        <v>0</v>
      </c>
      <c r="E189" s="200">
        <f t="shared" si="75"/>
        <v>0</v>
      </c>
      <c r="F189" s="200">
        <f t="shared" si="75"/>
        <v>0</v>
      </c>
      <c r="G189" s="200">
        <f t="shared" si="75"/>
        <v>0</v>
      </c>
      <c r="H189" s="200">
        <f t="shared" si="75"/>
        <v>0</v>
      </c>
      <c r="I189" s="200">
        <f t="shared" si="75"/>
        <v>0</v>
      </c>
      <c r="J189" s="200">
        <f t="shared" si="75"/>
        <v>0</v>
      </c>
      <c r="K189" s="200">
        <f t="shared" si="75"/>
        <v>0</v>
      </c>
      <c r="L189" s="201">
        <f t="shared" si="75"/>
        <v>0</v>
      </c>
    </row>
    <row r="190" spans="2:12" s="62" customFormat="1" x14ac:dyDescent="0.25">
      <c r="B190" s="78"/>
      <c r="C190" s="78"/>
      <c r="D190" s="78"/>
      <c r="E190" s="78"/>
      <c r="F190" s="76"/>
      <c r="G190" s="76"/>
      <c r="H190" s="76"/>
      <c r="I190" s="76"/>
      <c r="J190" s="76"/>
      <c r="K190" s="76"/>
      <c r="L190" s="76"/>
    </row>
    <row r="191" spans="2:12" x14ac:dyDescent="0.25">
      <c r="B191" s="14"/>
      <c r="C191" s="15"/>
      <c r="D191" s="15"/>
      <c r="E191" s="15"/>
    </row>
    <row r="192" spans="2:12" s="19" customFormat="1" x14ac:dyDescent="0.25">
      <c r="B192" s="16" t="s">
        <v>54</v>
      </c>
      <c r="C192" s="17" t="s">
        <v>55</v>
      </c>
      <c r="D192" s="17">
        <v>2005</v>
      </c>
      <c r="E192" s="17">
        <v>2006</v>
      </c>
      <c r="F192" s="17">
        <v>2007</v>
      </c>
      <c r="G192" s="17">
        <v>2008</v>
      </c>
      <c r="H192" s="17">
        <v>2009</v>
      </c>
      <c r="I192" s="17">
        <v>2010</v>
      </c>
      <c r="J192" s="17">
        <v>2011</v>
      </c>
      <c r="K192" s="17">
        <v>2012</v>
      </c>
      <c r="L192" s="18">
        <v>2013</v>
      </c>
    </row>
    <row r="193" spans="2:12" s="62" customFormat="1" x14ac:dyDescent="0.25">
      <c r="B193" s="23" t="s">
        <v>185</v>
      </c>
      <c r="C193" s="24" t="s">
        <v>11</v>
      </c>
      <c r="D193" s="64">
        <v>0</v>
      </c>
      <c r="E193" s="64">
        <v>0</v>
      </c>
      <c r="F193" s="64">
        <v>0</v>
      </c>
      <c r="G193" s="64">
        <v>0</v>
      </c>
      <c r="H193" s="64">
        <v>0</v>
      </c>
      <c r="I193" s="64">
        <v>0</v>
      </c>
      <c r="J193" s="64">
        <v>0</v>
      </c>
      <c r="K193" s="64">
        <v>0</v>
      </c>
      <c r="L193" s="64">
        <v>0</v>
      </c>
    </row>
    <row r="194" spans="2:12" x14ac:dyDescent="0.25">
      <c r="B194" s="66"/>
      <c r="C194" s="67"/>
      <c r="D194" s="67"/>
      <c r="E194" s="67"/>
      <c r="F194" s="35"/>
      <c r="G194" s="35"/>
      <c r="H194" s="35"/>
      <c r="I194" s="35"/>
      <c r="J194" s="35"/>
      <c r="K194" s="35"/>
      <c r="L194" s="35"/>
    </row>
    <row r="195" spans="2:12" x14ac:dyDescent="0.25">
      <c r="B195" s="35"/>
      <c r="C195" s="35"/>
      <c r="D195" s="35"/>
      <c r="E195" s="35"/>
      <c r="F195" s="35"/>
      <c r="G195" s="35"/>
      <c r="H195" s="35"/>
      <c r="I195" s="35"/>
      <c r="J195" s="35"/>
      <c r="K195" s="35"/>
      <c r="L195" s="35"/>
    </row>
    <row r="196" spans="2:12" s="19" customFormat="1" x14ac:dyDescent="0.25">
      <c r="B196" s="16" t="s">
        <v>102</v>
      </c>
      <c r="C196" s="17" t="s">
        <v>92</v>
      </c>
      <c r="D196" s="17">
        <v>2005</v>
      </c>
      <c r="E196" s="17">
        <v>2006</v>
      </c>
      <c r="F196" s="17">
        <v>2007</v>
      </c>
      <c r="G196" s="17">
        <v>2008</v>
      </c>
      <c r="H196" s="17">
        <v>2009</v>
      </c>
      <c r="I196" s="17">
        <v>2010</v>
      </c>
      <c r="J196" s="17">
        <v>2011</v>
      </c>
      <c r="K196" s="17">
        <v>2012</v>
      </c>
      <c r="L196" s="18">
        <v>2013</v>
      </c>
    </row>
    <row r="197" spans="2:12" s="19" customFormat="1" x14ac:dyDescent="0.25">
      <c r="B197" s="160" t="s">
        <v>185</v>
      </c>
      <c r="C197" s="28"/>
      <c r="D197" s="187"/>
      <c r="E197" s="187"/>
      <c r="F197" s="187"/>
      <c r="G197" s="187"/>
      <c r="H197" s="187"/>
      <c r="I197" s="187"/>
      <c r="J197" s="187"/>
      <c r="K197" s="185"/>
      <c r="L197" s="188"/>
    </row>
    <row r="198" spans="2:12" s="19" customFormat="1" x14ac:dyDescent="0.25">
      <c r="B198" s="158" t="s">
        <v>143</v>
      </c>
      <c r="C198" s="21"/>
      <c r="D198" s="173">
        <f t="shared" ref="D198:L198" si="76">D153*(1-$F$193)</f>
        <v>0</v>
      </c>
      <c r="E198" s="173">
        <f t="shared" si="76"/>
        <v>0</v>
      </c>
      <c r="F198" s="173">
        <f t="shared" si="76"/>
        <v>0</v>
      </c>
      <c r="G198" s="173">
        <f t="shared" si="76"/>
        <v>0</v>
      </c>
      <c r="H198" s="173">
        <f t="shared" si="76"/>
        <v>0</v>
      </c>
      <c r="I198" s="173">
        <f t="shared" si="76"/>
        <v>0</v>
      </c>
      <c r="J198" s="173">
        <f t="shared" si="76"/>
        <v>0</v>
      </c>
      <c r="K198" s="173">
        <f t="shared" si="76"/>
        <v>0</v>
      </c>
      <c r="L198" s="174">
        <f t="shared" si="76"/>
        <v>0</v>
      </c>
    </row>
    <row r="199" spans="2:12" s="19" customFormat="1" x14ac:dyDescent="0.25">
      <c r="B199" s="158" t="s">
        <v>144</v>
      </c>
      <c r="C199" s="21"/>
      <c r="D199" s="173">
        <f t="shared" ref="D199:L199" si="77">D154*(1-$F$193)</f>
        <v>0</v>
      </c>
      <c r="E199" s="173">
        <f t="shared" si="77"/>
        <v>0</v>
      </c>
      <c r="F199" s="173">
        <f t="shared" si="77"/>
        <v>0</v>
      </c>
      <c r="G199" s="173">
        <f t="shared" si="77"/>
        <v>0</v>
      </c>
      <c r="H199" s="173">
        <f t="shared" si="77"/>
        <v>0</v>
      </c>
      <c r="I199" s="173">
        <f t="shared" si="77"/>
        <v>0</v>
      </c>
      <c r="J199" s="173">
        <f t="shared" si="77"/>
        <v>0</v>
      </c>
      <c r="K199" s="173">
        <f t="shared" si="77"/>
        <v>0</v>
      </c>
      <c r="L199" s="174">
        <f t="shared" si="77"/>
        <v>0</v>
      </c>
    </row>
    <row r="200" spans="2:12" s="19" customFormat="1" x14ac:dyDescent="0.25">
      <c r="B200" s="158" t="s">
        <v>145</v>
      </c>
      <c r="C200" s="21"/>
      <c r="D200" s="173">
        <f t="shared" ref="D200:L200" si="78">D155*(1-$F$193)</f>
        <v>0</v>
      </c>
      <c r="E200" s="173">
        <f t="shared" si="78"/>
        <v>0</v>
      </c>
      <c r="F200" s="173">
        <f t="shared" si="78"/>
        <v>0</v>
      </c>
      <c r="G200" s="173">
        <f t="shared" si="78"/>
        <v>0</v>
      </c>
      <c r="H200" s="173">
        <f t="shared" si="78"/>
        <v>0</v>
      </c>
      <c r="I200" s="173">
        <f t="shared" si="78"/>
        <v>0</v>
      </c>
      <c r="J200" s="173">
        <f t="shared" si="78"/>
        <v>0</v>
      </c>
      <c r="K200" s="173">
        <f t="shared" si="78"/>
        <v>0</v>
      </c>
      <c r="L200" s="174">
        <f t="shared" si="78"/>
        <v>0</v>
      </c>
    </row>
    <row r="201" spans="2:12" s="19" customFormat="1" x14ac:dyDescent="0.25">
      <c r="B201" s="158" t="s">
        <v>146</v>
      </c>
      <c r="C201" s="21"/>
      <c r="D201" s="173">
        <f t="shared" ref="D201:L201" si="79">D156*(1-$F$193)</f>
        <v>0</v>
      </c>
      <c r="E201" s="173">
        <f t="shared" si="79"/>
        <v>0</v>
      </c>
      <c r="F201" s="173">
        <f t="shared" si="79"/>
        <v>0</v>
      </c>
      <c r="G201" s="173">
        <f t="shared" si="79"/>
        <v>0</v>
      </c>
      <c r="H201" s="173">
        <f t="shared" si="79"/>
        <v>0</v>
      </c>
      <c r="I201" s="173">
        <f t="shared" si="79"/>
        <v>0</v>
      </c>
      <c r="J201" s="173">
        <f t="shared" si="79"/>
        <v>0</v>
      </c>
      <c r="K201" s="173">
        <f t="shared" si="79"/>
        <v>0</v>
      </c>
      <c r="L201" s="174">
        <f t="shared" si="79"/>
        <v>0</v>
      </c>
    </row>
    <row r="202" spans="2:12" s="19" customFormat="1" x14ac:dyDescent="0.25">
      <c r="B202" s="158" t="s">
        <v>147</v>
      </c>
      <c r="C202" s="21"/>
      <c r="D202" s="173">
        <f t="shared" ref="D202:L202" si="80">D157*(1-$F$193)</f>
        <v>0</v>
      </c>
      <c r="E202" s="173">
        <f t="shared" si="80"/>
        <v>0</v>
      </c>
      <c r="F202" s="173">
        <f t="shared" si="80"/>
        <v>0</v>
      </c>
      <c r="G202" s="173">
        <f t="shared" si="80"/>
        <v>0</v>
      </c>
      <c r="H202" s="173">
        <f t="shared" si="80"/>
        <v>0</v>
      </c>
      <c r="I202" s="173">
        <f t="shared" si="80"/>
        <v>0</v>
      </c>
      <c r="J202" s="173">
        <f t="shared" si="80"/>
        <v>0</v>
      </c>
      <c r="K202" s="173">
        <f t="shared" si="80"/>
        <v>0</v>
      </c>
      <c r="L202" s="174">
        <f t="shared" si="80"/>
        <v>0</v>
      </c>
    </row>
    <row r="203" spans="2:12" s="19" customFormat="1" x14ac:dyDescent="0.25">
      <c r="B203" s="158" t="s">
        <v>148</v>
      </c>
      <c r="C203" s="21"/>
      <c r="D203" s="173">
        <f t="shared" ref="D203:L203" si="81">D158*(1-$F$193)</f>
        <v>0</v>
      </c>
      <c r="E203" s="173">
        <f t="shared" si="81"/>
        <v>0</v>
      </c>
      <c r="F203" s="173">
        <f t="shared" si="81"/>
        <v>0</v>
      </c>
      <c r="G203" s="173">
        <f t="shared" si="81"/>
        <v>0</v>
      </c>
      <c r="H203" s="173">
        <f t="shared" si="81"/>
        <v>0</v>
      </c>
      <c r="I203" s="173">
        <f t="shared" si="81"/>
        <v>0</v>
      </c>
      <c r="J203" s="173">
        <f t="shared" si="81"/>
        <v>0</v>
      </c>
      <c r="K203" s="173">
        <f t="shared" si="81"/>
        <v>0</v>
      </c>
      <c r="L203" s="174">
        <f t="shared" si="81"/>
        <v>0</v>
      </c>
    </row>
    <row r="204" spans="2:12" s="19" customFormat="1" x14ac:dyDescent="0.25">
      <c r="B204" s="158" t="s">
        <v>149</v>
      </c>
      <c r="C204" s="21"/>
      <c r="D204" s="173">
        <f t="shared" ref="D204:L204" si="82">D159*(1-$F$193)</f>
        <v>0</v>
      </c>
      <c r="E204" s="173">
        <f t="shared" si="82"/>
        <v>0</v>
      </c>
      <c r="F204" s="173">
        <f t="shared" si="82"/>
        <v>0</v>
      </c>
      <c r="G204" s="173">
        <f t="shared" si="82"/>
        <v>0</v>
      </c>
      <c r="H204" s="173">
        <f t="shared" si="82"/>
        <v>0</v>
      </c>
      <c r="I204" s="173">
        <f t="shared" si="82"/>
        <v>0</v>
      </c>
      <c r="J204" s="173">
        <f t="shared" si="82"/>
        <v>0</v>
      </c>
      <c r="K204" s="173">
        <f t="shared" si="82"/>
        <v>0</v>
      </c>
      <c r="L204" s="174">
        <f t="shared" si="82"/>
        <v>0</v>
      </c>
    </row>
    <row r="205" spans="2:12" s="19" customFormat="1" x14ac:dyDescent="0.25">
      <c r="B205" s="158" t="s">
        <v>150</v>
      </c>
      <c r="C205" s="21"/>
      <c r="D205" s="173">
        <f t="shared" ref="D205:L205" si="83">D160*(1-$F$193)</f>
        <v>0</v>
      </c>
      <c r="E205" s="173">
        <f t="shared" si="83"/>
        <v>0</v>
      </c>
      <c r="F205" s="173">
        <f t="shared" si="83"/>
        <v>0</v>
      </c>
      <c r="G205" s="173">
        <f t="shared" si="83"/>
        <v>0</v>
      </c>
      <c r="H205" s="173">
        <f t="shared" si="83"/>
        <v>0</v>
      </c>
      <c r="I205" s="173">
        <f t="shared" si="83"/>
        <v>0</v>
      </c>
      <c r="J205" s="173">
        <f t="shared" si="83"/>
        <v>0</v>
      </c>
      <c r="K205" s="173">
        <f t="shared" si="83"/>
        <v>0</v>
      </c>
      <c r="L205" s="174">
        <f t="shared" si="83"/>
        <v>0</v>
      </c>
    </row>
    <row r="206" spans="2:12" s="19" customFormat="1" x14ac:dyDescent="0.25">
      <c r="B206" s="158" t="s">
        <v>151</v>
      </c>
      <c r="C206" s="21"/>
      <c r="D206" s="173">
        <f t="shared" ref="D206:L206" si="84">D161*(1-$F$193)</f>
        <v>0</v>
      </c>
      <c r="E206" s="173">
        <f t="shared" si="84"/>
        <v>0</v>
      </c>
      <c r="F206" s="173">
        <f t="shared" si="84"/>
        <v>0</v>
      </c>
      <c r="G206" s="173">
        <f t="shared" si="84"/>
        <v>0</v>
      </c>
      <c r="H206" s="173">
        <f t="shared" si="84"/>
        <v>0</v>
      </c>
      <c r="I206" s="173">
        <f t="shared" si="84"/>
        <v>0</v>
      </c>
      <c r="J206" s="173">
        <f t="shared" si="84"/>
        <v>0</v>
      </c>
      <c r="K206" s="173">
        <f t="shared" si="84"/>
        <v>0</v>
      </c>
      <c r="L206" s="174">
        <f t="shared" si="84"/>
        <v>0</v>
      </c>
    </row>
    <row r="207" spans="2:12" s="19" customFormat="1" x14ac:dyDescent="0.25">
      <c r="B207" s="158" t="s">
        <v>152</v>
      </c>
      <c r="C207" s="21"/>
      <c r="D207" s="173">
        <f t="shared" ref="D207:L207" si="85">D162*(1-$F$193)</f>
        <v>0</v>
      </c>
      <c r="E207" s="173">
        <f t="shared" si="85"/>
        <v>0</v>
      </c>
      <c r="F207" s="173">
        <f t="shared" si="85"/>
        <v>0</v>
      </c>
      <c r="G207" s="173">
        <f t="shared" si="85"/>
        <v>0</v>
      </c>
      <c r="H207" s="173">
        <f t="shared" si="85"/>
        <v>0</v>
      </c>
      <c r="I207" s="173">
        <f t="shared" si="85"/>
        <v>0</v>
      </c>
      <c r="J207" s="173">
        <f t="shared" si="85"/>
        <v>0</v>
      </c>
      <c r="K207" s="173">
        <f t="shared" si="85"/>
        <v>0</v>
      </c>
      <c r="L207" s="174">
        <f t="shared" si="85"/>
        <v>0</v>
      </c>
    </row>
    <row r="208" spans="2:12" s="19" customFormat="1" x14ac:dyDescent="0.25">
      <c r="B208" s="158" t="s">
        <v>153</v>
      </c>
      <c r="C208" s="21"/>
      <c r="D208" s="173">
        <f t="shared" ref="D208:L208" si="86">D163*(1-$F$193)</f>
        <v>0</v>
      </c>
      <c r="E208" s="173">
        <f t="shared" si="86"/>
        <v>0</v>
      </c>
      <c r="F208" s="173">
        <f t="shared" si="86"/>
        <v>0</v>
      </c>
      <c r="G208" s="173">
        <f t="shared" si="86"/>
        <v>0</v>
      </c>
      <c r="H208" s="173">
        <f t="shared" si="86"/>
        <v>0</v>
      </c>
      <c r="I208" s="173">
        <f t="shared" si="86"/>
        <v>0</v>
      </c>
      <c r="J208" s="173">
        <f t="shared" si="86"/>
        <v>0</v>
      </c>
      <c r="K208" s="173">
        <f t="shared" si="86"/>
        <v>0</v>
      </c>
      <c r="L208" s="174">
        <f t="shared" si="86"/>
        <v>0</v>
      </c>
    </row>
    <row r="209" spans="2:12" s="19" customFormat="1" x14ac:dyDescent="0.25">
      <c r="B209" s="158" t="s">
        <v>154</v>
      </c>
      <c r="C209" s="21"/>
      <c r="D209" s="173">
        <f t="shared" ref="D209:L209" si="87">D164*(1-$F$193)</f>
        <v>0</v>
      </c>
      <c r="E209" s="173">
        <f t="shared" si="87"/>
        <v>0</v>
      </c>
      <c r="F209" s="173">
        <f t="shared" si="87"/>
        <v>0</v>
      </c>
      <c r="G209" s="173">
        <f t="shared" si="87"/>
        <v>0</v>
      </c>
      <c r="H209" s="173">
        <f t="shared" si="87"/>
        <v>0</v>
      </c>
      <c r="I209" s="173">
        <f t="shared" si="87"/>
        <v>0</v>
      </c>
      <c r="J209" s="173">
        <f t="shared" si="87"/>
        <v>0</v>
      </c>
      <c r="K209" s="173">
        <f t="shared" si="87"/>
        <v>0</v>
      </c>
      <c r="L209" s="174">
        <f t="shared" si="87"/>
        <v>0</v>
      </c>
    </row>
    <row r="210" spans="2:12" s="19" customFormat="1" x14ac:dyDescent="0.25">
      <c r="B210" s="158" t="s">
        <v>155</v>
      </c>
      <c r="C210" s="21"/>
      <c r="D210" s="173">
        <f t="shared" ref="D210:L210" si="88">D165*(1-$F$193)</f>
        <v>0</v>
      </c>
      <c r="E210" s="173">
        <f t="shared" si="88"/>
        <v>0</v>
      </c>
      <c r="F210" s="173">
        <f t="shared" si="88"/>
        <v>0</v>
      </c>
      <c r="G210" s="173">
        <f t="shared" si="88"/>
        <v>0</v>
      </c>
      <c r="H210" s="173">
        <f t="shared" si="88"/>
        <v>0</v>
      </c>
      <c r="I210" s="173">
        <f t="shared" si="88"/>
        <v>0</v>
      </c>
      <c r="J210" s="173">
        <f t="shared" si="88"/>
        <v>0</v>
      </c>
      <c r="K210" s="173">
        <f t="shared" si="88"/>
        <v>0</v>
      </c>
      <c r="L210" s="174">
        <f t="shared" si="88"/>
        <v>0</v>
      </c>
    </row>
    <row r="211" spans="2:12" s="19" customFormat="1" x14ac:dyDescent="0.25">
      <c r="B211" s="158" t="s">
        <v>156</v>
      </c>
      <c r="C211" s="21"/>
      <c r="D211" s="173">
        <f t="shared" ref="D211:L211" si="89">D166*(1-$F$193)</f>
        <v>0</v>
      </c>
      <c r="E211" s="173">
        <f t="shared" si="89"/>
        <v>0</v>
      </c>
      <c r="F211" s="173">
        <f t="shared" si="89"/>
        <v>0</v>
      </c>
      <c r="G211" s="173">
        <f t="shared" si="89"/>
        <v>0</v>
      </c>
      <c r="H211" s="173">
        <f t="shared" si="89"/>
        <v>0</v>
      </c>
      <c r="I211" s="173">
        <f t="shared" si="89"/>
        <v>0</v>
      </c>
      <c r="J211" s="173">
        <f t="shared" si="89"/>
        <v>0</v>
      </c>
      <c r="K211" s="173">
        <f t="shared" si="89"/>
        <v>0</v>
      </c>
      <c r="L211" s="174">
        <f t="shared" si="89"/>
        <v>0</v>
      </c>
    </row>
    <row r="212" spans="2:12" s="19" customFormat="1" x14ac:dyDescent="0.25">
      <c r="B212" s="158" t="s">
        <v>157</v>
      </c>
      <c r="C212" s="21"/>
      <c r="D212" s="173">
        <f t="shared" ref="D212:L212" si="90">D167*(1-$F$193)</f>
        <v>0</v>
      </c>
      <c r="E212" s="173">
        <f t="shared" si="90"/>
        <v>0</v>
      </c>
      <c r="F212" s="173">
        <f t="shared" si="90"/>
        <v>0</v>
      </c>
      <c r="G212" s="173">
        <f t="shared" si="90"/>
        <v>0</v>
      </c>
      <c r="H212" s="173">
        <f t="shared" si="90"/>
        <v>0</v>
      </c>
      <c r="I212" s="173">
        <f t="shared" si="90"/>
        <v>0</v>
      </c>
      <c r="J212" s="173">
        <f t="shared" si="90"/>
        <v>0</v>
      </c>
      <c r="K212" s="173">
        <f t="shared" si="90"/>
        <v>0</v>
      </c>
      <c r="L212" s="174">
        <f t="shared" si="90"/>
        <v>0</v>
      </c>
    </row>
    <row r="213" spans="2:12" s="19" customFormat="1" x14ac:dyDescent="0.25">
      <c r="B213" s="158" t="s">
        <v>158</v>
      </c>
      <c r="C213" s="21"/>
      <c r="D213" s="173">
        <f t="shared" ref="D213:L213" si="91">D168*(1-$F$193)</f>
        <v>0</v>
      </c>
      <c r="E213" s="173">
        <f t="shared" si="91"/>
        <v>0</v>
      </c>
      <c r="F213" s="173">
        <f t="shared" si="91"/>
        <v>0</v>
      </c>
      <c r="G213" s="173">
        <f t="shared" si="91"/>
        <v>0</v>
      </c>
      <c r="H213" s="173">
        <f t="shared" si="91"/>
        <v>0</v>
      </c>
      <c r="I213" s="173">
        <f t="shared" si="91"/>
        <v>0</v>
      </c>
      <c r="J213" s="173">
        <f t="shared" si="91"/>
        <v>0</v>
      </c>
      <c r="K213" s="173">
        <f t="shared" si="91"/>
        <v>0</v>
      </c>
      <c r="L213" s="174">
        <f t="shared" si="91"/>
        <v>0</v>
      </c>
    </row>
    <row r="214" spans="2:12" s="19" customFormat="1" x14ac:dyDescent="0.25">
      <c r="B214" s="158" t="s">
        <v>159</v>
      </c>
      <c r="C214" s="21"/>
      <c r="D214" s="173">
        <f t="shared" ref="D214:L214" si="92">D169*(1-$F$193)</f>
        <v>0</v>
      </c>
      <c r="E214" s="173">
        <f t="shared" si="92"/>
        <v>0</v>
      </c>
      <c r="F214" s="173">
        <f t="shared" si="92"/>
        <v>0</v>
      </c>
      <c r="G214" s="173">
        <f t="shared" si="92"/>
        <v>0</v>
      </c>
      <c r="H214" s="173">
        <f t="shared" si="92"/>
        <v>0</v>
      </c>
      <c r="I214" s="173">
        <f t="shared" si="92"/>
        <v>0</v>
      </c>
      <c r="J214" s="173">
        <f t="shared" si="92"/>
        <v>0</v>
      </c>
      <c r="K214" s="173">
        <f t="shared" si="92"/>
        <v>0</v>
      </c>
      <c r="L214" s="174">
        <f t="shared" si="92"/>
        <v>0</v>
      </c>
    </row>
    <row r="215" spans="2:12" s="19" customFormat="1" x14ac:dyDescent="0.25">
      <c r="B215" s="158" t="s">
        <v>160</v>
      </c>
      <c r="C215" s="21"/>
      <c r="D215" s="173">
        <f t="shared" ref="D215:L215" si="93">D170*(1-$F$193)</f>
        <v>0</v>
      </c>
      <c r="E215" s="173">
        <f t="shared" si="93"/>
        <v>0</v>
      </c>
      <c r="F215" s="173">
        <f t="shared" si="93"/>
        <v>0</v>
      </c>
      <c r="G215" s="173">
        <f t="shared" si="93"/>
        <v>0</v>
      </c>
      <c r="H215" s="173">
        <f t="shared" si="93"/>
        <v>0</v>
      </c>
      <c r="I215" s="173">
        <f t="shared" si="93"/>
        <v>0</v>
      </c>
      <c r="J215" s="173">
        <f t="shared" si="93"/>
        <v>0</v>
      </c>
      <c r="K215" s="173">
        <f t="shared" si="93"/>
        <v>0</v>
      </c>
      <c r="L215" s="174">
        <f t="shared" si="93"/>
        <v>0</v>
      </c>
    </row>
    <row r="216" spans="2:12" s="19" customFormat="1" x14ac:dyDescent="0.25">
      <c r="B216" s="158" t="s">
        <v>161</v>
      </c>
      <c r="C216" s="21"/>
      <c r="D216" s="173">
        <f t="shared" ref="D216:L216" si="94">D171*(1-$F$193)</f>
        <v>0</v>
      </c>
      <c r="E216" s="173">
        <f t="shared" si="94"/>
        <v>0</v>
      </c>
      <c r="F216" s="173">
        <f t="shared" si="94"/>
        <v>0</v>
      </c>
      <c r="G216" s="173">
        <f t="shared" si="94"/>
        <v>0</v>
      </c>
      <c r="H216" s="173">
        <f t="shared" si="94"/>
        <v>0</v>
      </c>
      <c r="I216" s="173">
        <f t="shared" si="94"/>
        <v>0</v>
      </c>
      <c r="J216" s="173">
        <f t="shared" si="94"/>
        <v>0</v>
      </c>
      <c r="K216" s="173">
        <f t="shared" si="94"/>
        <v>0</v>
      </c>
      <c r="L216" s="174">
        <f t="shared" si="94"/>
        <v>0</v>
      </c>
    </row>
    <row r="217" spans="2:12" s="19" customFormat="1" x14ac:dyDescent="0.25">
      <c r="B217" s="158" t="s">
        <v>162</v>
      </c>
      <c r="C217" s="21"/>
      <c r="D217" s="173">
        <f t="shared" ref="D217:L217" si="95">D172*(1-$F$193)</f>
        <v>0</v>
      </c>
      <c r="E217" s="173">
        <f t="shared" si="95"/>
        <v>0</v>
      </c>
      <c r="F217" s="173">
        <f t="shared" si="95"/>
        <v>0</v>
      </c>
      <c r="G217" s="173">
        <f t="shared" si="95"/>
        <v>0</v>
      </c>
      <c r="H217" s="173">
        <f t="shared" si="95"/>
        <v>0</v>
      </c>
      <c r="I217" s="173">
        <f t="shared" si="95"/>
        <v>0</v>
      </c>
      <c r="J217" s="173">
        <f t="shared" si="95"/>
        <v>0</v>
      </c>
      <c r="K217" s="173">
        <f t="shared" si="95"/>
        <v>0</v>
      </c>
      <c r="L217" s="174">
        <f t="shared" si="95"/>
        <v>0</v>
      </c>
    </row>
    <row r="218" spans="2:12" s="19" customFormat="1" x14ac:dyDescent="0.25">
      <c r="B218" s="158" t="s">
        <v>163</v>
      </c>
      <c r="C218" s="21"/>
      <c r="D218" s="173">
        <f t="shared" ref="D218:L218" si="96">D173*(1-$F$193)</f>
        <v>0</v>
      </c>
      <c r="E218" s="173">
        <f t="shared" si="96"/>
        <v>0</v>
      </c>
      <c r="F218" s="173">
        <f t="shared" si="96"/>
        <v>0</v>
      </c>
      <c r="G218" s="173">
        <f t="shared" si="96"/>
        <v>0</v>
      </c>
      <c r="H218" s="173">
        <f t="shared" si="96"/>
        <v>0</v>
      </c>
      <c r="I218" s="173">
        <f t="shared" si="96"/>
        <v>0</v>
      </c>
      <c r="J218" s="173">
        <f t="shared" si="96"/>
        <v>0</v>
      </c>
      <c r="K218" s="173">
        <f t="shared" si="96"/>
        <v>0</v>
      </c>
      <c r="L218" s="174">
        <f t="shared" si="96"/>
        <v>0</v>
      </c>
    </row>
    <row r="219" spans="2:12" s="19" customFormat="1" x14ac:dyDescent="0.25">
      <c r="B219" s="158" t="s">
        <v>164</v>
      </c>
      <c r="C219" s="21"/>
      <c r="D219" s="173">
        <f t="shared" ref="D219:L219" si="97">D174*(1-$F$193)</f>
        <v>0</v>
      </c>
      <c r="E219" s="173">
        <f t="shared" si="97"/>
        <v>0</v>
      </c>
      <c r="F219" s="173">
        <f t="shared" si="97"/>
        <v>0</v>
      </c>
      <c r="G219" s="173">
        <f t="shared" si="97"/>
        <v>0</v>
      </c>
      <c r="H219" s="173">
        <f t="shared" si="97"/>
        <v>0</v>
      </c>
      <c r="I219" s="173">
        <f t="shared" si="97"/>
        <v>0</v>
      </c>
      <c r="J219" s="173">
        <f t="shared" si="97"/>
        <v>0</v>
      </c>
      <c r="K219" s="173">
        <f t="shared" si="97"/>
        <v>0</v>
      </c>
      <c r="L219" s="174">
        <f t="shared" si="97"/>
        <v>0</v>
      </c>
    </row>
    <row r="220" spans="2:12" s="19" customFormat="1" x14ac:dyDescent="0.25">
      <c r="B220" s="158" t="s">
        <v>165</v>
      </c>
      <c r="C220" s="21"/>
      <c r="D220" s="173">
        <f t="shared" ref="D220:L220" si="98">D175*(1-$F$193)</f>
        <v>0</v>
      </c>
      <c r="E220" s="173">
        <f t="shared" si="98"/>
        <v>0</v>
      </c>
      <c r="F220" s="173">
        <f t="shared" si="98"/>
        <v>0</v>
      </c>
      <c r="G220" s="173">
        <f t="shared" si="98"/>
        <v>0</v>
      </c>
      <c r="H220" s="173">
        <f t="shared" si="98"/>
        <v>0</v>
      </c>
      <c r="I220" s="173">
        <f t="shared" si="98"/>
        <v>0</v>
      </c>
      <c r="J220" s="173">
        <f t="shared" si="98"/>
        <v>0</v>
      </c>
      <c r="K220" s="173">
        <f t="shared" si="98"/>
        <v>0</v>
      </c>
      <c r="L220" s="174">
        <f t="shared" si="98"/>
        <v>0</v>
      </c>
    </row>
    <row r="221" spans="2:12" s="19" customFormat="1" x14ac:dyDescent="0.25">
      <c r="B221" s="158" t="s">
        <v>166</v>
      </c>
      <c r="C221" s="21"/>
      <c r="D221" s="173">
        <f t="shared" ref="D221:L221" si="99">D176*(1-$F$193)</f>
        <v>0</v>
      </c>
      <c r="E221" s="173">
        <f t="shared" si="99"/>
        <v>0</v>
      </c>
      <c r="F221" s="173">
        <f t="shared" si="99"/>
        <v>0</v>
      </c>
      <c r="G221" s="173">
        <f t="shared" si="99"/>
        <v>0</v>
      </c>
      <c r="H221" s="173">
        <f t="shared" si="99"/>
        <v>0</v>
      </c>
      <c r="I221" s="173">
        <f t="shared" si="99"/>
        <v>0</v>
      </c>
      <c r="J221" s="173">
        <f t="shared" si="99"/>
        <v>0</v>
      </c>
      <c r="K221" s="173">
        <f t="shared" si="99"/>
        <v>0</v>
      </c>
      <c r="L221" s="174">
        <f t="shared" si="99"/>
        <v>0</v>
      </c>
    </row>
    <row r="222" spans="2:12" s="19" customFormat="1" x14ac:dyDescent="0.25">
      <c r="B222" s="158" t="s">
        <v>167</v>
      </c>
      <c r="C222" s="21"/>
      <c r="D222" s="173">
        <f t="shared" ref="D222:L222" si="100">D177*(1-$F$193)</f>
        <v>0</v>
      </c>
      <c r="E222" s="173">
        <f t="shared" si="100"/>
        <v>0</v>
      </c>
      <c r="F222" s="173">
        <f t="shared" si="100"/>
        <v>0</v>
      </c>
      <c r="G222" s="173">
        <f t="shared" si="100"/>
        <v>0</v>
      </c>
      <c r="H222" s="173">
        <f t="shared" si="100"/>
        <v>0</v>
      </c>
      <c r="I222" s="173">
        <f t="shared" si="100"/>
        <v>0</v>
      </c>
      <c r="J222" s="173">
        <f t="shared" si="100"/>
        <v>0</v>
      </c>
      <c r="K222" s="173">
        <f t="shared" si="100"/>
        <v>0</v>
      </c>
      <c r="L222" s="174">
        <f t="shared" si="100"/>
        <v>0</v>
      </c>
    </row>
    <row r="223" spans="2:12" s="19" customFormat="1" x14ac:dyDescent="0.25">
      <c r="B223" s="158" t="s">
        <v>168</v>
      </c>
      <c r="C223" s="21"/>
      <c r="D223" s="173">
        <f t="shared" ref="D223:L223" si="101">D178*(1-$F$193)</f>
        <v>0</v>
      </c>
      <c r="E223" s="173">
        <f t="shared" si="101"/>
        <v>0</v>
      </c>
      <c r="F223" s="173">
        <f t="shared" si="101"/>
        <v>0</v>
      </c>
      <c r="G223" s="173">
        <f t="shared" si="101"/>
        <v>0</v>
      </c>
      <c r="H223" s="173">
        <f t="shared" si="101"/>
        <v>0</v>
      </c>
      <c r="I223" s="173">
        <f t="shared" si="101"/>
        <v>0</v>
      </c>
      <c r="J223" s="173">
        <f t="shared" si="101"/>
        <v>0</v>
      </c>
      <c r="K223" s="173">
        <f t="shared" si="101"/>
        <v>0</v>
      </c>
      <c r="L223" s="174">
        <f t="shared" si="101"/>
        <v>0</v>
      </c>
    </row>
    <row r="224" spans="2:12" s="19" customFormat="1" x14ac:dyDescent="0.25">
      <c r="B224" s="158" t="s">
        <v>169</v>
      </c>
      <c r="C224" s="21"/>
      <c r="D224" s="173">
        <f t="shared" ref="D224:L224" si="102">D179*(1-$F$193)</f>
        <v>0</v>
      </c>
      <c r="E224" s="173">
        <f t="shared" si="102"/>
        <v>0</v>
      </c>
      <c r="F224" s="173">
        <f t="shared" si="102"/>
        <v>0</v>
      </c>
      <c r="G224" s="173">
        <f t="shared" si="102"/>
        <v>0</v>
      </c>
      <c r="H224" s="173">
        <f t="shared" si="102"/>
        <v>0</v>
      </c>
      <c r="I224" s="173">
        <f t="shared" si="102"/>
        <v>0</v>
      </c>
      <c r="J224" s="173">
        <f t="shared" si="102"/>
        <v>0</v>
      </c>
      <c r="K224" s="173">
        <f t="shared" si="102"/>
        <v>0</v>
      </c>
      <c r="L224" s="174">
        <f t="shared" si="102"/>
        <v>0</v>
      </c>
    </row>
    <row r="225" spans="2:12" s="19" customFormat="1" x14ac:dyDescent="0.25">
      <c r="B225" s="158" t="s">
        <v>170</v>
      </c>
      <c r="C225" s="21"/>
      <c r="D225" s="173">
        <f t="shared" ref="D225:L225" si="103">D180*(1-$F$193)</f>
        <v>0</v>
      </c>
      <c r="E225" s="173">
        <f t="shared" si="103"/>
        <v>0</v>
      </c>
      <c r="F225" s="173">
        <f t="shared" si="103"/>
        <v>0</v>
      </c>
      <c r="G225" s="173">
        <f t="shared" si="103"/>
        <v>0</v>
      </c>
      <c r="H225" s="173">
        <f t="shared" si="103"/>
        <v>0</v>
      </c>
      <c r="I225" s="173">
        <f t="shared" si="103"/>
        <v>0</v>
      </c>
      <c r="J225" s="173">
        <f t="shared" si="103"/>
        <v>0</v>
      </c>
      <c r="K225" s="173">
        <f t="shared" si="103"/>
        <v>0</v>
      </c>
      <c r="L225" s="174">
        <f t="shared" si="103"/>
        <v>0</v>
      </c>
    </row>
    <row r="226" spans="2:12" s="19" customFormat="1" x14ac:dyDescent="0.25">
      <c r="B226" s="158" t="s">
        <v>171</v>
      </c>
      <c r="C226" s="21"/>
      <c r="D226" s="173">
        <f t="shared" ref="D226:L226" si="104">D181*(1-$F$193)</f>
        <v>0</v>
      </c>
      <c r="E226" s="173">
        <f t="shared" si="104"/>
        <v>0</v>
      </c>
      <c r="F226" s="173">
        <f t="shared" si="104"/>
        <v>0</v>
      </c>
      <c r="G226" s="173">
        <f t="shared" si="104"/>
        <v>0</v>
      </c>
      <c r="H226" s="173">
        <f t="shared" si="104"/>
        <v>0</v>
      </c>
      <c r="I226" s="173">
        <f t="shared" si="104"/>
        <v>0</v>
      </c>
      <c r="J226" s="173">
        <f t="shared" si="104"/>
        <v>0</v>
      </c>
      <c r="K226" s="173">
        <f t="shared" si="104"/>
        <v>0</v>
      </c>
      <c r="L226" s="174">
        <f t="shared" si="104"/>
        <v>0</v>
      </c>
    </row>
    <row r="227" spans="2:12" s="19" customFormat="1" x14ac:dyDescent="0.25">
      <c r="B227" s="158" t="s">
        <v>172</v>
      </c>
      <c r="C227" s="21"/>
      <c r="D227" s="173">
        <f t="shared" ref="D227:L227" si="105">D182*(1-$F$193)</f>
        <v>0</v>
      </c>
      <c r="E227" s="173">
        <f t="shared" si="105"/>
        <v>0</v>
      </c>
      <c r="F227" s="173">
        <f t="shared" si="105"/>
        <v>0</v>
      </c>
      <c r="G227" s="173">
        <f t="shared" si="105"/>
        <v>0</v>
      </c>
      <c r="H227" s="173">
        <f t="shared" si="105"/>
        <v>0</v>
      </c>
      <c r="I227" s="173">
        <f t="shared" si="105"/>
        <v>0</v>
      </c>
      <c r="J227" s="173">
        <f t="shared" si="105"/>
        <v>0</v>
      </c>
      <c r="K227" s="173">
        <f t="shared" si="105"/>
        <v>0</v>
      </c>
      <c r="L227" s="174">
        <f t="shared" si="105"/>
        <v>0</v>
      </c>
    </row>
    <row r="228" spans="2:12" s="19" customFormat="1" x14ac:dyDescent="0.25">
      <c r="B228" s="158" t="s">
        <v>173</v>
      </c>
      <c r="C228" s="21"/>
      <c r="D228" s="173">
        <f t="shared" ref="D228:L228" si="106">D183*(1-$F$193)</f>
        <v>0</v>
      </c>
      <c r="E228" s="173">
        <f t="shared" si="106"/>
        <v>0</v>
      </c>
      <c r="F228" s="173">
        <f t="shared" si="106"/>
        <v>0</v>
      </c>
      <c r="G228" s="173">
        <f t="shared" si="106"/>
        <v>0</v>
      </c>
      <c r="H228" s="173">
        <f t="shared" si="106"/>
        <v>0</v>
      </c>
      <c r="I228" s="173">
        <f t="shared" si="106"/>
        <v>0</v>
      </c>
      <c r="J228" s="173">
        <f t="shared" si="106"/>
        <v>0</v>
      </c>
      <c r="K228" s="173">
        <f t="shared" si="106"/>
        <v>0</v>
      </c>
      <c r="L228" s="174">
        <f t="shared" si="106"/>
        <v>0</v>
      </c>
    </row>
    <row r="229" spans="2:12" s="19" customFormat="1" x14ac:dyDescent="0.25">
      <c r="B229" s="158" t="s">
        <v>193</v>
      </c>
      <c r="C229" s="21"/>
      <c r="D229" s="173">
        <f t="shared" ref="D229:L229" si="107">D184*(1-$F$193)</f>
        <v>0</v>
      </c>
      <c r="E229" s="173">
        <f t="shared" si="107"/>
        <v>0</v>
      </c>
      <c r="F229" s="173">
        <f t="shared" si="107"/>
        <v>0</v>
      </c>
      <c r="G229" s="173">
        <f t="shared" si="107"/>
        <v>0</v>
      </c>
      <c r="H229" s="173">
        <f t="shared" si="107"/>
        <v>0</v>
      </c>
      <c r="I229" s="173">
        <f t="shared" si="107"/>
        <v>0</v>
      </c>
      <c r="J229" s="173">
        <f t="shared" si="107"/>
        <v>0</v>
      </c>
      <c r="K229" s="173">
        <f t="shared" si="107"/>
        <v>0</v>
      </c>
      <c r="L229" s="174">
        <f t="shared" si="107"/>
        <v>0</v>
      </c>
    </row>
    <row r="230" spans="2:12" s="19" customFormat="1" x14ac:dyDescent="0.25">
      <c r="B230" s="158" t="s">
        <v>174</v>
      </c>
      <c r="C230" s="21"/>
      <c r="D230" s="173">
        <f t="shared" ref="D230:L230" si="108">D185*(1-$F$193)</f>
        <v>0</v>
      </c>
      <c r="E230" s="173">
        <f t="shared" si="108"/>
        <v>0</v>
      </c>
      <c r="F230" s="173">
        <f t="shared" si="108"/>
        <v>0</v>
      </c>
      <c r="G230" s="173">
        <f t="shared" si="108"/>
        <v>0</v>
      </c>
      <c r="H230" s="173">
        <f t="shared" si="108"/>
        <v>0</v>
      </c>
      <c r="I230" s="173">
        <f t="shared" si="108"/>
        <v>0</v>
      </c>
      <c r="J230" s="173">
        <f t="shared" si="108"/>
        <v>0</v>
      </c>
      <c r="K230" s="173">
        <f t="shared" si="108"/>
        <v>0</v>
      </c>
      <c r="L230" s="174">
        <f t="shared" si="108"/>
        <v>0</v>
      </c>
    </row>
    <row r="231" spans="2:12" s="19" customFormat="1" x14ac:dyDescent="0.25">
      <c r="B231" s="158" t="s">
        <v>175</v>
      </c>
      <c r="C231" s="21"/>
      <c r="D231" s="173">
        <f t="shared" ref="D231:L231" si="109">D186*(1-$F$193)</f>
        <v>0</v>
      </c>
      <c r="E231" s="173">
        <f t="shared" si="109"/>
        <v>0</v>
      </c>
      <c r="F231" s="173">
        <f t="shared" si="109"/>
        <v>0</v>
      </c>
      <c r="G231" s="173">
        <f t="shared" si="109"/>
        <v>0</v>
      </c>
      <c r="H231" s="173">
        <f t="shared" si="109"/>
        <v>0</v>
      </c>
      <c r="I231" s="173">
        <f t="shared" si="109"/>
        <v>0</v>
      </c>
      <c r="J231" s="173">
        <f t="shared" si="109"/>
        <v>0</v>
      </c>
      <c r="K231" s="173">
        <f t="shared" si="109"/>
        <v>0</v>
      </c>
      <c r="L231" s="174">
        <f t="shared" si="109"/>
        <v>0</v>
      </c>
    </row>
    <row r="232" spans="2:12" s="19" customFormat="1" x14ac:dyDescent="0.25">
      <c r="B232" s="158" t="s">
        <v>176</v>
      </c>
      <c r="C232" s="21"/>
      <c r="D232" s="173">
        <f t="shared" ref="D232:L232" si="110">D187*(1-$F$193)</f>
        <v>0</v>
      </c>
      <c r="E232" s="173">
        <f t="shared" si="110"/>
        <v>0</v>
      </c>
      <c r="F232" s="173">
        <f t="shared" si="110"/>
        <v>0</v>
      </c>
      <c r="G232" s="173">
        <f t="shared" si="110"/>
        <v>0</v>
      </c>
      <c r="H232" s="173">
        <f t="shared" si="110"/>
        <v>0</v>
      </c>
      <c r="I232" s="173">
        <f t="shared" si="110"/>
        <v>0</v>
      </c>
      <c r="J232" s="173">
        <f t="shared" si="110"/>
        <v>0</v>
      </c>
      <c r="K232" s="173">
        <f t="shared" si="110"/>
        <v>0</v>
      </c>
      <c r="L232" s="174">
        <f t="shared" si="110"/>
        <v>0</v>
      </c>
    </row>
    <row r="233" spans="2:12" s="19" customFormat="1" x14ac:dyDescent="0.25">
      <c r="B233" s="158" t="s">
        <v>177</v>
      </c>
      <c r="C233" s="21"/>
      <c r="D233" s="173">
        <f t="shared" ref="D233:L233" si="111">D188*(1-$F$193)</f>
        <v>0</v>
      </c>
      <c r="E233" s="173">
        <f t="shared" si="111"/>
        <v>0</v>
      </c>
      <c r="F233" s="173">
        <f t="shared" si="111"/>
        <v>0</v>
      </c>
      <c r="G233" s="173">
        <f t="shared" si="111"/>
        <v>0</v>
      </c>
      <c r="H233" s="173">
        <f t="shared" si="111"/>
        <v>0</v>
      </c>
      <c r="I233" s="173">
        <f t="shared" si="111"/>
        <v>0</v>
      </c>
      <c r="J233" s="173">
        <f t="shared" si="111"/>
        <v>0</v>
      </c>
      <c r="K233" s="173">
        <f t="shared" si="111"/>
        <v>0</v>
      </c>
      <c r="L233" s="174">
        <f t="shared" si="111"/>
        <v>0</v>
      </c>
    </row>
    <row r="234" spans="2:12" s="19" customFormat="1" x14ac:dyDescent="0.25">
      <c r="B234" s="168" t="s">
        <v>184</v>
      </c>
      <c r="C234" s="162" t="s">
        <v>178</v>
      </c>
      <c r="D234" s="200">
        <f t="shared" ref="D234:L234" si="112">SUM(D198:D233)</f>
        <v>0</v>
      </c>
      <c r="E234" s="200">
        <f t="shared" si="112"/>
        <v>0</v>
      </c>
      <c r="F234" s="200">
        <f t="shared" si="112"/>
        <v>0</v>
      </c>
      <c r="G234" s="200">
        <f t="shared" si="112"/>
        <v>0</v>
      </c>
      <c r="H234" s="200">
        <f t="shared" si="112"/>
        <v>0</v>
      </c>
      <c r="I234" s="200">
        <f t="shared" si="112"/>
        <v>0</v>
      </c>
      <c r="J234" s="200">
        <f t="shared" si="112"/>
        <v>0</v>
      </c>
      <c r="K234" s="200">
        <f t="shared" si="112"/>
        <v>0</v>
      </c>
      <c r="L234" s="201">
        <f t="shared" si="112"/>
        <v>0</v>
      </c>
    </row>
    <row r="235" spans="2:12" s="62" customFormat="1" x14ac:dyDescent="0.25">
      <c r="F235" s="77"/>
      <c r="G235" s="77"/>
      <c r="H235" s="77"/>
      <c r="I235" s="77"/>
      <c r="J235" s="77"/>
      <c r="K235" s="77"/>
      <c r="L235" s="77"/>
    </row>
    <row r="236" spans="2:12" x14ac:dyDescent="0.25">
      <c r="B236" s="35"/>
      <c r="C236" s="35"/>
      <c r="D236" s="35"/>
      <c r="E236" s="35"/>
      <c r="F236" s="35"/>
      <c r="G236" s="35"/>
      <c r="H236" s="35"/>
      <c r="I236" s="35"/>
      <c r="J236" s="35"/>
      <c r="K236" s="35"/>
      <c r="L236" s="35"/>
    </row>
    <row r="237" spans="2:12" s="19" customFormat="1" x14ac:dyDescent="0.25">
      <c r="B237" s="16" t="s">
        <v>108</v>
      </c>
      <c r="C237" s="17" t="s">
        <v>92</v>
      </c>
      <c r="D237" s="17">
        <v>2005</v>
      </c>
      <c r="E237" s="17">
        <v>2006</v>
      </c>
      <c r="F237" s="17">
        <v>2007</v>
      </c>
      <c r="G237" s="17">
        <v>2008</v>
      </c>
      <c r="H237" s="17">
        <v>2009</v>
      </c>
      <c r="I237" s="17">
        <v>2010</v>
      </c>
      <c r="J237" s="17">
        <v>2011</v>
      </c>
      <c r="K237" s="17">
        <v>2012</v>
      </c>
      <c r="L237" s="18">
        <v>2013</v>
      </c>
    </row>
    <row r="238" spans="2:12" s="69" customFormat="1" x14ac:dyDescent="0.25">
      <c r="B238" s="160" t="s">
        <v>185</v>
      </c>
      <c r="C238" s="28"/>
      <c r="D238" s="184"/>
      <c r="E238" s="184"/>
      <c r="F238" s="184"/>
      <c r="G238" s="184"/>
      <c r="H238" s="184"/>
      <c r="I238" s="184"/>
      <c r="J238" s="184"/>
      <c r="K238" s="185"/>
      <c r="L238" s="186"/>
    </row>
    <row r="239" spans="2:12" s="19" customFormat="1" x14ac:dyDescent="0.25">
      <c r="B239" s="158" t="s">
        <v>143</v>
      </c>
      <c r="C239" s="21"/>
      <c r="D239" s="173">
        <f t="shared" ref="D239:L239" si="113">D198*21</f>
        <v>0</v>
      </c>
      <c r="E239" s="173">
        <f t="shared" si="113"/>
        <v>0</v>
      </c>
      <c r="F239" s="173">
        <f t="shared" si="113"/>
        <v>0</v>
      </c>
      <c r="G239" s="173">
        <f t="shared" si="113"/>
        <v>0</v>
      </c>
      <c r="H239" s="173">
        <f t="shared" si="113"/>
        <v>0</v>
      </c>
      <c r="I239" s="173">
        <f t="shared" si="113"/>
        <v>0</v>
      </c>
      <c r="J239" s="173">
        <f t="shared" si="113"/>
        <v>0</v>
      </c>
      <c r="K239" s="173">
        <f t="shared" si="113"/>
        <v>0</v>
      </c>
      <c r="L239" s="174">
        <f t="shared" si="113"/>
        <v>0</v>
      </c>
    </row>
    <row r="240" spans="2:12" s="19" customFormat="1" x14ac:dyDescent="0.25">
      <c r="B240" s="158" t="s">
        <v>144</v>
      </c>
      <c r="C240" s="21"/>
      <c r="D240" s="173">
        <f t="shared" ref="D240:L240" si="114">D199*21</f>
        <v>0</v>
      </c>
      <c r="E240" s="173">
        <f t="shared" si="114"/>
        <v>0</v>
      </c>
      <c r="F240" s="173">
        <f t="shared" si="114"/>
        <v>0</v>
      </c>
      <c r="G240" s="173">
        <f t="shared" si="114"/>
        <v>0</v>
      </c>
      <c r="H240" s="173">
        <f t="shared" si="114"/>
        <v>0</v>
      </c>
      <c r="I240" s="173">
        <f t="shared" si="114"/>
        <v>0</v>
      </c>
      <c r="J240" s="173">
        <f t="shared" si="114"/>
        <v>0</v>
      </c>
      <c r="K240" s="173">
        <f t="shared" si="114"/>
        <v>0</v>
      </c>
      <c r="L240" s="174">
        <f t="shared" si="114"/>
        <v>0</v>
      </c>
    </row>
    <row r="241" spans="2:12" s="19" customFormat="1" x14ac:dyDescent="0.25">
      <c r="B241" s="158" t="s">
        <v>145</v>
      </c>
      <c r="C241" s="21"/>
      <c r="D241" s="173">
        <f t="shared" ref="D241:L241" si="115">D200*21</f>
        <v>0</v>
      </c>
      <c r="E241" s="173">
        <f t="shared" si="115"/>
        <v>0</v>
      </c>
      <c r="F241" s="173">
        <f t="shared" si="115"/>
        <v>0</v>
      </c>
      <c r="G241" s="173">
        <f t="shared" si="115"/>
        <v>0</v>
      </c>
      <c r="H241" s="173">
        <f t="shared" si="115"/>
        <v>0</v>
      </c>
      <c r="I241" s="173">
        <f t="shared" si="115"/>
        <v>0</v>
      </c>
      <c r="J241" s="173">
        <f t="shared" si="115"/>
        <v>0</v>
      </c>
      <c r="K241" s="173">
        <f t="shared" si="115"/>
        <v>0</v>
      </c>
      <c r="L241" s="174">
        <f t="shared" si="115"/>
        <v>0</v>
      </c>
    </row>
    <row r="242" spans="2:12" s="19" customFormat="1" x14ac:dyDescent="0.25">
      <c r="B242" s="158" t="s">
        <v>146</v>
      </c>
      <c r="C242" s="21"/>
      <c r="D242" s="173">
        <f t="shared" ref="D242:L242" si="116">D201*21</f>
        <v>0</v>
      </c>
      <c r="E242" s="173">
        <f t="shared" si="116"/>
        <v>0</v>
      </c>
      <c r="F242" s="173">
        <f t="shared" si="116"/>
        <v>0</v>
      </c>
      <c r="G242" s="173">
        <f t="shared" si="116"/>
        <v>0</v>
      </c>
      <c r="H242" s="173">
        <f t="shared" si="116"/>
        <v>0</v>
      </c>
      <c r="I242" s="173">
        <f t="shared" si="116"/>
        <v>0</v>
      </c>
      <c r="J242" s="173">
        <f t="shared" si="116"/>
        <v>0</v>
      </c>
      <c r="K242" s="173">
        <f t="shared" si="116"/>
        <v>0</v>
      </c>
      <c r="L242" s="174">
        <f t="shared" si="116"/>
        <v>0</v>
      </c>
    </row>
    <row r="243" spans="2:12" s="19" customFormat="1" x14ac:dyDescent="0.25">
      <c r="B243" s="158" t="s">
        <v>147</v>
      </c>
      <c r="C243" s="21"/>
      <c r="D243" s="173">
        <f t="shared" ref="D243:L243" si="117">D202*21</f>
        <v>0</v>
      </c>
      <c r="E243" s="173">
        <f t="shared" si="117"/>
        <v>0</v>
      </c>
      <c r="F243" s="173">
        <f t="shared" si="117"/>
        <v>0</v>
      </c>
      <c r="G243" s="173">
        <f t="shared" si="117"/>
        <v>0</v>
      </c>
      <c r="H243" s="173">
        <f t="shared" si="117"/>
        <v>0</v>
      </c>
      <c r="I243" s="173">
        <f t="shared" si="117"/>
        <v>0</v>
      </c>
      <c r="J243" s="173">
        <f t="shared" si="117"/>
        <v>0</v>
      </c>
      <c r="K243" s="173">
        <f t="shared" si="117"/>
        <v>0</v>
      </c>
      <c r="L243" s="174">
        <f t="shared" si="117"/>
        <v>0</v>
      </c>
    </row>
    <row r="244" spans="2:12" s="19" customFormat="1" x14ac:dyDescent="0.25">
      <c r="B244" s="158" t="s">
        <v>148</v>
      </c>
      <c r="C244" s="21"/>
      <c r="D244" s="173">
        <f t="shared" ref="D244:L244" si="118">D203*21</f>
        <v>0</v>
      </c>
      <c r="E244" s="173">
        <f t="shared" si="118"/>
        <v>0</v>
      </c>
      <c r="F244" s="173">
        <f t="shared" si="118"/>
        <v>0</v>
      </c>
      <c r="G244" s="173">
        <f t="shared" si="118"/>
        <v>0</v>
      </c>
      <c r="H244" s="173">
        <f t="shared" si="118"/>
        <v>0</v>
      </c>
      <c r="I244" s="173">
        <f t="shared" si="118"/>
        <v>0</v>
      </c>
      <c r="J244" s="173">
        <f t="shared" si="118"/>
        <v>0</v>
      </c>
      <c r="K244" s="173">
        <f t="shared" si="118"/>
        <v>0</v>
      </c>
      <c r="L244" s="174">
        <f t="shared" si="118"/>
        <v>0</v>
      </c>
    </row>
    <row r="245" spans="2:12" s="19" customFormat="1" x14ac:dyDescent="0.25">
      <c r="B245" s="158" t="s">
        <v>149</v>
      </c>
      <c r="C245" s="21"/>
      <c r="D245" s="173">
        <f t="shared" ref="D245:L245" si="119">D204*21</f>
        <v>0</v>
      </c>
      <c r="E245" s="173">
        <f t="shared" si="119"/>
        <v>0</v>
      </c>
      <c r="F245" s="173">
        <f t="shared" si="119"/>
        <v>0</v>
      </c>
      <c r="G245" s="173">
        <f t="shared" si="119"/>
        <v>0</v>
      </c>
      <c r="H245" s="173">
        <f t="shared" si="119"/>
        <v>0</v>
      </c>
      <c r="I245" s="173">
        <f t="shared" si="119"/>
        <v>0</v>
      </c>
      <c r="J245" s="173">
        <f t="shared" si="119"/>
        <v>0</v>
      </c>
      <c r="K245" s="173">
        <f t="shared" si="119"/>
        <v>0</v>
      </c>
      <c r="L245" s="174">
        <f t="shared" si="119"/>
        <v>0</v>
      </c>
    </row>
    <row r="246" spans="2:12" s="19" customFormat="1" x14ac:dyDescent="0.25">
      <c r="B246" s="158" t="s">
        <v>150</v>
      </c>
      <c r="C246" s="21"/>
      <c r="D246" s="173">
        <f t="shared" ref="D246:L246" si="120">D205*21</f>
        <v>0</v>
      </c>
      <c r="E246" s="173">
        <f t="shared" si="120"/>
        <v>0</v>
      </c>
      <c r="F246" s="173">
        <f t="shared" si="120"/>
        <v>0</v>
      </c>
      <c r="G246" s="173">
        <f t="shared" si="120"/>
        <v>0</v>
      </c>
      <c r="H246" s="173">
        <f t="shared" si="120"/>
        <v>0</v>
      </c>
      <c r="I246" s="173">
        <f t="shared" si="120"/>
        <v>0</v>
      </c>
      <c r="J246" s="173">
        <f t="shared" si="120"/>
        <v>0</v>
      </c>
      <c r="K246" s="173">
        <f t="shared" si="120"/>
        <v>0</v>
      </c>
      <c r="L246" s="174">
        <f t="shared" si="120"/>
        <v>0</v>
      </c>
    </row>
    <row r="247" spans="2:12" s="19" customFormat="1" x14ac:dyDescent="0.25">
      <c r="B247" s="158" t="s">
        <v>151</v>
      </c>
      <c r="C247" s="21"/>
      <c r="D247" s="173">
        <f t="shared" ref="D247:L247" si="121">D206*21</f>
        <v>0</v>
      </c>
      <c r="E247" s="173">
        <f t="shared" si="121"/>
        <v>0</v>
      </c>
      <c r="F247" s="173">
        <f t="shared" si="121"/>
        <v>0</v>
      </c>
      <c r="G247" s="173">
        <f t="shared" si="121"/>
        <v>0</v>
      </c>
      <c r="H247" s="173">
        <f t="shared" si="121"/>
        <v>0</v>
      </c>
      <c r="I247" s="173">
        <f t="shared" si="121"/>
        <v>0</v>
      </c>
      <c r="J247" s="173">
        <f t="shared" si="121"/>
        <v>0</v>
      </c>
      <c r="K247" s="173">
        <f t="shared" si="121"/>
        <v>0</v>
      </c>
      <c r="L247" s="174">
        <f t="shared" si="121"/>
        <v>0</v>
      </c>
    </row>
    <row r="248" spans="2:12" s="19" customFormat="1" x14ac:dyDescent="0.25">
      <c r="B248" s="158" t="s">
        <v>152</v>
      </c>
      <c r="C248" s="21"/>
      <c r="D248" s="173">
        <f t="shared" ref="D248:L248" si="122">D207*21</f>
        <v>0</v>
      </c>
      <c r="E248" s="173">
        <f t="shared" si="122"/>
        <v>0</v>
      </c>
      <c r="F248" s="173">
        <f t="shared" si="122"/>
        <v>0</v>
      </c>
      <c r="G248" s="173">
        <f t="shared" si="122"/>
        <v>0</v>
      </c>
      <c r="H248" s="173">
        <f t="shared" si="122"/>
        <v>0</v>
      </c>
      <c r="I248" s="173">
        <f t="shared" si="122"/>
        <v>0</v>
      </c>
      <c r="J248" s="173">
        <f t="shared" si="122"/>
        <v>0</v>
      </c>
      <c r="K248" s="173">
        <f t="shared" si="122"/>
        <v>0</v>
      </c>
      <c r="L248" s="174">
        <f t="shared" si="122"/>
        <v>0</v>
      </c>
    </row>
    <row r="249" spans="2:12" s="19" customFormat="1" x14ac:dyDescent="0.25">
      <c r="B249" s="158" t="s">
        <v>153</v>
      </c>
      <c r="C249" s="21"/>
      <c r="D249" s="173">
        <f t="shared" ref="D249:L249" si="123">D208*21</f>
        <v>0</v>
      </c>
      <c r="E249" s="173">
        <f t="shared" si="123"/>
        <v>0</v>
      </c>
      <c r="F249" s="173">
        <f t="shared" si="123"/>
        <v>0</v>
      </c>
      <c r="G249" s="173">
        <f t="shared" si="123"/>
        <v>0</v>
      </c>
      <c r="H249" s="173">
        <f t="shared" si="123"/>
        <v>0</v>
      </c>
      <c r="I249" s="173">
        <f t="shared" si="123"/>
        <v>0</v>
      </c>
      <c r="J249" s="173">
        <f t="shared" si="123"/>
        <v>0</v>
      </c>
      <c r="K249" s="173">
        <f t="shared" si="123"/>
        <v>0</v>
      </c>
      <c r="L249" s="174">
        <f t="shared" si="123"/>
        <v>0</v>
      </c>
    </row>
    <row r="250" spans="2:12" s="19" customFormat="1" x14ac:dyDescent="0.25">
      <c r="B250" s="158" t="s">
        <v>154</v>
      </c>
      <c r="C250" s="21"/>
      <c r="D250" s="173">
        <f t="shared" ref="D250:L250" si="124">D209*21</f>
        <v>0</v>
      </c>
      <c r="E250" s="173">
        <f t="shared" si="124"/>
        <v>0</v>
      </c>
      <c r="F250" s="173">
        <f t="shared" si="124"/>
        <v>0</v>
      </c>
      <c r="G250" s="173">
        <f t="shared" si="124"/>
        <v>0</v>
      </c>
      <c r="H250" s="173">
        <f t="shared" si="124"/>
        <v>0</v>
      </c>
      <c r="I250" s="173">
        <f t="shared" si="124"/>
        <v>0</v>
      </c>
      <c r="J250" s="173">
        <f t="shared" si="124"/>
        <v>0</v>
      </c>
      <c r="K250" s="173">
        <f t="shared" si="124"/>
        <v>0</v>
      </c>
      <c r="L250" s="174">
        <f t="shared" si="124"/>
        <v>0</v>
      </c>
    </row>
    <row r="251" spans="2:12" s="19" customFormat="1" x14ac:dyDescent="0.25">
      <c r="B251" s="158" t="s">
        <v>155</v>
      </c>
      <c r="C251" s="21"/>
      <c r="D251" s="173">
        <f t="shared" ref="D251:L251" si="125">D210*21</f>
        <v>0</v>
      </c>
      <c r="E251" s="173">
        <f t="shared" si="125"/>
        <v>0</v>
      </c>
      <c r="F251" s="173">
        <f t="shared" si="125"/>
        <v>0</v>
      </c>
      <c r="G251" s="173">
        <f t="shared" si="125"/>
        <v>0</v>
      </c>
      <c r="H251" s="173">
        <f t="shared" si="125"/>
        <v>0</v>
      </c>
      <c r="I251" s="173">
        <f t="shared" si="125"/>
        <v>0</v>
      </c>
      <c r="J251" s="173">
        <f t="shared" si="125"/>
        <v>0</v>
      </c>
      <c r="K251" s="173">
        <f t="shared" si="125"/>
        <v>0</v>
      </c>
      <c r="L251" s="174">
        <f t="shared" si="125"/>
        <v>0</v>
      </c>
    </row>
    <row r="252" spans="2:12" s="19" customFormat="1" x14ac:dyDescent="0.25">
      <c r="B252" s="158" t="s">
        <v>156</v>
      </c>
      <c r="C252" s="21"/>
      <c r="D252" s="173">
        <f t="shared" ref="D252:L252" si="126">D211*21</f>
        <v>0</v>
      </c>
      <c r="E252" s="173">
        <f t="shared" si="126"/>
        <v>0</v>
      </c>
      <c r="F252" s="173">
        <f t="shared" si="126"/>
        <v>0</v>
      </c>
      <c r="G252" s="173">
        <f t="shared" si="126"/>
        <v>0</v>
      </c>
      <c r="H252" s="173">
        <f t="shared" si="126"/>
        <v>0</v>
      </c>
      <c r="I252" s="173">
        <f t="shared" si="126"/>
        <v>0</v>
      </c>
      <c r="J252" s="173">
        <f t="shared" si="126"/>
        <v>0</v>
      </c>
      <c r="K252" s="173">
        <f t="shared" si="126"/>
        <v>0</v>
      </c>
      <c r="L252" s="174">
        <f t="shared" si="126"/>
        <v>0</v>
      </c>
    </row>
    <row r="253" spans="2:12" s="19" customFormat="1" x14ac:dyDescent="0.25">
      <c r="B253" s="158" t="s">
        <v>157</v>
      </c>
      <c r="C253" s="21"/>
      <c r="D253" s="173">
        <f t="shared" ref="D253:L253" si="127">D212*21</f>
        <v>0</v>
      </c>
      <c r="E253" s="173">
        <f t="shared" si="127"/>
        <v>0</v>
      </c>
      <c r="F253" s="173">
        <f t="shared" si="127"/>
        <v>0</v>
      </c>
      <c r="G253" s="173">
        <f t="shared" si="127"/>
        <v>0</v>
      </c>
      <c r="H253" s="173">
        <f t="shared" si="127"/>
        <v>0</v>
      </c>
      <c r="I253" s="173">
        <f t="shared" si="127"/>
        <v>0</v>
      </c>
      <c r="J253" s="173">
        <f t="shared" si="127"/>
        <v>0</v>
      </c>
      <c r="K253" s="173">
        <f t="shared" si="127"/>
        <v>0</v>
      </c>
      <c r="L253" s="174">
        <f t="shared" si="127"/>
        <v>0</v>
      </c>
    </row>
    <row r="254" spans="2:12" s="19" customFormat="1" x14ac:dyDescent="0.25">
      <c r="B254" s="158" t="s">
        <v>158</v>
      </c>
      <c r="C254" s="21"/>
      <c r="D254" s="173">
        <f t="shared" ref="D254:L254" si="128">D213*21</f>
        <v>0</v>
      </c>
      <c r="E254" s="173">
        <f t="shared" si="128"/>
        <v>0</v>
      </c>
      <c r="F254" s="173">
        <f t="shared" si="128"/>
        <v>0</v>
      </c>
      <c r="G254" s="173">
        <f t="shared" si="128"/>
        <v>0</v>
      </c>
      <c r="H254" s="173">
        <f t="shared" si="128"/>
        <v>0</v>
      </c>
      <c r="I254" s="173">
        <f t="shared" si="128"/>
        <v>0</v>
      </c>
      <c r="J254" s="173">
        <f t="shared" si="128"/>
        <v>0</v>
      </c>
      <c r="K254" s="173">
        <f t="shared" si="128"/>
        <v>0</v>
      </c>
      <c r="L254" s="174">
        <f t="shared" si="128"/>
        <v>0</v>
      </c>
    </row>
    <row r="255" spans="2:12" s="19" customFormat="1" x14ac:dyDescent="0.25">
      <c r="B255" s="158" t="s">
        <v>159</v>
      </c>
      <c r="C255" s="21"/>
      <c r="D255" s="173">
        <f t="shared" ref="D255:L255" si="129">D214*21</f>
        <v>0</v>
      </c>
      <c r="E255" s="173">
        <f t="shared" si="129"/>
        <v>0</v>
      </c>
      <c r="F255" s="173">
        <f t="shared" si="129"/>
        <v>0</v>
      </c>
      <c r="G255" s="173">
        <f t="shared" si="129"/>
        <v>0</v>
      </c>
      <c r="H255" s="173">
        <f t="shared" si="129"/>
        <v>0</v>
      </c>
      <c r="I255" s="173">
        <f t="shared" si="129"/>
        <v>0</v>
      </c>
      <c r="J255" s="173">
        <f t="shared" si="129"/>
        <v>0</v>
      </c>
      <c r="K255" s="173">
        <f t="shared" si="129"/>
        <v>0</v>
      </c>
      <c r="L255" s="174">
        <f t="shared" si="129"/>
        <v>0</v>
      </c>
    </row>
    <row r="256" spans="2:12" s="19" customFormat="1" x14ac:dyDescent="0.25">
      <c r="B256" s="158" t="s">
        <v>160</v>
      </c>
      <c r="C256" s="21"/>
      <c r="D256" s="173">
        <f t="shared" ref="D256:L256" si="130">D215*21</f>
        <v>0</v>
      </c>
      <c r="E256" s="173">
        <f t="shared" si="130"/>
        <v>0</v>
      </c>
      <c r="F256" s="173">
        <f t="shared" si="130"/>
        <v>0</v>
      </c>
      <c r="G256" s="173">
        <f t="shared" si="130"/>
        <v>0</v>
      </c>
      <c r="H256" s="173">
        <f t="shared" si="130"/>
        <v>0</v>
      </c>
      <c r="I256" s="173">
        <f t="shared" si="130"/>
        <v>0</v>
      </c>
      <c r="J256" s="173">
        <f t="shared" si="130"/>
        <v>0</v>
      </c>
      <c r="K256" s="173">
        <f t="shared" si="130"/>
        <v>0</v>
      </c>
      <c r="L256" s="174">
        <f t="shared" si="130"/>
        <v>0</v>
      </c>
    </row>
    <row r="257" spans="2:12" s="19" customFormat="1" x14ac:dyDescent="0.25">
      <c r="B257" s="158" t="s">
        <v>161</v>
      </c>
      <c r="C257" s="21"/>
      <c r="D257" s="173">
        <f t="shared" ref="D257:L257" si="131">D216*21</f>
        <v>0</v>
      </c>
      <c r="E257" s="173">
        <f t="shared" si="131"/>
        <v>0</v>
      </c>
      <c r="F257" s="173">
        <f t="shared" si="131"/>
        <v>0</v>
      </c>
      <c r="G257" s="173">
        <f t="shared" si="131"/>
        <v>0</v>
      </c>
      <c r="H257" s="173">
        <f t="shared" si="131"/>
        <v>0</v>
      </c>
      <c r="I257" s="173">
        <f t="shared" si="131"/>
        <v>0</v>
      </c>
      <c r="J257" s="173">
        <f t="shared" si="131"/>
        <v>0</v>
      </c>
      <c r="K257" s="173">
        <f t="shared" si="131"/>
        <v>0</v>
      </c>
      <c r="L257" s="174">
        <f t="shared" si="131"/>
        <v>0</v>
      </c>
    </row>
    <row r="258" spans="2:12" s="19" customFormat="1" x14ac:dyDescent="0.25">
      <c r="B258" s="158" t="s">
        <v>162</v>
      </c>
      <c r="C258" s="21"/>
      <c r="D258" s="173">
        <f t="shared" ref="D258:L258" si="132">D217*21</f>
        <v>0</v>
      </c>
      <c r="E258" s="173">
        <f t="shared" si="132"/>
        <v>0</v>
      </c>
      <c r="F258" s="173">
        <f t="shared" si="132"/>
        <v>0</v>
      </c>
      <c r="G258" s="173">
        <f t="shared" si="132"/>
        <v>0</v>
      </c>
      <c r="H258" s="173">
        <f t="shared" si="132"/>
        <v>0</v>
      </c>
      <c r="I258" s="173">
        <f t="shared" si="132"/>
        <v>0</v>
      </c>
      <c r="J258" s="173">
        <f t="shared" si="132"/>
        <v>0</v>
      </c>
      <c r="K258" s="173">
        <f t="shared" si="132"/>
        <v>0</v>
      </c>
      <c r="L258" s="174">
        <f t="shared" si="132"/>
        <v>0</v>
      </c>
    </row>
    <row r="259" spans="2:12" s="19" customFormat="1" x14ac:dyDescent="0.25">
      <c r="B259" s="158" t="s">
        <v>163</v>
      </c>
      <c r="C259" s="21"/>
      <c r="D259" s="173">
        <f t="shared" ref="D259:L259" si="133">D218*21</f>
        <v>0</v>
      </c>
      <c r="E259" s="173">
        <f t="shared" si="133"/>
        <v>0</v>
      </c>
      <c r="F259" s="173">
        <f t="shared" si="133"/>
        <v>0</v>
      </c>
      <c r="G259" s="173">
        <f t="shared" si="133"/>
        <v>0</v>
      </c>
      <c r="H259" s="173">
        <f t="shared" si="133"/>
        <v>0</v>
      </c>
      <c r="I259" s="173">
        <f t="shared" si="133"/>
        <v>0</v>
      </c>
      <c r="J259" s="173">
        <f t="shared" si="133"/>
        <v>0</v>
      </c>
      <c r="K259" s="173">
        <f t="shared" si="133"/>
        <v>0</v>
      </c>
      <c r="L259" s="174">
        <f t="shared" si="133"/>
        <v>0</v>
      </c>
    </row>
    <row r="260" spans="2:12" s="19" customFormat="1" x14ac:dyDescent="0.25">
      <c r="B260" s="158" t="s">
        <v>164</v>
      </c>
      <c r="C260" s="21"/>
      <c r="D260" s="173">
        <f t="shared" ref="D260:L260" si="134">D219*21</f>
        <v>0</v>
      </c>
      <c r="E260" s="173">
        <f t="shared" si="134"/>
        <v>0</v>
      </c>
      <c r="F260" s="173">
        <f t="shared" si="134"/>
        <v>0</v>
      </c>
      <c r="G260" s="173">
        <f t="shared" si="134"/>
        <v>0</v>
      </c>
      <c r="H260" s="173">
        <f t="shared" si="134"/>
        <v>0</v>
      </c>
      <c r="I260" s="173">
        <f t="shared" si="134"/>
        <v>0</v>
      </c>
      <c r="J260" s="173">
        <f t="shared" si="134"/>
        <v>0</v>
      </c>
      <c r="K260" s="173">
        <f t="shared" si="134"/>
        <v>0</v>
      </c>
      <c r="L260" s="174">
        <f t="shared" si="134"/>
        <v>0</v>
      </c>
    </row>
    <row r="261" spans="2:12" s="19" customFormat="1" x14ac:dyDescent="0.25">
      <c r="B261" s="158" t="s">
        <v>165</v>
      </c>
      <c r="C261" s="21"/>
      <c r="D261" s="173">
        <f t="shared" ref="D261:L261" si="135">D220*21</f>
        <v>0</v>
      </c>
      <c r="E261" s="173">
        <f t="shared" si="135"/>
        <v>0</v>
      </c>
      <c r="F261" s="173">
        <f t="shared" si="135"/>
        <v>0</v>
      </c>
      <c r="G261" s="173">
        <f t="shared" si="135"/>
        <v>0</v>
      </c>
      <c r="H261" s="173">
        <f t="shared" si="135"/>
        <v>0</v>
      </c>
      <c r="I261" s="173">
        <f t="shared" si="135"/>
        <v>0</v>
      </c>
      <c r="J261" s="173">
        <f t="shared" si="135"/>
        <v>0</v>
      </c>
      <c r="K261" s="173">
        <f t="shared" si="135"/>
        <v>0</v>
      </c>
      <c r="L261" s="174">
        <f t="shared" si="135"/>
        <v>0</v>
      </c>
    </row>
    <row r="262" spans="2:12" s="19" customFormat="1" x14ac:dyDescent="0.25">
      <c r="B262" s="158" t="s">
        <v>166</v>
      </c>
      <c r="C262" s="21"/>
      <c r="D262" s="173">
        <f t="shared" ref="D262:L262" si="136">D221*21</f>
        <v>0</v>
      </c>
      <c r="E262" s="173">
        <f t="shared" si="136"/>
        <v>0</v>
      </c>
      <c r="F262" s="173">
        <f t="shared" si="136"/>
        <v>0</v>
      </c>
      <c r="G262" s="173">
        <f t="shared" si="136"/>
        <v>0</v>
      </c>
      <c r="H262" s="173">
        <f t="shared" si="136"/>
        <v>0</v>
      </c>
      <c r="I262" s="173">
        <f t="shared" si="136"/>
        <v>0</v>
      </c>
      <c r="J262" s="173">
        <f t="shared" si="136"/>
        <v>0</v>
      </c>
      <c r="K262" s="173">
        <f t="shared" si="136"/>
        <v>0</v>
      </c>
      <c r="L262" s="174">
        <f t="shared" si="136"/>
        <v>0</v>
      </c>
    </row>
    <row r="263" spans="2:12" s="19" customFormat="1" x14ac:dyDescent="0.25">
      <c r="B263" s="158" t="s">
        <v>167</v>
      </c>
      <c r="C263" s="21"/>
      <c r="D263" s="173">
        <f t="shared" ref="D263:L263" si="137">D222*21</f>
        <v>0</v>
      </c>
      <c r="E263" s="173">
        <f t="shared" si="137"/>
        <v>0</v>
      </c>
      <c r="F263" s="173">
        <f t="shared" si="137"/>
        <v>0</v>
      </c>
      <c r="G263" s="173">
        <f t="shared" si="137"/>
        <v>0</v>
      </c>
      <c r="H263" s="173">
        <f t="shared" si="137"/>
        <v>0</v>
      </c>
      <c r="I263" s="173">
        <f t="shared" si="137"/>
        <v>0</v>
      </c>
      <c r="J263" s="173">
        <f t="shared" si="137"/>
        <v>0</v>
      </c>
      <c r="K263" s="173">
        <f t="shared" si="137"/>
        <v>0</v>
      </c>
      <c r="L263" s="174">
        <f t="shared" si="137"/>
        <v>0</v>
      </c>
    </row>
    <row r="264" spans="2:12" s="19" customFormat="1" x14ac:dyDescent="0.25">
      <c r="B264" s="158" t="s">
        <v>168</v>
      </c>
      <c r="C264" s="21"/>
      <c r="D264" s="173">
        <f t="shared" ref="D264:L264" si="138">D223*21</f>
        <v>0</v>
      </c>
      <c r="E264" s="173">
        <f t="shared" si="138"/>
        <v>0</v>
      </c>
      <c r="F264" s="173">
        <f t="shared" si="138"/>
        <v>0</v>
      </c>
      <c r="G264" s="173">
        <f t="shared" si="138"/>
        <v>0</v>
      </c>
      <c r="H264" s="173">
        <f t="shared" si="138"/>
        <v>0</v>
      </c>
      <c r="I264" s="173">
        <f t="shared" si="138"/>
        <v>0</v>
      </c>
      <c r="J264" s="173">
        <f t="shared" si="138"/>
        <v>0</v>
      </c>
      <c r="K264" s="173">
        <f t="shared" si="138"/>
        <v>0</v>
      </c>
      <c r="L264" s="174">
        <f t="shared" si="138"/>
        <v>0</v>
      </c>
    </row>
    <row r="265" spans="2:12" s="19" customFormat="1" x14ac:dyDescent="0.25">
      <c r="B265" s="158" t="s">
        <v>169</v>
      </c>
      <c r="C265" s="21"/>
      <c r="D265" s="173">
        <f t="shared" ref="D265:L265" si="139">D224*21</f>
        <v>0</v>
      </c>
      <c r="E265" s="173">
        <f t="shared" si="139"/>
        <v>0</v>
      </c>
      <c r="F265" s="173">
        <f t="shared" si="139"/>
        <v>0</v>
      </c>
      <c r="G265" s="173">
        <f t="shared" si="139"/>
        <v>0</v>
      </c>
      <c r="H265" s="173">
        <f t="shared" si="139"/>
        <v>0</v>
      </c>
      <c r="I265" s="173">
        <f t="shared" si="139"/>
        <v>0</v>
      </c>
      <c r="J265" s="173">
        <f t="shared" si="139"/>
        <v>0</v>
      </c>
      <c r="K265" s="173">
        <f t="shared" si="139"/>
        <v>0</v>
      </c>
      <c r="L265" s="174">
        <f t="shared" si="139"/>
        <v>0</v>
      </c>
    </row>
    <row r="266" spans="2:12" s="19" customFormat="1" x14ac:dyDescent="0.25">
      <c r="B266" s="158" t="s">
        <v>170</v>
      </c>
      <c r="C266" s="21"/>
      <c r="D266" s="173">
        <f t="shared" ref="D266:L266" si="140">D225*21</f>
        <v>0</v>
      </c>
      <c r="E266" s="173">
        <f t="shared" si="140"/>
        <v>0</v>
      </c>
      <c r="F266" s="173">
        <f t="shared" si="140"/>
        <v>0</v>
      </c>
      <c r="G266" s="173">
        <f t="shared" si="140"/>
        <v>0</v>
      </c>
      <c r="H266" s="173">
        <f t="shared" si="140"/>
        <v>0</v>
      </c>
      <c r="I266" s="173">
        <f t="shared" si="140"/>
        <v>0</v>
      </c>
      <c r="J266" s="173">
        <f t="shared" si="140"/>
        <v>0</v>
      </c>
      <c r="K266" s="173">
        <f t="shared" si="140"/>
        <v>0</v>
      </c>
      <c r="L266" s="174">
        <f t="shared" si="140"/>
        <v>0</v>
      </c>
    </row>
    <row r="267" spans="2:12" s="19" customFormat="1" x14ac:dyDescent="0.25">
      <c r="B267" s="158" t="s">
        <v>171</v>
      </c>
      <c r="C267" s="21"/>
      <c r="D267" s="173">
        <f t="shared" ref="D267:L267" si="141">D226*21</f>
        <v>0</v>
      </c>
      <c r="E267" s="173">
        <f t="shared" si="141"/>
        <v>0</v>
      </c>
      <c r="F267" s="173">
        <f t="shared" si="141"/>
        <v>0</v>
      </c>
      <c r="G267" s="173">
        <f t="shared" si="141"/>
        <v>0</v>
      </c>
      <c r="H267" s="173">
        <f t="shared" si="141"/>
        <v>0</v>
      </c>
      <c r="I267" s="173">
        <f t="shared" si="141"/>
        <v>0</v>
      </c>
      <c r="J267" s="173">
        <f t="shared" si="141"/>
        <v>0</v>
      </c>
      <c r="K267" s="173">
        <f t="shared" si="141"/>
        <v>0</v>
      </c>
      <c r="L267" s="174">
        <f t="shared" si="141"/>
        <v>0</v>
      </c>
    </row>
    <row r="268" spans="2:12" s="19" customFormat="1" x14ac:dyDescent="0.25">
      <c r="B268" s="158" t="s">
        <v>172</v>
      </c>
      <c r="C268" s="21"/>
      <c r="D268" s="173">
        <f t="shared" ref="D268:L268" si="142">D227*21</f>
        <v>0</v>
      </c>
      <c r="E268" s="173">
        <f t="shared" si="142"/>
        <v>0</v>
      </c>
      <c r="F268" s="173">
        <f t="shared" si="142"/>
        <v>0</v>
      </c>
      <c r="G268" s="173">
        <f t="shared" si="142"/>
        <v>0</v>
      </c>
      <c r="H268" s="173">
        <f t="shared" si="142"/>
        <v>0</v>
      </c>
      <c r="I268" s="173">
        <f t="shared" si="142"/>
        <v>0</v>
      </c>
      <c r="J268" s="173">
        <f t="shared" si="142"/>
        <v>0</v>
      </c>
      <c r="K268" s="173">
        <f t="shared" si="142"/>
        <v>0</v>
      </c>
      <c r="L268" s="174">
        <f t="shared" si="142"/>
        <v>0</v>
      </c>
    </row>
    <row r="269" spans="2:12" s="19" customFormat="1" x14ac:dyDescent="0.25">
      <c r="B269" s="158" t="s">
        <v>173</v>
      </c>
      <c r="C269" s="21"/>
      <c r="D269" s="173">
        <f t="shared" ref="D269:L269" si="143">D228*21</f>
        <v>0</v>
      </c>
      <c r="E269" s="173">
        <f t="shared" si="143"/>
        <v>0</v>
      </c>
      <c r="F269" s="173">
        <f t="shared" si="143"/>
        <v>0</v>
      </c>
      <c r="G269" s="173">
        <f t="shared" si="143"/>
        <v>0</v>
      </c>
      <c r="H269" s="173">
        <f t="shared" si="143"/>
        <v>0</v>
      </c>
      <c r="I269" s="173">
        <f t="shared" si="143"/>
        <v>0</v>
      </c>
      <c r="J269" s="173">
        <f t="shared" si="143"/>
        <v>0</v>
      </c>
      <c r="K269" s="173">
        <f t="shared" si="143"/>
        <v>0</v>
      </c>
      <c r="L269" s="174">
        <f t="shared" si="143"/>
        <v>0</v>
      </c>
    </row>
    <row r="270" spans="2:12" s="19" customFormat="1" x14ac:dyDescent="0.25">
      <c r="B270" s="158" t="s">
        <v>193</v>
      </c>
      <c r="C270" s="21"/>
      <c r="D270" s="173">
        <f t="shared" ref="D270:L270" si="144">D229*21</f>
        <v>0</v>
      </c>
      <c r="E270" s="173">
        <f t="shared" si="144"/>
        <v>0</v>
      </c>
      <c r="F270" s="173">
        <f t="shared" si="144"/>
        <v>0</v>
      </c>
      <c r="G270" s="173">
        <f t="shared" si="144"/>
        <v>0</v>
      </c>
      <c r="H270" s="173">
        <f t="shared" si="144"/>
        <v>0</v>
      </c>
      <c r="I270" s="173">
        <f t="shared" si="144"/>
        <v>0</v>
      </c>
      <c r="J270" s="173">
        <f t="shared" si="144"/>
        <v>0</v>
      </c>
      <c r="K270" s="173">
        <f t="shared" si="144"/>
        <v>0</v>
      </c>
      <c r="L270" s="174">
        <f t="shared" si="144"/>
        <v>0</v>
      </c>
    </row>
    <row r="271" spans="2:12" s="19" customFormat="1" x14ac:dyDescent="0.25">
      <c r="B271" s="158" t="s">
        <v>174</v>
      </c>
      <c r="C271" s="21"/>
      <c r="D271" s="173">
        <f t="shared" ref="D271:L271" si="145">D230*21</f>
        <v>0</v>
      </c>
      <c r="E271" s="173">
        <f t="shared" si="145"/>
        <v>0</v>
      </c>
      <c r="F271" s="173">
        <f t="shared" si="145"/>
        <v>0</v>
      </c>
      <c r="G271" s="173">
        <f t="shared" si="145"/>
        <v>0</v>
      </c>
      <c r="H271" s="173">
        <f t="shared" si="145"/>
        <v>0</v>
      </c>
      <c r="I271" s="173">
        <f t="shared" si="145"/>
        <v>0</v>
      </c>
      <c r="J271" s="173">
        <f t="shared" si="145"/>
        <v>0</v>
      </c>
      <c r="K271" s="173">
        <f t="shared" si="145"/>
        <v>0</v>
      </c>
      <c r="L271" s="174">
        <f t="shared" si="145"/>
        <v>0</v>
      </c>
    </row>
    <row r="272" spans="2:12" s="19" customFormat="1" x14ac:dyDescent="0.25">
      <c r="B272" s="158" t="s">
        <v>175</v>
      </c>
      <c r="C272" s="21"/>
      <c r="D272" s="173">
        <f t="shared" ref="D272:L272" si="146">D231*21</f>
        <v>0</v>
      </c>
      <c r="E272" s="173">
        <f t="shared" si="146"/>
        <v>0</v>
      </c>
      <c r="F272" s="173">
        <f t="shared" si="146"/>
        <v>0</v>
      </c>
      <c r="G272" s="173">
        <f t="shared" si="146"/>
        <v>0</v>
      </c>
      <c r="H272" s="173">
        <f t="shared" si="146"/>
        <v>0</v>
      </c>
      <c r="I272" s="173">
        <f t="shared" si="146"/>
        <v>0</v>
      </c>
      <c r="J272" s="173">
        <f t="shared" si="146"/>
        <v>0</v>
      </c>
      <c r="K272" s="173">
        <f t="shared" si="146"/>
        <v>0</v>
      </c>
      <c r="L272" s="174">
        <f t="shared" si="146"/>
        <v>0</v>
      </c>
    </row>
    <row r="273" spans="2:12" s="19" customFormat="1" x14ac:dyDescent="0.25">
      <c r="B273" s="158" t="s">
        <v>176</v>
      </c>
      <c r="C273" s="21"/>
      <c r="D273" s="173">
        <f t="shared" ref="D273:L273" si="147">D232*21</f>
        <v>0</v>
      </c>
      <c r="E273" s="173">
        <f t="shared" si="147"/>
        <v>0</v>
      </c>
      <c r="F273" s="173">
        <f t="shared" si="147"/>
        <v>0</v>
      </c>
      <c r="G273" s="173">
        <f t="shared" si="147"/>
        <v>0</v>
      </c>
      <c r="H273" s="173">
        <f t="shared" si="147"/>
        <v>0</v>
      </c>
      <c r="I273" s="173">
        <f t="shared" si="147"/>
        <v>0</v>
      </c>
      <c r="J273" s="173">
        <f t="shared" si="147"/>
        <v>0</v>
      </c>
      <c r="K273" s="173">
        <f t="shared" si="147"/>
        <v>0</v>
      </c>
      <c r="L273" s="174">
        <f t="shared" si="147"/>
        <v>0</v>
      </c>
    </row>
    <row r="274" spans="2:12" s="19" customFormat="1" x14ac:dyDescent="0.25">
      <c r="B274" s="158" t="s">
        <v>177</v>
      </c>
      <c r="C274" s="21"/>
      <c r="D274" s="173">
        <f t="shared" ref="D274:L274" si="148">D233*21</f>
        <v>0</v>
      </c>
      <c r="E274" s="173">
        <f t="shared" si="148"/>
        <v>0</v>
      </c>
      <c r="F274" s="173">
        <f t="shared" si="148"/>
        <v>0</v>
      </c>
      <c r="G274" s="173">
        <f t="shared" si="148"/>
        <v>0</v>
      </c>
      <c r="H274" s="173">
        <f t="shared" si="148"/>
        <v>0</v>
      </c>
      <c r="I274" s="173">
        <f t="shared" si="148"/>
        <v>0</v>
      </c>
      <c r="J274" s="173">
        <f t="shared" si="148"/>
        <v>0</v>
      </c>
      <c r="K274" s="173">
        <f t="shared" si="148"/>
        <v>0</v>
      </c>
      <c r="L274" s="174">
        <f t="shared" si="148"/>
        <v>0</v>
      </c>
    </row>
    <row r="275" spans="2:12" s="19" customFormat="1" x14ac:dyDescent="0.25">
      <c r="B275" s="168" t="s">
        <v>184</v>
      </c>
      <c r="C275" s="162" t="s">
        <v>178</v>
      </c>
      <c r="D275" s="200">
        <f t="shared" ref="D275:L275" si="149">SUM(D239:D274)</f>
        <v>0</v>
      </c>
      <c r="E275" s="200">
        <f t="shared" si="149"/>
        <v>0</v>
      </c>
      <c r="F275" s="200">
        <f t="shared" si="149"/>
        <v>0</v>
      </c>
      <c r="G275" s="200">
        <f t="shared" si="149"/>
        <v>0</v>
      </c>
      <c r="H275" s="200">
        <f t="shared" si="149"/>
        <v>0</v>
      </c>
      <c r="I275" s="200">
        <f t="shared" si="149"/>
        <v>0</v>
      </c>
      <c r="J275" s="200">
        <f t="shared" si="149"/>
        <v>0</v>
      </c>
      <c r="K275" s="200">
        <f t="shared" si="149"/>
        <v>0</v>
      </c>
      <c r="L275" s="201">
        <f t="shared" si="149"/>
        <v>0</v>
      </c>
    </row>
    <row r="276" spans="2:12" s="62" customFormat="1" x14ac:dyDescent="0.25">
      <c r="F276" s="77"/>
      <c r="G276" s="77"/>
      <c r="H276" s="77"/>
      <c r="I276" s="77"/>
      <c r="J276" s="77"/>
      <c r="K276" s="77"/>
    </row>
  </sheetData>
  <mergeCells count="1">
    <mergeCell ref="B114:C114"/>
  </mergeCells>
  <pageMargins left="0.511811024" right="0.511811024" top="0.78740157499999996" bottom="0.78740157499999996" header="0.31496062000000002" footer="0.31496062000000002"/>
  <pageSetup paperSize="9" scale="57" fitToHeight="0" orientation="landscape" horizontalDpi="4294967293" verticalDpi="4294967293"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M94"/>
  <sheetViews>
    <sheetView topLeftCell="B82" zoomScale="90" zoomScaleNormal="90" workbookViewId="0">
      <selection activeCell="B2" sqref="B2"/>
    </sheetView>
  </sheetViews>
  <sheetFormatPr defaultRowHeight="15.75" x14ac:dyDescent="0.25"/>
  <cols>
    <col min="1" max="1" width="9.140625" style="2"/>
    <col min="2" max="2" width="32.7109375" style="2" customWidth="1"/>
    <col min="3" max="3" width="21" style="2" customWidth="1"/>
    <col min="4" max="5" width="23" style="2" customWidth="1"/>
    <col min="6" max="12" width="17.28515625" style="2" bestFit="1" customWidth="1"/>
    <col min="13" max="13" width="19.140625" style="2" bestFit="1" customWidth="1"/>
    <col min="14" max="16384" width="9.140625" style="2"/>
  </cols>
  <sheetData>
    <row r="2" spans="2:13" x14ac:dyDescent="0.25">
      <c r="B2" s="210" t="s">
        <v>210</v>
      </c>
    </row>
    <row r="4" spans="2:13" x14ac:dyDescent="0.25">
      <c r="B4" s="543" t="s">
        <v>194</v>
      </c>
      <c r="C4" s="519" t="s">
        <v>97</v>
      </c>
      <c r="D4" s="519"/>
      <c r="E4" s="519"/>
      <c r="F4" s="519"/>
      <c r="G4" s="519"/>
      <c r="H4" s="519"/>
      <c r="I4" s="519"/>
      <c r="J4" s="519"/>
      <c r="K4" s="519"/>
      <c r="L4" s="519"/>
      <c r="M4" s="519"/>
    </row>
    <row r="5" spans="2:13" x14ac:dyDescent="0.25">
      <c r="B5" s="543"/>
      <c r="C5" s="207" t="s">
        <v>83</v>
      </c>
      <c r="D5" s="207" t="s">
        <v>93</v>
      </c>
      <c r="E5" s="207" t="s">
        <v>94</v>
      </c>
      <c r="F5" s="207" t="s">
        <v>84</v>
      </c>
      <c r="G5" s="207" t="s">
        <v>85</v>
      </c>
      <c r="H5" s="207" t="s">
        <v>86</v>
      </c>
      <c r="I5" s="207" t="s">
        <v>87</v>
      </c>
      <c r="J5" s="207" t="s">
        <v>88</v>
      </c>
      <c r="K5" s="207" t="s">
        <v>89</v>
      </c>
      <c r="L5" s="207" t="s">
        <v>90</v>
      </c>
      <c r="M5" s="207" t="s">
        <v>95</v>
      </c>
    </row>
    <row r="6" spans="2:13" x14ac:dyDescent="0.25">
      <c r="B6" s="218" t="s">
        <v>195</v>
      </c>
      <c r="C6" s="217" t="s">
        <v>91</v>
      </c>
      <c r="D6" s="216">
        <v>122749</v>
      </c>
      <c r="E6" s="216">
        <v>124080</v>
      </c>
      <c r="F6" s="216">
        <v>140070</v>
      </c>
      <c r="G6" s="216">
        <v>149893.48000000001</v>
      </c>
      <c r="H6" s="216">
        <v>157436.443</v>
      </c>
      <c r="I6" s="216">
        <v>185000</v>
      </c>
      <c r="J6" s="216">
        <v>195786.22599895851</v>
      </c>
      <c r="K6" s="216">
        <v>203993.75051136286</v>
      </c>
      <c r="L6" s="216">
        <v>217821.01837008388</v>
      </c>
      <c r="M6" s="216">
        <v>220311.9065146255</v>
      </c>
    </row>
    <row r="7" spans="2:13" x14ac:dyDescent="0.25">
      <c r="B7" s="212" t="s">
        <v>143</v>
      </c>
      <c r="C7" s="125" t="s">
        <v>91</v>
      </c>
      <c r="D7" s="195">
        <f>D55/D$91*D$6</f>
        <v>0</v>
      </c>
      <c r="E7" s="195">
        <f t="shared" ref="E7:M7" si="0">E55/E$91*E$6</f>
        <v>0</v>
      </c>
      <c r="F7" s="195">
        <f t="shared" si="0"/>
        <v>0</v>
      </c>
      <c r="G7" s="195">
        <f t="shared" si="0"/>
        <v>0</v>
      </c>
      <c r="H7" s="195">
        <f t="shared" si="0"/>
        <v>0</v>
      </c>
      <c r="I7" s="195">
        <f t="shared" si="0"/>
        <v>0</v>
      </c>
      <c r="J7" s="195">
        <f t="shared" si="0"/>
        <v>0</v>
      </c>
      <c r="K7" s="195">
        <f t="shared" si="0"/>
        <v>0</v>
      </c>
      <c r="L7" s="195">
        <f t="shared" si="0"/>
        <v>0</v>
      </c>
      <c r="M7" s="195">
        <f t="shared" si="0"/>
        <v>0</v>
      </c>
    </row>
    <row r="8" spans="2:13" x14ac:dyDescent="0.25">
      <c r="B8" s="212" t="s">
        <v>144</v>
      </c>
      <c r="C8" s="125" t="s">
        <v>91</v>
      </c>
      <c r="D8" s="195">
        <f t="shared" ref="D8:M8" si="1">D56/D$91*D$6</f>
        <v>7815.8763182009343</v>
      </c>
      <c r="E8" s="195">
        <f t="shared" si="1"/>
        <v>7487.0427628635198</v>
      </c>
      <c r="F8" s="195">
        <f t="shared" si="1"/>
        <v>9234.1659656588654</v>
      </c>
      <c r="G8" s="195">
        <f t="shared" si="1"/>
        <v>9193.8073608436971</v>
      </c>
      <c r="H8" s="195">
        <f t="shared" si="1"/>
        <v>7796.014413882941</v>
      </c>
      <c r="I8" s="195">
        <f t="shared" si="1"/>
        <v>8535.7692992225402</v>
      </c>
      <c r="J8" s="195">
        <f t="shared" si="1"/>
        <v>8220.2341326271944</v>
      </c>
      <c r="K8" s="195">
        <f t="shared" si="1"/>
        <v>8748.6386977671937</v>
      </c>
      <c r="L8" s="195">
        <f t="shared" si="1"/>
        <v>7963.2584333753884</v>
      </c>
      <c r="M8" s="195">
        <f t="shared" si="1"/>
        <v>7784.8443000739244</v>
      </c>
    </row>
    <row r="9" spans="2:13" x14ac:dyDescent="0.25">
      <c r="B9" s="212" t="s">
        <v>145</v>
      </c>
      <c r="C9" s="125" t="s">
        <v>91</v>
      </c>
      <c r="D9" s="195">
        <f t="shared" ref="D9:M9" si="2">D57/D$91*D$6</f>
        <v>0</v>
      </c>
      <c r="E9" s="195">
        <f t="shared" si="2"/>
        <v>0</v>
      </c>
      <c r="F9" s="195">
        <f t="shared" si="2"/>
        <v>0</v>
      </c>
      <c r="G9" s="195">
        <f t="shared" si="2"/>
        <v>0</v>
      </c>
      <c r="H9" s="195">
        <f t="shared" si="2"/>
        <v>0</v>
      </c>
      <c r="I9" s="195">
        <f t="shared" si="2"/>
        <v>0</v>
      </c>
      <c r="J9" s="195">
        <f t="shared" si="2"/>
        <v>0</v>
      </c>
      <c r="K9" s="195">
        <f t="shared" si="2"/>
        <v>0</v>
      </c>
      <c r="L9" s="195">
        <f t="shared" si="2"/>
        <v>0</v>
      </c>
      <c r="M9" s="195">
        <f t="shared" si="2"/>
        <v>0</v>
      </c>
    </row>
    <row r="10" spans="2:13" x14ac:dyDescent="0.25">
      <c r="B10" s="212" t="s">
        <v>146</v>
      </c>
      <c r="C10" s="125" t="s">
        <v>91</v>
      </c>
      <c r="D10" s="195">
        <f t="shared" ref="D10:M10" si="3">D58/D$91*D$6</f>
        <v>5932.9065579692733</v>
      </c>
      <c r="E10" s="195">
        <f t="shared" si="3"/>
        <v>5830.674711301619</v>
      </c>
      <c r="F10" s="195">
        <f t="shared" si="3"/>
        <v>5929.0355782077286</v>
      </c>
      <c r="G10" s="195">
        <f t="shared" si="3"/>
        <v>5885.0574331457001</v>
      </c>
      <c r="H10" s="195">
        <f t="shared" si="3"/>
        <v>5157.5806793029042</v>
      </c>
      <c r="I10" s="195">
        <f t="shared" si="3"/>
        <v>6260.9539471591761</v>
      </c>
      <c r="J10" s="195">
        <f t="shared" si="3"/>
        <v>6017.7658367281274</v>
      </c>
      <c r="K10" s="195">
        <f t="shared" si="3"/>
        <v>6678.0110119333031</v>
      </c>
      <c r="L10" s="195">
        <f t="shared" si="3"/>
        <v>6367.4081685731089</v>
      </c>
      <c r="M10" s="195">
        <f t="shared" si="3"/>
        <v>6563.2575142182841</v>
      </c>
    </row>
    <row r="11" spans="2:13" x14ac:dyDescent="0.25">
      <c r="B11" s="212" t="s">
        <v>147</v>
      </c>
      <c r="C11" s="125" t="s">
        <v>91</v>
      </c>
      <c r="D11" s="195">
        <f t="shared" ref="D11:M11" si="4">D59/D$91*D$6</f>
        <v>5018.7148085423214</v>
      </c>
      <c r="E11" s="195">
        <f t="shared" si="4"/>
        <v>5426.3907277331418</v>
      </c>
      <c r="F11" s="195">
        <f t="shared" si="4"/>
        <v>5415.1462219803052</v>
      </c>
      <c r="G11" s="195">
        <f t="shared" si="4"/>
        <v>5467.8151537514905</v>
      </c>
      <c r="H11" s="195">
        <f t="shared" si="4"/>
        <v>5011.5249328975924</v>
      </c>
      <c r="I11" s="195">
        <f t="shared" si="4"/>
        <v>5940.7917750256929</v>
      </c>
      <c r="J11" s="195">
        <f t="shared" si="4"/>
        <v>6197.5183603989981</v>
      </c>
      <c r="K11" s="195">
        <f t="shared" si="4"/>
        <v>5716.8795364468906</v>
      </c>
      <c r="L11" s="195">
        <f t="shared" si="4"/>
        <v>6262.5870606708795</v>
      </c>
      <c r="M11" s="195">
        <f t="shared" si="4"/>
        <v>6431.5081850001188</v>
      </c>
    </row>
    <row r="12" spans="2:13" x14ac:dyDescent="0.25">
      <c r="B12" s="212" t="s">
        <v>148</v>
      </c>
      <c r="C12" s="125" t="s">
        <v>91</v>
      </c>
      <c r="D12" s="195">
        <f t="shared" ref="D12:M12" si="5">D60/D$91*D$6</f>
        <v>0</v>
      </c>
      <c r="E12" s="195">
        <f t="shared" si="5"/>
        <v>0</v>
      </c>
      <c r="F12" s="195">
        <f t="shared" si="5"/>
        <v>0</v>
      </c>
      <c r="G12" s="195">
        <f t="shared" si="5"/>
        <v>0</v>
      </c>
      <c r="H12" s="195">
        <f t="shared" si="5"/>
        <v>0</v>
      </c>
      <c r="I12" s="195">
        <f t="shared" si="5"/>
        <v>0</v>
      </c>
      <c r="J12" s="195">
        <f t="shared" si="5"/>
        <v>0</v>
      </c>
      <c r="K12" s="195">
        <f t="shared" si="5"/>
        <v>0</v>
      </c>
      <c r="L12" s="195">
        <f t="shared" si="5"/>
        <v>0</v>
      </c>
      <c r="M12" s="195">
        <f t="shared" si="5"/>
        <v>0</v>
      </c>
    </row>
    <row r="13" spans="2:13" x14ac:dyDescent="0.25">
      <c r="B13" s="212" t="s">
        <v>149</v>
      </c>
      <c r="C13" s="125" t="s">
        <v>91</v>
      </c>
      <c r="D13" s="195">
        <f t="shared" ref="D13:M13" si="6">D61/D$91*D$6</f>
        <v>0</v>
      </c>
      <c r="E13" s="195">
        <f t="shared" si="6"/>
        <v>0</v>
      </c>
      <c r="F13" s="195">
        <f t="shared" si="6"/>
        <v>0</v>
      </c>
      <c r="G13" s="195">
        <f t="shared" si="6"/>
        <v>0</v>
      </c>
      <c r="H13" s="195">
        <f t="shared" si="6"/>
        <v>0</v>
      </c>
      <c r="I13" s="195">
        <f t="shared" si="6"/>
        <v>0</v>
      </c>
      <c r="J13" s="195">
        <f t="shared" si="6"/>
        <v>0</v>
      </c>
      <c r="K13" s="195">
        <f t="shared" si="6"/>
        <v>0</v>
      </c>
      <c r="L13" s="195">
        <f t="shared" si="6"/>
        <v>0</v>
      </c>
      <c r="M13" s="195">
        <f t="shared" si="6"/>
        <v>0</v>
      </c>
    </row>
    <row r="14" spans="2:13" x14ac:dyDescent="0.25">
      <c r="B14" s="212" t="s">
        <v>191</v>
      </c>
      <c r="C14" s="125" t="s">
        <v>91</v>
      </c>
      <c r="D14" s="195">
        <f t="shared" ref="D14:M14" si="7">D62/D$91*D$6</f>
        <v>0</v>
      </c>
      <c r="E14" s="195">
        <f t="shared" si="7"/>
        <v>0</v>
      </c>
      <c r="F14" s="195">
        <f t="shared" si="7"/>
        <v>0</v>
      </c>
      <c r="G14" s="195">
        <f t="shared" si="7"/>
        <v>0</v>
      </c>
      <c r="H14" s="195">
        <f t="shared" si="7"/>
        <v>0</v>
      </c>
      <c r="I14" s="195">
        <f t="shared" si="7"/>
        <v>0</v>
      </c>
      <c r="J14" s="195">
        <f t="shared" si="7"/>
        <v>0</v>
      </c>
      <c r="K14" s="195">
        <f t="shared" si="7"/>
        <v>0</v>
      </c>
      <c r="L14" s="195">
        <f t="shared" si="7"/>
        <v>0</v>
      </c>
      <c r="M14" s="195">
        <f t="shared" si="7"/>
        <v>0</v>
      </c>
    </row>
    <row r="15" spans="2:13" x14ac:dyDescent="0.25">
      <c r="B15" s="212" t="s">
        <v>150</v>
      </c>
      <c r="C15" s="125" t="s">
        <v>91</v>
      </c>
      <c r="D15" s="195">
        <f t="shared" ref="D15:M15" si="8">D63/D$91*D$6</f>
        <v>0</v>
      </c>
      <c r="E15" s="195">
        <f t="shared" si="8"/>
        <v>0</v>
      </c>
      <c r="F15" s="195">
        <f t="shared" si="8"/>
        <v>0</v>
      </c>
      <c r="G15" s="195">
        <f t="shared" si="8"/>
        <v>0</v>
      </c>
      <c r="H15" s="195">
        <f t="shared" si="8"/>
        <v>0</v>
      </c>
      <c r="I15" s="195">
        <f t="shared" si="8"/>
        <v>0</v>
      </c>
      <c r="J15" s="195">
        <f t="shared" si="8"/>
        <v>0</v>
      </c>
      <c r="K15" s="195">
        <f t="shared" si="8"/>
        <v>0</v>
      </c>
      <c r="L15" s="195">
        <f t="shared" si="8"/>
        <v>0</v>
      </c>
      <c r="M15" s="195">
        <f t="shared" si="8"/>
        <v>0</v>
      </c>
    </row>
    <row r="16" spans="2:13" x14ac:dyDescent="0.25">
      <c r="B16" s="212" t="s">
        <v>152</v>
      </c>
      <c r="C16" s="125" t="s">
        <v>91</v>
      </c>
      <c r="D16" s="195">
        <f t="shared" ref="D16:M16" si="9">D64/D$91*D$6</f>
        <v>0</v>
      </c>
      <c r="E16" s="195">
        <f t="shared" si="9"/>
        <v>0</v>
      </c>
      <c r="F16" s="195">
        <f t="shared" si="9"/>
        <v>0</v>
      </c>
      <c r="G16" s="195">
        <f t="shared" si="9"/>
        <v>0</v>
      </c>
      <c r="H16" s="195">
        <f t="shared" si="9"/>
        <v>0</v>
      </c>
      <c r="I16" s="195">
        <f t="shared" si="9"/>
        <v>0</v>
      </c>
      <c r="J16" s="195">
        <f t="shared" si="9"/>
        <v>0</v>
      </c>
      <c r="K16" s="195">
        <f t="shared" si="9"/>
        <v>0</v>
      </c>
      <c r="L16" s="195">
        <f t="shared" si="9"/>
        <v>0</v>
      </c>
      <c r="M16" s="195">
        <f t="shared" si="9"/>
        <v>0</v>
      </c>
    </row>
    <row r="17" spans="2:13" x14ac:dyDescent="0.25">
      <c r="B17" s="212" t="s">
        <v>153</v>
      </c>
      <c r="C17" s="125" t="s">
        <v>91</v>
      </c>
      <c r="D17" s="195">
        <f t="shared" ref="D17:M17" si="10">D65/D$91*D$6</f>
        <v>0</v>
      </c>
      <c r="E17" s="195">
        <f t="shared" si="10"/>
        <v>0</v>
      </c>
      <c r="F17" s="195">
        <f t="shared" si="10"/>
        <v>0</v>
      </c>
      <c r="G17" s="195">
        <f t="shared" si="10"/>
        <v>0</v>
      </c>
      <c r="H17" s="195">
        <f t="shared" si="10"/>
        <v>0</v>
      </c>
      <c r="I17" s="195">
        <f t="shared" si="10"/>
        <v>0</v>
      </c>
      <c r="J17" s="195">
        <f t="shared" si="10"/>
        <v>0</v>
      </c>
      <c r="K17" s="195">
        <f t="shared" si="10"/>
        <v>0</v>
      </c>
      <c r="L17" s="195">
        <f t="shared" si="10"/>
        <v>0</v>
      </c>
      <c r="M17" s="195">
        <f t="shared" si="10"/>
        <v>0</v>
      </c>
    </row>
    <row r="18" spans="2:13" x14ac:dyDescent="0.25">
      <c r="B18" s="212" t="s">
        <v>154</v>
      </c>
      <c r="C18" s="125" t="s">
        <v>91</v>
      </c>
      <c r="D18" s="195">
        <f t="shared" ref="D18:M18" si="11">D66/D$91*D$6</f>
        <v>42647.6879759039</v>
      </c>
      <c r="E18" s="195">
        <f t="shared" si="11"/>
        <v>41049.717997308748</v>
      </c>
      <c r="F18" s="195">
        <f t="shared" si="11"/>
        <v>45928.242367262115</v>
      </c>
      <c r="G18" s="195">
        <f t="shared" si="11"/>
        <v>54014.691808314863</v>
      </c>
      <c r="H18" s="195">
        <f t="shared" si="11"/>
        <v>74489.677578709277</v>
      </c>
      <c r="I18" s="195">
        <f t="shared" si="11"/>
        <v>89971.962488704317</v>
      </c>
      <c r="J18" s="195">
        <f t="shared" si="11"/>
        <v>94399.687386420628</v>
      </c>
      <c r="K18" s="195">
        <f t="shared" si="11"/>
        <v>95914.671531393527</v>
      </c>
      <c r="L18" s="195">
        <f t="shared" si="11"/>
        <v>101922.51770859938</v>
      </c>
      <c r="M18" s="195">
        <f t="shared" si="11"/>
        <v>99918.879120785525</v>
      </c>
    </row>
    <row r="19" spans="2:13" x14ac:dyDescent="0.25">
      <c r="B19" s="212" t="s">
        <v>155</v>
      </c>
      <c r="C19" s="125" t="s">
        <v>91</v>
      </c>
      <c r="D19" s="195">
        <f t="shared" ref="D19:M19" si="12">D67/D$91*D$6</f>
        <v>6306.9612421011616</v>
      </c>
      <c r="E19" s="195">
        <f t="shared" si="12"/>
        <v>6357.7682860000405</v>
      </c>
      <c r="F19" s="195">
        <f t="shared" si="12"/>
        <v>9342.0926319956452</v>
      </c>
      <c r="G19" s="195">
        <f t="shared" si="12"/>
        <v>12442.135929679502</v>
      </c>
      <c r="H19" s="195">
        <f t="shared" si="12"/>
        <v>11026.369423668271</v>
      </c>
      <c r="I19" s="195">
        <f t="shared" si="12"/>
        <v>13078.720651866444</v>
      </c>
      <c r="J19" s="195">
        <f t="shared" si="12"/>
        <v>13638.668192654004</v>
      </c>
      <c r="K19" s="195">
        <f t="shared" si="12"/>
        <v>15460.354608300682</v>
      </c>
      <c r="L19" s="195">
        <f t="shared" si="12"/>
        <v>14930.205784633372</v>
      </c>
      <c r="M19" s="195">
        <f t="shared" si="12"/>
        <v>14989.327155790475</v>
      </c>
    </row>
    <row r="20" spans="2:13" x14ac:dyDescent="0.25">
      <c r="B20" s="212" t="s">
        <v>156</v>
      </c>
      <c r="C20" s="125" t="s">
        <v>91</v>
      </c>
      <c r="D20" s="195">
        <f t="shared" ref="D20:M20" si="13">D68/D$91*D$6</f>
        <v>0</v>
      </c>
      <c r="E20" s="195">
        <f t="shared" si="13"/>
        <v>0</v>
      </c>
      <c r="F20" s="195">
        <f t="shared" si="13"/>
        <v>0</v>
      </c>
      <c r="G20" s="195">
        <f t="shared" si="13"/>
        <v>0</v>
      </c>
      <c r="H20" s="195">
        <f t="shared" si="13"/>
        <v>0</v>
      </c>
      <c r="I20" s="195">
        <f t="shared" si="13"/>
        <v>0</v>
      </c>
      <c r="J20" s="195">
        <f t="shared" si="13"/>
        <v>0</v>
      </c>
      <c r="K20" s="195">
        <f t="shared" si="13"/>
        <v>0</v>
      </c>
      <c r="L20" s="195">
        <f t="shared" si="13"/>
        <v>0</v>
      </c>
      <c r="M20" s="195">
        <f t="shared" si="13"/>
        <v>0</v>
      </c>
    </row>
    <row r="21" spans="2:13" x14ac:dyDescent="0.25">
      <c r="B21" s="212" t="s">
        <v>157</v>
      </c>
      <c r="C21" s="125" t="s">
        <v>91</v>
      </c>
      <c r="D21" s="195">
        <f t="shared" ref="D21:M21" si="14">D69/D$91*D$6</f>
        <v>0</v>
      </c>
      <c r="E21" s="195">
        <f t="shared" si="14"/>
        <v>0</v>
      </c>
      <c r="F21" s="195">
        <f t="shared" si="14"/>
        <v>0</v>
      </c>
      <c r="G21" s="195">
        <f t="shared" si="14"/>
        <v>0</v>
      </c>
      <c r="H21" s="195">
        <f t="shared" si="14"/>
        <v>0</v>
      </c>
      <c r="I21" s="195">
        <f t="shared" si="14"/>
        <v>0</v>
      </c>
      <c r="J21" s="195">
        <f t="shared" si="14"/>
        <v>0</v>
      </c>
      <c r="K21" s="195">
        <f t="shared" si="14"/>
        <v>0</v>
      </c>
      <c r="L21" s="195">
        <f t="shared" si="14"/>
        <v>0</v>
      </c>
      <c r="M21" s="195">
        <f t="shared" si="14"/>
        <v>0</v>
      </c>
    </row>
    <row r="22" spans="2:13" x14ac:dyDescent="0.25">
      <c r="B22" s="212" t="s">
        <v>158</v>
      </c>
      <c r="C22" s="125" t="s">
        <v>91</v>
      </c>
      <c r="D22" s="195">
        <f t="shared" ref="D22:M22" si="15">D70/D$91*D$6</f>
        <v>0</v>
      </c>
      <c r="E22" s="195">
        <f t="shared" si="15"/>
        <v>0</v>
      </c>
      <c r="F22" s="195">
        <f t="shared" si="15"/>
        <v>0</v>
      </c>
      <c r="G22" s="195">
        <f t="shared" si="15"/>
        <v>0</v>
      </c>
      <c r="H22" s="195">
        <f t="shared" si="15"/>
        <v>0</v>
      </c>
      <c r="I22" s="195">
        <f t="shared" si="15"/>
        <v>0</v>
      </c>
      <c r="J22" s="195">
        <f t="shared" si="15"/>
        <v>0</v>
      </c>
      <c r="K22" s="195">
        <f t="shared" si="15"/>
        <v>0</v>
      </c>
      <c r="L22" s="195">
        <f t="shared" si="15"/>
        <v>0</v>
      </c>
      <c r="M22" s="195">
        <f t="shared" si="15"/>
        <v>0</v>
      </c>
    </row>
    <row r="23" spans="2:13" x14ac:dyDescent="0.25">
      <c r="B23" s="212" t="s">
        <v>159</v>
      </c>
      <c r="C23" s="125" t="s">
        <v>91</v>
      </c>
      <c r="D23" s="195">
        <f t="shared" ref="D23:M23" si="16">D71/D$91*D$6</f>
        <v>11661.526178084836</v>
      </c>
      <c r="E23" s="195">
        <f t="shared" si="16"/>
        <v>11739.204914954358</v>
      </c>
      <c r="F23" s="195">
        <f t="shared" si="16"/>
        <v>12412.556781631947</v>
      </c>
      <c r="G23" s="195">
        <f t="shared" si="16"/>
        <v>12154.667444696663</v>
      </c>
      <c r="H23" s="195">
        <f t="shared" si="16"/>
        <v>10609.830792678767</v>
      </c>
      <c r="I23" s="195">
        <f t="shared" si="16"/>
        <v>12005.918625999961</v>
      </c>
      <c r="J23" s="195">
        <f t="shared" si="16"/>
        <v>12642.10566522035</v>
      </c>
      <c r="K23" s="195">
        <f t="shared" si="16"/>
        <v>12769.017864383084</v>
      </c>
      <c r="L23" s="195">
        <f t="shared" si="16"/>
        <v>14228.210438492526</v>
      </c>
      <c r="M23" s="195">
        <f t="shared" si="16"/>
        <v>14483.791649965944</v>
      </c>
    </row>
    <row r="24" spans="2:13" x14ac:dyDescent="0.25">
      <c r="B24" s="212" t="s">
        <v>160</v>
      </c>
      <c r="C24" s="125" t="s">
        <v>91</v>
      </c>
      <c r="D24" s="195">
        <f t="shared" ref="D24:M24" si="17">D72/D$91*D$6</f>
        <v>7825.4985576651761</v>
      </c>
      <c r="E24" s="195">
        <f t="shared" si="17"/>
        <v>6780.2568865691546</v>
      </c>
      <c r="F24" s="195">
        <f t="shared" si="17"/>
        <v>7666.753921520115</v>
      </c>
      <c r="G24" s="195">
        <f t="shared" si="17"/>
        <v>7932.3740542243322</v>
      </c>
      <c r="H24" s="195">
        <f t="shared" si="17"/>
        <v>6528.1352252524739</v>
      </c>
      <c r="I24" s="195">
        <f t="shared" si="17"/>
        <v>7564.7954420860078</v>
      </c>
      <c r="J24" s="195">
        <f t="shared" si="17"/>
        <v>8684.0843994399656</v>
      </c>
      <c r="K24" s="195">
        <f t="shared" si="17"/>
        <v>9450.7141071496681</v>
      </c>
      <c r="L24" s="195">
        <f t="shared" si="17"/>
        <v>9974.6217540587641</v>
      </c>
      <c r="M24" s="195">
        <f t="shared" si="17"/>
        <v>10211.516194335469</v>
      </c>
    </row>
    <row r="25" spans="2:13" x14ac:dyDescent="0.25">
      <c r="B25" s="212" t="s">
        <v>161</v>
      </c>
      <c r="C25" s="125" t="s">
        <v>91</v>
      </c>
      <c r="D25" s="195">
        <f t="shared" ref="D25:M25" si="18">D73/D$91*D$6</f>
        <v>0</v>
      </c>
      <c r="E25" s="195">
        <f t="shared" si="18"/>
        <v>0</v>
      </c>
      <c r="F25" s="195">
        <f t="shared" si="18"/>
        <v>0</v>
      </c>
      <c r="G25" s="195">
        <f t="shared" si="18"/>
        <v>0</v>
      </c>
      <c r="H25" s="195">
        <f t="shared" si="18"/>
        <v>0</v>
      </c>
      <c r="I25" s="195">
        <f t="shared" si="18"/>
        <v>0</v>
      </c>
      <c r="J25" s="195">
        <f t="shared" si="18"/>
        <v>0</v>
      </c>
      <c r="K25" s="195">
        <f t="shared" si="18"/>
        <v>0</v>
      </c>
      <c r="L25" s="195">
        <f t="shared" si="18"/>
        <v>0</v>
      </c>
      <c r="M25" s="195">
        <f t="shared" si="18"/>
        <v>0</v>
      </c>
    </row>
    <row r="26" spans="2:13" x14ac:dyDescent="0.25">
      <c r="B26" s="212" t="s">
        <v>162</v>
      </c>
      <c r="C26" s="125" t="s">
        <v>91</v>
      </c>
      <c r="D26" s="195">
        <f t="shared" ref="D26:M26" si="19">D74/D$91*D$6</f>
        <v>0</v>
      </c>
      <c r="E26" s="195">
        <f t="shared" si="19"/>
        <v>0</v>
      </c>
      <c r="F26" s="195">
        <f t="shared" si="19"/>
        <v>0</v>
      </c>
      <c r="G26" s="195">
        <f t="shared" si="19"/>
        <v>0</v>
      </c>
      <c r="H26" s="195">
        <f t="shared" si="19"/>
        <v>0</v>
      </c>
      <c r="I26" s="195">
        <f t="shared" si="19"/>
        <v>0</v>
      </c>
      <c r="J26" s="195">
        <f t="shared" si="19"/>
        <v>0</v>
      </c>
      <c r="K26" s="195">
        <f t="shared" si="19"/>
        <v>2042.9365625517153</v>
      </c>
      <c r="L26" s="195">
        <f t="shared" si="19"/>
        <v>5657.7388806655326</v>
      </c>
      <c r="M26" s="195">
        <f t="shared" si="19"/>
        <v>5410.7869534598667</v>
      </c>
    </row>
    <row r="27" spans="2:13" x14ac:dyDescent="0.25">
      <c r="B27" s="212" t="s">
        <v>163</v>
      </c>
      <c r="C27" s="125" t="s">
        <v>91</v>
      </c>
      <c r="D27" s="195">
        <f t="shared" ref="D27:M27" si="20">D75/D$91*D$6</f>
        <v>15070.228208389588</v>
      </c>
      <c r="E27" s="195">
        <f t="shared" si="20"/>
        <v>16152.189336784755</v>
      </c>
      <c r="F27" s="195">
        <f t="shared" si="20"/>
        <v>19269.365629175121</v>
      </c>
      <c r="G27" s="195">
        <f t="shared" si="20"/>
        <v>19501.927390933313</v>
      </c>
      <c r="H27" s="195">
        <f t="shared" si="20"/>
        <v>15921.810898823831</v>
      </c>
      <c r="I27" s="195">
        <f t="shared" si="20"/>
        <v>18700.149509818875</v>
      </c>
      <c r="J27" s="195">
        <f t="shared" si="20"/>
        <v>19211.507495487473</v>
      </c>
      <c r="K27" s="195">
        <f t="shared" si="20"/>
        <v>20443.298365336905</v>
      </c>
      <c r="L27" s="195">
        <f t="shared" si="20"/>
        <v>20218.643581320081</v>
      </c>
      <c r="M27" s="195">
        <f t="shared" si="20"/>
        <v>20274.342555131439</v>
      </c>
    </row>
    <row r="28" spans="2:13" x14ac:dyDescent="0.25">
      <c r="B28" s="212" t="s">
        <v>164</v>
      </c>
      <c r="C28" s="125" t="s">
        <v>91</v>
      </c>
      <c r="D28" s="195">
        <f t="shared" ref="D28:M28" si="21">D76/D$91*D$6</f>
        <v>0</v>
      </c>
      <c r="E28" s="195">
        <f t="shared" si="21"/>
        <v>0</v>
      </c>
      <c r="F28" s="195">
        <f t="shared" si="21"/>
        <v>0</v>
      </c>
      <c r="G28" s="195">
        <f t="shared" si="21"/>
        <v>0</v>
      </c>
      <c r="H28" s="195">
        <f t="shared" si="21"/>
        <v>0</v>
      </c>
      <c r="I28" s="195">
        <f t="shared" si="21"/>
        <v>0</v>
      </c>
      <c r="J28" s="195">
        <f t="shared" si="21"/>
        <v>0</v>
      </c>
      <c r="K28" s="195">
        <f t="shared" si="21"/>
        <v>0</v>
      </c>
      <c r="L28" s="195">
        <f t="shared" si="21"/>
        <v>0</v>
      </c>
      <c r="M28" s="195">
        <f t="shared" si="21"/>
        <v>0</v>
      </c>
    </row>
    <row r="29" spans="2:13" x14ac:dyDescent="0.25">
      <c r="B29" s="212" t="s">
        <v>165</v>
      </c>
      <c r="C29" s="125" t="s">
        <v>91</v>
      </c>
      <c r="D29" s="195">
        <f t="shared" ref="D29:M29" si="22">D77/D$91*D$6</f>
        <v>0</v>
      </c>
      <c r="E29" s="195">
        <f t="shared" si="22"/>
        <v>0</v>
      </c>
      <c r="F29" s="195">
        <f t="shared" si="22"/>
        <v>0</v>
      </c>
      <c r="G29" s="195">
        <f t="shared" si="22"/>
        <v>0</v>
      </c>
      <c r="H29" s="195">
        <f t="shared" si="22"/>
        <v>0</v>
      </c>
      <c r="I29" s="195">
        <f t="shared" si="22"/>
        <v>0</v>
      </c>
      <c r="J29" s="195">
        <f t="shared" si="22"/>
        <v>0</v>
      </c>
      <c r="K29" s="195">
        <f t="shared" si="22"/>
        <v>0</v>
      </c>
      <c r="L29" s="195">
        <f t="shared" si="22"/>
        <v>0</v>
      </c>
      <c r="M29" s="195">
        <f t="shared" si="22"/>
        <v>0</v>
      </c>
    </row>
    <row r="30" spans="2:13" x14ac:dyDescent="0.25">
      <c r="B30" s="212" t="s">
        <v>166</v>
      </c>
      <c r="C30" s="125" t="s">
        <v>91</v>
      </c>
      <c r="D30" s="195">
        <f t="shared" ref="D30:M30" si="23">D78/D$91*D$6</f>
        <v>0</v>
      </c>
      <c r="E30" s="195">
        <f t="shared" si="23"/>
        <v>0</v>
      </c>
      <c r="F30" s="195">
        <f t="shared" si="23"/>
        <v>0</v>
      </c>
      <c r="G30" s="195">
        <f t="shared" si="23"/>
        <v>0</v>
      </c>
      <c r="H30" s="195">
        <f t="shared" si="23"/>
        <v>0</v>
      </c>
      <c r="I30" s="195">
        <f t="shared" si="23"/>
        <v>0</v>
      </c>
      <c r="J30" s="195">
        <f t="shared" si="23"/>
        <v>0</v>
      </c>
      <c r="K30" s="195">
        <f t="shared" si="23"/>
        <v>0</v>
      </c>
      <c r="L30" s="195">
        <f t="shared" si="23"/>
        <v>0</v>
      </c>
      <c r="M30" s="195">
        <f t="shared" si="23"/>
        <v>0</v>
      </c>
    </row>
    <row r="31" spans="2:13" x14ac:dyDescent="0.25">
      <c r="B31" s="212" t="s">
        <v>167</v>
      </c>
      <c r="C31" s="125" t="s">
        <v>91</v>
      </c>
      <c r="D31" s="195">
        <f t="shared" ref="D31:M31" si="24">D79/D$91*D$6</f>
        <v>0</v>
      </c>
      <c r="E31" s="195">
        <f t="shared" si="24"/>
        <v>0</v>
      </c>
      <c r="F31" s="195">
        <f t="shared" si="24"/>
        <v>0</v>
      </c>
      <c r="G31" s="195">
        <f t="shared" si="24"/>
        <v>0</v>
      </c>
      <c r="H31" s="195">
        <f t="shared" si="24"/>
        <v>0</v>
      </c>
      <c r="I31" s="195">
        <f t="shared" si="24"/>
        <v>0</v>
      </c>
      <c r="J31" s="195">
        <f t="shared" si="24"/>
        <v>0</v>
      </c>
      <c r="K31" s="195">
        <f t="shared" si="24"/>
        <v>0</v>
      </c>
      <c r="L31" s="195">
        <f t="shared" si="24"/>
        <v>0</v>
      </c>
      <c r="M31" s="195">
        <f t="shared" si="24"/>
        <v>0</v>
      </c>
    </row>
    <row r="32" spans="2:13" x14ac:dyDescent="0.25">
      <c r="B32" s="212" t="s">
        <v>168</v>
      </c>
      <c r="C32" s="125" t="s">
        <v>91</v>
      </c>
      <c r="D32" s="195">
        <f t="shared" ref="D32:M32" si="25">D80/D$91*D$6</f>
        <v>0</v>
      </c>
      <c r="E32" s="195">
        <f t="shared" si="25"/>
        <v>0</v>
      </c>
      <c r="F32" s="195">
        <f t="shared" si="25"/>
        <v>0</v>
      </c>
      <c r="G32" s="195">
        <f t="shared" si="25"/>
        <v>0</v>
      </c>
      <c r="H32" s="195">
        <f t="shared" si="25"/>
        <v>0</v>
      </c>
      <c r="I32" s="195">
        <f t="shared" si="25"/>
        <v>0</v>
      </c>
      <c r="J32" s="195">
        <f t="shared" si="25"/>
        <v>0</v>
      </c>
      <c r="K32" s="195">
        <f t="shared" si="25"/>
        <v>0</v>
      </c>
      <c r="L32" s="195">
        <f t="shared" si="25"/>
        <v>0</v>
      </c>
      <c r="M32" s="195">
        <f t="shared" si="25"/>
        <v>0</v>
      </c>
    </row>
    <row r="33" spans="2:13" x14ac:dyDescent="0.25">
      <c r="B33" s="212" t="s">
        <v>169</v>
      </c>
      <c r="C33" s="125" t="s">
        <v>91</v>
      </c>
      <c r="D33" s="195">
        <f t="shared" ref="D33:M33" si="26">D81/D$91*D$6</f>
        <v>0</v>
      </c>
      <c r="E33" s="195">
        <f t="shared" si="26"/>
        <v>0</v>
      </c>
      <c r="F33" s="195">
        <f t="shared" si="26"/>
        <v>0</v>
      </c>
      <c r="G33" s="195">
        <f t="shared" si="26"/>
        <v>0</v>
      </c>
      <c r="H33" s="195">
        <f t="shared" si="26"/>
        <v>0</v>
      </c>
      <c r="I33" s="195">
        <f t="shared" si="26"/>
        <v>0</v>
      </c>
      <c r="J33" s="195">
        <f t="shared" si="26"/>
        <v>0</v>
      </c>
      <c r="K33" s="195">
        <f t="shared" si="26"/>
        <v>0</v>
      </c>
      <c r="L33" s="195">
        <f t="shared" si="26"/>
        <v>0</v>
      </c>
      <c r="M33" s="195">
        <f t="shared" si="26"/>
        <v>0</v>
      </c>
    </row>
    <row r="34" spans="2:13" x14ac:dyDescent="0.25">
      <c r="B34" s="212" t="s">
        <v>170</v>
      </c>
      <c r="C34" s="125" t="s">
        <v>91</v>
      </c>
      <c r="D34" s="195">
        <f t="shared" ref="D34:M34" si="27">D82/D$91*D$6</f>
        <v>0</v>
      </c>
      <c r="E34" s="195">
        <f t="shared" si="27"/>
        <v>0</v>
      </c>
      <c r="F34" s="195">
        <f t="shared" si="27"/>
        <v>0</v>
      </c>
      <c r="G34" s="195">
        <f t="shared" si="27"/>
        <v>0</v>
      </c>
      <c r="H34" s="195">
        <f t="shared" si="27"/>
        <v>0</v>
      </c>
      <c r="I34" s="195">
        <f t="shared" si="27"/>
        <v>0</v>
      </c>
      <c r="J34" s="195">
        <f t="shared" si="27"/>
        <v>0</v>
      </c>
      <c r="K34" s="195">
        <f t="shared" si="27"/>
        <v>0</v>
      </c>
      <c r="L34" s="195">
        <f t="shared" si="27"/>
        <v>4840.6821123351865</v>
      </c>
      <c r="M34" s="195">
        <f t="shared" si="27"/>
        <v>9204.9406760678175</v>
      </c>
    </row>
    <row r="35" spans="2:13" x14ac:dyDescent="0.25">
      <c r="B35" s="212" t="s">
        <v>171</v>
      </c>
      <c r="C35" s="125" t="s">
        <v>91</v>
      </c>
      <c r="D35" s="195">
        <f t="shared" ref="D35:M35" si="28">D83/D$91*D$6</f>
        <v>0</v>
      </c>
      <c r="E35" s="195">
        <f t="shared" si="28"/>
        <v>0</v>
      </c>
      <c r="F35" s="195">
        <f t="shared" si="28"/>
        <v>0</v>
      </c>
      <c r="G35" s="195">
        <f t="shared" si="28"/>
        <v>0</v>
      </c>
      <c r="H35" s="195">
        <f t="shared" si="28"/>
        <v>0</v>
      </c>
      <c r="I35" s="195">
        <f t="shared" si="28"/>
        <v>0</v>
      </c>
      <c r="J35" s="195">
        <f t="shared" si="28"/>
        <v>0</v>
      </c>
      <c r="K35" s="195">
        <f t="shared" si="28"/>
        <v>0</v>
      </c>
      <c r="L35" s="195">
        <f t="shared" si="28"/>
        <v>0</v>
      </c>
      <c r="M35" s="195">
        <f t="shared" si="28"/>
        <v>0</v>
      </c>
    </row>
    <row r="36" spans="2:13" x14ac:dyDescent="0.25">
      <c r="B36" s="212" t="s">
        <v>172</v>
      </c>
      <c r="C36" s="125" t="s">
        <v>91</v>
      </c>
      <c r="D36" s="195">
        <f t="shared" ref="D36:M36" si="29">D84/D$91*D$6</f>
        <v>0</v>
      </c>
      <c r="E36" s="195">
        <f t="shared" si="29"/>
        <v>0</v>
      </c>
      <c r="F36" s="195">
        <f t="shared" si="29"/>
        <v>0</v>
      </c>
      <c r="G36" s="195">
        <f t="shared" si="29"/>
        <v>0</v>
      </c>
      <c r="H36" s="195">
        <f t="shared" si="29"/>
        <v>0</v>
      </c>
      <c r="I36" s="195">
        <f t="shared" si="29"/>
        <v>0</v>
      </c>
      <c r="J36" s="195">
        <f t="shared" si="29"/>
        <v>0</v>
      </c>
      <c r="K36" s="195">
        <f t="shared" si="29"/>
        <v>0</v>
      </c>
      <c r="L36" s="195">
        <f t="shared" si="29"/>
        <v>0</v>
      </c>
      <c r="M36" s="195">
        <f t="shared" si="29"/>
        <v>0</v>
      </c>
    </row>
    <row r="37" spans="2:13" x14ac:dyDescent="0.25">
      <c r="B37" s="212" t="s">
        <v>173</v>
      </c>
      <c r="C37" s="125" t="s">
        <v>91</v>
      </c>
      <c r="D37" s="195">
        <f t="shared" ref="D37:M37" si="30">D85/D$91*D$6</f>
        <v>8812.4861431538557</v>
      </c>
      <c r="E37" s="195">
        <f t="shared" si="30"/>
        <v>10124.719891845856</v>
      </c>
      <c r="F37" s="195">
        <f t="shared" si="30"/>
        <v>10298.580335494085</v>
      </c>
      <c r="G37" s="195">
        <f t="shared" si="30"/>
        <v>9959.3723060108277</v>
      </c>
      <c r="H37" s="195">
        <f t="shared" si="30"/>
        <v>8541.8829205093425</v>
      </c>
      <c r="I37" s="195">
        <f t="shared" si="30"/>
        <v>9690.7841223350442</v>
      </c>
      <c r="J37" s="195">
        <f t="shared" si="30"/>
        <v>11041.886737625269</v>
      </c>
      <c r="K37" s="195">
        <f t="shared" si="30"/>
        <v>10532.609347407404</v>
      </c>
      <c r="L37" s="195">
        <f t="shared" si="30"/>
        <v>9611.8112200207252</v>
      </c>
      <c r="M37" s="195">
        <f t="shared" si="30"/>
        <v>10550.698092217817</v>
      </c>
    </row>
    <row r="38" spans="2:13" x14ac:dyDescent="0.25">
      <c r="B38" s="212" t="s">
        <v>193</v>
      </c>
      <c r="C38" s="125" t="s">
        <v>91</v>
      </c>
      <c r="D38" s="195">
        <f t="shared" ref="D38:M38" si="31">D86/D$91*D$6</f>
        <v>0</v>
      </c>
      <c r="E38" s="195">
        <f t="shared" si="31"/>
        <v>0</v>
      </c>
      <c r="F38" s="195">
        <f t="shared" si="31"/>
        <v>0</v>
      </c>
      <c r="G38" s="195">
        <f t="shared" si="31"/>
        <v>0</v>
      </c>
      <c r="H38" s="195">
        <f t="shared" si="31"/>
        <v>0</v>
      </c>
      <c r="I38" s="195">
        <f t="shared" si="31"/>
        <v>0</v>
      </c>
      <c r="J38" s="195">
        <f t="shared" si="31"/>
        <v>0</v>
      </c>
      <c r="K38" s="195">
        <f t="shared" si="31"/>
        <v>0</v>
      </c>
      <c r="L38" s="195">
        <f t="shared" si="31"/>
        <v>0</v>
      </c>
      <c r="M38" s="195">
        <f t="shared" si="31"/>
        <v>0</v>
      </c>
    </row>
    <row r="39" spans="2:13" x14ac:dyDescent="0.25">
      <c r="B39" s="212" t="s">
        <v>174</v>
      </c>
      <c r="C39" s="125" t="s">
        <v>91</v>
      </c>
      <c r="D39" s="195">
        <f t="shared" ref="D39:M39" si="32">D87/D$91*D$6</f>
        <v>0</v>
      </c>
      <c r="E39" s="195">
        <f t="shared" si="32"/>
        <v>0</v>
      </c>
      <c r="F39" s="195">
        <f t="shared" si="32"/>
        <v>0</v>
      </c>
      <c r="G39" s="195">
        <f t="shared" si="32"/>
        <v>0</v>
      </c>
      <c r="H39" s="195">
        <f t="shared" si="32"/>
        <v>0</v>
      </c>
      <c r="I39" s="195">
        <f t="shared" si="32"/>
        <v>0</v>
      </c>
      <c r="J39" s="195">
        <f t="shared" si="32"/>
        <v>0</v>
      </c>
      <c r="K39" s="195">
        <f t="shared" si="32"/>
        <v>0</v>
      </c>
      <c r="L39" s="195">
        <f t="shared" si="32"/>
        <v>0</v>
      </c>
      <c r="M39" s="195">
        <f t="shared" si="32"/>
        <v>0</v>
      </c>
    </row>
    <row r="40" spans="2:13" x14ac:dyDescent="0.25">
      <c r="B40" s="212" t="s">
        <v>175</v>
      </c>
      <c r="C40" s="125" t="s">
        <v>91</v>
      </c>
      <c r="D40" s="195">
        <f t="shared" ref="D40:M40" si="33">D88/D$91*D$6</f>
        <v>6307.1992305772364</v>
      </c>
      <c r="E40" s="195">
        <f t="shared" si="33"/>
        <v>7755.9074949299211</v>
      </c>
      <c r="F40" s="195">
        <f t="shared" si="33"/>
        <v>8795.5282299965365</v>
      </c>
      <c r="G40" s="195">
        <f t="shared" si="33"/>
        <v>7795.9351903045144</v>
      </c>
      <c r="H40" s="195">
        <f t="shared" si="33"/>
        <v>7256.1892570452619</v>
      </c>
      <c r="I40" s="195">
        <f t="shared" si="33"/>
        <v>7788.2525551483786</v>
      </c>
      <c r="J40" s="195">
        <f t="shared" si="33"/>
        <v>8865.7848850002047</v>
      </c>
      <c r="K40" s="195">
        <f t="shared" si="33"/>
        <v>8183.3709385551938</v>
      </c>
      <c r="L40" s="195">
        <f t="shared" si="33"/>
        <v>8450.0562678371425</v>
      </c>
      <c r="M40" s="195">
        <f t="shared" si="33"/>
        <v>6593.0004450310662</v>
      </c>
    </row>
    <row r="41" spans="2:13" x14ac:dyDescent="0.25">
      <c r="B41" s="212" t="s">
        <v>176</v>
      </c>
      <c r="C41" s="125" t="s">
        <v>91</v>
      </c>
      <c r="D41" s="195">
        <f t="shared" ref="D41:M41" si="34">D89/D$91*D$6</f>
        <v>0</v>
      </c>
      <c r="E41" s="195">
        <f t="shared" si="34"/>
        <v>0</v>
      </c>
      <c r="F41" s="195">
        <f t="shared" si="34"/>
        <v>0</v>
      </c>
      <c r="G41" s="195">
        <f t="shared" si="34"/>
        <v>0</v>
      </c>
      <c r="H41" s="195">
        <f t="shared" si="34"/>
        <v>0</v>
      </c>
      <c r="I41" s="195">
        <f t="shared" si="34"/>
        <v>0</v>
      </c>
      <c r="J41" s="195">
        <f t="shared" si="34"/>
        <v>0</v>
      </c>
      <c r="K41" s="195">
        <f t="shared" si="34"/>
        <v>0</v>
      </c>
      <c r="L41" s="195">
        <f t="shared" si="34"/>
        <v>0</v>
      </c>
      <c r="M41" s="195">
        <f t="shared" si="34"/>
        <v>0</v>
      </c>
    </row>
    <row r="42" spans="2:13" x14ac:dyDescent="0.25">
      <c r="B42" s="212" t="s">
        <v>177</v>
      </c>
      <c r="C42" s="125" t="s">
        <v>91</v>
      </c>
      <c r="D42" s="195">
        <f t="shared" ref="D42:M42" si="35">D90/D$91*D$6</f>
        <v>5349.9147794117216</v>
      </c>
      <c r="E42" s="195">
        <f t="shared" si="35"/>
        <v>5376.1269897088951</v>
      </c>
      <c r="F42" s="195">
        <f t="shared" si="35"/>
        <v>5778.5323370775395</v>
      </c>
      <c r="G42" s="195">
        <f t="shared" si="35"/>
        <v>5545.695928095116</v>
      </c>
      <c r="H42" s="195">
        <f t="shared" si="35"/>
        <v>5097.4268772292953</v>
      </c>
      <c r="I42" s="195">
        <f t="shared" si="35"/>
        <v>5461.9015826335453</v>
      </c>
      <c r="J42" s="195">
        <f t="shared" si="35"/>
        <v>6866.9829073563124</v>
      </c>
      <c r="K42" s="195">
        <f t="shared" si="35"/>
        <v>8053.2479401373057</v>
      </c>
      <c r="L42" s="195">
        <f t="shared" si="35"/>
        <v>7393.2769595017835</v>
      </c>
      <c r="M42" s="195">
        <f t="shared" si="35"/>
        <v>7895.0136725477623</v>
      </c>
    </row>
    <row r="43" spans="2:13" x14ac:dyDescent="0.25">
      <c r="B43" s="214"/>
      <c r="C43" s="70"/>
      <c r="D43" s="70"/>
      <c r="E43" s="70"/>
      <c r="F43" s="70"/>
      <c r="G43" s="70"/>
      <c r="H43" s="70"/>
      <c r="I43" s="70"/>
      <c r="J43" s="70"/>
      <c r="K43" s="70"/>
      <c r="L43" s="70"/>
      <c r="M43" s="70"/>
    </row>
    <row r="44" spans="2:13" x14ac:dyDescent="0.25">
      <c r="B44" s="2" t="s">
        <v>204</v>
      </c>
      <c r="C44" s="70"/>
      <c r="D44" s="70"/>
      <c r="E44" s="70"/>
      <c r="F44" s="70"/>
      <c r="G44" s="70"/>
      <c r="H44" s="70"/>
      <c r="I44" s="70"/>
      <c r="J44" s="70"/>
      <c r="K44" s="70"/>
      <c r="L44" s="70"/>
      <c r="M44" s="70"/>
    </row>
    <row r="45" spans="2:13" x14ac:dyDescent="0.25">
      <c r="B45" s="2" t="s">
        <v>205</v>
      </c>
      <c r="C45" s="70"/>
      <c r="D45" s="70"/>
      <c r="E45" s="70"/>
      <c r="F45" s="70"/>
      <c r="G45" s="70"/>
      <c r="H45" s="70"/>
      <c r="I45" s="70"/>
      <c r="J45" s="70"/>
      <c r="K45" s="70"/>
      <c r="L45" s="70"/>
      <c r="M45" s="70"/>
    </row>
    <row r="46" spans="2:13" x14ac:dyDescent="0.25">
      <c r="B46" s="1" t="s">
        <v>198</v>
      </c>
      <c r="C46" s="70"/>
      <c r="D46" s="70"/>
      <c r="E46" s="70"/>
      <c r="F46" s="70"/>
      <c r="G46" s="70"/>
      <c r="H46" s="70"/>
      <c r="I46" s="70"/>
      <c r="J46" s="70"/>
      <c r="K46" s="70"/>
      <c r="L46" s="70"/>
      <c r="M46" s="70"/>
    </row>
    <row r="47" spans="2:13" x14ac:dyDescent="0.25">
      <c r="B47" s="542" t="s">
        <v>207</v>
      </c>
      <c r="C47" s="542"/>
      <c r="D47" s="542"/>
      <c r="E47" s="542"/>
      <c r="F47" s="542"/>
      <c r="G47" s="542"/>
      <c r="H47" s="542"/>
      <c r="I47" s="542"/>
      <c r="J47" s="542"/>
      <c r="K47" s="542"/>
      <c r="L47" s="70"/>
      <c r="M47" s="70"/>
    </row>
    <row r="48" spans="2:13" x14ac:dyDescent="0.25">
      <c r="B48" s="542"/>
      <c r="C48" s="542"/>
      <c r="D48" s="542"/>
      <c r="E48" s="542"/>
      <c r="F48" s="542"/>
      <c r="G48" s="542"/>
      <c r="H48" s="542"/>
      <c r="I48" s="542"/>
      <c r="J48" s="542"/>
      <c r="K48" s="542"/>
      <c r="L48" s="70"/>
      <c r="M48" s="70"/>
    </row>
    <row r="49" spans="2:13" x14ac:dyDescent="0.25">
      <c r="B49" s="214"/>
      <c r="C49" s="70"/>
      <c r="D49" s="70"/>
      <c r="E49" s="70"/>
      <c r="F49" s="70"/>
      <c r="G49" s="70"/>
      <c r="H49" s="70"/>
      <c r="I49" s="70"/>
      <c r="J49" s="70"/>
      <c r="K49" s="70"/>
      <c r="L49" s="70"/>
      <c r="M49" s="70"/>
    </row>
    <row r="51" spans="2:13" x14ac:dyDescent="0.25">
      <c r="B51" s="210" t="s">
        <v>523</v>
      </c>
    </row>
    <row r="53" spans="2:13" x14ac:dyDescent="0.25">
      <c r="B53" s="547" t="s">
        <v>194</v>
      </c>
      <c r="C53" s="544" t="s">
        <v>208</v>
      </c>
      <c r="D53" s="545"/>
      <c r="E53" s="545"/>
      <c r="F53" s="545"/>
      <c r="G53" s="545"/>
      <c r="H53" s="545"/>
      <c r="I53" s="545"/>
      <c r="J53" s="545"/>
      <c r="K53" s="545"/>
      <c r="L53" s="545"/>
      <c r="M53" s="546"/>
    </row>
    <row r="54" spans="2:13" x14ac:dyDescent="0.25">
      <c r="B54" s="548"/>
      <c r="C54" s="207" t="s">
        <v>83</v>
      </c>
      <c r="D54" s="207" t="s">
        <v>93</v>
      </c>
      <c r="E54" s="207" t="s">
        <v>94</v>
      </c>
      <c r="F54" s="207" t="s">
        <v>84</v>
      </c>
      <c r="G54" s="207" t="s">
        <v>85</v>
      </c>
      <c r="H54" s="207" t="s">
        <v>86</v>
      </c>
      <c r="I54" s="207" t="s">
        <v>87</v>
      </c>
      <c r="J54" s="207" t="s">
        <v>88</v>
      </c>
      <c r="K54" s="207" t="s">
        <v>89</v>
      </c>
      <c r="L54" s="207" t="s">
        <v>90</v>
      </c>
      <c r="M54" s="207" t="s">
        <v>95</v>
      </c>
    </row>
    <row r="55" spans="2:13" x14ac:dyDescent="0.25">
      <c r="B55" s="211" t="s">
        <v>143</v>
      </c>
      <c r="C55" s="125" t="s">
        <v>91</v>
      </c>
      <c r="D55" s="125"/>
      <c r="E55" s="125"/>
      <c r="F55" s="125"/>
      <c r="G55" s="125"/>
      <c r="H55" s="125"/>
      <c r="I55" s="125"/>
      <c r="J55" s="125"/>
      <c r="K55" s="125"/>
      <c r="L55" s="125"/>
      <c r="M55" s="125"/>
    </row>
    <row r="56" spans="2:13" x14ac:dyDescent="0.25">
      <c r="B56" s="211" t="s">
        <v>144</v>
      </c>
      <c r="C56" s="125" t="s">
        <v>91</v>
      </c>
      <c r="D56" s="125">
        <v>7914.7789999999995</v>
      </c>
      <c r="E56" s="125">
        <v>7662.402</v>
      </c>
      <c r="F56" s="125">
        <v>9326</v>
      </c>
      <c r="G56" s="125">
        <v>9473.7300000000014</v>
      </c>
      <c r="H56" s="125">
        <v>9240.8359999999993</v>
      </c>
      <c r="I56" s="125">
        <v>8885.4740000000002</v>
      </c>
      <c r="J56" s="125">
        <v>8233.3780319999987</v>
      </c>
      <c r="K56" s="125">
        <v>8768.7416529999991</v>
      </c>
      <c r="L56" s="125">
        <v>8067.7043370000001</v>
      </c>
      <c r="M56" s="125">
        <v>7841.1359999999995</v>
      </c>
    </row>
    <row r="57" spans="2:13" x14ac:dyDescent="0.25">
      <c r="B57" s="211" t="s">
        <v>145</v>
      </c>
      <c r="C57" s="125" t="s">
        <v>91</v>
      </c>
      <c r="D57" s="125"/>
      <c r="E57" s="125"/>
      <c r="F57" s="125"/>
      <c r="G57" s="125"/>
      <c r="H57" s="125"/>
      <c r="I57" s="125"/>
      <c r="J57" s="125"/>
      <c r="K57" s="125"/>
      <c r="L57" s="125"/>
      <c r="M57" s="125"/>
    </row>
    <row r="58" spans="2:13" x14ac:dyDescent="0.25">
      <c r="B58" s="211" t="s">
        <v>146</v>
      </c>
      <c r="C58" s="125" t="s">
        <v>91</v>
      </c>
      <c r="D58" s="125">
        <v>6007.982</v>
      </c>
      <c r="E58" s="125">
        <v>5967.2389999999996</v>
      </c>
      <c r="F58" s="125">
        <v>5988</v>
      </c>
      <c r="G58" s="125">
        <v>6064.2389999999996</v>
      </c>
      <c r="H58" s="125">
        <v>6113.4259999999995</v>
      </c>
      <c r="I58" s="125">
        <v>6517.4609999999993</v>
      </c>
      <c r="J58" s="125">
        <v>6027.3880576200008</v>
      </c>
      <c r="K58" s="125">
        <v>6693.3559999999998</v>
      </c>
      <c r="L58" s="125">
        <v>6450.922939</v>
      </c>
      <c r="M58" s="125">
        <v>6610.7160000000003</v>
      </c>
    </row>
    <row r="59" spans="2:13" x14ac:dyDescent="0.25">
      <c r="B59" s="211" t="s">
        <v>147</v>
      </c>
      <c r="C59" s="125" t="s">
        <v>91</v>
      </c>
      <c r="D59" s="125">
        <v>5082.2219999999998</v>
      </c>
      <c r="E59" s="125">
        <v>5553.4859999999999</v>
      </c>
      <c r="F59" s="125">
        <v>5469</v>
      </c>
      <c r="G59" s="125">
        <v>5634.2929999999997</v>
      </c>
      <c r="H59" s="125">
        <v>5940.3019999999997</v>
      </c>
      <c r="I59" s="125">
        <v>6184.1819999999998</v>
      </c>
      <c r="J59" s="125">
        <v>6207.4280000000008</v>
      </c>
      <c r="K59" s="125">
        <v>5730.0159999999996</v>
      </c>
      <c r="L59" s="125">
        <v>6344.7270000000008</v>
      </c>
      <c r="M59" s="125">
        <v>6478.0140000000001</v>
      </c>
    </row>
    <row r="60" spans="2:13" x14ac:dyDescent="0.25">
      <c r="B60" s="211" t="s">
        <v>148</v>
      </c>
      <c r="C60" s="125" t="s">
        <v>91</v>
      </c>
      <c r="D60" s="125"/>
      <c r="E60" s="125"/>
      <c r="F60" s="125"/>
      <c r="G60" s="125"/>
      <c r="H60" s="125"/>
      <c r="I60" s="125"/>
      <c r="J60" s="125"/>
      <c r="K60" s="125"/>
      <c r="L60" s="125"/>
      <c r="M60" s="125"/>
    </row>
    <row r="61" spans="2:13" x14ac:dyDescent="0.25">
      <c r="B61" s="211" t="s">
        <v>149</v>
      </c>
      <c r="C61" s="125" t="s">
        <v>91</v>
      </c>
      <c r="D61" s="125"/>
      <c r="E61" s="125"/>
      <c r="F61" s="125"/>
      <c r="G61" s="125"/>
      <c r="H61" s="125"/>
      <c r="I61" s="125"/>
      <c r="J61" s="125"/>
      <c r="K61" s="125"/>
      <c r="L61" s="125"/>
      <c r="M61" s="125"/>
    </row>
    <row r="62" spans="2:13" x14ac:dyDescent="0.25">
      <c r="B62" s="211" t="s">
        <v>200</v>
      </c>
      <c r="C62" s="125" t="s">
        <v>91</v>
      </c>
      <c r="D62" s="125"/>
      <c r="E62" s="125"/>
      <c r="F62" s="125"/>
      <c r="G62" s="125"/>
      <c r="H62" s="125"/>
      <c r="I62" s="125"/>
      <c r="J62" s="125"/>
      <c r="K62" s="125"/>
      <c r="L62" s="125"/>
      <c r="M62" s="125"/>
    </row>
    <row r="63" spans="2:13" x14ac:dyDescent="0.25">
      <c r="B63" s="211" t="s">
        <v>201</v>
      </c>
      <c r="C63" s="125" t="s">
        <v>91</v>
      </c>
      <c r="D63" s="125"/>
      <c r="E63" s="125"/>
      <c r="F63" s="125"/>
      <c r="G63" s="125"/>
      <c r="H63" s="125"/>
      <c r="I63" s="125"/>
      <c r="J63" s="125"/>
      <c r="K63" s="125"/>
      <c r="L63" s="125"/>
      <c r="M63" s="125"/>
    </row>
    <row r="64" spans="2:13" x14ac:dyDescent="0.25">
      <c r="B64" s="211" t="s">
        <v>152</v>
      </c>
      <c r="C64" s="125" t="s">
        <v>91</v>
      </c>
      <c r="D64" s="125"/>
      <c r="E64" s="125"/>
      <c r="F64" s="125"/>
      <c r="G64" s="125"/>
      <c r="H64" s="125"/>
      <c r="I64" s="125"/>
      <c r="J64" s="125"/>
      <c r="K64" s="125"/>
      <c r="L64" s="125"/>
      <c r="M64" s="125"/>
    </row>
    <row r="65" spans="2:13" x14ac:dyDescent="0.25">
      <c r="B65" s="211" t="s">
        <v>153</v>
      </c>
      <c r="C65" s="125" t="s">
        <v>91</v>
      </c>
      <c r="D65" s="125"/>
      <c r="E65" s="125"/>
      <c r="F65" s="125"/>
      <c r="G65" s="125"/>
      <c r="H65" s="125"/>
      <c r="I65" s="125"/>
      <c r="J65" s="125"/>
      <c r="K65" s="125"/>
      <c r="L65" s="125"/>
      <c r="M65" s="125"/>
    </row>
    <row r="66" spans="2:13" x14ac:dyDescent="0.25">
      <c r="B66" s="211" t="s">
        <v>154</v>
      </c>
      <c r="C66" s="125" t="s">
        <v>91</v>
      </c>
      <c r="D66" s="125">
        <v>43187.354999999996</v>
      </c>
      <c r="E66" s="125">
        <v>42011.171999999999</v>
      </c>
      <c r="F66" s="125">
        <v>46385</v>
      </c>
      <c r="G66" s="125">
        <v>55659.270000000004</v>
      </c>
      <c r="H66" s="125">
        <v>88294.717999999993</v>
      </c>
      <c r="I66" s="125">
        <v>93658.053</v>
      </c>
      <c r="J66" s="125">
        <v>94550.629558116998</v>
      </c>
      <c r="K66" s="125">
        <v>96135.067917000008</v>
      </c>
      <c r="L66" s="125">
        <v>103259.33096799999</v>
      </c>
      <c r="M66" s="125">
        <v>100641.386</v>
      </c>
    </row>
    <row r="67" spans="2:13" x14ac:dyDescent="0.25">
      <c r="B67" s="211" t="s">
        <v>155</v>
      </c>
      <c r="C67" s="125" t="s">
        <v>91</v>
      </c>
      <c r="D67" s="125">
        <v>6386.77</v>
      </c>
      <c r="E67" s="125">
        <v>6506.6779999999999</v>
      </c>
      <c r="F67" s="125">
        <v>9435</v>
      </c>
      <c r="G67" s="125">
        <v>12820.96</v>
      </c>
      <c r="H67" s="125">
        <v>13069.867</v>
      </c>
      <c r="I67" s="125">
        <v>13614.547</v>
      </c>
      <c r="J67" s="125">
        <v>13660.476000000001</v>
      </c>
      <c r="K67" s="125">
        <v>15495.88</v>
      </c>
      <c r="L67" s="125">
        <v>15126.03</v>
      </c>
      <c r="M67" s="125">
        <v>15097.714000000002</v>
      </c>
    </row>
    <row r="68" spans="2:13" x14ac:dyDescent="0.25">
      <c r="B68" s="211" t="s">
        <v>156</v>
      </c>
      <c r="C68" s="125" t="s">
        <v>91</v>
      </c>
      <c r="D68" s="125"/>
      <c r="E68" s="125"/>
      <c r="F68" s="125"/>
      <c r="G68" s="125"/>
      <c r="H68" s="125"/>
      <c r="I68" s="125"/>
      <c r="J68" s="125"/>
      <c r="K68" s="125"/>
      <c r="L68" s="125"/>
      <c r="M68" s="125"/>
    </row>
    <row r="69" spans="2:13" x14ac:dyDescent="0.25">
      <c r="B69" s="211" t="s">
        <v>157</v>
      </c>
      <c r="C69" s="125" t="s">
        <v>91</v>
      </c>
      <c r="D69" s="125"/>
      <c r="E69" s="125"/>
      <c r="F69" s="125"/>
      <c r="G69" s="125"/>
      <c r="H69" s="125"/>
      <c r="I69" s="125"/>
      <c r="J69" s="125"/>
      <c r="K69" s="125"/>
      <c r="L69" s="125"/>
      <c r="M69" s="125"/>
    </row>
    <row r="70" spans="2:13" x14ac:dyDescent="0.25">
      <c r="B70" s="211" t="s">
        <v>158</v>
      </c>
      <c r="C70" s="125" t="s">
        <v>91</v>
      </c>
      <c r="D70" s="125"/>
      <c r="E70" s="125"/>
      <c r="F70" s="125"/>
      <c r="G70" s="125"/>
      <c r="H70" s="125"/>
      <c r="I70" s="125"/>
      <c r="J70" s="125"/>
      <c r="K70" s="125"/>
      <c r="L70" s="125"/>
      <c r="M70" s="125"/>
    </row>
    <row r="71" spans="2:13" x14ac:dyDescent="0.25">
      <c r="B71" s="211" t="s">
        <v>159</v>
      </c>
      <c r="C71" s="125" t="s">
        <v>91</v>
      </c>
      <c r="D71" s="125">
        <v>11809.092000000001</v>
      </c>
      <c r="E71" s="125">
        <v>12014.156999999999</v>
      </c>
      <c r="F71" s="125">
        <v>12536</v>
      </c>
      <c r="G71" s="125">
        <v>12524.739</v>
      </c>
      <c r="H71" s="125">
        <v>12576.132</v>
      </c>
      <c r="I71" s="125">
        <v>12497.793</v>
      </c>
      <c r="J71" s="125">
        <v>12662.319999999998</v>
      </c>
      <c r="K71" s="125">
        <v>12798.359</v>
      </c>
      <c r="L71" s="125">
        <v>14414.827300000003</v>
      </c>
      <c r="M71" s="125">
        <v>14588.522999999999</v>
      </c>
    </row>
    <row r="72" spans="2:13" x14ac:dyDescent="0.25">
      <c r="B72" s="211" t="s">
        <v>160</v>
      </c>
      <c r="C72" s="125" t="s">
        <v>91</v>
      </c>
      <c r="D72" s="125">
        <v>7924.5230000000001</v>
      </c>
      <c r="E72" s="125">
        <v>6939.0619999999999</v>
      </c>
      <c r="F72" s="125">
        <v>7743</v>
      </c>
      <c r="G72" s="125">
        <v>8173.89</v>
      </c>
      <c r="H72" s="125">
        <v>7737.9830000000002</v>
      </c>
      <c r="I72" s="125">
        <v>7874.72</v>
      </c>
      <c r="J72" s="125">
        <v>8697.9699810000002</v>
      </c>
      <c r="K72" s="125">
        <v>9472.4303180000006</v>
      </c>
      <c r="L72" s="125">
        <v>10105.44865</v>
      </c>
      <c r="M72" s="125">
        <v>10285.355</v>
      </c>
    </row>
    <row r="73" spans="2:13" x14ac:dyDescent="0.25">
      <c r="B73" s="211" t="s">
        <v>161</v>
      </c>
      <c r="C73" s="125" t="s">
        <v>91</v>
      </c>
      <c r="D73" s="125"/>
      <c r="E73" s="125"/>
      <c r="F73" s="125"/>
      <c r="G73" s="125"/>
      <c r="H73" s="125"/>
      <c r="I73" s="125"/>
      <c r="J73" s="125"/>
      <c r="K73" s="125"/>
      <c r="L73" s="125"/>
      <c r="M73" s="125"/>
    </row>
    <row r="74" spans="2:13" x14ac:dyDescent="0.25">
      <c r="B74" s="211" t="s">
        <v>162</v>
      </c>
      <c r="C74" s="125" t="s">
        <v>91</v>
      </c>
      <c r="D74" s="125">
        <v>0</v>
      </c>
      <c r="E74" s="125">
        <v>0</v>
      </c>
      <c r="F74" s="125">
        <v>0</v>
      </c>
      <c r="G74" s="125">
        <v>0</v>
      </c>
      <c r="H74" s="125">
        <v>0</v>
      </c>
      <c r="I74" s="125">
        <v>0</v>
      </c>
      <c r="J74" s="125">
        <v>0</v>
      </c>
      <c r="K74" s="125">
        <v>2047.6308999999999</v>
      </c>
      <c r="L74" s="125">
        <v>5731.9456460000001</v>
      </c>
      <c r="M74" s="125">
        <v>5449.9120000000003</v>
      </c>
    </row>
    <row r="75" spans="2:13" x14ac:dyDescent="0.25">
      <c r="B75" s="211" t="s">
        <v>163</v>
      </c>
      <c r="C75" s="125" t="s">
        <v>91</v>
      </c>
      <c r="D75" s="125">
        <v>15260.928</v>
      </c>
      <c r="E75" s="125">
        <v>16530.501</v>
      </c>
      <c r="F75" s="125">
        <v>19461</v>
      </c>
      <c r="G75" s="125">
        <v>20095.7</v>
      </c>
      <c r="H75" s="125">
        <v>18872.572</v>
      </c>
      <c r="I75" s="125">
        <v>19466.281999999999</v>
      </c>
      <c r="J75" s="125">
        <v>19242.2261</v>
      </c>
      <c r="K75" s="125">
        <v>20490.273755000002</v>
      </c>
      <c r="L75" s="125">
        <v>20483.830818000002</v>
      </c>
      <c r="M75" s="125">
        <v>20420.945</v>
      </c>
    </row>
    <row r="76" spans="2:13" x14ac:dyDescent="0.25">
      <c r="B76" s="211" t="s">
        <v>164</v>
      </c>
      <c r="C76" s="125" t="s">
        <v>91</v>
      </c>
      <c r="D76" s="125"/>
      <c r="E76" s="125"/>
      <c r="F76" s="125"/>
      <c r="G76" s="125"/>
      <c r="H76" s="125"/>
      <c r="I76" s="125"/>
      <c r="J76" s="125"/>
      <c r="K76" s="125"/>
      <c r="L76" s="125"/>
      <c r="M76" s="125"/>
    </row>
    <row r="77" spans="2:13" x14ac:dyDescent="0.25">
      <c r="B77" s="211" t="s">
        <v>165</v>
      </c>
      <c r="C77" s="125" t="s">
        <v>91</v>
      </c>
      <c r="D77" s="125"/>
      <c r="E77" s="125"/>
      <c r="F77" s="125"/>
      <c r="G77" s="125"/>
      <c r="H77" s="125"/>
      <c r="I77" s="125"/>
      <c r="J77" s="125"/>
      <c r="K77" s="125"/>
      <c r="L77" s="125"/>
      <c r="M77" s="125"/>
    </row>
    <row r="78" spans="2:13" x14ac:dyDescent="0.25">
      <c r="B78" s="211" t="s">
        <v>166</v>
      </c>
      <c r="C78" s="125" t="s">
        <v>91</v>
      </c>
      <c r="D78" s="125"/>
      <c r="E78" s="125"/>
      <c r="F78" s="125"/>
      <c r="G78" s="125"/>
      <c r="H78" s="125"/>
      <c r="I78" s="125"/>
      <c r="J78" s="125"/>
      <c r="K78" s="125"/>
      <c r="L78" s="125"/>
      <c r="M78" s="125"/>
    </row>
    <row r="79" spans="2:13" x14ac:dyDescent="0.25">
      <c r="B79" s="211" t="s">
        <v>167</v>
      </c>
      <c r="C79" s="125" t="s">
        <v>91</v>
      </c>
      <c r="D79" s="125"/>
      <c r="E79" s="125"/>
      <c r="F79" s="125"/>
      <c r="G79" s="125"/>
      <c r="H79" s="125"/>
      <c r="I79" s="125"/>
      <c r="J79" s="125"/>
      <c r="K79" s="125"/>
      <c r="L79" s="125"/>
      <c r="M79" s="125"/>
    </row>
    <row r="80" spans="2:13" x14ac:dyDescent="0.25">
      <c r="B80" s="211" t="s">
        <v>168</v>
      </c>
      <c r="C80" s="125" t="s">
        <v>91</v>
      </c>
      <c r="D80" s="125">
        <v>0</v>
      </c>
      <c r="E80" s="125">
        <v>0</v>
      </c>
      <c r="F80" s="125">
        <v>0</v>
      </c>
      <c r="G80" s="125">
        <v>0</v>
      </c>
      <c r="H80" s="125">
        <v>0</v>
      </c>
      <c r="I80" s="125">
        <v>0</v>
      </c>
      <c r="J80" s="125">
        <v>0</v>
      </c>
      <c r="K80" s="125">
        <v>0</v>
      </c>
      <c r="L80" s="125">
        <v>0</v>
      </c>
      <c r="M80" s="125">
        <v>0</v>
      </c>
    </row>
    <row r="81" spans="2:13" x14ac:dyDescent="0.25">
      <c r="B81" s="211" t="s">
        <v>169</v>
      </c>
      <c r="C81" s="125" t="s">
        <v>91</v>
      </c>
      <c r="D81" s="125"/>
      <c r="E81" s="125"/>
      <c r="F81" s="125"/>
      <c r="G81" s="125"/>
      <c r="H81" s="125"/>
      <c r="I81" s="125"/>
      <c r="J81" s="125"/>
      <c r="K81" s="125"/>
      <c r="L81" s="125"/>
      <c r="M81" s="125"/>
    </row>
    <row r="82" spans="2:13" x14ac:dyDescent="0.25">
      <c r="B82" s="211" t="s">
        <v>170</v>
      </c>
      <c r="C82" s="125" t="s">
        <v>91</v>
      </c>
      <c r="D82" s="125">
        <v>0</v>
      </c>
      <c r="E82" s="125">
        <v>0</v>
      </c>
      <c r="F82" s="125">
        <v>0</v>
      </c>
      <c r="G82" s="125">
        <v>0</v>
      </c>
      <c r="H82" s="125">
        <v>0</v>
      </c>
      <c r="I82" s="125">
        <v>0</v>
      </c>
      <c r="J82" s="125">
        <v>0</v>
      </c>
      <c r="K82" s="125">
        <v>0</v>
      </c>
      <c r="L82" s="125">
        <v>4904.1723809999994</v>
      </c>
      <c r="M82" s="125">
        <v>9271.5010000000002</v>
      </c>
    </row>
    <row r="83" spans="2:13" x14ac:dyDescent="0.25">
      <c r="B83" s="211" t="s">
        <v>171</v>
      </c>
      <c r="C83" s="125" t="s">
        <v>91</v>
      </c>
      <c r="D83" s="125"/>
      <c r="E83" s="125"/>
      <c r="F83" s="125"/>
      <c r="G83" s="125"/>
      <c r="H83" s="125"/>
      <c r="I83" s="125"/>
      <c r="J83" s="125"/>
      <c r="K83" s="125"/>
      <c r="L83" s="125"/>
      <c r="M83" s="125"/>
    </row>
    <row r="84" spans="2:13" x14ac:dyDescent="0.25">
      <c r="B84" s="211" t="s">
        <v>172</v>
      </c>
      <c r="C84" s="125" t="s">
        <v>91</v>
      </c>
      <c r="D84" s="125"/>
      <c r="E84" s="125"/>
      <c r="F84" s="125"/>
      <c r="G84" s="125"/>
      <c r="H84" s="125"/>
      <c r="I84" s="125"/>
      <c r="J84" s="125"/>
      <c r="K84" s="125"/>
      <c r="L84" s="125"/>
      <c r="M84" s="125"/>
    </row>
    <row r="85" spans="2:13" x14ac:dyDescent="0.25">
      <c r="B85" s="211" t="s">
        <v>173</v>
      </c>
      <c r="C85" s="125" t="s">
        <v>91</v>
      </c>
      <c r="D85" s="125">
        <v>8924</v>
      </c>
      <c r="E85" s="125">
        <v>10361.858</v>
      </c>
      <c r="F85" s="125">
        <v>10401</v>
      </c>
      <c r="G85" s="125">
        <v>10262.604000000001</v>
      </c>
      <c r="H85" s="125">
        <v>10124.934999999999</v>
      </c>
      <c r="I85" s="125">
        <v>10087.809000000001</v>
      </c>
      <c r="J85" s="125">
        <v>11059.542371981133</v>
      </c>
      <c r="K85" s="125">
        <v>10556.811578349872</v>
      </c>
      <c r="L85" s="125">
        <v>9737.8795018356996</v>
      </c>
      <c r="M85" s="125">
        <v>10626.9895</v>
      </c>
    </row>
    <row r="86" spans="2:13" x14ac:dyDescent="0.25">
      <c r="B86" s="211" t="s">
        <v>193</v>
      </c>
      <c r="C86" s="125" t="s">
        <v>91</v>
      </c>
      <c r="D86" s="125"/>
      <c r="E86" s="125"/>
      <c r="F86" s="125"/>
      <c r="G86" s="125"/>
      <c r="H86" s="125"/>
      <c r="I86" s="125"/>
      <c r="J86" s="125"/>
      <c r="K86" s="125"/>
      <c r="L86" s="125"/>
      <c r="M86" s="125"/>
    </row>
    <row r="87" spans="2:13" x14ac:dyDescent="0.25">
      <c r="B87" s="211" t="s">
        <v>174</v>
      </c>
      <c r="C87" s="125" t="s">
        <v>91</v>
      </c>
      <c r="D87" s="125"/>
      <c r="E87" s="125"/>
      <c r="F87" s="125"/>
      <c r="G87" s="125"/>
      <c r="H87" s="125"/>
      <c r="I87" s="125"/>
      <c r="J87" s="125"/>
      <c r="K87" s="125"/>
      <c r="L87" s="125"/>
      <c r="M87" s="125"/>
    </row>
    <row r="88" spans="2:13" x14ac:dyDescent="0.25">
      <c r="B88" s="211" t="s">
        <v>175</v>
      </c>
      <c r="C88" s="125" t="s">
        <v>91</v>
      </c>
      <c r="D88" s="125">
        <v>6387.0110000000004</v>
      </c>
      <c r="E88" s="125">
        <v>7937.5640000000003</v>
      </c>
      <c r="F88" s="125">
        <v>8883</v>
      </c>
      <c r="G88" s="125">
        <v>8033.2969999999996</v>
      </c>
      <c r="H88" s="125">
        <v>8600.9660000000003</v>
      </c>
      <c r="I88" s="125">
        <v>8107.3320000000003</v>
      </c>
      <c r="J88" s="125">
        <v>8879.9610000000011</v>
      </c>
      <c r="K88" s="125">
        <v>8202.1749999999993</v>
      </c>
      <c r="L88" s="125">
        <v>8560.8870000000024</v>
      </c>
      <c r="M88" s="125">
        <v>6640.674</v>
      </c>
    </row>
    <row r="89" spans="2:13" x14ac:dyDescent="0.25">
      <c r="B89" s="211" t="s">
        <v>176</v>
      </c>
      <c r="C89" s="125" t="s">
        <v>91</v>
      </c>
      <c r="D89" s="125"/>
      <c r="E89" s="125"/>
      <c r="F89" s="125"/>
      <c r="G89" s="125"/>
      <c r="H89" s="125"/>
      <c r="I89" s="125"/>
      <c r="J89" s="125"/>
      <c r="K89" s="125"/>
      <c r="L89" s="125"/>
      <c r="M89" s="125"/>
    </row>
    <row r="90" spans="2:13" x14ac:dyDescent="0.25">
      <c r="B90" s="211" t="s">
        <v>177</v>
      </c>
      <c r="C90" s="125" t="s">
        <v>91</v>
      </c>
      <c r="D90" s="125">
        <v>5417.6130000000003</v>
      </c>
      <c r="E90" s="125">
        <v>5502.0450000000001</v>
      </c>
      <c r="F90" s="125">
        <v>5836</v>
      </c>
      <c r="G90" s="125">
        <v>5714.5450000000001</v>
      </c>
      <c r="H90" s="125">
        <v>6042.1239999999998</v>
      </c>
      <c r="I90" s="125">
        <v>5685.6719999999996</v>
      </c>
      <c r="J90" s="125">
        <v>6877.9630000000006</v>
      </c>
      <c r="K90" s="125">
        <v>8071.7530000000006</v>
      </c>
      <c r="L90" s="125">
        <v>7490.2470000000012</v>
      </c>
      <c r="M90" s="125">
        <v>7952.1020000000008</v>
      </c>
    </row>
    <row r="91" spans="2:13" x14ac:dyDescent="0.25">
      <c r="B91" s="215" t="s">
        <v>203</v>
      </c>
      <c r="C91" s="217" t="s">
        <v>91</v>
      </c>
      <c r="D91" s="216">
        <f>SUM(D55:D90)</f>
        <v>124302.27499999999</v>
      </c>
      <c r="E91" s="216">
        <f t="shared" ref="E91:M91" si="36">SUM(E55:E90)</f>
        <v>126986.16399999999</v>
      </c>
      <c r="F91" s="216">
        <f t="shared" si="36"/>
        <v>141463</v>
      </c>
      <c r="G91" s="216">
        <f t="shared" si="36"/>
        <v>154457.26699999999</v>
      </c>
      <c r="H91" s="216">
        <f t="shared" si="36"/>
        <v>186613.86100000003</v>
      </c>
      <c r="I91" s="216">
        <f t="shared" si="36"/>
        <v>192579.32500000001</v>
      </c>
      <c r="J91" s="216">
        <f t="shared" si="36"/>
        <v>196099.28210071812</v>
      </c>
      <c r="K91" s="216">
        <f t="shared" si="36"/>
        <v>204462.49512134987</v>
      </c>
      <c r="L91" s="216">
        <f t="shared" si="36"/>
        <v>220677.95354083573</v>
      </c>
      <c r="M91" s="216">
        <f t="shared" si="36"/>
        <v>221904.9675</v>
      </c>
    </row>
    <row r="93" spans="2:13" x14ac:dyDescent="0.25">
      <c r="B93" s="2" t="s">
        <v>204</v>
      </c>
    </row>
    <row r="94" spans="2:13" x14ac:dyDescent="0.25">
      <c r="B94" s="2" t="s">
        <v>206</v>
      </c>
    </row>
  </sheetData>
  <mergeCells count="5">
    <mergeCell ref="B4:B5"/>
    <mergeCell ref="C4:M4"/>
    <mergeCell ref="C53:M53"/>
    <mergeCell ref="B47:K48"/>
    <mergeCell ref="B53:B5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L276"/>
  <sheetViews>
    <sheetView zoomScale="70" zoomScaleNormal="70" workbookViewId="0">
      <selection activeCell="B129" sqref="B129"/>
    </sheetView>
  </sheetViews>
  <sheetFormatPr defaultRowHeight="15.75" x14ac:dyDescent="0.25"/>
  <cols>
    <col min="1" max="1" width="5.7109375" style="2" customWidth="1"/>
    <col min="2" max="2" width="80.5703125" style="2" customWidth="1"/>
    <col min="3" max="3" width="20.5703125" style="2" bestFit="1" customWidth="1"/>
    <col min="4" max="5" width="15.5703125" style="2" customWidth="1"/>
    <col min="6" max="12" width="15.28515625" style="2" bestFit="1" customWidth="1"/>
    <col min="13" max="16384" width="9.140625" style="2"/>
  </cols>
  <sheetData>
    <row r="2" spans="2:5" x14ac:dyDescent="0.25">
      <c r="B2" s="1" t="s">
        <v>644</v>
      </c>
    </row>
    <row r="3" spans="2:5" ht="18.75" customHeight="1" thickBot="1" x14ac:dyDescent="0.3">
      <c r="C3" s="1"/>
      <c r="D3" s="1"/>
      <c r="E3" s="1"/>
    </row>
    <row r="4" spans="2:5" ht="18.75" x14ac:dyDescent="0.35">
      <c r="B4" s="3" t="s">
        <v>70</v>
      </c>
      <c r="C4" s="4" t="s">
        <v>3</v>
      </c>
      <c r="D4" s="118"/>
      <c r="E4" s="118"/>
    </row>
    <row r="5" spans="2:5" x14ac:dyDescent="0.25">
      <c r="B5" s="9" t="s">
        <v>4</v>
      </c>
      <c r="C5" s="8">
        <v>0.55000000000000004</v>
      </c>
      <c r="D5" s="13"/>
      <c r="E5" s="13"/>
    </row>
    <row r="6" spans="2:5" x14ac:dyDescent="0.25">
      <c r="B6" s="9" t="s">
        <v>5</v>
      </c>
      <c r="C6" s="8">
        <v>3</v>
      </c>
      <c r="D6" s="13"/>
      <c r="E6" s="13"/>
    </row>
    <row r="7" spans="2:5" x14ac:dyDescent="0.25">
      <c r="B7" s="9" t="s">
        <v>2</v>
      </c>
      <c r="C7" s="8">
        <v>2.5</v>
      </c>
      <c r="D7" s="13"/>
      <c r="E7" s="13"/>
    </row>
    <row r="8" spans="2:5" x14ac:dyDescent="0.25">
      <c r="B8" s="9" t="s">
        <v>6</v>
      </c>
      <c r="C8" s="8">
        <v>9</v>
      </c>
      <c r="D8" s="13"/>
      <c r="E8" s="13"/>
    </row>
    <row r="9" spans="2:5" x14ac:dyDescent="0.25">
      <c r="B9" s="9" t="s">
        <v>50</v>
      </c>
      <c r="C9" s="8">
        <v>1</v>
      </c>
      <c r="D9" s="13"/>
      <c r="E9" s="13"/>
    </row>
    <row r="10" spans="2:5" x14ac:dyDescent="0.25">
      <c r="B10" s="5" t="s">
        <v>7</v>
      </c>
      <c r="C10" s="6">
        <v>2.2400000000000002</v>
      </c>
      <c r="D10" s="13"/>
      <c r="E10" s="13"/>
    </row>
    <row r="11" spans="2:5" x14ac:dyDescent="0.25">
      <c r="B11" s="7" t="s">
        <v>1</v>
      </c>
      <c r="C11" s="8">
        <v>2.9</v>
      </c>
      <c r="D11" s="13"/>
      <c r="E11" s="13"/>
    </row>
    <row r="12" spans="2:5" x14ac:dyDescent="0.25">
      <c r="B12" s="7" t="s">
        <v>12</v>
      </c>
      <c r="C12" s="8">
        <v>4.0999999999999996</v>
      </c>
      <c r="D12" s="13"/>
      <c r="E12" s="13"/>
    </row>
    <row r="13" spans="2:5" x14ac:dyDescent="0.25">
      <c r="B13" s="7" t="s">
        <v>58</v>
      </c>
      <c r="C13" s="8">
        <v>9</v>
      </c>
      <c r="D13" s="13"/>
      <c r="E13" s="13"/>
    </row>
    <row r="14" spans="2:5" x14ac:dyDescent="0.25">
      <c r="B14" s="7" t="s">
        <v>8</v>
      </c>
      <c r="C14" s="8">
        <v>5.9</v>
      </c>
      <c r="D14" s="13"/>
      <c r="E14" s="13"/>
    </row>
    <row r="15" spans="2:5" x14ac:dyDescent="0.25">
      <c r="B15" s="7" t="s">
        <v>9</v>
      </c>
      <c r="C15" s="8">
        <v>6.12</v>
      </c>
      <c r="D15" s="13"/>
      <c r="E15" s="13"/>
    </row>
    <row r="16" spans="2:5" ht="16.5" thickBot="1" x14ac:dyDescent="0.3">
      <c r="B16" s="10" t="s">
        <v>10</v>
      </c>
      <c r="C16" s="11">
        <v>3.1</v>
      </c>
      <c r="D16" s="13"/>
      <c r="E16" s="13"/>
    </row>
    <row r="17" spans="2:12" x14ac:dyDescent="0.25">
      <c r="B17" s="14"/>
      <c r="C17" s="15"/>
      <c r="D17" s="15"/>
      <c r="E17" s="15"/>
    </row>
    <row r="18" spans="2:12" s="19" customFormat="1" ht="18.75" x14ac:dyDescent="0.25">
      <c r="B18" s="16" t="s">
        <v>71</v>
      </c>
      <c r="C18" s="17" t="s">
        <v>15</v>
      </c>
      <c r="D18" s="17">
        <v>2005</v>
      </c>
      <c r="E18" s="17">
        <v>2006</v>
      </c>
      <c r="F18" s="17">
        <v>2007</v>
      </c>
      <c r="G18" s="17">
        <v>2008</v>
      </c>
      <c r="H18" s="17">
        <v>2009</v>
      </c>
      <c r="I18" s="17">
        <v>2010</v>
      </c>
      <c r="J18" s="17">
        <v>2011</v>
      </c>
      <c r="K18" s="17">
        <v>2012</v>
      </c>
      <c r="L18" s="18">
        <v>2013</v>
      </c>
    </row>
    <row r="19" spans="2:12" s="19" customFormat="1" x14ac:dyDescent="0.25">
      <c r="B19" s="160" t="s">
        <v>98</v>
      </c>
      <c r="C19" s="28"/>
      <c r="D19" s="176"/>
      <c r="E19" s="176"/>
      <c r="F19" s="176"/>
      <c r="G19" s="176"/>
      <c r="H19" s="176"/>
      <c r="I19" s="176"/>
      <c r="J19" s="176"/>
      <c r="K19" s="176"/>
      <c r="L19" s="177"/>
    </row>
    <row r="20" spans="2:12" s="19" customFormat="1" x14ac:dyDescent="0.25">
      <c r="B20" s="158" t="s">
        <v>143</v>
      </c>
      <c r="C20" s="21"/>
      <c r="D20" s="22">
        <f>('State Production_Dairy'!D7*0.25)+('State Production_Dairy'!E7*0.75)</f>
        <v>0</v>
      </c>
      <c r="E20" s="22">
        <f>('State Production_Dairy'!E7*0.25)+('State Production_Dairy'!F7*0.75)</f>
        <v>0</v>
      </c>
      <c r="F20" s="22">
        <f>('State Production_Dairy'!F7*0.25)+('State Production_Dairy'!G7*0.75)</f>
        <v>0</v>
      </c>
      <c r="G20" s="22">
        <f>('State Production_Dairy'!G7*0.25)+('State Production_Dairy'!H7*0.75)</f>
        <v>0</v>
      </c>
      <c r="H20" s="22">
        <f>('State Production_Dairy'!H7*0.25)+('State Production_Dairy'!I7*0.75)</f>
        <v>0</v>
      </c>
      <c r="I20" s="22">
        <f>('State Production_Dairy'!I7*0.25)+('State Production_Dairy'!J7*0.75)</f>
        <v>0</v>
      </c>
      <c r="J20" s="22">
        <f>('State Production_Dairy'!J7*0.25)+('State Production_Dairy'!K7*0.75)</f>
        <v>0</v>
      </c>
      <c r="K20" s="22">
        <f>('State Production_Dairy'!K7*0.25)+('State Production_Dairy'!L7*0.75)</f>
        <v>0</v>
      </c>
      <c r="L20" s="133">
        <f>('State Production_Dairy'!L7*0.25)+('State Production_Dairy'!M7*0.75)</f>
        <v>0</v>
      </c>
    </row>
    <row r="21" spans="2:12" s="19" customFormat="1" x14ac:dyDescent="0.25">
      <c r="B21" s="158" t="s">
        <v>144</v>
      </c>
      <c r="C21" s="21"/>
      <c r="D21" s="22">
        <f>('State Production_Dairy'!D8*0.25)+('State Production_Dairy'!E8*0.75)</f>
        <v>6242624.0999435913</v>
      </c>
      <c r="E21" s="22">
        <f>('State Production_Dairy'!E8*0.25)+('State Production_Dairy'!F8*0.75)</f>
        <v>6585822.0376945278</v>
      </c>
      <c r="F21" s="22">
        <f>('State Production_Dairy'!F8*0.25)+('State Production_Dairy'!G8*0.75)</f>
        <v>6933899.5669774683</v>
      </c>
      <c r="G21" s="22">
        <f>('State Production_Dairy'!G8*0.25)+('State Production_Dairy'!H8*0.75)</f>
        <v>7229928.1199190356</v>
      </c>
      <c r="H21" s="22">
        <f>('State Production_Dairy'!H8*0.25)+('State Production_Dairy'!I8*0.75)</f>
        <v>7504811.7762219189</v>
      </c>
      <c r="I21" s="22">
        <f>('State Production_Dairy'!I8*0.25)+('State Production_Dairy'!J8*0.75)</f>
        <v>7836624.0003981814</v>
      </c>
      <c r="J21" s="22">
        <f>('State Production_Dairy'!J8*0.25)+('State Production_Dairy'!K8*0.75)</f>
        <v>8222111.7314264849</v>
      </c>
      <c r="K21" s="22">
        <f>('State Production_Dairy'!K8*0.25)+('State Production_Dairy'!L8*0.75)</f>
        <v>8540911.7115174048</v>
      </c>
      <c r="L21" s="133">
        <f>('State Production_Dairy'!L8*0.25)+('State Production_Dairy'!M8*0.75)</f>
        <v>8872723.9356936645</v>
      </c>
    </row>
    <row r="22" spans="2:12" s="19" customFormat="1" x14ac:dyDescent="0.25">
      <c r="B22" s="158" t="s">
        <v>145</v>
      </c>
      <c r="C22" s="21"/>
      <c r="D22" s="22">
        <f>('State Production_Dairy'!D9*0.25)+('State Production_Dairy'!E9*0.75)</f>
        <v>0</v>
      </c>
      <c r="E22" s="22">
        <f>('State Production_Dairy'!E9*0.25)+('State Production_Dairy'!F9*0.75)</f>
        <v>0</v>
      </c>
      <c r="F22" s="22">
        <f>('State Production_Dairy'!F9*0.25)+('State Production_Dairy'!G9*0.75)</f>
        <v>0</v>
      </c>
      <c r="G22" s="22">
        <f>('State Production_Dairy'!G9*0.25)+('State Production_Dairy'!H9*0.75)</f>
        <v>0</v>
      </c>
      <c r="H22" s="22">
        <f>('State Production_Dairy'!H9*0.25)+('State Production_Dairy'!I9*0.75)</f>
        <v>0</v>
      </c>
      <c r="I22" s="22">
        <f>('State Production_Dairy'!I9*0.25)+('State Production_Dairy'!J9*0.75)</f>
        <v>0</v>
      </c>
      <c r="J22" s="22">
        <f>('State Production_Dairy'!J9*0.25)+('State Production_Dairy'!K9*0.75)</f>
        <v>0</v>
      </c>
      <c r="K22" s="22">
        <f>('State Production_Dairy'!K9*0.25)+('State Production_Dairy'!L9*0.75)</f>
        <v>0</v>
      </c>
      <c r="L22" s="133">
        <f>('State Production_Dairy'!L9*0.25)+('State Production_Dairy'!M9*0.75)</f>
        <v>0</v>
      </c>
    </row>
    <row r="23" spans="2:12" s="19" customFormat="1" x14ac:dyDescent="0.25">
      <c r="B23" s="158" t="s">
        <v>146</v>
      </c>
      <c r="C23" s="21"/>
      <c r="D23" s="22">
        <f>('State Production_Dairy'!D10*0.25)+('State Production_Dairy'!E10*0.75)</f>
        <v>0</v>
      </c>
      <c r="E23" s="22">
        <f>('State Production_Dairy'!E10*0.25)+('State Production_Dairy'!F10*0.75)</f>
        <v>0</v>
      </c>
      <c r="F23" s="22">
        <f>('State Production_Dairy'!F10*0.25)+('State Production_Dairy'!G10*0.75)</f>
        <v>0</v>
      </c>
      <c r="G23" s="22">
        <f>('State Production_Dairy'!G10*0.25)+('State Production_Dairy'!H10*0.75)</f>
        <v>0</v>
      </c>
      <c r="H23" s="22">
        <f>('State Production_Dairy'!H10*0.25)+('State Production_Dairy'!I10*0.75)</f>
        <v>0</v>
      </c>
      <c r="I23" s="22">
        <f>('State Production_Dairy'!I10*0.25)+('State Production_Dairy'!J10*0.75)</f>
        <v>0</v>
      </c>
      <c r="J23" s="22">
        <f>('State Production_Dairy'!J10*0.25)+('State Production_Dairy'!K10*0.75)</f>
        <v>0</v>
      </c>
      <c r="K23" s="22">
        <f>('State Production_Dairy'!K10*0.25)+('State Production_Dairy'!L10*0.75)</f>
        <v>0</v>
      </c>
      <c r="L23" s="133">
        <f>('State Production_Dairy'!L10*0.25)+('State Production_Dairy'!M10*0.75)</f>
        <v>0</v>
      </c>
    </row>
    <row r="24" spans="2:12" s="19" customFormat="1" x14ac:dyDescent="0.25">
      <c r="B24" s="158" t="s">
        <v>147</v>
      </c>
      <c r="C24" s="21"/>
      <c r="D24" s="22">
        <f>('State Production_Dairy'!D11*0.25)+('State Production_Dairy'!E11*0.75)</f>
        <v>875543.35202574905</v>
      </c>
      <c r="E24" s="22">
        <f>('State Production_Dairy'!E11*0.25)+('State Production_Dairy'!F11*0.75)</f>
        <v>923677.70514649758</v>
      </c>
      <c r="F24" s="22">
        <f>('State Production_Dairy'!F11*0.25)+('State Production_Dairy'!G11*0.75)</f>
        <v>972496.4329561668</v>
      </c>
      <c r="G24" s="22">
        <f>('State Production_Dairy'!G11*0.25)+('State Production_Dairy'!H11*0.75)</f>
        <v>1014015.1640840162</v>
      </c>
      <c r="H24" s="22">
        <f>('State Production_Dairy'!H11*0.25)+('State Production_Dairy'!I11*0.75)</f>
        <v>1052568.2715598764</v>
      </c>
      <c r="I24" s="22">
        <f>('State Production_Dairy'!I11*0.25)+('State Production_Dairy'!J11*0.75)</f>
        <v>1099105.7504064771</v>
      </c>
      <c r="J24" s="22">
        <f>('State Production_Dairy'!J11*0.25)+('State Production_Dairy'!K11*0.75)</f>
        <v>1153171.3508312041</v>
      </c>
      <c r="K24" s="22">
        <f>('State Production_Dairy'!K11*0.25)+('State Production_Dairy'!L11*0.75)</f>
        <v>1197883.8305073497</v>
      </c>
      <c r="L24" s="133">
        <f>('State Production_Dairy'!L11*0.25)+('State Production_Dairy'!M11*0.75)</f>
        <v>1244421.3093539502</v>
      </c>
    </row>
    <row r="25" spans="2:12" s="19" customFormat="1" x14ac:dyDescent="0.25">
      <c r="B25" s="158" t="s">
        <v>148</v>
      </c>
      <c r="C25" s="21"/>
      <c r="D25" s="22">
        <f>('State Production_Dairy'!D12*0.25)+('State Production_Dairy'!E12*0.75)</f>
        <v>0</v>
      </c>
      <c r="E25" s="22">
        <f>('State Production_Dairy'!E12*0.25)+('State Production_Dairy'!F12*0.75)</f>
        <v>0</v>
      </c>
      <c r="F25" s="22">
        <f>('State Production_Dairy'!F12*0.25)+('State Production_Dairy'!G12*0.75)</f>
        <v>0</v>
      </c>
      <c r="G25" s="22">
        <f>('State Production_Dairy'!G12*0.25)+('State Production_Dairy'!H12*0.75)</f>
        <v>0</v>
      </c>
      <c r="H25" s="22">
        <f>('State Production_Dairy'!H12*0.25)+('State Production_Dairy'!I12*0.75)</f>
        <v>0</v>
      </c>
      <c r="I25" s="22">
        <f>('State Production_Dairy'!I12*0.25)+('State Production_Dairy'!J12*0.75)</f>
        <v>0</v>
      </c>
      <c r="J25" s="22">
        <f>('State Production_Dairy'!J12*0.25)+('State Production_Dairy'!K12*0.75)</f>
        <v>0</v>
      </c>
      <c r="K25" s="22">
        <f>('State Production_Dairy'!K12*0.25)+('State Production_Dairy'!L12*0.75)</f>
        <v>0</v>
      </c>
      <c r="L25" s="133">
        <f>('State Production_Dairy'!L12*0.25)+('State Production_Dairy'!M12*0.75)</f>
        <v>0</v>
      </c>
    </row>
    <row r="26" spans="2:12" s="19" customFormat="1" x14ac:dyDescent="0.25">
      <c r="B26" s="158" t="s">
        <v>149</v>
      </c>
      <c r="C26" s="21"/>
      <c r="D26" s="22">
        <f>('State Production_Dairy'!D13*0.25)+('State Production_Dairy'!E13*0.75)</f>
        <v>79594.850184159004</v>
      </c>
      <c r="E26" s="22">
        <f>('State Production_Dairy'!E13*0.25)+('State Production_Dairy'!F13*0.75)</f>
        <v>83970.700467863411</v>
      </c>
      <c r="F26" s="22">
        <f>('State Production_Dairy'!F13*0.25)+('State Production_Dairy'!G13*0.75)</f>
        <v>88408.766632378814</v>
      </c>
      <c r="G26" s="22">
        <f>('State Production_Dairy'!G13*0.25)+('State Production_Dairy'!H13*0.75)</f>
        <v>92183.196734910583</v>
      </c>
      <c r="H26" s="22">
        <f>('State Production_Dairy'!H13*0.25)+('State Production_Dairy'!I13*0.75)</f>
        <v>95688.024687261495</v>
      </c>
      <c r="I26" s="22">
        <f>('State Production_Dairy'!I13*0.25)+('State Production_Dairy'!J13*0.75)</f>
        <v>99918.704582407008</v>
      </c>
      <c r="J26" s="22">
        <f>('State Production_Dairy'!J13*0.25)+('State Production_Dairy'!K13*0.75)</f>
        <v>104833.7591664731</v>
      </c>
      <c r="K26" s="22">
        <f>('State Production_Dairy'!K13*0.25)+('State Production_Dairy'!L13*0.75)</f>
        <v>108898.5300461227</v>
      </c>
      <c r="L26" s="133">
        <f>('State Production_Dairy'!L13*0.25)+('State Production_Dairy'!M13*0.75)</f>
        <v>113129.20994126821</v>
      </c>
    </row>
    <row r="27" spans="2:12" s="19" customFormat="1" x14ac:dyDescent="0.25">
      <c r="B27" s="158" t="s">
        <v>150</v>
      </c>
      <c r="C27" s="21"/>
      <c r="D27" s="22">
        <f>('State Production_Dairy'!D14*0.25)+('State Production_Dairy'!E14*0.75)</f>
        <v>0</v>
      </c>
      <c r="E27" s="22">
        <f>('State Production_Dairy'!E14*0.25)+('State Production_Dairy'!F14*0.75)</f>
        <v>0</v>
      </c>
      <c r="F27" s="22">
        <f>('State Production_Dairy'!F14*0.25)+('State Production_Dairy'!G14*0.75)</f>
        <v>0</v>
      </c>
      <c r="G27" s="22">
        <f>('State Production_Dairy'!G14*0.25)+('State Production_Dairy'!H14*0.75)</f>
        <v>0</v>
      </c>
      <c r="H27" s="22">
        <f>('State Production_Dairy'!H14*0.25)+('State Production_Dairy'!I14*0.75)</f>
        <v>0</v>
      </c>
      <c r="I27" s="22">
        <f>('State Production_Dairy'!I14*0.25)+('State Production_Dairy'!J14*0.75)</f>
        <v>0</v>
      </c>
      <c r="J27" s="22">
        <f>('State Production_Dairy'!J14*0.25)+('State Production_Dairy'!K14*0.75)</f>
        <v>0</v>
      </c>
      <c r="K27" s="22">
        <f>('State Production_Dairy'!K14*0.25)+('State Production_Dairy'!L14*0.75)</f>
        <v>0</v>
      </c>
      <c r="L27" s="133">
        <f>('State Production_Dairy'!L14*0.25)+('State Production_Dairy'!M14*0.75)</f>
        <v>0</v>
      </c>
    </row>
    <row r="28" spans="2:12" s="19" customFormat="1" x14ac:dyDescent="0.25">
      <c r="B28" s="158" t="s">
        <v>151</v>
      </c>
      <c r="C28" s="21"/>
      <c r="D28" s="22">
        <f>('State Production_Dairy'!D15*0.25)+('State Production_Dairy'!E15*0.75)</f>
        <v>0</v>
      </c>
      <c r="E28" s="22">
        <f>('State Production_Dairy'!E15*0.25)+('State Production_Dairy'!F15*0.75)</f>
        <v>0</v>
      </c>
      <c r="F28" s="22">
        <f>('State Production_Dairy'!F15*0.25)+('State Production_Dairy'!G15*0.75)</f>
        <v>0</v>
      </c>
      <c r="G28" s="22">
        <f>('State Production_Dairy'!G15*0.25)+('State Production_Dairy'!H15*0.75)</f>
        <v>0</v>
      </c>
      <c r="H28" s="22">
        <f>('State Production_Dairy'!H15*0.25)+('State Production_Dairy'!I15*0.75)</f>
        <v>0</v>
      </c>
      <c r="I28" s="22">
        <f>('State Production_Dairy'!I15*0.25)+('State Production_Dairy'!J15*0.75)</f>
        <v>0</v>
      </c>
      <c r="J28" s="22">
        <f>('State Production_Dairy'!J15*0.25)+('State Production_Dairy'!K15*0.75)</f>
        <v>0</v>
      </c>
      <c r="K28" s="22">
        <f>('State Production_Dairy'!K15*0.25)+('State Production_Dairy'!L15*0.75)</f>
        <v>0</v>
      </c>
      <c r="L28" s="133">
        <f>('State Production_Dairy'!L15*0.25)+('State Production_Dairy'!M15*0.75)</f>
        <v>0</v>
      </c>
    </row>
    <row r="29" spans="2:12" s="19" customFormat="1" x14ac:dyDescent="0.25">
      <c r="B29" s="158" t="s">
        <v>152</v>
      </c>
      <c r="C29" s="21"/>
      <c r="D29" s="22">
        <f>('State Production_Dairy'!D16*0.25)+('State Production_Dairy'!E16*0.75)</f>
        <v>3183794.0073663606</v>
      </c>
      <c r="E29" s="22">
        <f>('State Production_Dairy'!E16*0.25)+('State Production_Dairy'!F16*0.75)</f>
        <v>3358828.0187145369</v>
      </c>
      <c r="F29" s="22">
        <f>('State Production_Dairy'!F16*0.25)+('State Production_Dairy'!G16*0.75)</f>
        <v>3536350.6652951525</v>
      </c>
      <c r="G29" s="22">
        <f>('State Production_Dairy'!G16*0.25)+('State Production_Dairy'!H16*0.75)</f>
        <v>3687327.869396423</v>
      </c>
      <c r="H29" s="22">
        <f>('State Production_Dairy'!H16*0.25)+('State Production_Dairy'!I16*0.75)</f>
        <v>3827520.9874904603</v>
      </c>
      <c r="I29" s="22">
        <f>('State Production_Dairy'!I16*0.25)+('State Production_Dairy'!J16*0.75)</f>
        <v>3996748.18329628</v>
      </c>
      <c r="J29" s="22">
        <f>('State Production_Dairy'!J16*0.25)+('State Production_Dairy'!K16*0.75)</f>
        <v>4193350.3666589241</v>
      </c>
      <c r="K29" s="22">
        <f>('State Production_Dairy'!K16*0.25)+('State Production_Dairy'!L16*0.75)</f>
        <v>4355941.2018449083</v>
      </c>
      <c r="L29" s="133">
        <f>('State Production_Dairy'!L16*0.25)+('State Production_Dairy'!M16*0.75)</f>
        <v>4525168.397650728</v>
      </c>
    </row>
    <row r="30" spans="2:12" s="19" customFormat="1" x14ac:dyDescent="0.25">
      <c r="B30" s="158" t="s">
        <v>153</v>
      </c>
      <c r="C30" s="21"/>
      <c r="D30" s="22">
        <f>('State Production_Dairy'!D17*0.25)+('State Production_Dairy'!E17*0.75)</f>
        <v>238784.55055247701</v>
      </c>
      <c r="E30" s="22">
        <f>('State Production_Dairy'!E17*0.25)+('State Production_Dairy'!F17*0.75)</f>
        <v>251912.10140359026</v>
      </c>
      <c r="F30" s="22">
        <f>('State Production_Dairy'!F17*0.25)+('State Production_Dairy'!G17*0.75)</f>
        <v>265226.2998971364</v>
      </c>
      <c r="G30" s="22">
        <f>('State Production_Dairy'!G17*0.25)+('State Production_Dairy'!H17*0.75)</f>
        <v>276549.59020473174</v>
      </c>
      <c r="H30" s="22">
        <f>('State Production_Dairy'!H17*0.25)+('State Production_Dairy'!I17*0.75)</f>
        <v>287064.07406178449</v>
      </c>
      <c r="I30" s="22">
        <f>('State Production_Dairy'!I17*0.25)+('State Production_Dairy'!J17*0.75)</f>
        <v>299756.11374722101</v>
      </c>
      <c r="J30" s="22">
        <f>('State Production_Dairy'!J17*0.25)+('State Production_Dairy'!K17*0.75)</f>
        <v>314501.27749941929</v>
      </c>
      <c r="K30" s="22">
        <f>('State Production_Dairy'!K17*0.25)+('State Production_Dairy'!L17*0.75)</f>
        <v>326695.59013836808</v>
      </c>
      <c r="L30" s="133">
        <f>('State Production_Dairy'!L17*0.25)+('State Production_Dairy'!M17*0.75)</f>
        <v>339387.6298238046</v>
      </c>
    </row>
    <row r="31" spans="2:12" s="19" customFormat="1" x14ac:dyDescent="0.25">
      <c r="B31" s="158" t="s">
        <v>154</v>
      </c>
      <c r="C31" s="21"/>
      <c r="D31" s="22">
        <f>('State Production_Dairy'!D18*0.25)+('State Production_Dairy'!E18*0.75)</f>
        <v>11522946.461160699</v>
      </c>
      <c r="E31" s="22">
        <f>('State Production_Dairy'!E18*0.25)+('State Production_Dairy'!F18*0.75)</f>
        <v>12156438.306732588</v>
      </c>
      <c r="F31" s="22">
        <f>('State Production_Dairy'!F18*0.25)+('State Production_Dairy'!G18*0.75)</f>
        <v>12798937.145369479</v>
      </c>
      <c r="G31" s="22">
        <f>('State Production_Dairy'!G18*0.25)+('State Production_Dairy'!H18*0.75)</f>
        <v>13345361.391313005</v>
      </c>
      <c r="H31" s="22">
        <f>('State Production_Dairy'!H18*0.25)+('State Production_Dairy'!I18*0.75)</f>
        <v>13852755.333974848</v>
      </c>
      <c r="I31" s="22">
        <f>('State Production_Dairy'!I18*0.25)+('State Production_Dairy'!J18*0.75)</f>
        <v>14465230.862395063</v>
      </c>
      <c r="J31" s="22">
        <f>('State Production_Dairy'!J18*0.25)+('State Production_Dairy'!K18*0.75)</f>
        <v>15176783.314530309</v>
      </c>
      <c r="K31" s="22">
        <f>('State Production_Dairy'!K18*0.25)+('State Production_Dairy'!L18*0.75)</f>
        <v>15765240.194777183</v>
      </c>
      <c r="L31" s="133">
        <f>('State Production_Dairy'!L18*0.25)+('State Production_Dairy'!M18*0.75)</f>
        <v>16377715.723197399</v>
      </c>
    </row>
    <row r="32" spans="2:12" s="19" customFormat="1" x14ac:dyDescent="0.25">
      <c r="B32" s="158" t="s">
        <v>155</v>
      </c>
      <c r="C32" s="21"/>
      <c r="D32" s="22">
        <f>('State Production_Dairy'!D19*0.25)+('State Production_Dairy'!E19*0.75)</f>
        <v>2345660.2349271658</v>
      </c>
      <c r="E32" s="22">
        <f>('State Production_Dairy'!E19*0.25)+('State Production_Dairy'!F19*0.75)</f>
        <v>2474616.5427879347</v>
      </c>
      <c r="F32" s="22">
        <f>('State Production_Dairy'!F19*0.25)+('State Production_Dairy'!G19*0.75)</f>
        <v>2605406.3526562033</v>
      </c>
      <c r="G32" s="22">
        <f>('State Production_Dairy'!G19*0.25)+('State Production_Dairy'!H19*0.75)</f>
        <v>2716638.8077778146</v>
      </c>
      <c r="H32" s="22">
        <f>('State Production_Dairy'!H19*0.25)+('State Production_Dairy'!I19*0.75)</f>
        <v>2819926.0875335969</v>
      </c>
      <c r="I32" s="22">
        <f>('State Production_Dairy'!I19*0.25)+('State Production_Dairy'!J19*0.75)</f>
        <v>2944604.2240435346</v>
      </c>
      <c r="J32" s="22">
        <f>('State Production_Dairy'!J19*0.25)+('State Production_Dairy'!K19*0.75)</f>
        <v>3089450.8826359622</v>
      </c>
      <c r="K32" s="22">
        <f>('State Production_Dairy'!K19*0.25)+('State Production_Dairy'!L19*0.75)</f>
        <v>3209239.6804592363</v>
      </c>
      <c r="L32" s="133">
        <f>('State Production_Dairy'!L19*0.25)+('State Production_Dairy'!M19*0.75)</f>
        <v>3333917.816969174</v>
      </c>
    </row>
    <row r="33" spans="2:12" s="19" customFormat="1" x14ac:dyDescent="0.25">
      <c r="B33" s="158" t="s">
        <v>156</v>
      </c>
      <c r="C33" s="21"/>
      <c r="D33" s="22">
        <f>('State Production_Dairy'!D20*0.25)+('State Production_Dairy'!E20*0.75)</f>
        <v>481548.84361416195</v>
      </c>
      <c r="E33" s="22">
        <f>('State Production_Dairy'!E20*0.25)+('State Production_Dairy'!F20*0.75)</f>
        <v>508022.73783057363</v>
      </c>
      <c r="F33" s="22">
        <f>('State Production_Dairy'!F20*0.25)+('State Production_Dairy'!G20*0.75)</f>
        <v>534873.03812589182</v>
      </c>
      <c r="G33" s="22">
        <f>('State Production_Dairy'!G20*0.25)+('State Production_Dairy'!H20*0.75)</f>
        <v>557708.34024620894</v>
      </c>
      <c r="H33" s="22">
        <f>('State Production_Dairy'!H20*0.25)+('State Production_Dairy'!I20*0.75)</f>
        <v>578912.54935793206</v>
      </c>
      <c r="I33" s="22">
        <f>('State Production_Dairy'!I20*0.25)+('State Production_Dairy'!J20*0.75)</f>
        <v>604508.16272356233</v>
      </c>
      <c r="J33" s="22">
        <f>('State Production_Dairy'!J20*0.25)+('State Production_Dairy'!K20*0.75)</f>
        <v>634244.24295716232</v>
      </c>
      <c r="K33" s="22">
        <f>('State Production_Dairy'!K20*0.25)+('State Production_Dairy'!L20*0.75)</f>
        <v>658836.1067790424</v>
      </c>
      <c r="L33" s="133">
        <f>('State Production_Dairy'!L20*0.25)+('State Production_Dairy'!M20*0.75)</f>
        <v>684431.72014467255</v>
      </c>
    </row>
    <row r="34" spans="2:12" s="19" customFormat="1" x14ac:dyDescent="0.25">
      <c r="B34" s="158" t="s">
        <v>157</v>
      </c>
      <c r="C34" s="21"/>
      <c r="D34" s="22">
        <f>('State Production_Dairy'!D21*0.25)+('State Production_Dairy'!E21*0.75)</f>
        <v>23878.455055247701</v>
      </c>
      <c r="E34" s="22">
        <f>('State Production_Dairy'!E21*0.25)+('State Production_Dairy'!F21*0.75)</f>
        <v>25191.210140359028</v>
      </c>
      <c r="F34" s="22">
        <f>('State Production_Dairy'!F21*0.25)+('State Production_Dairy'!G21*0.75)</f>
        <v>26522.629989713641</v>
      </c>
      <c r="G34" s="22">
        <f>('State Production_Dairy'!G21*0.25)+('State Production_Dairy'!H21*0.75)</f>
        <v>27654.959020473176</v>
      </c>
      <c r="H34" s="22">
        <f>('State Production_Dairy'!H21*0.25)+('State Production_Dairy'!I21*0.75)</f>
        <v>28706.407406178452</v>
      </c>
      <c r="I34" s="22">
        <f>('State Production_Dairy'!I21*0.25)+('State Production_Dairy'!J21*0.75)</f>
        <v>29975.611374722102</v>
      </c>
      <c r="J34" s="22">
        <f>('State Production_Dairy'!J21*0.25)+('State Production_Dairy'!K21*0.75)</f>
        <v>31450.127749941934</v>
      </c>
      <c r="K34" s="22">
        <f>('State Production_Dairy'!K21*0.25)+('State Production_Dairy'!L21*0.75)</f>
        <v>32669.559013836817</v>
      </c>
      <c r="L34" s="133">
        <f>('State Production_Dairy'!L21*0.25)+('State Production_Dairy'!M21*0.75)</f>
        <v>33938.76298238046</v>
      </c>
    </row>
    <row r="35" spans="2:12" s="19" customFormat="1" x14ac:dyDescent="0.25">
      <c r="B35" s="158" t="s">
        <v>158</v>
      </c>
      <c r="C35" s="21"/>
      <c r="D35" s="22">
        <f>('State Production_Dairy'!D22*0.25)+('State Production_Dairy'!E22*0.75)</f>
        <v>0</v>
      </c>
      <c r="E35" s="22">
        <f>('State Production_Dairy'!E22*0.25)+('State Production_Dairy'!F22*0.75)</f>
        <v>0</v>
      </c>
      <c r="F35" s="22">
        <f>('State Production_Dairy'!F22*0.25)+('State Production_Dairy'!G22*0.75)</f>
        <v>0</v>
      </c>
      <c r="G35" s="22">
        <f>('State Production_Dairy'!G22*0.25)+('State Production_Dairy'!H22*0.75)</f>
        <v>0</v>
      </c>
      <c r="H35" s="22">
        <f>('State Production_Dairy'!H22*0.25)+('State Production_Dairy'!I22*0.75)</f>
        <v>0</v>
      </c>
      <c r="I35" s="22">
        <f>('State Production_Dairy'!I22*0.25)+('State Production_Dairy'!J22*0.75)</f>
        <v>0</v>
      </c>
      <c r="J35" s="22">
        <f>('State Production_Dairy'!J22*0.25)+('State Production_Dairy'!K22*0.75)</f>
        <v>0</v>
      </c>
      <c r="K35" s="22">
        <f>('State Production_Dairy'!K22*0.25)+('State Production_Dairy'!L22*0.75)</f>
        <v>0</v>
      </c>
      <c r="L35" s="133">
        <f>('State Production_Dairy'!L22*0.25)+('State Production_Dairy'!M22*0.75)</f>
        <v>0</v>
      </c>
    </row>
    <row r="36" spans="2:12" s="19" customFormat="1" x14ac:dyDescent="0.25">
      <c r="B36" s="158" t="s">
        <v>159</v>
      </c>
      <c r="C36" s="21"/>
      <c r="D36" s="22">
        <f>('State Production_Dairy'!D23*0.25)+('State Production_Dairy'!E23*0.75)</f>
        <v>3826920.3968543652</v>
      </c>
      <c r="E36" s="22">
        <f>('State Production_Dairy'!E23*0.25)+('State Production_Dairy'!F23*0.75)</f>
        <v>4037311.2784948731</v>
      </c>
      <c r="F36" s="22">
        <f>('State Production_Dairy'!F23*0.25)+('State Production_Dairy'!G23*0.75)</f>
        <v>4250693.4996847725</v>
      </c>
      <c r="G36" s="22">
        <f>('State Production_Dairy'!G23*0.25)+('State Production_Dairy'!H23*0.75)</f>
        <v>4432168.0990145002</v>
      </c>
      <c r="H36" s="22">
        <f>('State Production_Dairy'!H23*0.25)+('State Production_Dairy'!I23*0.75)</f>
        <v>4600680.2269635331</v>
      </c>
      <c r="I36" s="22">
        <f>('State Production_Dairy'!I23*0.25)+('State Production_Dairy'!J23*0.75)</f>
        <v>4804091.3163221292</v>
      </c>
      <c r="J36" s="22">
        <f>('State Production_Dairy'!J23*0.25)+('State Production_Dairy'!K23*0.75)</f>
        <v>5040407.1407240275</v>
      </c>
      <c r="K36" s="22">
        <f>('State Production_Dairy'!K23*0.25)+('State Production_Dairy'!L23*0.75)</f>
        <v>5235841.3246175796</v>
      </c>
      <c r="L36" s="133">
        <f>('State Production_Dairy'!L23*0.25)+('State Production_Dairy'!M23*0.75)</f>
        <v>5439252.4139761757</v>
      </c>
    </row>
    <row r="37" spans="2:12" s="19" customFormat="1" x14ac:dyDescent="0.25">
      <c r="B37" s="158" t="s">
        <v>160</v>
      </c>
      <c r="C37" s="21"/>
      <c r="D37" s="22">
        <f>('State Production_Dairy'!D24*0.25)+('State Production_Dairy'!E24*0.75)</f>
        <v>1269935.834688257</v>
      </c>
      <c r="E37" s="22">
        <f>('State Production_Dairy'!E24*0.25)+('State Production_Dairy'!F24*0.75)</f>
        <v>1339752.5259647609</v>
      </c>
      <c r="F37" s="22">
        <f>('State Production_Dairy'!F24*0.25)+('State Production_Dairy'!G24*0.75)</f>
        <v>1410561.8716196038</v>
      </c>
      <c r="G37" s="22">
        <f>('State Production_Dairy'!G24*0.25)+('State Production_Dairy'!H24*0.75)</f>
        <v>1470782.9039054983</v>
      </c>
      <c r="H37" s="22">
        <f>('State Production_Dairy'!H24*0.25)+('State Production_Dairy'!I24*0.75)</f>
        <v>1526702.4338852572</v>
      </c>
      <c r="I37" s="22">
        <f>('State Production_Dairy'!I24*0.25)+('State Production_Dairy'!J24*0.75)</f>
        <v>1594202.9316123039</v>
      </c>
      <c r="J37" s="22">
        <f>('State Production_Dairy'!J24*0.25)+('State Production_Dairy'!K24*0.75)</f>
        <v>1672622.6275010782</v>
      </c>
      <c r="K37" s="22">
        <f>('State Production_Dairy'!K24*0.25)+('State Production_Dairy'!L24*0.75)</f>
        <v>1737476.0468858876</v>
      </c>
      <c r="L37" s="133">
        <f>('State Production_Dairy'!L24*0.25)+('State Production_Dairy'!M24*0.75)</f>
        <v>1804976.5446129343</v>
      </c>
    </row>
    <row r="38" spans="2:12" s="19" customFormat="1" x14ac:dyDescent="0.25">
      <c r="B38" s="158" t="s">
        <v>161</v>
      </c>
      <c r="C38" s="21"/>
      <c r="D38" s="22">
        <f>('State Production_Dairy'!D25*0.25)+('State Production_Dairy'!E25*0.75)</f>
        <v>0</v>
      </c>
      <c r="E38" s="22">
        <f>('State Production_Dairy'!E25*0.25)+('State Production_Dairy'!F25*0.75)</f>
        <v>0</v>
      </c>
      <c r="F38" s="22">
        <f>('State Production_Dairy'!F25*0.25)+('State Production_Dairy'!G25*0.75)</f>
        <v>0</v>
      </c>
      <c r="G38" s="22">
        <f>('State Production_Dairy'!G25*0.25)+('State Production_Dairy'!H25*0.75)</f>
        <v>0</v>
      </c>
      <c r="H38" s="22">
        <f>('State Production_Dairy'!H25*0.25)+('State Production_Dairy'!I25*0.75)</f>
        <v>0</v>
      </c>
      <c r="I38" s="22">
        <f>('State Production_Dairy'!I25*0.25)+('State Production_Dairy'!J25*0.75)</f>
        <v>0</v>
      </c>
      <c r="J38" s="22">
        <f>('State Production_Dairy'!J25*0.25)+('State Production_Dairy'!K25*0.75)</f>
        <v>0</v>
      </c>
      <c r="K38" s="22">
        <f>('State Production_Dairy'!K25*0.25)+('State Production_Dairy'!L25*0.75)</f>
        <v>0</v>
      </c>
      <c r="L38" s="133">
        <f>('State Production_Dairy'!L25*0.25)+('State Production_Dairy'!M25*0.75)</f>
        <v>0</v>
      </c>
    </row>
    <row r="39" spans="2:12" s="19" customFormat="1" x14ac:dyDescent="0.25">
      <c r="B39" s="158" t="s">
        <v>162</v>
      </c>
      <c r="C39" s="21"/>
      <c r="D39" s="22">
        <f>('State Production_Dairy'!D26*0.25)+('State Production_Dairy'!E26*0.75)</f>
        <v>3989691.8654809697</v>
      </c>
      <c r="E39" s="22">
        <f>('State Production_Dairy'!E26*0.25)+('State Production_Dairy'!F26*0.75)</f>
        <v>4209031.3609516537</v>
      </c>
      <c r="F39" s="22">
        <f>('State Production_Dairy'!F26*0.25)+('State Production_Dairy'!G26*0.75)</f>
        <v>4431489.4274479877</v>
      </c>
      <c r="G39" s="22">
        <f>('State Production_Dairy'!G26*0.25)+('State Production_Dairy'!H26*0.75)</f>
        <v>4620682.7363373917</v>
      </c>
      <c r="H39" s="22">
        <f>('State Production_Dairy'!H26*0.25)+('State Production_Dairy'!I26*0.75)</f>
        <v>4796362.237448982</v>
      </c>
      <c r="I39" s="22">
        <f>('State Production_Dairy'!I26*0.25)+('State Production_Dairy'!J26*0.75)</f>
        <v>5008425.0671931505</v>
      </c>
      <c r="J39" s="22">
        <f>('State Production_Dairy'!J26*0.25)+('State Production_Dairy'!K26*0.75)</f>
        <v>5254792.1782194637</v>
      </c>
      <c r="K39" s="22">
        <f>('State Production_Dairy'!K26*0.25)+('State Production_Dairy'!L26*0.75)</f>
        <v>5458538.8185619004</v>
      </c>
      <c r="L39" s="133">
        <f>('State Production_Dairy'!L26*0.25)+('State Production_Dairy'!M26*0.75)</f>
        <v>5670601.648306068</v>
      </c>
    </row>
    <row r="40" spans="2:12" s="19" customFormat="1" x14ac:dyDescent="0.25">
      <c r="B40" s="158" t="s">
        <v>163</v>
      </c>
      <c r="C40" s="21"/>
      <c r="D40" s="22">
        <f>('State Production_Dairy'!D27*0.25)+('State Production_Dairy'!E27*0.75)</f>
        <v>21165862.560971562</v>
      </c>
      <c r="E40" s="22">
        <f>('State Production_Dairy'!E27*0.25)+('State Production_Dairy'!F27*0.75)</f>
        <v>22329488.668414243</v>
      </c>
      <c r="F40" s="22">
        <f>('State Production_Dairy'!F27*0.25)+('State Production_Dairy'!G27*0.75)</f>
        <v>23509659.22288217</v>
      </c>
      <c r="G40" s="22">
        <f>('State Production_Dairy'!G27*0.25)+('State Production_Dairy'!H27*0.75)</f>
        <v>24513355.675747424</v>
      </c>
      <c r="H40" s="22">
        <f>('State Production_Dairy'!H27*0.25)+('State Production_Dairy'!I27*0.75)</f>
        <v>25445359.524836577</v>
      </c>
      <c r="I40" s="22">
        <f>('State Production_Dairy'!I27*0.25)+('State Production_Dairy'!J27*0.75)</f>
        <v>26570381.922553673</v>
      </c>
      <c r="J40" s="22">
        <f>('State Production_Dairy'!J27*0.25)+('State Production_Dairy'!K27*0.75)</f>
        <v>27877393.237548526</v>
      </c>
      <c r="K40" s="22">
        <f>('State Production_Dairy'!K27*0.25)+('State Production_Dairy'!L27*0.75)</f>
        <v>28958297.10986495</v>
      </c>
      <c r="L40" s="133">
        <f>('State Production_Dairy'!L27*0.25)+('State Production_Dairy'!M27*0.75)</f>
        <v>30083319.507582042</v>
      </c>
    </row>
    <row r="41" spans="2:12" s="19" customFormat="1" x14ac:dyDescent="0.25">
      <c r="B41" s="158" t="s">
        <v>164</v>
      </c>
      <c r="C41" s="21"/>
      <c r="D41" s="22">
        <f>('State Production_Dairy'!D28*0.25)+('State Production_Dairy'!E28*0.75)</f>
        <v>0</v>
      </c>
      <c r="E41" s="22">
        <f>('State Production_Dairy'!E28*0.25)+('State Production_Dairy'!F28*0.75)</f>
        <v>0</v>
      </c>
      <c r="F41" s="22">
        <f>('State Production_Dairy'!F28*0.25)+('State Production_Dairy'!G28*0.75)</f>
        <v>0</v>
      </c>
      <c r="G41" s="22">
        <f>('State Production_Dairy'!G28*0.25)+('State Production_Dairy'!H28*0.75)</f>
        <v>0</v>
      </c>
      <c r="H41" s="22">
        <f>('State Production_Dairy'!H28*0.25)+('State Production_Dairy'!I28*0.75)</f>
        <v>0</v>
      </c>
      <c r="I41" s="22">
        <f>('State Production_Dairy'!I28*0.25)+('State Production_Dairy'!J28*0.75)</f>
        <v>0</v>
      </c>
      <c r="J41" s="22">
        <f>('State Production_Dairy'!J28*0.25)+('State Production_Dairy'!K28*0.75)</f>
        <v>0</v>
      </c>
      <c r="K41" s="22">
        <f>('State Production_Dairy'!K28*0.25)+('State Production_Dairy'!L28*0.75)</f>
        <v>0</v>
      </c>
      <c r="L41" s="133">
        <f>('State Production_Dairy'!L28*0.25)+('State Production_Dairy'!M28*0.75)</f>
        <v>0</v>
      </c>
    </row>
    <row r="42" spans="2:12" s="19" customFormat="1" x14ac:dyDescent="0.25">
      <c r="B42" s="158" t="s">
        <v>165</v>
      </c>
      <c r="C42" s="21"/>
      <c r="D42" s="22">
        <f>('State Production_Dairy'!D29*0.25)+('State Production_Dairy'!E29*0.75)</f>
        <v>0</v>
      </c>
      <c r="E42" s="22">
        <f>('State Production_Dairy'!E29*0.25)+('State Production_Dairy'!F29*0.75)</f>
        <v>0</v>
      </c>
      <c r="F42" s="22">
        <f>('State Production_Dairy'!F29*0.25)+('State Production_Dairy'!G29*0.75)</f>
        <v>0</v>
      </c>
      <c r="G42" s="22">
        <f>('State Production_Dairy'!G29*0.25)+('State Production_Dairy'!H29*0.75)</f>
        <v>0</v>
      </c>
      <c r="H42" s="22">
        <f>('State Production_Dairy'!H29*0.25)+('State Production_Dairy'!I29*0.75)</f>
        <v>0</v>
      </c>
      <c r="I42" s="22">
        <f>('State Production_Dairy'!I29*0.25)+('State Production_Dairy'!J29*0.75)</f>
        <v>0</v>
      </c>
      <c r="J42" s="22">
        <f>('State Production_Dairy'!J29*0.25)+('State Production_Dairy'!K29*0.75)</f>
        <v>0</v>
      </c>
      <c r="K42" s="22">
        <f>('State Production_Dairy'!K29*0.25)+('State Production_Dairy'!L29*0.75)</f>
        <v>0</v>
      </c>
      <c r="L42" s="133">
        <f>('State Production_Dairy'!L29*0.25)+('State Production_Dairy'!M29*0.75)</f>
        <v>0</v>
      </c>
    </row>
    <row r="43" spans="2:12" s="19" customFormat="1" x14ac:dyDescent="0.25">
      <c r="B43" s="158" t="s">
        <v>166</v>
      </c>
      <c r="C43" s="21"/>
      <c r="D43" s="22">
        <f>('State Production_Dairy'!D30*0.25)+('State Production_Dairy'!E30*0.75)</f>
        <v>0</v>
      </c>
      <c r="E43" s="22">
        <f>('State Production_Dairy'!E30*0.25)+('State Production_Dairy'!F30*0.75)</f>
        <v>0</v>
      </c>
      <c r="F43" s="22">
        <f>('State Production_Dairy'!F30*0.25)+('State Production_Dairy'!G30*0.75)</f>
        <v>0</v>
      </c>
      <c r="G43" s="22">
        <f>('State Production_Dairy'!G30*0.25)+('State Production_Dairy'!H30*0.75)</f>
        <v>0</v>
      </c>
      <c r="H43" s="22">
        <f>('State Production_Dairy'!H30*0.25)+('State Production_Dairy'!I30*0.75)</f>
        <v>0</v>
      </c>
      <c r="I43" s="22">
        <f>('State Production_Dairy'!I30*0.25)+('State Production_Dairy'!J30*0.75)</f>
        <v>0</v>
      </c>
      <c r="J43" s="22">
        <f>('State Production_Dairy'!J30*0.25)+('State Production_Dairy'!K30*0.75)</f>
        <v>0</v>
      </c>
      <c r="K43" s="22">
        <f>('State Production_Dairy'!K30*0.25)+('State Production_Dairy'!L30*0.75)</f>
        <v>0</v>
      </c>
      <c r="L43" s="133">
        <f>('State Production_Dairy'!L30*0.25)+('State Production_Dairy'!M30*0.75)</f>
        <v>0</v>
      </c>
    </row>
    <row r="44" spans="2:12" s="19" customFormat="1" x14ac:dyDescent="0.25">
      <c r="B44" s="158" t="s">
        <v>167</v>
      </c>
      <c r="C44" s="21"/>
      <c r="D44" s="22">
        <f>('State Production_Dairy'!D31*0.25)+('State Production_Dairy'!E31*0.75)</f>
        <v>0</v>
      </c>
      <c r="E44" s="22">
        <f>('State Production_Dairy'!E31*0.25)+('State Production_Dairy'!F31*0.75)</f>
        <v>0</v>
      </c>
      <c r="F44" s="22">
        <f>('State Production_Dairy'!F31*0.25)+('State Production_Dairy'!G31*0.75)</f>
        <v>0</v>
      </c>
      <c r="G44" s="22">
        <f>('State Production_Dairy'!G31*0.25)+('State Production_Dairy'!H31*0.75)</f>
        <v>0</v>
      </c>
      <c r="H44" s="22">
        <f>('State Production_Dairy'!H31*0.25)+('State Production_Dairy'!I31*0.75)</f>
        <v>0</v>
      </c>
      <c r="I44" s="22">
        <f>('State Production_Dairy'!I31*0.25)+('State Production_Dairy'!J31*0.75)</f>
        <v>0</v>
      </c>
      <c r="J44" s="22">
        <f>('State Production_Dairy'!J31*0.25)+('State Production_Dairy'!K31*0.75)</f>
        <v>0</v>
      </c>
      <c r="K44" s="22">
        <f>('State Production_Dairy'!K31*0.25)+('State Production_Dairy'!L31*0.75)</f>
        <v>0</v>
      </c>
      <c r="L44" s="133">
        <f>('State Production_Dairy'!L31*0.25)+('State Production_Dairy'!M31*0.75)</f>
        <v>0</v>
      </c>
    </row>
    <row r="45" spans="2:12" s="19" customFormat="1" x14ac:dyDescent="0.25">
      <c r="B45" s="158" t="s">
        <v>168</v>
      </c>
      <c r="C45" s="21"/>
      <c r="D45" s="22">
        <f>('State Production_Dairy'!D32*0.25)+('State Production_Dairy'!E32*0.75)</f>
        <v>475977.20410127088</v>
      </c>
      <c r="E45" s="22">
        <f>('State Production_Dairy'!E32*0.25)+('State Production_Dairy'!F32*0.75)</f>
        <v>502144.7887978233</v>
      </c>
      <c r="F45" s="22">
        <f>('State Production_Dairy'!F32*0.25)+('State Production_Dairy'!G32*0.75)</f>
        <v>528684.42446162528</v>
      </c>
      <c r="G45" s="22">
        <f>('State Production_Dairy'!G32*0.25)+('State Production_Dairy'!H32*0.75)</f>
        <v>551255.51647476526</v>
      </c>
      <c r="H45" s="22">
        <f>('State Production_Dairy'!H32*0.25)+('State Production_Dairy'!I32*0.75)</f>
        <v>572214.38762982376</v>
      </c>
      <c r="I45" s="22">
        <f>('State Production_Dairy'!I32*0.25)+('State Production_Dairy'!J32*0.75)</f>
        <v>597513.85340279399</v>
      </c>
      <c r="J45" s="22">
        <f>('State Production_Dairy'!J32*0.25)+('State Production_Dairy'!K32*0.75)</f>
        <v>626905.87981550931</v>
      </c>
      <c r="K45" s="22">
        <f>('State Production_Dairy'!K32*0.25)+('State Production_Dairy'!L32*0.75)</f>
        <v>651213.20967581379</v>
      </c>
      <c r="L45" s="133">
        <f>('State Production_Dairy'!L32*0.25)+('State Production_Dairy'!M32*0.75)</f>
        <v>676512.67544878391</v>
      </c>
    </row>
    <row r="46" spans="2:12" s="19" customFormat="1" x14ac:dyDescent="0.25">
      <c r="B46" s="158" t="s">
        <v>169</v>
      </c>
      <c r="C46" s="21"/>
      <c r="D46" s="22">
        <f>('State Production_Dairy'!D33*0.25)+('State Production_Dairy'!E33*0.75)</f>
        <v>39797.425092079502</v>
      </c>
      <c r="E46" s="22">
        <f>('State Production_Dairy'!E33*0.25)+('State Production_Dairy'!F33*0.75)</f>
        <v>41985.350233931706</v>
      </c>
      <c r="F46" s="22">
        <f>('State Production_Dairy'!F33*0.25)+('State Production_Dairy'!G33*0.75)</f>
        <v>44204.383316189407</v>
      </c>
      <c r="G46" s="22">
        <f>('State Production_Dairy'!G33*0.25)+('State Production_Dairy'!H33*0.75)</f>
        <v>46091.598367455292</v>
      </c>
      <c r="H46" s="22">
        <f>('State Production_Dairy'!H33*0.25)+('State Production_Dairy'!I33*0.75)</f>
        <v>47844.012343630748</v>
      </c>
      <c r="I46" s="22">
        <f>('State Production_Dairy'!I33*0.25)+('State Production_Dairy'!J33*0.75)</f>
        <v>49959.352291203504</v>
      </c>
      <c r="J46" s="22">
        <f>('State Production_Dairy'!J33*0.25)+('State Production_Dairy'!K33*0.75)</f>
        <v>52416.87958323655</v>
      </c>
      <c r="K46" s="22">
        <f>('State Production_Dairy'!K33*0.25)+('State Production_Dairy'!L33*0.75)</f>
        <v>54449.265023061351</v>
      </c>
      <c r="L46" s="133">
        <f>('State Production_Dairy'!L33*0.25)+('State Production_Dairy'!M33*0.75)</f>
        <v>56564.604970634107</v>
      </c>
    </row>
    <row r="47" spans="2:12" s="19" customFormat="1" x14ac:dyDescent="0.25">
      <c r="B47" s="158" t="s">
        <v>170</v>
      </c>
      <c r="C47" s="21"/>
      <c r="D47" s="22">
        <f>('State Production_Dairy'!D34*0.25)+('State Production_Dairy'!E34*0.75)</f>
        <v>6645374.041875435</v>
      </c>
      <c r="E47" s="22">
        <f>('State Production_Dairy'!E34*0.25)+('State Production_Dairy'!F34*0.75)</f>
        <v>7010713.7820619177</v>
      </c>
      <c r="F47" s="22">
        <f>('State Production_Dairy'!F34*0.25)+('State Production_Dairy'!G34*0.75)</f>
        <v>7381247.9261373058</v>
      </c>
      <c r="G47" s="22">
        <f>('State Production_Dairy'!G34*0.25)+('State Production_Dairy'!H34*0.75)</f>
        <v>7696375.0953976829</v>
      </c>
      <c r="H47" s="22">
        <f>('State Production_Dairy'!H34*0.25)+('State Production_Dairy'!I34*0.75)</f>
        <v>7988993.1811394636</v>
      </c>
      <c r="I47" s="22">
        <f>('State Production_Dairy'!I34*0.25)+('State Production_Dairy'!J34*0.75)</f>
        <v>8342212.6455851607</v>
      </c>
      <c r="J47" s="22">
        <f>('State Production_Dairy'!J34*0.25)+('State Production_Dairy'!K34*0.75)</f>
        <v>8752570.5528088398</v>
      </c>
      <c r="K47" s="22">
        <f>('State Production_Dairy'!K34*0.25)+('State Production_Dairy'!L34*0.75)</f>
        <v>9091938.2735507842</v>
      </c>
      <c r="L47" s="133">
        <f>('State Production_Dairy'!L34*0.25)+('State Production_Dairy'!M34*0.75)</f>
        <v>9445157.7379964814</v>
      </c>
    </row>
    <row r="48" spans="2:12" s="19" customFormat="1" x14ac:dyDescent="0.25">
      <c r="B48" s="158" t="s">
        <v>171</v>
      </c>
      <c r="C48" s="21"/>
      <c r="D48" s="22">
        <f>('State Production_Dairy'!D35*0.25)+('State Production_Dairy'!E35*0.75)</f>
        <v>4601378.2891462315</v>
      </c>
      <c r="E48" s="22">
        <f>('State Production_Dairy'!E35*0.25)+('State Production_Dairy'!F35*0.75)</f>
        <v>4854346.1940471847</v>
      </c>
      <c r="F48" s="22">
        <f>('State Production_Dairy'!F35*0.25)+('State Production_Dairy'!G35*0.75)</f>
        <v>5110910.7990178186</v>
      </c>
      <c r="G48" s="22">
        <f>('State Production_Dairy'!G35*0.25)+('State Production_Dairy'!H35*0.75)</f>
        <v>5329110.6032451801</v>
      </c>
      <c r="H48" s="22">
        <f>('State Production_Dairy'!H35*0.25)+('State Production_Dairy'!I35*0.75)</f>
        <v>5531724.707170587</v>
      </c>
      <c r="I48" s="22">
        <f>('State Production_Dairy'!I35*0.25)+('State Production_Dairy'!J35*0.75)</f>
        <v>5776300.3119089482</v>
      </c>
      <c r="J48" s="22">
        <f>('State Production_Dairy'!J35*0.25)+('State Production_Dairy'!K35*0.75)</f>
        <v>6060439.6174138095</v>
      </c>
      <c r="K48" s="22">
        <f>('State Production_Dairy'!K35*0.25)+('State Production_Dairy'!L35*0.75)</f>
        <v>6295424.0219663531</v>
      </c>
      <c r="L48" s="133">
        <f>('State Production_Dairy'!L35*0.25)+('State Production_Dairy'!M35*0.75)</f>
        <v>6539999.6267047152</v>
      </c>
    </row>
    <row r="49" spans="2:12" s="19" customFormat="1" x14ac:dyDescent="0.25">
      <c r="B49" s="158" t="s">
        <v>172</v>
      </c>
      <c r="C49" s="21"/>
      <c r="D49" s="22">
        <f>('State Production_Dairy'!D36*0.25)+('State Production_Dairy'!E36*0.75)</f>
        <v>19898.712546039751</v>
      </c>
      <c r="E49" s="22">
        <f>('State Production_Dairy'!E36*0.25)+('State Production_Dairy'!F36*0.75)</f>
        <v>20992.675116965853</v>
      </c>
      <c r="F49" s="22">
        <f>('State Production_Dairy'!F36*0.25)+('State Production_Dairy'!G36*0.75)</f>
        <v>22102.191658094704</v>
      </c>
      <c r="G49" s="22">
        <f>('State Production_Dairy'!G36*0.25)+('State Production_Dairy'!H36*0.75)</f>
        <v>23045.799183727646</v>
      </c>
      <c r="H49" s="22">
        <f>('State Production_Dairy'!H36*0.25)+('State Production_Dairy'!I36*0.75)</f>
        <v>23922.006171815374</v>
      </c>
      <c r="I49" s="22">
        <f>('State Production_Dairy'!I36*0.25)+('State Production_Dairy'!J36*0.75)</f>
        <v>24979.676145601752</v>
      </c>
      <c r="J49" s="22">
        <f>('State Production_Dairy'!J36*0.25)+('State Production_Dairy'!K36*0.75)</f>
        <v>26208.439791618275</v>
      </c>
      <c r="K49" s="22">
        <f>('State Production_Dairy'!K36*0.25)+('State Production_Dairy'!L36*0.75)</f>
        <v>27224.632511530675</v>
      </c>
      <c r="L49" s="133">
        <f>('State Production_Dairy'!L36*0.25)+('State Production_Dairy'!M36*0.75)</f>
        <v>28282.302485317054</v>
      </c>
    </row>
    <row r="50" spans="2:12" s="19" customFormat="1" x14ac:dyDescent="0.25">
      <c r="B50" s="158" t="s">
        <v>173</v>
      </c>
      <c r="C50" s="21"/>
      <c r="D50" s="22">
        <f>('State Production_Dairy'!D37*0.25)+('State Production_Dairy'!E37*0.75)</f>
        <v>7417444.0886617769</v>
      </c>
      <c r="E50" s="22">
        <f>('State Production_Dairy'!E37*0.25)+('State Production_Dairy'!F37*0.75)</f>
        <v>7825229.5766001921</v>
      </c>
      <c r="F50" s="22">
        <f>('State Production_Dairy'!F37*0.25)+('State Production_Dairy'!G37*0.75)</f>
        <v>8238812.9624713799</v>
      </c>
      <c r="G50" s="22">
        <f>('State Production_Dairy'!G37*0.25)+('State Production_Dairy'!H37*0.75)</f>
        <v>8590552.1037263162</v>
      </c>
      <c r="H50" s="22">
        <f>('State Production_Dairy'!H37*0.25)+('State Production_Dairy'!I37*0.75)</f>
        <v>8917167.0206058975</v>
      </c>
      <c r="I50" s="22">
        <f>('State Production_Dairy'!I37*0.25)+('State Production_Dairy'!J37*0.75)</f>
        <v>9311424.0800345074</v>
      </c>
      <c r="J50" s="22">
        <f>('State Production_Dairy'!J37*0.25)+('State Production_Dairy'!K37*0.75)</f>
        <v>9769458.0167236272</v>
      </c>
      <c r="K50" s="22">
        <f>('State Production_Dairy'!K37*0.25)+('State Production_Dairy'!L37*0.75)</f>
        <v>10148254.014998173</v>
      </c>
      <c r="L50" s="133">
        <f>('State Production_Dairy'!L37*0.25)+('State Production_Dairy'!M37*0.75)</f>
        <v>10542511.074426781</v>
      </c>
    </row>
    <row r="51" spans="2:12" s="19" customFormat="1" x14ac:dyDescent="0.25">
      <c r="B51" s="158" t="s">
        <v>193</v>
      </c>
      <c r="C51" s="21"/>
      <c r="D51" s="22">
        <f>('State Production_Dairy'!D38*0.25)+('State Production_Dairy'!E38*0.75)</f>
        <v>0</v>
      </c>
      <c r="E51" s="22">
        <f>('State Production_Dairy'!E38*0.25)+('State Production_Dairy'!F38*0.75)</f>
        <v>0</v>
      </c>
      <c r="F51" s="22">
        <f>('State Production_Dairy'!F38*0.25)+('State Production_Dairy'!G38*0.75)</f>
        <v>0</v>
      </c>
      <c r="G51" s="22">
        <f>('State Production_Dairy'!G38*0.25)+('State Production_Dairy'!H38*0.75)</f>
        <v>0</v>
      </c>
      <c r="H51" s="22">
        <f>('State Production_Dairy'!H38*0.25)+('State Production_Dairy'!I38*0.75)</f>
        <v>0</v>
      </c>
      <c r="I51" s="22">
        <f>('State Production_Dairy'!I38*0.25)+('State Production_Dairy'!J38*0.75)</f>
        <v>0</v>
      </c>
      <c r="J51" s="22">
        <f>('State Production_Dairy'!J38*0.25)+('State Production_Dairy'!K38*0.75)</f>
        <v>0</v>
      </c>
      <c r="K51" s="22">
        <f>('State Production_Dairy'!K38*0.25)+('State Production_Dairy'!L38*0.75)</f>
        <v>0</v>
      </c>
      <c r="L51" s="133">
        <f>('State Production_Dairy'!L38*0.25)+('State Production_Dairy'!M38*0.75)</f>
        <v>0</v>
      </c>
    </row>
    <row r="52" spans="2:12" s="19" customFormat="1" x14ac:dyDescent="0.25">
      <c r="B52" s="158" t="s">
        <v>174</v>
      </c>
      <c r="C52" s="21"/>
      <c r="D52" s="22">
        <f>('State Production_Dairy'!D39*0.25)+('State Production_Dairy'!E39*0.75)</f>
        <v>7959.4850184159004</v>
      </c>
      <c r="E52" s="22">
        <f>('State Production_Dairy'!E39*0.25)+('State Production_Dairy'!F39*0.75)</f>
        <v>8397.0700467863426</v>
      </c>
      <c r="F52" s="22">
        <f>('State Production_Dairy'!F39*0.25)+('State Production_Dairy'!G39*0.75)</f>
        <v>8840.8766632378811</v>
      </c>
      <c r="G52" s="22">
        <f>('State Production_Dairy'!G39*0.25)+('State Production_Dairy'!H39*0.75)</f>
        <v>9218.319673491058</v>
      </c>
      <c r="H52" s="22">
        <f>('State Production_Dairy'!H39*0.25)+('State Production_Dairy'!I39*0.75)</f>
        <v>9568.8024687261513</v>
      </c>
      <c r="I52" s="22">
        <f>('State Production_Dairy'!I39*0.25)+('State Production_Dairy'!J39*0.75)</f>
        <v>9991.8704582407008</v>
      </c>
      <c r="J52" s="22">
        <f>('State Production_Dairy'!J39*0.25)+('State Production_Dairy'!K39*0.75)</f>
        <v>10483.37591664731</v>
      </c>
      <c r="K52" s="22">
        <f>('State Production_Dairy'!K39*0.25)+('State Production_Dairy'!L39*0.75)</f>
        <v>10889.853004612271</v>
      </c>
      <c r="L52" s="133">
        <f>('State Production_Dairy'!L39*0.25)+('State Production_Dairy'!M39*0.75)</f>
        <v>11312.92099412682</v>
      </c>
    </row>
    <row r="53" spans="2:12" s="19" customFormat="1" x14ac:dyDescent="0.25">
      <c r="B53" s="158" t="s">
        <v>175</v>
      </c>
      <c r="C53" s="21"/>
      <c r="D53" s="22">
        <f>('State Production_Dairy'!D40*0.25)+('State Production_Dairy'!E40*0.75)</f>
        <v>19934530.228622627</v>
      </c>
      <c r="E53" s="22">
        <f>('State Production_Dairy'!E40*0.25)+('State Production_Dairy'!F40*0.75)</f>
        <v>21030461.932176396</v>
      </c>
      <c r="F53" s="22">
        <f>('State Production_Dairy'!F40*0.25)+('State Production_Dairy'!G40*0.75)</f>
        <v>22141975.603079271</v>
      </c>
      <c r="G53" s="22">
        <f>('State Production_Dairy'!G40*0.25)+('State Production_Dairy'!H40*0.75)</f>
        <v>23087281.622258358</v>
      </c>
      <c r="H53" s="22">
        <f>('State Production_Dairy'!H40*0.25)+('State Production_Dairy'!I40*0.75)</f>
        <v>23965065.782924645</v>
      </c>
      <c r="I53" s="22">
        <f>('State Production_Dairy'!I40*0.25)+('State Production_Dairy'!J40*0.75)</f>
        <v>25024639.562663838</v>
      </c>
      <c r="J53" s="22">
        <f>('State Production_Dairy'!J40*0.25)+('State Production_Dairy'!K40*0.75)</f>
        <v>26255614.98324319</v>
      </c>
      <c r="K53" s="22">
        <f>('State Production_Dairy'!K40*0.25)+('State Production_Dairy'!L40*0.75)</f>
        <v>27273636.850051433</v>
      </c>
      <c r="L53" s="133">
        <f>('State Production_Dairy'!L40*0.25)+('State Production_Dairy'!M40*0.75)</f>
        <v>28333210.629790626</v>
      </c>
    </row>
    <row r="54" spans="2:12" s="19" customFormat="1" x14ac:dyDescent="0.25">
      <c r="B54" s="158" t="s">
        <v>176</v>
      </c>
      <c r="C54" s="21"/>
      <c r="D54" s="22">
        <f>('State Production_Dairy'!D41*0.25)+('State Production_Dairy'!E41*0.75)</f>
        <v>0</v>
      </c>
      <c r="E54" s="22">
        <f>('State Production_Dairy'!E41*0.25)+('State Production_Dairy'!F41*0.75)</f>
        <v>0</v>
      </c>
      <c r="F54" s="22">
        <f>('State Production_Dairy'!F41*0.25)+('State Production_Dairy'!G41*0.75)</f>
        <v>0</v>
      </c>
      <c r="G54" s="22">
        <f>('State Production_Dairy'!G41*0.25)+('State Production_Dairy'!H41*0.75)</f>
        <v>0</v>
      </c>
      <c r="H54" s="22">
        <f>('State Production_Dairy'!H41*0.25)+('State Production_Dairy'!I41*0.75)</f>
        <v>0</v>
      </c>
      <c r="I54" s="22">
        <f>('State Production_Dairy'!I41*0.25)+('State Production_Dairy'!J41*0.75)</f>
        <v>0</v>
      </c>
      <c r="J54" s="22">
        <f>('State Production_Dairy'!J41*0.25)+('State Production_Dairy'!K41*0.75)</f>
        <v>0</v>
      </c>
      <c r="K54" s="22">
        <f>('State Production_Dairy'!K41*0.25)+('State Production_Dairy'!L41*0.75)</f>
        <v>0</v>
      </c>
      <c r="L54" s="133">
        <f>('State Production_Dairy'!L41*0.25)+('State Production_Dairy'!M41*0.75)</f>
        <v>0</v>
      </c>
    </row>
    <row r="55" spans="2:12" s="19" customFormat="1" x14ac:dyDescent="0.25">
      <c r="B55" s="158" t="s">
        <v>177</v>
      </c>
      <c r="C55" s="21"/>
      <c r="D55" s="22">
        <f>('State Production_Dairy'!D42*0.25)+('State Production_Dairy'!E42*0.75)</f>
        <v>1560855.0121113579</v>
      </c>
      <c r="E55" s="22">
        <f>('State Production_Dairy'!E42*0.25)+('State Production_Dairy'!F42*0.75)</f>
        <v>1646665.4361748018</v>
      </c>
      <c r="F55" s="22">
        <f>('State Production_Dairy'!F42*0.25)+('State Production_Dairy'!G42*0.75)</f>
        <v>1733695.9136609484</v>
      </c>
      <c r="G55" s="22">
        <f>('State Production_Dairy'!G42*0.25)+('State Production_Dairy'!H42*0.75)</f>
        <v>1807712.4879715964</v>
      </c>
      <c r="H55" s="22">
        <f>('State Production_Dairy'!H42*0.25)+('State Production_Dairy'!I42*0.75)</f>
        <v>1876442.164117198</v>
      </c>
      <c r="I55" s="22">
        <f>('State Production_Dairy'!I42*0.25)+('State Production_Dairy'!J42*0.75)</f>
        <v>1959405.7968610013</v>
      </c>
      <c r="J55" s="22">
        <f>('State Production_Dairy'!J42*0.25)+('State Production_Dairy'!K42*0.75)</f>
        <v>2055790.0172545377</v>
      </c>
      <c r="K55" s="22">
        <f>('State Production_Dairy'!K42*0.25)+('State Production_Dairy'!L42*0.75)</f>
        <v>2135500.1742044659</v>
      </c>
      <c r="L55" s="133">
        <f>('State Production_Dairy'!L42*0.25)+('State Production_Dairy'!M42*0.75)</f>
        <v>2218463.8069482697</v>
      </c>
    </row>
    <row r="56" spans="2:12" s="19" customFormat="1" x14ac:dyDescent="0.25">
      <c r="B56" s="168" t="s">
        <v>183</v>
      </c>
      <c r="C56" s="162" t="s">
        <v>178</v>
      </c>
      <c r="D56" s="196">
        <f>SUM(D20:D55)</f>
        <v>95950000</v>
      </c>
      <c r="E56" s="196">
        <f t="shared" ref="E56:L56" si="0">SUM(E20:E55)</f>
        <v>101225000</v>
      </c>
      <c r="F56" s="196">
        <f t="shared" si="0"/>
        <v>106575000</v>
      </c>
      <c r="G56" s="196">
        <f t="shared" si="0"/>
        <v>111125000.00000003</v>
      </c>
      <c r="H56" s="196">
        <f t="shared" si="0"/>
        <v>115350000.00000001</v>
      </c>
      <c r="I56" s="196">
        <f t="shared" si="0"/>
        <v>120450000</v>
      </c>
      <c r="J56" s="196">
        <f t="shared" si="0"/>
        <v>126374999.99999997</v>
      </c>
      <c r="K56" s="196">
        <f t="shared" si="0"/>
        <v>131275000</v>
      </c>
      <c r="L56" s="197">
        <f t="shared" si="0"/>
        <v>136375000.00000003</v>
      </c>
    </row>
    <row r="57" spans="2:12" s="19" customFormat="1" x14ac:dyDescent="0.25">
      <c r="F57" s="70"/>
      <c r="G57" s="70"/>
      <c r="H57" s="70"/>
      <c r="I57" s="70"/>
      <c r="J57" s="70"/>
      <c r="K57" s="70"/>
      <c r="L57" s="70"/>
    </row>
    <row r="58" spans="2:12" s="19" customFormat="1" x14ac:dyDescent="0.25">
      <c r="B58" s="30"/>
      <c r="C58" s="30"/>
      <c r="D58" s="30"/>
      <c r="E58" s="30"/>
      <c r="F58" s="31"/>
      <c r="G58" s="31"/>
      <c r="H58" s="31"/>
      <c r="I58" s="31"/>
      <c r="J58" s="31"/>
      <c r="K58" s="31"/>
      <c r="L58" s="31"/>
    </row>
    <row r="59" spans="2:12" s="19" customFormat="1" ht="18.75" x14ac:dyDescent="0.25">
      <c r="B59" s="16" t="s">
        <v>72</v>
      </c>
      <c r="C59" s="17" t="s">
        <v>73</v>
      </c>
      <c r="D59" s="17">
        <v>2005</v>
      </c>
      <c r="E59" s="17">
        <v>2006</v>
      </c>
      <c r="F59" s="17">
        <v>2007</v>
      </c>
      <c r="G59" s="17">
        <v>2008</v>
      </c>
      <c r="H59" s="17">
        <v>2009</v>
      </c>
      <c r="I59" s="17">
        <v>2010</v>
      </c>
      <c r="J59" s="17">
        <v>2011</v>
      </c>
      <c r="K59" s="17">
        <v>2012</v>
      </c>
      <c r="L59" s="18">
        <v>2013</v>
      </c>
    </row>
    <row r="60" spans="2:12" s="19" customFormat="1" x14ac:dyDescent="0.25">
      <c r="B60" s="23" t="s">
        <v>98</v>
      </c>
      <c r="C60" s="24" t="s">
        <v>11</v>
      </c>
      <c r="D60" s="32">
        <v>3</v>
      </c>
      <c r="E60" s="32">
        <v>3</v>
      </c>
      <c r="F60" s="32">
        <v>3</v>
      </c>
      <c r="G60" s="32">
        <v>3</v>
      </c>
      <c r="H60" s="32">
        <v>3</v>
      </c>
      <c r="I60" s="32">
        <v>3</v>
      </c>
      <c r="J60" s="32">
        <v>3</v>
      </c>
      <c r="K60" s="73">
        <v>3</v>
      </c>
      <c r="L60" s="33">
        <v>3</v>
      </c>
    </row>
    <row r="61" spans="2:12" s="19" customFormat="1" x14ac:dyDescent="0.25">
      <c r="B61" s="27"/>
      <c r="C61" s="28"/>
      <c r="D61" s="28"/>
      <c r="E61" s="28"/>
      <c r="F61" s="34"/>
      <c r="G61" s="34"/>
      <c r="H61" s="34"/>
      <c r="I61" s="34"/>
      <c r="J61" s="34"/>
      <c r="K61" s="34"/>
      <c r="L61" s="34"/>
    </row>
    <row r="62" spans="2:12" x14ac:dyDescent="0.25">
      <c r="B62" s="35"/>
      <c r="C62" s="35"/>
      <c r="D62" s="35"/>
      <c r="E62" s="35"/>
      <c r="F62" s="35"/>
      <c r="G62" s="35"/>
      <c r="H62" s="35"/>
      <c r="I62" s="35"/>
      <c r="J62" s="35"/>
      <c r="K62" s="35"/>
      <c r="L62" s="35"/>
    </row>
    <row r="63" spans="2:12" s="19" customFormat="1" ht="18.75" x14ac:dyDescent="0.25">
      <c r="B63" s="16" t="s">
        <v>74</v>
      </c>
      <c r="C63" s="17" t="s">
        <v>14</v>
      </c>
      <c r="D63" s="17">
        <v>2005</v>
      </c>
      <c r="E63" s="17">
        <v>2006</v>
      </c>
      <c r="F63" s="17">
        <v>2007</v>
      </c>
      <c r="G63" s="17">
        <v>2008</v>
      </c>
      <c r="H63" s="17">
        <v>2009</v>
      </c>
      <c r="I63" s="17">
        <v>2010</v>
      </c>
      <c r="J63" s="17">
        <v>2011</v>
      </c>
      <c r="K63" s="17">
        <v>2012</v>
      </c>
      <c r="L63" s="18">
        <v>2013</v>
      </c>
    </row>
    <row r="64" spans="2:12" s="19" customFormat="1" x14ac:dyDescent="0.25">
      <c r="B64" s="169" t="s">
        <v>98</v>
      </c>
      <c r="C64" s="39"/>
      <c r="D64" s="170"/>
      <c r="E64" s="170"/>
      <c r="F64" s="170"/>
      <c r="G64" s="170"/>
      <c r="H64" s="170"/>
      <c r="I64" s="170"/>
      <c r="J64" s="170"/>
      <c r="K64" s="176"/>
      <c r="L64" s="171"/>
    </row>
    <row r="65" spans="2:12" s="19" customFormat="1" x14ac:dyDescent="0.25">
      <c r="B65" s="158" t="s">
        <v>143</v>
      </c>
      <c r="C65" s="21"/>
      <c r="D65" s="22">
        <f t="shared" ref="D65:L65" si="1">D20*D$60*$C$10</f>
        <v>0</v>
      </c>
      <c r="E65" s="22">
        <f t="shared" si="1"/>
        <v>0</v>
      </c>
      <c r="F65" s="22">
        <f t="shared" si="1"/>
        <v>0</v>
      </c>
      <c r="G65" s="22">
        <f t="shared" si="1"/>
        <v>0</v>
      </c>
      <c r="H65" s="22">
        <f t="shared" si="1"/>
        <v>0</v>
      </c>
      <c r="I65" s="22">
        <f t="shared" si="1"/>
        <v>0</v>
      </c>
      <c r="J65" s="22">
        <f t="shared" si="1"/>
        <v>0</v>
      </c>
      <c r="K65" s="22">
        <f t="shared" si="1"/>
        <v>0</v>
      </c>
      <c r="L65" s="133">
        <f t="shared" si="1"/>
        <v>0</v>
      </c>
    </row>
    <row r="66" spans="2:12" s="19" customFormat="1" x14ac:dyDescent="0.25">
      <c r="B66" s="158" t="s">
        <v>144</v>
      </c>
      <c r="C66" s="21"/>
      <c r="D66" s="22">
        <f t="shared" ref="D66:L66" si="2">D21*D$60*$C$10</f>
        <v>41950433.951620936</v>
      </c>
      <c r="E66" s="22">
        <f t="shared" si="2"/>
        <v>44256724.093307227</v>
      </c>
      <c r="F66" s="22">
        <f t="shared" si="2"/>
        <v>46595805.090088591</v>
      </c>
      <c r="G66" s="22">
        <f t="shared" si="2"/>
        <v>48585116.965855926</v>
      </c>
      <c r="H66" s="22">
        <f t="shared" si="2"/>
        <v>50432335.136211298</v>
      </c>
      <c r="I66" s="22">
        <f t="shared" si="2"/>
        <v>52662113.28267578</v>
      </c>
      <c r="J66" s="22">
        <f t="shared" si="2"/>
        <v>55252590.835185982</v>
      </c>
      <c r="K66" s="22">
        <f t="shared" si="2"/>
        <v>57394926.701396964</v>
      </c>
      <c r="L66" s="133">
        <f t="shared" si="2"/>
        <v>59624704.847861424</v>
      </c>
    </row>
    <row r="67" spans="2:12" s="19" customFormat="1" x14ac:dyDescent="0.25">
      <c r="B67" s="158" t="s">
        <v>145</v>
      </c>
      <c r="C67" s="21"/>
      <c r="D67" s="22">
        <f t="shared" ref="D67:L67" si="3">D22*D$60*$C$10</f>
        <v>0</v>
      </c>
      <c r="E67" s="22">
        <f t="shared" si="3"/>
        <v>0</v>
      </c>
      <c r="F67" s="22">
        <f t="shared" si="3"/>
        <v>0</v>
      </c>
      <c r="G67" s="22">
        <f t="shared" si="3"/>
        <v>0</v>
      </c>
      <c r="H67" s="22">
        <f t="shared" si="3"/>
        <v>0</v>
      </c>
      <c r="I67" s="22">
        <f t="shared" si="3"/>
        <v>0</v>
      </c>
      <c r="J67" s="22">
        <f t="shared" si="3"/>
        <v>0</v>
      </c>
      <c r="K67" s="22">
        <f t="shared" si="3"/>
        <v>0</v>
      </c>
      <c r="L67" s="133">
        <f t="shared" si="3"/>
        <v>0</v>
      </c>
    </row>
    <row r="68" spans="2:12" s="19" customFormat="1" x14ac:dyDescent="0.25">
      <c r="B68" s="158" t="s">
        <v>146</v>
      </c>
      <c r="C68" s="21"/>
      <c r="D68" s="22">
        <f t="shared" ref="D68:L68" si="4">D23*D$60*$C$10</f>
        <v>0</v>
      </c>
      <c r="E68" s="22">
        <f t="shared" si="4"/>
        <v>0</v>
      </c>
      <c r="F68" s="22">
        <f t="shared" si="4"/>
        <v>0</v>
      </c>
      <c r="G68" s="22">
        <f t="shared" si="4"/>
        <v>0</v>
      </c>
      <c r="H68" s="22">
        <f t="shared" si="4"/>
        <v>0</v>
      </c>
      <c r="I68" s="22">
        <f t="shared" si="4"/>
        <v>0</v>
      </c>
      <c r="J68" s="22">
        <f t="shared" si="4"/>
        <v>0</v>
      </c>
      <c r="K68" s="22">
        <f t="shared" si="4"/>
        <v>0</v>
      </c>
      <c r="L68" s="133">
        <f t="shared" si="4"/>
        <v>0</v>
      </c>
    </row>
    <row r="69" spans="2:12" s="19" customFormat="1" x14ac:dyDescent="0.25">
      <c r="B69" s="158" t="s">
        <v>147</v>
      </c>
      <c r="C69" s="21"/>
      <c r="D69" s="22">
        <f t="shared" ref="D69:L69" si="5">D24*D$60*$C$10</f>
        <v>5883651.325613034</v>
      </c>
      <c r="E69" s="22">
        <f t="shared" si="5"/>
        <v>6207114.1785844639</v>
      </c>
      <c r="F69" s="22">
        <f t="shared" si="5"/>
        <v>6535176.0294654416</v>
      </c>
      <c r="G69" s="22">
        <f t="shared" si="5"/>
        <v>6814181.9026445895</v>
      </c>
      <c r="H69" s="22">
        <f t="shared" si="5"/>
        <v>7073258.7848823704</v>
      </c>
      <c r="I69" s="22">
        <f t="shared" si="5"/>
        <v>7385990.6427315269</v>
      </c>
      <c r="J69" s="22">
        <f t="shared" si="5"/>
        <v>7749311.477585692</v>
      </c>
      <c r="K69" s="22">
        <f t="shared" si="5"/>
        <v>8049779.3410093905</v>
      </c>
      <c r="L69" s="133">
        <f t="shared" si="5"/>
        <v>8362511.1988585452</v>
      </c>
    </row>
    <row r="70" spans="2:12" s="19" customFormat="1" x14ac:dyDescent="0.25">
      <c r="B70" s="158" t="s">
        <v>148</v>
      </c>
      <c r="C70" s="21"/>
      <c r="D70" s="22">
        <f t="shared" ref="D70:L70" si="6">D25*D$60*$C$10</f>
        <v>0</v>
      </c>
      <c r="E70" s="22">
        <f t="shared" si="6"/>
        <v>0</v>
      </c>
      <c r="F70" s="22">
        <f t="shared" si="6"/>
        <v>0</v>
      </c>
      <c r="G70" s="22">
        <f t="shared" si="6"/>
        <v>0</v>
      </c>
      <c r="H70" s="22">
        <f t="shared" si="6"/>
        <v>0</v>
      </c>
      <c r="I70" s="22">
        <f t="shared" si="6"/>
        <v>0</v>
      </c>
      <c r="J70" s="22">
        <f t="shared" si="6"/>
        <v>0</v>
      </c>
      <c r="K70" s="22">
        <f t="shared" si="6"/>
        <v>0</v>
      </c>
      <c r="L70" s="133">
        <f t="shared" si="6"/>
        <v>0</v>
      </c>
    </row>
    <row r="71" spans="2:12" s="19" customFormat="1" x14ac:dyDescent="0.25">
      <c r="B71" s="158" t="s">
        <v>149</v>
      </c>
      <c r="C71" s="21"/>
      <c r="D71" s="22">
        <f t="shared" ref="D71:L71" si="7">D26*D$60*$C$10</f>
        <v>534877.39323754853</v>
      </c>
      <c r="E71" s="22">
        <f t="shared" si="7"/>
        <v>564283.10714404215</v>
      </c>
      <c r="F71" s="22">
        <f t="shared" si="7"/>
        <v>594106.91176958568</v>
      </c>
      <c r="G71" s="22">
        <f t="shared" si="7"/>
        <v>619471.0820585991</v>
      </c>
      <c r="H71" s="22">
        <f t="shared" si="7"/>
        <v>643023.52589839732</v>
      </c>
      <c r="I71" s="22">
        <f t="shared" si="7"/>
        <v>671453.6947937751</v>
      </c>
      <c r="J71" s="22">
        <f t="shared" si="7"/>
        <v>704482.86159869924</v>
      </c>
      <c r="K71" s="22">
        <f t="shared" si="7"/>
        <v>731798.12190994457</v>
      </c>
      <c r="L71" s="133">
        <f t="shared" si="7"/>
        <v>760228.29080532247</v>
      </c>
    </row>
    <row r="72" spans="2:12" s="19" customFormat="1" x14ac:dyDescent="0.25">
      <c r="B72" s="158" t="s">
        <v>150</v>
      </c>
      <c r="C72" s="21"/>
      <c r="D72" s="22">
        <f t="shared" ref="D72:L72" si="8">D27*D$60*$C$10</f>
        <v>0</v>
      </c>
      <c r="E72" s="22">
        <f t="shared" si="8"/>
        <v>0</v>
      </c>
      <c r="F72" s="22">
        <f t="shared" si="8"/>
        <v>0</v>
      </c>
      <c r="G72" s="22">
        <f t="shared" si="8"/>
        <v>0</v>
      </c>
      <c r="H72" s="22">
        <f t="shared" si="8"/>
        <v>0</v>
      </c>
      <c r="I72" s="22">
        <f t="shared" si="8"/>
        <v>0</v>
      </c>
      <c r="J72" s="22">
        <f t="shared" si="8"/>
        <v>0</v>
      </c>
      <c r="K72" s="22">
        <f t="shared" si="8"/>
        <v>0</v>
      </c>
      <c r="L72" s="133">
        <f t="shared" si="8"/>
        <v>0</v>
      </c>
    </row>
    <row r="73" spans="2:12" s="19" customFormat="1" x14ac:dyDescent="0.25">
      <c r="B73" s="158" t="s">
        <v>151</v>
      </c>
      <c r="C73" s="21"/>
      <c r="D73" s="22">
        <f t="shared" ref="D73:L73" si="9">D28*D$60*$C$10</f>
        <v>0</v>
      </c>
      <c r="E73" s="22">
        <f t="shared" si="9"/>
        <v>0</v>
      </c>
      <c r="F73" s="22">
        <f t="shared" si="9"/>
        <v>0</v>
      </c>
      <c r="G73" s="22">
        <f t="shared" si="9"/>
        <v>0</v>
      </c>
      <c r="H73" s="22">
        <f t="shared" si="9"/>
        <v>0</v>
      </c>
      <c r="I73" s="22">
        <f t="shared" si="9"/>
        <v>0</v>
      </c>
      <c r="J73" s="22">
        <f t="shared" si="9"/>
        <v>0</v>
      </c>
      <c r="K73" s="22">
        <f t="shared" si="9"/>
        <v>0</v>
      </c>
      <c r="L73" s="133">
        <f t="shared" si="9"/>
        <v>0</v>
      </c>
    </row>
    <row r="74" spans="2:12" s="19" customFormat="1" x14ac:dyDescent="0.25">
      <c r="B74" s="158" t="s">
        <v>152</v>
      </c>
      <c r="C74" s="21"/>
      <c r="D74" s="22">
        <f t="shared" ref="D74:L74" si="10">D29*D$60*$C$10</f>
        <v>21395095.729501944</v>
      </c>
      <c r="E74" s="22">
        <f t="shared" si="10"/>
        <v>22571324.285761692</v>
      </c>
      <c r="F74" s="22">
        <f t="shared" si="10"/>
        <v>23764276.470783427</v>
      </c>
      <c r="G74" s="22">
        <f t="shared" si="10"/>
        <v>24778843.282343969</v>
      </c>
      <c r="H74" s="22">
        <f t="shared" si="10"/>
        <v>25720941.035935894</v>
      </c>
      <c r="I74" s="22">
        <f t="shared" si="10"/>
        <v>26858147.791751005</v>
      </c>
      <c r="J74" s="22">
        <f t="shared" si="10"/>
        <v>28179314.463947974</v>
      </c>
      <c r="K74" s="22">
        <f t="shared" si="10"/>
        <v>29271924.876397785</v>
      </c>
      <c r="L74" s="133">
        <f t="shared" si="10"/>
        <v>30409131.632212896</v>
      </c>
    </row>
    <row r="75" spans="2:12" s="19" customFormat="1" x14ac:dyDescent="0.25">
      <c r="B75" s="158" t="s">
        <v>153</v>
      </c>
      <c r="C75" s="21"/>
      <c r="D75" s="22">
        <f t="shared" ref="D75:L75" si="11">D30*D$60*$C$10</f>
        <v>1604632.1797126457</v>
      </c>
      <c r="E75" s="22">
        <f t="shared" si="11"/>
        <v>1692849.3214321267</v>
      </c>
      <c r="F75" s="22">
        <f t="shared" si="11"/>
        <v>1782320.7353087568</v>
      </c>
      <c r="G75" s="22">
        <f t="shared" si="11"/>
        <v>1858413.2461757974</v>
      </c>
      <c r="H75" s="22">
        <f t="shared" si="11"/>
        <v>1929070.5776951921</v>
      </c>
      <c r="I75" s="22">
        <f t="shared" si="11"/>
        <v>2014361.0843813254</v>
      </c>
      <c r="J75" s="22">
        <f t="shared" si="11"/>
        <v>2113448.5847960976</v>
      </c>
      <c r="K75" s="22">
        <f t="shared" si="11"/>
        <v>2195394.3657298335</v>
      </c>
      <c r="L75" s="133">
        <f t="shared" si="11"/>
        <v>2280684.8724159673</v>
      </c>
    </row>
    <row r="76" spans="2:12" s="19" customFormat="1" x14ac:dyDescent="0.25">
      <c r="B76" s="158" t="s">
        <v>154</v>
      </c>
      <c r="C76" s="21"/>
      <c r="D76" s="22">
        <f t="shared" ref="D76:L76" si="12">D31*D$60*$C$10</f>
        <v>77434200.218999907</v>
      </c>
      <c r="E76" s="22">
        <f t="shared" si="12"/>
        <v>81691265.421242997</v>
      </c>
      <c r="F76" s="22">
        <f t="shared" si="12"/>
        <v>86008857.61688292</v>
      </c>
      <c r="G76" s="22">
        <f t="shared" si="12"/>
        <v>89680828.549623415</v>
      </c>
      <c r="H76" s="22">
        <f t="shared" si="12"/>
        <v>93090515.844310984</v>
      </c>
      <c r="I76" s="22">
        <f t="shared" si="12"/>
        <v>97206351.39529483</v>
      </c>
      <c r="J76" s="22">
        <f t="shared" si="12"/>
        <v>101987983.87364368</v>
      </c>
      <c r="K76" s="22">
        <f t="shared" si="12"/>
        <v>105942414.10890268</v>
      </c>
      <c r="L76" s="133">
        <f t="shared" si="12"/>
        <v>110058249.65988652</v>
      </c>
    </row>
    <row r="77" spans="2:12" s="19" customFormat="1" x14ac:dyDescent="0.25">
      <c r="B77" s="158" t="s">
        <v>155</v>
      </c>
      <c r="C77" s="21"/>
      <c r="D77" s="22">
        <f t="shared" ref="D77:L77" si="13">D32*D$60*$C$10</f>
        <v>15762836.778710555</v>
      </c>
      <c r="E77" s="22">
        <f t="shared" si="13"/>
        <v>16629423.167534923</v>
      </c>
      <c r="F77" s="22">
        <f t="shared" si="13"/>
        <v>17508330.68984969</v>
      </c>
      <c r="G77" s="22">
        <f t="shared" si="13"/>
        <v>18255812.788266916</v>
      </c>
      <c r="H77" s="22">
        <f t="shared" si="13"/>
        <v>18949903.308225773</v>
      </c>
      <c r="I77" s="22">
        <f t="shared" si="13"/>
        <v>19787740.385572553</v>
      </c>
      <c r="J77" s="22">
        <f t="shared" si="13"/>
        <v>20761109.931313667</v>
      </c>
      <c r="K77" s="22">
        <f t="shared" si="13"/>
        <v>21566090.652686067</v>
      </c>
      <c r="L77" s="133">
        <f t="shared" si="13"/>
        <v>22403927.73003285</v>
      </c>
    </row>
    <row r="78" spans="2:12" s="19" customFormat="1" x14ac:dyDescent="0.25">
      <c r="B78" s="158" t="s">
        <v>156</v>
      </c>
      <c r="C78" s="21"/>
      <c r="D78" s="22">
        <f t="shared" ref="D78:L78" si="14">D33*D$60*$C$10</f>
        <v>3236008.2290871688</v>
      </c>
      <c r="E78" s="22">
        <f t="shared" si="14"/>
        <v>3413912.798221455</v>
      </c>
      <c r="F78" s="22">
        <f t="shared" si="14"/>
        <v>3594346.8162059938</v>
      </c>
      <c r="G78" s="22">
        <f t="shared" si="14"/>
        <v>3747800.0464545246</v>
      </c>
      <c r="H78" s="22">
        <f t="shared" si="14"/>
        <v>3890292.3316853037</v>
      </c>
      <c r="I78" s="22">
        <f t="shared" si="14"/>
        <v>4062294.8535023397</v>
      </c>
      <c r="J78" s="22">
        <f t="shared" si="14"/>
        <v>4262121.3126721317</v>
      </c>
      <c r="K78" s="22">
        <f t="shared" si="14"/>
        <v>4427378.6375551652</v>
      </c>
      <c r="L78" s="133">
        <f t="shared" si="14"/>
        <v>4599381.1593722003</v>
      </c>
    </row>
    <row r="79" spans="2:12" s="19" customFormat="1" x14ac:dyDescent="0.25">
      <c r="B79" s="158" t="s">
        <v>157</v>
      </c>
      <c r="C79" s="21"/>
      <c r="D79" s="22">
        <f t="shared" ref="D79:L79" si="15">D34*D$60*$C$10</f>
        <v>160463.21797126456</v>
      </c>
      <c r="E79" s="22">
        <f t="shared" si="15"/>
        <v>169284.93214321267</v>
      </c>
      <c r="F79" s="22">
        <f t="shared" si="15"/>
        <v>178232.0735308757</v>
      </c>
      <c r="G79" s="22">
        <f t="shared" si="15"/>
        <v>185841.32461757975</v>
      </c>
      <c r="H79" s="22">
        <f t="shared" si="15"/>
        <v>192907.05776951922</v>
      </c>
      <c r="I79" s="22">
        <f t="shared" si="15"/>
        <v>201436.10843813256</v>
      </c>
      <c r="J79" s="22">
        <f t="shared" si="15"/>
        <v>211344.8584796098</v>
      </c>
      <c r="K79" s="22">
        <f t="shared" si="15"/>
        <v>219539.43657298345</v>
      </c>
      <c r="L79" s="133">
        <f t="shared" si="15"/>
        <v>228068.48724159671</v>
      </c>
    </row>
    <row r="80" spans="2:12" s="19" customFormat="1" x14ac:dyDescent="0.25">
      <c r="B80" s="158" t="s">
        <v>158</v>
      </c>
      <c r="C80" s="21"/>
      <c r="D80" s="22">
        <f t="shared" ref="D80:L80" si="16">D35*D$60*$C$10</f>
        <v>0</v>
      </c>
      <c r="E80" s="22">
        <f t="shared" si="16"/>
        <v>0</v>
      </c>
      <c r="F80" s="22">
        <f t="shared" si="16"/>
        <v>0</v>
      </c>
      <c r="G80" s="22">
        <f t="shared" si="16"/>
        <v>0</v>
      </c>
      <c r="H80" s="22">
        <f t="shared" si="16"/>
        <v>0</v>
      </c>
      <c r="I80" s="22">
        <f t="shared" si="16"/>
        <v>0</v>
      </c>
      <c r="J80" s="22">
        <f t="shared" si="16"/>
        <v>0</v>
      </c>
      <c r="K80" s="22">
        <f t="shared" si="16"/>
        <v>0</v>
      </c>
      <c r="L80" s="133">
        <f t="shared" si="16"/>
        <v>0</v>
      </c>
    </row>
    <row r="81" spans="2:12" s="19" customFormat="1" x14ac:dyDescent="0.25">
      <c r="B81" s="158" t="s">
        <v>159</v>
      </c>
      <c r="C81" s="21"/>
      <c r="D81" s="22">
        <f t="shared" ref="D81:L81" si="17">D36*D$60*$C$10</f>
        <v>25716905.066861335</v>
      </c>
      <c r="E81" s="22">
        <f t="shared" si="17"/>
        <v>27130731.791485552</v>
      </c>
      <c r="F81" s="22">
        <f t="shared" si="17"/>
        <v>28564660.31788167</v>
      </c>
      <c r="G81" s="22">
        <f t="shared" si="17"/>
        <v>29784169.625377443</v>
      </c>
      <c r="H81" s="22">
        <f t="shared" si="17"/>
        <v>30916571.125194944</v>
      </c>
      <c r="I81" s="22">
        <f t="shared" si="17"/>
        <v>32283493.645684712</v>
      </c>
      <c r="J81" s="22">
        <f t="shared" si="17"/>
        <v>33871535.98566547</v>
      </c>
      <c r="K81" s="22">
        <f t="shared" si="17"/>
        <v>35184853.701430134</v>
      </c>
      <c r="L81" s="133">
        <f t="shared" si="17"/>
        <v>36551776.221919902</v>
      </c>
    </row>
    <row r="82" spans="2:12" s="19" customFormat="1" x14ac:dyDescent="0.25">
      <c r="B82" s="158" t="s">
        <v>160</v>
      </c>
      <c r="C82" s="21"/>
      <c r="D82" s="22">
        <f t="shared" ref="D82:L82" si="18">D37*D$60*$C$10</f>
        <v>8533968.8091050871</v>
      </c>
      <c r="E82" s="22">
        <f t="shared" si="18"/>
        <v>9003136.9744831938</v>
      </c>
      <c r="F82" s="22">
        <f t="shared" si="18"/>
        <v>9478975.7772837393</v>
      </c>
      <c r="G82" s="22">
        <f t="shared" si="18"/>
        <v>9883661.1142449509</v>
      </c>
      <c r="H82" s="22">
        <f t="shared" si="18"/>
        <v>10259440.355708929</v>
      </c>
      <c r="I82" s="22">
        <f t="shared" si="18"/>
        <v>10713043.700434685</v>
      </c>
      <c r="J82" s="22">
        <f t="shared" si="18"/>
        <v>11240024.056807246</v>
      </c>
      <c r="K82" s="22">
        <f t="shared" si="18"/>
        <v>11675839.035073167</v>
      </c>
      <c r="L82" s="133">
        <f t="shared" si="18"/>
        <v>12129442.379798919</v>
      </c>
    </row>
    <row r="83" spans="2:12" s="19" customFormat="1" x14ac:dyDescent="0.25">
      <c r="B83" s="158" t="s">
        <v>161</v>
      </c>
      <c r="C83" s="21"/>
      <c r="D83" s="22">
        <f t="shared" ref="D83:L83" si="19">D38*D$60*$C$10</f>
        <v>0</v>
      </c>
      <c r="E83" s="22">
        <f t="shared" si="19"/>
        <v>0</v>
      </c>
      <c r="F83" s="22">
        <f t="shared" si="19"/>
        <v>0</v>
      </c>
      <c r="G83" s="22">
        <f t="shared" si="19"/>
        <v>0</v>
      </c>
      <c r="H83" s="22">
        <f t="shared" si="19"/>
        <v>0</v>
      </c>
      <c r="I83" s="22">
        <f t="shared" si="19"/>
        <v>0</v>
      </c>
      <c r="J83" s="22">
        <f t="shared" si="19"/>
        <v>0</v>
      </c>
      <c r="K83" s="22">
        <f t="shared" si="19"/>
        <v>0</v>
      </c>
      <c r="L83" s="133">
        <f t="shared" si="19"/>
        <v>0</v>
      </c>
    </row>
    <row r="84" spans="2:12" s="19" customFormat="1" x14ac:dyDescent="0.25">
      <c r="B84" s="158" t="s">
        <v>162</v>
      </c>
      <c r="C84" s="21"/>
      <c r="D84" s="22">
        <f t="shared" ref="D84:L84" si="20">D39*D$60*$C$10</f>
        <v>26810729.336032115</v>
      </c>
      <c r="E84" s="22">
        <f t="shared" si="20"/>
        <v>28284690.745595112</v>
      </c>
      <c r="F84" s="22">
        <f t="shared" si="20"/>
        <v>29779608.95245048</v>
      </c>
      <c r="G84" s="22">
        <f t="shared" si="20"/>
        <v>31050987.988187276</v>
      </c>
      <c r="H84" s="22">
        <f t="shared" si="20"/>
        <v>32231554.235657159</v>
      </c>
      <c r="I84" s="22">
        <f t="shared" si="20"/>
        <v>33656616.451537974</v>
      </c>
      <c r="J84" s="22">
        <f t="shared" si="20"/>
        <v>35312203.437634796</v>
      </c>
      <c r="K84" s="22">
        <f t="shared" si="20"/>
        <v>36681380.860735975</v>
      </c>
      <c r="L84" s="133">
        <f t="shared" si="20"/>
        <v>38106443.076616779</v>
      </c>
    </row>
    <row r="85" spans="2:12" s="19" customFormat="1" x14ac:dyDescent="0.25">
      <c r="B85" s="158" t="s">
        <v>163</v>
      </c>
      <c r="C85" s="21"/>
      <c r="D85" s="22">
        <f t="shared" ref="D85:L85" si="21">D40*D$60*$C$10</f>
        <v>142234596.40972891</v>
      </c>
      <c r="E85" s="22">
        <f t="shared" si="21"/>
        <v>150054163.85174373</v>
      </c>
      <c r="F85" s="22">
        <f t="shared" si="21"/>
        <v>157984909.97776821</v>
      </c>
      <c r="G85" s="22">
        <f t="shared" si="21"/>
        <v>164729750.14102271</v>
      </c>
      <c r="H85" s="22">
        <f t="shared" si="21"/>
        <v>170992816.00690183</v>
      </c>
      <c r="I85" s="22">
        <f t="shared" si="21"/>
        <v>178552966.51956069</v>
      </c>
      <c r="J85" s="22">
        <f t="shared" si="21"/>
        <v>187336082.55632612</v>
      </c>
      <c r="K85" s="22">
        <f t="shared" si="21"/>
        <v>194599756.57829249</v>
      </c>
      <c r="L85" s="133">
        <f t="shared" si="21"/>
        <v>202159907.09095135</v>
      </c>
    </row>
    <row r="86" spans="2:12" s="19" customFormat="1" x14ac:dyDescent="0.25">
      <c r="B86" s="158" t="s">
        <v>164</v>
      </c>
      <c r="C86" s="21"/>
      <c r="D86" s="22">
        <f t="shared" ref="D86:L86" si="22">D41*D$60*$C$10</f>
        <v>0</v>
      </c>
      <c r="E86" s="22">
        <f t="shared" si="22"/>
        <v>0</v>
      </c>
      <c r="F86" s="22">
        <f t="shared" si="22"/>
        <v>0</v>
      </c>
      <c r="G86" s="22">
        <f t="shared" si="22"/>
        <v>0</v>
      </c>
      <c r="H86" s="22">
        <f t="shared" si="22"/>
        <v>0</v>
      </c>
      <c r="I86" s="22">
        <f t="shared" si="22"/>
        <v>0</v>
      </c>
      <c r="J86" s="22">
        <f t="shared" si="22"/>
        <v>0</v>
      </c>
      <c r="K86" s="22">
        <f t="shared" si="22"/>
        <v>0</v>
      </c>
      <c r="L86" s="133">
        <f t="shared" si="22"/>
        <v>0</v>
      </c>
    </row>
    <row r="87" spans="2:12" s="19" customFormat="1" x14ac:dyDescent="0.25">
      <c r="B87" s="158" t="s">
        <v>165</v>
      </c>
      <c r="C87" s="21"/>
      <c r="D87" s="22">
        <f t="shared" ref="D87:L87" si="23">D42*D$60*$C$10</f>
        <v>0</v>
      </c>
      <c r="E87" s="22">
        <f t="shared" si="23"/>
        <v>0</v>
      </c>
      <c r="F87" s="22">
        <f t="shared" si="23"/>
        <v>0</v>
      </c>
      <c r="G87" s="22">
        <f t="shared" si="23"/>
        <v>0</v>
      </c>
      <c r="H87" s="22">
        <f t="shared" si="23"/>
        <v>0</v>
      </c>
      <c r="I87" s="22">
        <f t="shared" si="23"/>
        <v>0</v>
      </c>
      <c r="J87" s="22">
        <f t="shared" si="23"/>
        <v>0</v>
      </c>
      <c r="K87" s="22">
        <f t="shared" si="23"/>
        <v>0</v>
      </c>
      <c r="L87" s="133">
        <f t="shared" si="23"/>
        <v>0</v>
      </c>
    </row>
    <row r="88" spans="2:12" s="19" customFormat="1" x14ac:dyDescent="0.25">
      <c r="B88" s="158" t="s">
        <v>166</v>
      </c>
      <c r="C88" s="21"/>
      <c r="D88" s="22">
        <f t="shared" ref="D88:L88" si="24">D43*D$60*$C$10</f>
        <v>0</v>
      </c>
      <c r="E88" s="22">
        <f t="shared" si="24"/>
        <v>0</v>
      </c>
      <c r="F88" s="22">
        <f t="shared" si="24"/>
        <v>0</v>
      </c>
      <c r="G88" s="22">
        <f t="shared" si="24"/>
        <v>0</v>
      </c>
      <c r="H88" s="22">
        <f t="shared" si="24"/>
        <v>0</v>
      </c>
      <c r="I88" s="22">
        <f t="shared" si="24"/>
        <v>0</v>
      </c>
      <c r="J88" s="22">
        <f t="shared" si="24"/>
        <v>0</v>
      </c>
      <c r="K88" s="22">
        <f t="shared" si="24"/>
        <v>0</v>
      </c>
      <c r="L88" s="133">
        <f t="shared" si="24"/>
        <v>0</v>
      </c>
    </row>
    <row r="89" spans="2:12" s="19" customFormat="1" x14ac:dyDescent="0.25">
      <c r="B89" s="158" t="s">
        <v>167</v>
      </c>
      <c r="C89" s="21"/>
      <c r="D89" s="22">
        <f t="shared" ref="D89:L89" si="25">D44*D$60*$C$10</f>
        <v>0</v>
      </c>
      <c r="E89" s="22">
        <f t="shared" si="25"/>
        <v>0</v>
      </c>
      <c r="F89" s="22">
        <f t="shared" si="25"/>
        <v>0</v>
      </c>
      <c r="G89" s="22">
        <f t="shared" si="25"/>
        <v>0</v>
      </c>
      <c r="H89" s="22">
        <f t="shared" si="25"/>
        <v>0</v>
      </c>
      <c r="I89" s="22">
        <f t="shared" si="25"/>
        <v>0</v>
      </c>
      <c r="J89" s="22">
        <f t="shared" si="25"/>
        <v>0</v>
      </c>
      <c r="K89" s="22">
        <f t="shared" si="25"/>
        <v>0</v>
      </c>
      <c r="L89" s="133">
        <f t="shared" si="25"/>
        <v>0</v>
      </c>
    </row>
    <row r="90" spans="2:12" s="19" customFormat="1" x14ac:dyDescent="0.25">
      <c r="B90" s="158" t="s">
        <v>168</v>
      </c>
      <c r="C90" s="21"/>
      <c r="D90" s="22">
        <f t="shared" ref="D90:L90" si="26">D45*D$60*$C$10</f>
        <v>3198566.8115605405</v>
      </c>
      <c r="E90" s="22">
        <f t="shared" si="26"/>
        <v>3374412.9807213731</v>
      </c>
      <c r="F90" s="22">
        <f t="shared" si="26"/>
        <v>3552759.3323821221</v>
      </c>
      <c r="G90" s="22">
        <f t="shared" si="26"/>
        <v>3704437.0707104229</v>
      </c>
      <c r="H90" s="22">
        <f t="shared" si="26"/>
        <v>3845280.6848724158</v>
      </c>
      <c r="I90" s="22">
        <f t="shared" si="26"/>
        <v>4015293.0948667764</v>
      </c>
      <c r="J90" s="22">
        <f t="shared" si="26"/>
        <v>4212807.5123602226</v>
      </c>
      <c r="K90" s="22">
        <f t="shared" si="26"/>
        <v>4376152.7690214692</v>
      </c>
      <c r="L90" s="133">
        <f t="shared" si="26"/>
        <v>4546165.1790158283</v>
      </c>
    </row>
    <row r="91" spans="2:12" s="19" customFormat="1" x14ac:dyDescent="0.25">
      <c r="B91" s="158" t="s">
        <v>169</v>
      </c>
      <c r="C91" s="21"/>
      <c r="D91" s="22">
        <f t="shared" ref="D91:L91" si="27">D46*D$60*$C$10</f>
        <v>267438.69661877427</v>
      </c>
      <c r="E91" s="22">
        <f t="shared" si="27"/>
        <v>282141.55357202108</v>
      </c>
      <c r="F91" s="22">
        <f t="shared" si="27"/>
        <v>297053.45588479284</v>
      </c>
      <c r="G91" s="22">
        <f t="shared" si="27"/>
        <v>309735.54102929955</v>
      </c>
      <c r="H91" s="22">
        <f t="shared" si="27"/>
        <v>321511.76294919866</v>
      </c>
      <c r="I91" s="22">
        <f t="shared" si="27"/>
        <v>335726.84739688755</v>
      </c>
      <c r="J91" s="22">
        <f t="shared" si="27"/>
        <v>352241.43079934962</v>
      </c>
      <c r="K91" s="22">
        <f t="shared" si="27"/>
        <v>365899.06095497229</v>
      </c>
      <c r="L91" s="133">
        <f t="shared" si="27"/>
        <v>380114.14540266123</v>
      </c>
    </row>
    <row r="92" spans="2:12" s="19" customFormat="1" x14ac:dyDescent="0.25">
      <c r="B92" s="158" t="s">
        <v>170</v>
      </c>
      <c r="C92" s="21"/>
      <c r="D92" s="22">
        <f t="shared" ref="D92:L92" si="28">D47*D$60*$C$10</f>
        <v>44656913.561402924</v>
      </c>
      <c r="E92" s="22">
        <f t="shared" si="28"/>
        <v>47111996.615456089</v>
      </c>
      <c r="F92" s="22">
        <f t="shared" si="28"/>
        <v>49601986.063642703</v>
      </c>
      <c r="G92" s="22">
        <f t="shared" si="28"/>
        <v>51719640.641072437</v>
      </c>
      <c r="H92" s="22">
        <f t="shared" si="28"/>
        <v>53686034.177257203</v>
      </c>
      <c r="I92" s="22">
        <f t="shared" si="28"/>
        <v>56059668.978332289</v>
      </c>
      <c r="J92" s="22">
        <f t="shared" si="28"/>
        <v>58817274.114875406</v>
      </c>
      <c r="K92" s="22">
        <f t="shared" si="28"/>
        <v>61097825.198261268</v>
      </c>
      <c r="L92" s="133">
        <f t="shared" si="28"/>
        <v>63471459.999336362</v>
      </c>
    </row>
    <row r="93" spans="2:12" s="19" customFormat="1" x14ac:dyDescent="0.25">
      <c r="B93" s="158" t="s">
        <v>171</v>
      </c>
      <c r="C93" s="21"/>
      <c r="D93" s="22">
        <f t="shared" ref="D93:L93" si="29">D48*D$60*$C$10</f>
        <v>30921262.103062678</v>
      </c>
      <c r="E93" s="22">
        <f t="shared" si="29"/>
        <v>32621206.423997086</v>
      </c>
      <c r="F93" s="22">
        <f t="shared" si="29"/>
        <v>34345320.569399744</v>
      </c>
      <c r="G93" s="22">
        <f t="shared" si="29"/>
        <v>35811623.253807612</v>
      </c>
      <c r="H93" s="22">
        <f t="shared" si="29"/>
        <v>37173190.032186352</v>
      </c>
      <c r="I93" s="22">
        <f t="shared" si="29"/>
        <v>38816738.096028134</v>
      </c>
      <c r="J93" s="22">
        <f t="shared" si="29"/>
        <v>40726154.229020797</v>
      </c>
      <c r="K93" s="22">
        <f t="shared" si="29"/>
        <v>42305249.427613899</v>
      </c>
      <c r="L93" s="133">
        <f t="shared" si="29"/>
        <v>43948797.491455689</v>
      </c>
    </row>
    <row r="94" spans="2:12" s="19" customFormat="1" x14ac:dyDescent="0.25">
      <c r="B94" s="158" t="s">
        <v>172</v>
      </c>
      <c r="C94" s="21"/>
      <c r="D94" s="22">
        <f t="shared" ref="D94:L94" si="30">D49*D$60*$C$10</f>
        <v>133719.34830938713</v>
      </c>
      <c r="E94" s="22">
        <f t="shared" si="30"/>
        <v>141070.77678601054</v>
      </c>
      <c r="F94" s="22">
        <f t="shared" si="30"/>
        <v>148526.72794239642</v>
      </c>
      <c r="G94" s="22">
        <f t="shared" si="30"/>
        <v>154867.77051464978</v>
      </c>
      <c r="H94" s="22">
        <f t="shared" si="30"/>
        <v>160755.88147459933</v>
      </c>
      <c r="I94" s="22">
        <f t="shared" si="30"/>
        <v>167863.42369844377</v>
      </c>
      <c r="J94" s="22">
        <f t="shared" si="30"/>
        <v>176120.71539967481</v>
      </c>
      <c r="K94" s="22">
        <f t="shared" si="30"/>
        <v>182949.53047748614</v>
      </c>
      <c r="L94" s="133">
        <f t="shared" si="30"/>
        <v>190057.07270133062</v>
      </c>
    </row>
    <row r="95" spans="2:12" s="19" customFormat="1" x14ac:dyDescent="0.25">
      <c r="B95" s="158" t="s">
        <v>173</v>
      </c>
      <c r="C95" s="21"/>
      <c r="D95" s="22">
        <f t="shared" ref="D95:L95" si="31">D50*D$60*$C$10</f>
        <v>49845224.27580715</v>
      </c>
      <c r="E95" s="22">
        <f t="shared" si="31"/>
        <v>52585542.754753292</v>
      </c>
      <c r="F95" s="22">
        <f t="shared" si="31"/>
        <v>55364823.107807674</v>
      </c>
      <c r="G95" s="22">
        <f t="shared" si="31"/>
        <v>57728510.137040854</v>
      </c>
      <c r="H95" s="22">
        <f t="shared" si="31"/>
        <v>59923362.378471635</v>
      </c>
      <c r="I95" s="22">
        <f t="shared" si="31"/>
        <v>62572769.817831889</v>
      </c>
      <c r="J95" s="22">
        <f t="shared" si="31"/>
        <v>65650757.872382782</v>
      </c>
      <c r="K95" s="22">
        <f t="shared" si="31"/>
        <v>68196266.980787724</v>
      </c>
      <c r="L95" s="133">
        <f t="shared" si="31"/>
        <v>70845674.42014797</v>
      </c>
    </row>
    <row r="96" spans="2:12" s="19" customFormat="1" x14ac:dyDescent="0.25">
      <c r="B96" s="158" t="s">
        <v>193</v>
      </c>
      <c r="C96" s="21"/>
      <c r="D96" s="22">
        <f t="shared" ref="D96:L96" si="32">D51*D$60*$C$10</f>
        <v>0</v>
      </c>
      <c r="E96" s="22">
        <f t="shared" si="32"/>
        <v>0</v>
      </c>
      <c r="F96" s="22">
        <f t="shared" si="32"/>
        <v>0</v>
      </c>
      <c r="G96" s="22">
        <f t="shared" si="32"/>
        <v>0</v>
      </c>
      <c r="H96" s="22">
        <f t="shared" si="32"/>
        <v>0</v>
      </c>
      <c r="I96" s="22">
        <f t="shared" si="32"/>
        <v>0</v>
      </c>
      <c r="J96" s="22">
        <f t="shared" si="32"/>
        <v>0</v>
      </c>
      <c r="K96" s="22">
        <f t="shared" si="32"/>
        <v>0</v>
      </c>
      <c r="L96" s="133">
        <f t="shared" si="32"/>
        <v>0</v>
      </c>
    </row>
    <row r="97" spans="2:12" s="19" customFormat="1" x14ac:dyDescent="0.25">
      <c r="B97" s="158" t="s">
        <v>174</v>
      </c>
      <c r="C97" s="21"/>
      <c r="D97" s="22">
        <f t="shared" ref="D97:L97" si="33">D52*D$60*$C$10</f>
        <v>53487.739323754853</v>
      </c>
      <c r="E97" s="22">
        <f t="shared" si="33"/>
        <v>56428.31071440423</v>
      </c>
      <c r="F97" s="22">
        <f t="shared" si="33"/>
        <v>59410.691176958564</v>
      </c>
      <c r="G97" s="22">
        <f t="shared" si="33"/>
        <v>61947.108205859913</v>
      </c>
      <c r="H97" s="22">
        <f t="shared" si="33"/>
        <v>64302.352589839749</v>
      </c>
      <c r="I97" s="22">
        <f t="shared" si="33"/>
        <v>67145.369479377521</v>
      </c>
      <c r="J97" s="22">
        <f t="shared" si="33"/>
        <v>70448.286159869924</v>
      </c>
      <c r="K97" s="22">
        <f t="shared" si="33"/>
        <v>73179.812190994475</v>
      </c>
      <c r="L97" s="133">
        <f t="shared" si="33"/>
        <v>76022.829080532232</v>
      </c>
    </row>
    <row r="98" spans="2:12" s="19" customFormat="1" x14ac:dyDescent="0.25">
      <c r="B98" s="158" t="s">
        <v>175</v>
      </c>
      <c r="C98" s="21"/>
      <c r="D98" s="22">
        <f t="shared" ref="D98:L98" si="34">D53*D$60*$C$10</f>
        <v>133960043.13634406</v>
      </c>
      <c r="E98" s="22">
        <f t="shared" si="34"/>
        <v>141324704.18422541</v>
      </c>
      <c r="F98" s="22">
        <f t="shared" si="34"/>
        <v>148794076.05269271</v>
      </c>
      <c r="G98" s="22">
        <f t="shared" si="34"/>
        <v>155146532.50157616</v>
      </c>
      <c r="H98" s="22">
        <f t="shared" si="34"/>
        <v>161045242.06125361</v>
      </c>
      <c r="I98" s="22">
        <f t="shared" si="34"/>
        <v>168165577.861101</v>
      </c>
      <c r="J98" s="22">
        <f t="shared" si="34"/>
        <v>176437732.68739423</v>
      </c>
      <c r="K98" s="22">
        <f t="shared" si="34"/>
        <v>183278839.63234565</v>
      </c>
      <c r="L98" s="133">
        <f t="shared" si="34"/>
        <v>190399175.43219301</v>
      </c>
    </row>
    <row r="99" spans="2:12" s="19" customFormat="1" x14ac:dyDescent="0.25">
      <c r="B99" s="158" t="s">
        <v>176</v>
      </c>
      <c r="C99" s="21"/>
      <c r="D99" s="22">
        <f t="shared" ref="D99:L99" si="35">D54*D$60*$C$10</f>
        <v>0</v>
      </c>
      <c r="E99" s="22">
        <f t="shared" si="35"/>
        <v>0</v>
      </c>
      <c r="F99" s="22">
        <f t="shared" si="35"/>
        <v>0</v>
      </c>
      <c r="G99" s="22">
        <f t="shared" si="35"/>
        <v>0</v>
      </c>
      <c r="H99" s="22">
        <f t="shared" si="35"/>
        <v>0</v>
      </c>
      <c r="I99" s="22">
        <f t="shared" si="35"/>
        <v>0</v>
      </c>
      <c r="J99" s="22">
        <f t="shared" si="35"/>
        <v>0</v>
      </c>
      <c r="K99" s="22">
        <f t="shared" si="35"/>
        <v>0</v>
      </c>
      <c r="L99" s="133">
        <f t="shared" si="35"/>
        <v>0</v>
      </c>
    </row>
    <row r="100" spans="2:12" s="19" customFormat="1" x14ac:dyDescent="0.25">
      <c r="B100" s="158" t="s">
        <v>177</v>
      </c>
      <c r="C100" s="21"/>
      <c r="D100" s="22">
        <f t="shared" ref="D100:L100" si="36">D55*D$60*$C$10</f>
        <v>10488945.681388324</v>
      </c>
      <c r="E100" s="22">
        <f t="shared" si="36"/>
        <v>11065591.73109467</v>
      </c>
      <c r="F100" s="22">
        <f t="shared" si="36"/>
        <v>11650436.539801575</v>
      </c>
      <c r="G100" s="22">
        <f t="shared" si="36"/>
        <v>12147827.91916913</v>
      </c>
      <c r="H100" s="22">
        <f t="shared" si="36"/>
        <v>12609691.34286757</v>
      </c>
      <c r="I100" s="22">
        <f t="shared" si="36"/>
        <v>13167206.954905929</v>
      </c>
      <c r="J100" s="22">
        <f t="shared" si="36"/>
        <v>13814908.915950494</v>
      </c>
      <c r="K100" s="22">
        <f t="shared" si="36"/>
        <v>14350561.170654012</v>
      </c>
      <c r="L100" s="133">
        <f t="shared" si="36"/>
        <v>14908076.782692375</v>
      </c>
    </row>
    <row r="101" spans="2:12" s="19" customFormat="1" x14ac:dyDescent="0.25">
      <c r="B101" s="168" t="s">
        <v>183</v>
      </c>
      <c r="C101" s="162" t="s">
        <v>178</v>
      </c>
      <c r="D101" s="196">
        <f t="shared" ref="D101:L101" si="37">SUM(D65:D100)</f>
        <v>644784000.00000012</v>
      </c>
      <c r="E101" s="196">
        <f t="shared" si="37"/>
        <v>680232000.00000012</v>
      </c>
      <c r="F101" s="196">
        <f t="shared" si="37"/>
        <v>716184000.00000024</v>
      </c>
      <c r="G101" s="196">
        <f t="shared" si="37"/>
        <v>746760000.00000036</v>
      </c>
      <c r="H101" s="196">
        <f t="shared" si="37"/>
        <v>775152000</v>
      </c>
      <c r="I101" s="196">
        <f t="shared" si="37"/>
        <v>809424000.00000012</v>
      </c>
      <c r="J101" s="196">
        <f t="shared" si="37"/>
        <v>849240000.00000012</v>
      </c>
      <c r="K101" s="196">
        <f t="shared" si="37"/>
        <v>882168000.00000012</v>
      </c>
      <c r="L101" s="197">
        <f t="shared" si="37"/>
        <v>916440000.00000012</v>
      </c>
    </row>
    <row r="102" spans="2:12" x14ac:dyDescent="0.25">
      <c r="F102" s="46"/>
      <c r="G102" s="46"/>
      <c r="H102" s="46"/>
      <c r="I102" s="46"/>
      <c r="J102" s="46"/>
      <c r="K102" s="46"/>
    </row>
    <row r="103" spans="2:12" x14ac:dyDescent="0.25">
      <c r="B103" s="15"/>
      <c r="C103" s="15"/>
      <c r="D103" s="15"/>
      <c r="E103" s="15"/>
      <c r="F103" s="51"/>
      <c r="G103" s="51"/>
      <c r="H103" s="51"/>
      <c r="I103" s="51"/>
      <c r="J103" s="51"/>
      <c r="K103" s="51"/>
    </row>
    <row r="104" spans="2:12" ht="47.25" x14ac:dyDescent="0.25">
      <c r="B104" s="491" t="s">
        <v>656</v>
      </c>
      <c r="C104" s="18" t="s">
        <v>60</v>
      </c>
      <c r="D104" s="27"/>
      <c r="E104" s="27"/>
      <c r="F104" s="27"/>
      <c r="G104" s="27"/>
      <c r="H104" s="46"/>
      <c r="I104" s="46"/>
      <c r="J104" s="46"/>
      <c r="K104" s="46"/>
    </row>
    <row r="105" spans="2:12" x14ac:dyDescent="0.25">
      <c r="B105" s="47" t="s">
        <v>61</v>
      </c>
      <c r="C105" s="48">
        <v>0.1</v>
      </c>
      <c r="D105" s="119"/>
      <c r="E105" s="119"/>
      <c r="F105" s="46"/>
      <c r="G105" s="46"/>
      <c r="H105" s="44"/>
      <c r="I105" s="44"/>
      <c r="J105" s="44"/>
      <c r="K105" s="44"/>
    </row>
    <row r="106" spans="2:12" x14ac:dyDescent="0.25">
      <c r="B106" s="47" t="s">
        <v>62</v>
      </c>
      <c r="C106" s="48">
        <v>0</v>
      </c>
      <c r="D106" s="119"/>
      <c r="E106" s="119"/>
      <c r="F106" s="12"/>
      <c r="G106" s="46"/>
      <c r="H106" s="44"/>
      <c r="I106" s="44"/>
      <c r="J106" s="44"/>
      <c r="K106" s="44"/>
    </row>
    <row r="107" spans="2:12" x14ac:dyDescent="0.25">
      <c r="B107" s="47" t="s">
        <v>63</v>
      </c>
      <c r="C107" s="48">
        <v>0.3</v>
      </c>
      <c r="D107" s="119"/>
      <c r="E107" s="119"/>
      <c r="F107" s="12"/>
      <c r="G107" s="46"/>
      <c r="H107" s="44"/>
      <c r="I107" s="44"/>
      <c r="J107" s="44"/>
      <c r="K107" s="44"/>
    </row>
    <row r="108" spans="2:12" x14ac:dyDescent="0.25">
      <c r="B108" s="47" t="s">
        <v>64</v>
      </c>
      <c r="C108" s="48">
        <v>0.8</v>
      </c>
      <c r="D108" s="119"/>
      <c r="E108" s="119"/>
      <c r="F108" s="12"/>
      <c r="G108" s="46"/>
      <c r="H108" s="44"/>
      <c r="I108" s="44"/>
      <c r="J108" s="44"/>
      <c r="K108" s="44"/>
    </row>
    <row r="109" spans="2:12" x14ac:dyDescent="0.25">
      <c r="B109" s="47" t="s">
        <v>65</v>
      </c>
      <c r="C109" s="48">
        <v>0.8</v>
      </c>
      <c r="D109" s="119"/>
      <c r="E109" s="119"/>
      <c r="F109" s="12"/>
      <c r="G109" s="46"/>
      <c r="H109" s="44"/>
      <c r="I109" s="44"/>
      <c r="J109" s="44"/>
      <c r="K109" s="44"/>
    </row>
    <row r="110" spans="2:12" x14ac:dyDescent="0.25">
      <c r="B110" s="47" t="s">
        <v>66</v>
      </c>
      <c r="C110" s="48">
        <v>0.2</v>
      </c>
      <c r="D110" s="119"/>
      <c r="E110" s="119"/>
      <c r="F110" s="12"/>
      <c r="G110" s="46"/>
      <c r="H110" s="44"/>
      <c r="I110" s="44"/>
      <c r="J110" s="44"/>
      <c r="K110" s="44"/>
    </row>
    <row r="111" spans="2:12" x14ac:dyDescent="0.25">
      <c r="B111" s="49" t="s">
        <v>67</v>
      </c>
      <c r="C111" s="50">
        <v>0.8</v>
      </c>
      <c r="D111" s="119"/>
      <c r="E111" s="119"/>
      <c r="F111" s="12"/>
      <c r="G111" s="46"/>
      <c r="H111" s="44"/>
      <c r="I111" s="44"/>
      <c r="J111" s="44"/>
      <c r="K111" s="44"/>
    </row>
    <row r="112" spans="2:12" x14ac:dyDescent="0.25">
      <c r="B112" s="74"/>
      <c r="C112" s="75"/>
      <c r="D112" s="119"/>
      <c r="E112" s="119"/>
      <c r="F112" s="12"/>
      <c r="G112" s="46"/>
      <c r="H112" s="44"/>
      <c r="I112" s="44"/>
      <c r="J112" s="44"/>
      <c r="K112" s="44"/>
    </row>
    <row r="113" spans="2:11" ht="16.5" thickBot="1" x14ac:dyDescent="0.3">
      <c r="B113" s="74"/>
      <c r="C113" s="75"/>
      <c r="D113" s="119"/>
      <c r="E113" s="119"/>
      <c r="F113" s="12"/>
      <c r="G113" s="46"/>
      <c r="H113" s="44"/>
      <c r="I113" s="44"/>
      <c r="J113" s="44"/>
      <c r="K113" s="44"/>
    </row>
    <row r="114" spans="2:11" x14ac:dyDescent="0.25">
      <c r="B114" s="515" t="s">
        <v>68</v>
      </c>
      <c r="C114" s="516"/>
      <c r="D114" s="120"/>
      <c r="E114" s="120"/>
    </row>
    <row r="115" spans="2:11" x14ac:dyDescent="0.25">
      <c r="B115" s="9" t="s">
        <v>4</v>
      </c>
      <c r="C115" s="8">
        <f>C106</f>
        <v>0</v>
      </c>
      <c r="D115" s="13"/>
      <c r="E115" s="13"/>
    </row>
    <row r="116" spans="2:11" x14ac:dyDescent="0.25">
      <c r="B116" s="9" t="s">
        <v>5</v>
      </c>
      <c r="C116" s="8">
        <f>C110</f>
        <v>0.2</v>
      </c>
      <c r="D116" s="13"/>
      <c r="E116" s="13"/>
    </row>
    <row r="117" spans="2:11" x14ac:dyDescent="0.25">
      <c r="B117" s="9" t="s">
        <v>2</v>
      </c>
      <c r="C117" s="8">
        <f>C109</f>
        <v>0.8</v>
      </c>
      <c r="D117" s="13"/>
      <c r="E117" s="13"/>
    </row>
    <row r="118" spans="2:11" x14ac:dyDescent="0.25">
      <c r="B118" s="9" t="s">
        <v>6</v>
      </c>
      <c r="C118" s="8">
        <f>C109</f>
        <v>0.8</v>
      </c>
      <c r="D118" s="13"/>
      <c r="E118" s="13"/>
    </row>
    <row r="119" spans="2:11" x14ac:dyDescent="0.25">
      <c r="B119" s="9" t="s">
        <v>50</v>
      </c>
      <c r="C119" s="8">
        <f>C106</f>
        <v>0</v>
      </c>
      <c r="D119" s="13"/>
      <c r="E119" s="13"/>
    </row>
    <row r="120" spans="2:11" x14ac:dyDescent="0.25">
      <c r="B120" s="5" t="s">
        <v>7</v>
      </c>
      <c r="C120" s="6">
        <f>C109</f>
        <v>0.8</v>
      </c>
      <c r="D120" s="13"/>
      <c r="E120" s="13"/>
    </row>
    <row r="121" spans="2:11" x14ac:dyDescent="0.25">
      <c r="B121" s="7" t="s">
        <v>1</v>
      </c>
      <c r="C121" s="8">
        <f>C109</f>
        <v>0.8</v>
      </c>
      <c r="D121" s="13"/>
      <c r="E121" s="13"/>
    </row>
    <row r="122" spans="2:11" x14ac:dyDescent="0.25">
      <c r="B122" s="7" t="s">
        <v>12</v>
      </c>
      <c r="C122" s="8">
        <f>C109</f>
        <v>0.8</v>
      </c>
      <c r="D122" s="13"/>
      <c r="E122" s="13"/>
    </row>
    <row r="123" spans="2:11" x14ac:dyDescent="0.25">
      <c r="B123" s="7" t="s">
        <v>58</v>
      </c>
      <c r="C123" s="8">
        <f>C109</f>
        <v>0.8</v>
      </c>
      <c r="D123" s="13"/>
      <c r="E123" s="13"/>
    </row>
    <row r="124" spans="2:11" x14ac:dyDescent="0.25">
      <c r="B124" s="7" t="s">
        <v>8</v>
      </c>
      <c r="C124" s="8">
        <f>C109</f>
        <v>0.8</v>
      </c>
      <c r="D124" s="13"/>
      <c r="E124" s="13"/>
    </row>
    <row r="125" spans="2:11" s="14" customFormat="1" x14ac:dyDescent="0.25">
      <c r="B125" s="7" t="s">
        <v>9</v>
      </c>
      <c r="C125" s="8">
        <f>C106</f>
        <v>0</v>
      </c>
      <c r="D125" s="13"/>
      <c r="E125" s="13"/>
      <c r="F125" s="2"/>
      <c r="G125" s="2"/>
      <c r="H125" s="2"/>
      <c r="I125" s="2"/>
      <c r="J125" s="2"/>
      <c r="K125" s="2"/>
    </row>
    <row r="126" spans="2:11" s="14" customFormat="1" ht="16.5" thickBot="1" x14ac:dyDescent="0.3">
      <c r="B126" s="10" t="s">
        <v>10</v>
      </c>
      <c r="C126" s="11">
        <f>C110</f>
        <v>0.2</v>
      </c>
      <c r="D126" s="13"/>
      <c r="E126" s="13"/>
      <c r="F126" s="2"/>
      <c r="G126" s="2"/>
      <c r="H126" s="2"/>
      <c r="I126" s="2"/>
      <c r="J126" s="2"/>
      <c r="K126" s="2"/>
    </row>
    <row r="127" spans="2:11" x14ac:dyDescent="0.25">
      <c r="B127" s="14"/>
      <c r="C127" s="15"/>
      <c r="D127" s="15"/>
      <c r="E127" s="15"/>
    </row>
    <row r="128" spans="2:11" ht="16.5" thickBot="1" x14ac:dyDescent="0.3">
      <c r="B128" s="14"/>
      <c r="C128" s="15"/>
      <c r="D128" s="15"/>
      <c r="E128" s="15"/>
    </row>
    <row r="129" spans="2:11" ht="47.25" x14ac:dyDescent="0.25">
      <c r="B129" s="495" t="s">
        <v>666</v>
      </c>
      <c r="C129" s="52" t="s">
        <v>13</v>
      </c>
      <c r="D129" s="28"/>
      <c r="E129" s="28"/>
    </row>
    <row r="130" spans="2:11" ht="16.5" thickBot="1" x14ac:dyDescent="0.3">
      <c r="B130" s="10"/>
      <c r="C130" s="53">
        <v>0.25</v>
      </c>
      <c r="D130" s="72"/>
      <c r="E130" s="72"/>
    </row>
    <row r="131" spans="2:11" x14ac:dyDescent="0.25">
      <c r="B131" s="12"/>
      <c r="C131" s="54"/>
      <c r="D131" s="54"/>
      <c r="E131" s="54"/>
    </row>
    <row r="132" spans="2:11" ht="16.5" thickBot="1" x14ac:dyDescent="0.3">
      <c r="B132" s="14"/>
      <c r="C132" s="15"/>
      <c r="D132" s="15"/>
      <c r="E132" s="15"/>
    </row>
    <row r="133" spans="2:11" ht="18.75" x14ac:dyDescent="0.35">
      <c r="B133" s="55" t="s">
        <v>75</v>
      </c>
      <c r="C133" s="56" t="s">
        <v>0</v>
      </c>
      <c r="D133" s="59"/>
      <c r="E133" s="59"/>
    </row>
    <row r="134" spans="2:11" x14ac:dyDescent="0.25">
      <c r="B134" s="9" t="s">
        <v>4</v>
      </c>
      <c r="C134" s="8">
        <f t="shared" ref="C134:C145" si="38">C115*$C$130</f>
        <v>0</v>
      </c>
      <c r="D134" s="13"/>
      <c r="E134" s="13"/>
    </row>
    <row r="135" spans="2:11" x14ac:dyDescent="0.25">
      <c r="B135" s="9" t="s">
        <v>5</v>
      </c>
      <c r="C135" s="8">
        <f t="shared" si="38"/>
        <v>0.05</v>
      </c>
      <c r="D135" s="13"/>
      <c r="E135" s="13"/>
    </row>
    <row r="136" spans="2:11" s="14" customFormat="1" x14ac:dyDescent="0.25">
      <c r="B136" s="9" t="s">
        <v>2</v>
      </c>
      <c r="C136" s="8">
        <f t="shared" si="38"/>
        <v>0.2</v>
      </c>
      <c r="D136" s="13"/>
      <c r="E136" s="13"/>
      <c r="F136" s="2"/>
      <c r="G136" s="2"/>
      <c r="H136" s="2"/>
      <c r="I136" s="2"/>
      <c r="J136" s="2"/>
      <c r="K136" s="2"/>
    </row>
    <row r="137" spans="2:11" s="14" customFormat="1" x14ac:dyDescent="0.25">
      <c r="B137" s="9" t="s">
        <v>6</v>
      </c>
      <c r="C137" s="8">
        <f t="shared" si="38"/>
        <v>0.2</v>
      </c>
      <c r="D137" s="13"/>
      <c r="E137" s="13"/>
      <c r="F137" s="2"/>
      <c r="G137" s="2"/>
      <c r="H137" s="2"/>
      <c r="I137" s="2"/>
      <c r="J137" s="2"/>
      <c r="K137" s="2"/>
    </row>
    <row r="138" spans="2:11" x14ac:dyDescent="0.25">
      <c r="B138" s="9" t="s">
        <v>50</v>
      </c>
      <c r="C138" s="8">
        <f t="shared" si="38"/>
        <v>0</v>
      </c>
      <c r="D138" s="13"/>
      <c r="E138" s="13"/>
    </row>
    <row r="139" spans="2:11" x14ac:dyDescent="0.25">
      <c r="B139" s="5" t="s">
        <v>7</v>
      </c>
      <c r="C139" s="6">
        <f t="shared" si="38"/>
        <v>0.2</v>
      </c>
      <c r="D139" s="13"/>
      <c r="E139" s="13"/>
    </row>
    <row r="140" spans="2:11" x14ac:dyDescent="0.25">
      <c r="B140" s="7" t="s">
        <v>1</v>
      </c>
      <c r="C140" s="8">
        <f t="shared" si="38"/>
        <v>0.2</v>
      </c>
      <c r="D140" s="13"/>
      <c r="E140" s="13"/>
    </row>
    <row r="141" spans="2:11" x14ac:dyDescent="0.25">
      <c r="B141" s="7" t="s">
        <v>12</v>
      </c>
      <c r="C141" s="8">
        <f t="shared" si="38"/>
        <v>0.2</v>
      </c>
      <c r="D141" s="13"/>
      <c r="E141" s="13"/>
    </row>
    <row r="142" spans="2:11" x14ac:dyDescent="0.25">
      <c r="B142" s="7" t="s">
        <v>58</v>
      </c>
      <c r="C142" s="8">
        <f t="shared" si="38"/>
        <v>0.2</v>
      </c>
      <c r="D142" s="13"/>
      <c r="E142" s="13"/>
    </row>
    <row r="143" spans="2:11" x14ac:dyDescent="0.25">
      <c r="B143" s="7" t="s">
        <v>8</v>
      </c>
      <c r="C143" s="8">
        <f t="shared" si="38"/>
        <v>0.2</v>
      </c>
      <c r="D143" s="13"/>
      <c r="E143" s="13"/>
    </row>
    <row r="144" spans="2:11" x14ac:dyDescent="0.25">
      <c r="B144" s="7" t="s">
        <v>9</v>
      </c>
      <c r="C144" s="8">
        <f t="shared" si="38"/>
        <v>0</v>
      </c>
      <c r="D144" s="13"/>
      <c r="E144" s="13"/>
    </row>
    <row r="145" spans="2:12" ht="16.5" thickBot="1" x14ac:dyDescent="0.3">
      <c r="B145" s="10" t="s">
        <v>10</v>
      </c>
      <c r="C145" s="11">
        <f t="shared" si="38"/>
        <v>0.05</v>
      </c>
      <c r="D145" s="13"/>
      <c r="E145" s="13"/>
      <c r="F145" s="57"/>
      <c r="G145" s="57"/>
      <c r="H145" s="57"/>
      <c r="I145" s="57"/>
    </row>
    <row r="146" spans="2:12" x14ac:dyDescent="0.25">
      <c r="B146" s="12"/>
      <c r="C146" s="54"/>
      <c r="D146" s="54"/>
      <c r="E146" s="54"/>
      <c r="F146" s="57"/>
      <c r="G146" s="57"/>
      <c r="H146" s="57"/>
      <c r="I146" s="57"/>
    </row>
    <row r="147" spans="2:12" ht="16.5" thickBot="1" x14ac:dyDescent="0.3">
      <c r="B147" s="58"/>
      <c r="C147" s="59"/>
      <c r="D147" s="59"/>
      <c r="E147" s="59"/>
      <c r="H147" s="60"/>
      <c r="I147" s="60"/>
    </row>
    <row r="148" spans="2:12" ht="50.25" x14ac:dyDescent="0.25">
      <c r="B148" s="494" t="s">
        <v>665</v>
      </c>
      <c r="C148" s="52" t="s">
        <v>19</v>
      </c>
      <c r="D148" s="28"/>
      <c r="E148" s="28"/>
    </row>
    <row r="149" spans="2:12" ht="16.5" thickBot="1" x14ac:dyDescent="0.3">
      <c r="B149" s="10"/>
      <c r="C149" s="53">
        <v>0.35</v>
      </c>
      <c r="D149" s="72"/>
      <c r="E149" s="72"/>
    </row>
    <row r="150" spans="2:12" x14ac:dyDescent="0.25">
      <c r="B150" s="14"/>
      <c r="C150" s="15"/>
      <c r="D150" s="15"/>
      <c r="E150" s="15"/>
    </row>
    <row r="151" spans="2:12" s="19" customFormat="1" x14ac:dyDescent="0.25">
      <c r="B151" s="61" t="s">
        <v>104</v>
      </c>
      <c r="C151" s="17" t="s">
        <v>92</v>
      </c>
      <c r="D151" s="17">
        <v>2005</v>
      </c>
      <c r="E151" s="17">
        <v>2006</v>
      </c>
      <c r="F151" s="17">
        <v>2007</v>
      </c>
      <c r="G151" s="17">
        <v>2008</v>
      </c>
      <c r="H151" s="17">
        <v>2009</v>
      </c>
      <c r="I151" s="17">
        <v>2010</v>
      </c>
      <c r="J151" s="17">
        <v>2011</v>
      </c>
      <c r="K151" s="17">
        <v>2012</v>
      </c>
      <c r="L151" s="18">
        <v>2013</v>
      </c>
    </row>
    <row r="152" spans="2:12" s="19" customFormat="1" x14ac:dyDescent="0.25">
      <c r="B152" s="169" t="s">
        <v>98</v>
      </c>
      <c r="C152" s="39"/>
      <c r="D152" s="178"/>
      <c r="E152" s="178"/>
      <c r="F152" s="178"/>
      <c r="G152" s="178"/>
      <c r="H152" s="178"/>
      <c r="I152" s="178"/>
      <c r="J152" s="178"/>
      <c r="K152" s="178"/>
      <c r="L152" s="179"/>
    </row>
    <row r="153" spans="2:12" s="19" customFormat="1" x14ac:dyDescent="0.25">
      <c r="B153" s="158" t="s">
        <v>143</v>
      </c>
      <c r="C153" s="21"/>
      <c r="D153" s="205">
        <f t="shared" ref="D153:L153" si="39">((D65-$C$149)*$C$139)/10^3</f>
        <v>-6.9999999999999994E-5</v>
      </c>
      <c r="E153" s="205">
        <f t="shared" si="39"/>
        <v>-6.9999999999999994E-5</v>
      </c>
      <c r="F153" s="205">
        <f t="shared" si="39"/>
        <v>-6.9999999999999994E-5</v>
      </c>
      <c r="G153" s="205">
        <f t="shared" si="39"/>
        <v>-6.9999999999999994E-5</v>
      </c>
      <c r="H153" s="205">
        <f t="shared" si="39"/>
        <v>-6.9999999999999994E-5</v>
      </c>
      <c r="I153" s="205">
        <f t="shared" si="39"/>
        <v>-6.9999999999999994E-5</v>
      </c>
      <c r="J153" s="205">
        <f t="shared" si="39"/>
        <v>-6.9999999999999994E-5</v>
      </c>
      <c r="K153" s="205">
        <f t="shared" si="39"/>
        <v>-6.9999999999999994E-5</v>
      </c>
      <c r="L153" s="206">
        <f t="shared" si="39"/>
        <v>-6.9999999999999994E-5</v>
      </c>
    </row>
    <row r="154" spans="2:12" s="19" customFormat="1" x14ac:dyDescent="0.25">
      <c r="B154" s="158" t="s">
        <v>144</v>
      </c>
      <c r="C154" s="21"/>
      <c r="D154" s="203">
        <f t="shared" ref="D154:L154" si="40">((D66-$C$149)*$C$139)/10^3</f>
        <v>8390.0867203241869</v>
      </c>
      <c r="E154" s="203">
        <f t="shared" si="40"/>
        <v>8851.3447486614459</v>
      </c>
      <c r="F154" s="203">
        <f t="shared" si="40"/>
        <v>9319.1609480177176</v>
      </c>
      <c r="G154" s="203">
        <f t="shared" si="40"/>
        <v>9717.0233231711845</v>
      </c>
      <c r="H154" s="203">
        <f t="shared" si="40"/>
        <v>10086.466957242259</v>
      </c>
      <c r="I154" s="203">
        <f t="shared" si="40"/>
        <v>10532.422586535156</v>
      </c>
      <c r="J154" s="203">
        <f t="shared" si="40"/>
        <v>11050.518097037197</v>
      </c>
      <c r="K154" s="203">
        <f t="shared" si="40"/>
        <v>11478.985270279392</v>
      </c>
      <c r="L154" s="204">
        <f t="shared" si="40"/>
        <v>11924.940899572284</v>
      </c>
    </row>
    <row r="155" spans="2:12" s="19" customFormat="1" x14ac:dyDescent="0.25">
      <c r="B155" s="158" t="s">
        <v>145</v>
      </c>
      <c r="C155" s="21"/>
      <c r="D155" s="205">
        <f t="shared" ref="D155:L155" si="41">((D67-$C$149)*$C$139)/10^3</f>
        <v>-6.9999999999999994E-5</v>
      </c>
      <c r="E155" s="205">
        <f t="shared" si="41"/>
        <v>-6.9999999999999994E-5</v>
      </c>
      <c r="F155" s="205">
        <f t="shared" si="41"/>
        <v>-6.9999999999999994E-5</v>
      </c>
      <c r="G155" s="205">
        <f t="shared" si="41"/>
        <v>-6.9999999999999994E-5</v>
      </c>
      <c r="H155" s="205">
        <f t="shared" si="41"/>
        <v>-6.9999999999999994E-5</v>
      </c>
      <c r="I155" s="205">
        <f t="shared" si="41"/>
        <v>-6.9999999999999994E-5</v>
      </c>
      <c r="J155" s="205">
        <f t="shared" si="41"/>
        <v>-6.9999999999999994E-5</v>
      </c>
      <c r="K155" s="205">
        <f t="shared" si="41"/>
        <v>-6.9999999999999994E-5</v>
      </c>
      <c r="L155" s="206">
        <f t="shared" si="41"/>
        <v>-6.9999999999999994E-5</v>
      </c>
    </row>
    <row r="156" spans="2:12" s="19" customFormat="1" x14ac:dyDescent="0.25">
      <c r="B156" s="158" t="s">
        <v>146</v>
      </c>
      <c r="C156" s="21"/>
      <c r="D156" s="205">
        <f t="shared" ref="D156:L156" si="42">((D68-$C$149)*$C$139)/10^3</f>
        <v>-6.9999999999999994E-5</v>
      </c>
      <c r="E156" s="205">
        <f t="shared" si="42"/>
        <v>-6.9999999999999994E-5</v>
      </c>
      <c r="F156" s="205">
        <f t="shared" si="42"/>
        <v>-6.9999999999999994E-5</v>
      </c>
      <c r="G156" s="205">
        <f t="shared" si="42"/>
        <v>-6.9999999999999994E-5</v>
      </c>
      <c r="H156" s="205">
        <f t="shared" si="42"/>
        <v>-6.9999999999999994E-5</v>
      </c>
      <c r="I156" s="205">
        <f t="shared" si="42"/>
        <v>-6.9999999999999994E-5</v>
      </c>
      <c r="J156" s="205">
        <f t="shared" si="42"/>
        <v>-6.9999999999999994E-5</v>
      </c>
      <c r="K156" s="205">
        <f t="shared" si="42"/>
        <v>-6.9999999999999994E-5</v>
      </c>
      <c r="L156" s="206">
        <f t="shared" si="42"/>
        <v>-6.9999999999999994E-5</v>
      </c>
    </row>
    <row r="157" spans="2:12" s="19" customFormat="1" x14ac:dyDescent="0.25">
      <c r="B157" s="158" t="s">
        <v>147</v>
      </c>
      <c r="C157" s="21"/>
      <c r="D157" s="203">
        <f t="shared" ref="D157:L157" si="43">((D69-$C$149)*$C$139)/10^3</f>
        <v>1176.7301951226068</v>
      </c>
      <c r="E157" s="203">
        <f t="shared" si="43"/>
        <v>1241.4227657168929</v>
      </c>
      <c r="F157" s="203">
        <f t="shared" si="43"/>
        <v>1307.0351358930886</v>
      </c>
      <c r="G157" s="203">
        <f t="shared" si="43"/>
        <v>1362.8363105289181</v>
      </c>
      <c r="H157" s="203">
        <f t="shared" si="43"/>
        <v>1414.6516869764741</v>
      </c>
      <c r="I157" s="203">
        <f t="shared" si="43"/>
        <v>1477.1980585463057</v>
      </c>
      <c r="J157" s="203">
        <f t="shared" si="43"/>
        <v>1549.8622255171385</v>
      </c>
      <c r="K157" s="203">
        <f t="shared" si="43"/>
        <v>1609.9557982018782</v>
      </c>
      <c r="L157" s="204">
        <f t="shared" si="43"/>
        <v>1672.5021697717093</v>
      </c>
    </row>
    <row r="158" spans="2:12" s="19" customFormat="1" x14ac:dyDescent="0.25">
      <c r="B158" s="158" t="s">
        <v>148</v>
      </c>
      <c r="C158" s="21"/>
      <c r="D158" s="297">
        <f t="shared" ref="D158:L158" si="44">((D70-$C$149)*$C$139)/10^3</f>
        <v>-6.9999999999999994E-5</v>
      </c>
      <c r="E158" s="297">
        <f t="shared" si="44"/>
        <v>-6.9999999999999994E-5</v>
      </c>
      <c r="F158" s="297">
        <f t="shared" si="44"/>
        <v>-6.9999999999999994E-5</v>
      </c>
      <c r="G158" s="297">
        <f t="shared" si="44"/>
        <v>-6.9999999999999994E-5</v>
      </c>
      <c r="H158" s="297">
        <f t="shared" si="44"/>
        <v>-6.9999999999999994E-5</v>
      </c>
      <c r="I158" s="297">
        <f t="shared" si="44"/>
        <v>-6.9999999999999994E-5</v>
      </c>
      <c r="J158" s="297">
        <f t="shared" si="44"/>
        <v>-6.9999999999999994E-5</v>
      </c>
      <c r="K158" s="297">
        <f t="shared" si="44"/>
        <v>-6.9999999999999994E-5</v>
      </c>
      <c r="L158" s="298">
        <f t="shared" si="44"/>
        <v>-6.9999999999999994E-5</v>
      </c>
    </row>
    <row r="159" spans="2:12" s="19" customFormat="1" x14ac:dyDescent="0.25">
      <c r="B159" s="158" t="s">
        <v>149</v>
      </c>
      <c r="C159" s="21"/>
      <c r="D159" s="203">
        <f t="shared" ref="D159:L159" si="45">((D71-$C$149)*$C$139)/10^3</f>
        <v>106.97540864750971</v>
      </c>
      <c r="E159" s="203">
        <f t="shared" si="45"/>
        <v>112.85655142880844</v>
      </c>
      <c r="F159" s="203">
        <f t="shared" si="45"/>
        <v>118.82131235391715</v>
      </c>
      <c r="G159" s="203">
        <f t="shared" si="45"/>
        <v>123.89414641171983</v>
      </c>
      <c r="H159" s="203">
        <f t="shared" si="45"/>
        <v>128.60463517967949</v>
      </c>
      <c r="I159" s="203">
        <f t="shared" si="45"/>
        <v>134.29066895875505</v>
      </c>
      <c r="J159" s="203">
        <f t="shared" si="45"/>
        <v>140.89650231973988</v>
      </c>
      <c r="K159" s="203">
        <f t="shared" si="45"/>
        <v>146.35955438198891</v>
      </c>
      <c r="L159" s="204">
        <f t="shared" si="45"/>
        <v>152.04558816106453</v>
      </c>
    </row>
    <row r="160" spans="2:12" s="19" customFormat="1" x14ac:dyDescent="0.25">
      <c r="B160" s="158" t="s">
        <v>150</v>
      </c>
      <c r="C160" s="21"/>
      <c r="D160" s="297">
        <f t="shared" ref="D160:L160" si="46">((D72-$C$149)*$C$139)/10^3</f>
        <v>-6.9999999999999994E-5</v>
      </c>
      <c r="E160" s="297">
        <f t="shared" si="46"/>
        <v>-6.9999999999999994E-5</v>
      </c>
      <c r="F160" s="297">
        <f t="shared" si="46"/>
        <v>-6.9999999999999994E-5</v>
      </c>
      <c r="G160" s="297">
        <f t="shared" si="46"/>
        <v>-6.9999999999999994E-5</v>
      </c>
      <c r="H160" s="297">
        <f t="shared" si="46"/>
        <v>-6.9999999999999994E-5</v>
      </c>
      <c r="I160" s="297">
        <f t="shared" si="46"/>
        <v>-6.9999999999999994E-5</v>
      </c>
      <c r="J160" s="297">
        <f t="shared" si="46"/>
        <v>-6.9999999999999994E-5</v>
      </c>
      <c r="K160" s="297">
        <f t="shared" si="46"/>
        <v>-6.9999999999999994E-5</v>
      </c>
      <c r="L160" s="298">
        <f t="shared" si="46"/>
        <v>-6.9999999999999994E-5</v>
      </c>
    </row>
    <row r="161" spans="2:12" s="19" customFormat="1" x14ac:dyDescent="0.25">
      <c r="B161" s="158" t="s">
        <v>151</v>
      </c>
      <c r="C161" s="21"/>
      <c r="D161" s="297">
        <f t="shared" ref="D161:L161" si="47">((D73-$C$149)*$C$139)/10^3</f>
        <v>-6.9999999999999994E-5</v>
      </c>
      <c r="E161" s="297">
        <f t="shared" si="47"/>
        <v>-6.9999999999999994E-5</v>
      </c>
      <c r="F161" s="297">
        <f t="shared" si="47"/>
        <v>-6.9999999999999994E-5</v>
      </c>
      <c r="G161" s="297">
        <f t="shared" si="47"/>
        <v>-6.9999999999999994E-5</v>
      </c>
      <c r="H161" s="297">
        <f t="shared" si="47"/>
        <v>-6.9999999999999994E-5</v>
      </c>
      <c r="I161" s="297">
        <f t="shared" si="47"/>
        <v>-6.9999999999999994E-5</v>
      </c>
      <c r="J161" s="297">
        <f t="shared" si="47"/>
        <v>-6.9999999999999994E-5</v>
      </c>
      <c r="K161" s="297">
        <f t="shared" si="47"/>
        <v>-6.9999999999999994E-5</v>
      </c>
      <c r="L161" s="298">
        <f t="shared" si="47"/>
        <v>-6.9999999999999994E-5</v>
      </c>
    </row>
    <row r="162" spans="2:12" s="19" customFormat="1" x14ac:dyDescent="0.25">
      <c r="B162" s="158" t="s">
        <v>152</v>
      </c>
      <c r="C162" s="21"/>
      <c r="D162" s="203">
        <f t="shared" ref="D162:L162" si="48">((D74-$C$149)*$C$139)/10^3</f>
        <v>4279.019075900389</v>
      </c>
      <c r="E162" s="203">
        <f t="shared" si="48"/>
        <v>4514.2647871523377</v>
      </c>
      <c r="F162" s="203">
        <f t="shared" si="48"/>
        <v>4752.8552241566849</v>
      </c>
      <c r="G162" s="203">
        <f t="shared" si="48"/>
        <v>4955.7685864687937</v>
      </c>
      <c r="H162" s="203">
        <f t="shared" si="48"/>
        <v>5144.1881371871796</v>
      </c>
      <c r="I162" s="203">
        <f t="shared" si="48"/>
        <v>5371.6294883502014</v>
      </c>
      <c r="J162" s="203">
        <f t="shared" si="48"/>
        <v>5635.8628227895942</v>
      </c>
      <c r="K162" s="203">
        <f t="shared" si="48"/>
        <v>5854.3849052795576</v>
      </c>
      <c r="L162" s="204">
        <f t="shared" si="48"/>
        <v>6081.8262564425795</v>
      </c>
    </row>
    <row r="163" spans="2:12" s="19" customFormat="1" x14ac:dyDescent="0.25">
      <c r="B163" s="158" t="s">
        <v>153</v>
      </c>
      <c r="C163" s="21"/>
      <c r="D163" s="203">
        <f t="shared" ref="D163:L163" si="49">((D75-$C$149)*$C$139)/10^3</f>
        <v>320.92636594252917</v>
      </c>
      <c r="E163" s="203">
        <f t="shared" si="49"/>
        <v>338.56979428642535</v>
      </c>
      <c r="F163" s="203">
        <f t="shared" si="49"/>
        <v>356.46407706175137</v>
      </c>
      <c r="G163" s="203">
        <f t="shared" si="49"/>
        <v>371.68257923515949</v>
      </c>
      <c r="H163" s="203">
        <f t="shared" si="49"/>
        <v>385.81404553903843</v>
      </c>
      <c r="I163" s="203">
        <f t="shared" si="49"/>
        <v>402.87214687626505</v>
      </c>
      <c r="J163" s="203">
        <f t="shared" si="49"/>
        <v>422.68964695921954</v>
      </c>
      <c r="K163" s="203">
        <f t="shared" si="49"/>
        <v>439.07880314596673</v>
      </c>
      <c r="L163" s="204">
        <f t="shared" si="49"/>
        <v>456.13690448319346</v>
      </c>
    </row>
    <row r="164" spans="2:12" s="19" customFormat="1" x14ac:dyDescent="0.25">
      <c r="B164" s="158" t="s">
        <v>154</v>
      </c>
      <c r="C164" s="21"/>
      <c r="D164" s="203">
        <f t="shared" ref="D164:L164" si="50">((D76-$C$149)*$C$139)/10^3</f>
        <v>15486.839973799983</v>
      </c>
      <c r="E164" s="203">
        <f t="shared" si="50"/>
        <v>16338.253014248603</v>
      </c>
      <c r="F164" s="203">
        <f t="shared" si="50"/>
        <v>17201.771453376587</v>
      </c>
      <c r="G164" s="203">
        <f t="shared" si="50"/>
        <v>17936.165639924686</v>
      </c>
      <c r="H164" s="203">
        <f t="shared" si="50"/>
        <v>18618.103098862197</v>
      </c>
      <c r="I164" s="203">
        <f t="shared" si="50"/>
        <v>19441.270209058966</v>
      </c>
      <c r="J164" s="203">
        <f t="shared" si="50"/>
        <v>20397.596704728738</v>
      </c>
      <c r="K164" s="203">
        <f t="shared" si="50"/>
        <v>21188.482751780539</v>
      </c>
      <c r="L164" s="204">
        <f t="shared" si="50"/>
        <v>22011.649861977308</v>
      </c>
    </row>
    <row r="165" spans="2:12" s="19" customFormat="1" x14ac:dyDescent="0.25">
      <c r="B165" s="158" t="s">
        <v>155</v>
      </c>
      <c r="C165" s="21"/>
      <c r="D165" s="203">
        <f t="shared" ref="D165:L165" si="51">((D77-$C$149)*$C$139)/10^3</f>
        <v>3152.5672857421114</v>
      </c>
      <c r="E165" s="203">
        <f t="shared" si="51"/>
        <v>3325.8845635069852</v>
      </c>
      <c r="F165" s="203">
        <f t="shared" si="51"/>
        <v>3501.666067969938</v>
      </c>
      <c r="G165" s="203">
        <f t="shared" si="51"/>
        <v>3651.1624876533829</v>
      </c>
      <c r="H165" s="203">
        <f t="shared" si="51"/>
        <v>3789.9805916451546</v>
      </c>
      <c r="I165" s="203">
        <f t="shared" si="51"/>
        <v>3957.5480071145107</v>
      </c>
      <c r="J165" s="203">
        <f t="shared" si="51"/>
        <v>4152.2219162627334</v>
      </c>
      <c r="K165" s="203">
        <f t="shared" si="51"/>
        <v>4313.2180605372132</v>
      </c>
      <c r="L165" s="204">
        <f t="shared" si="51"/>
        <v>4480.7854760065702</v>
      </c>
    </row>
    <row r="166" spans="2:12" s="19" customFormat="1" x14ac:dyDescent="0.25">
      <c r="B166" s="158" t="s">
        <v>156</v>
      </c>
      <c r="C166" s="21"/>
      <c r="D166" s="203">
        <f t="shared" ref="D166:L166" si="52">((D78-$C$149)*$C$139)/10^3</f>
        <v>647.20157581743376</v>
      </c>
      <c r="E166" s="203">
        <f t="shared" si="52"/>
        <v>682.78248964429099</v>
      </c>
      <c r="F166" s="203">
        <f t="shared" si="52"/>
        <v>718.86929324119876</v>
      </c>
      <c r="G166" s="203">
        <f t="shared" si="52"/>
        <v>749.55993929090494</v>
      </c>
      <c r="H166" s="203">
        <f t="shared" si="52"/>
        <v>778.05839633706069</v>
      </c>
      <c r="I166" s="203">
        <f t="shared" si="52"/>
        <v>812.45890070046801</v>
      </c>
      <c r="J166" s="203">
        <f t="shared" si="52"/>
        <v>852.42419253442642</v>
      </c>
      <c r="K166" s="203">
        <f t="shared" si="52"/>
        <v>885.47565751103309</v>
      </c>
      <c r="L166" s="204">
        <f t="shared" si="52"/>
        <v>919.87616187444019</v>
      </c>
    </row>
    <row r="167" spans="2:12" s="19" customFormat="1" x14ac:dyDescent="0.25">
      <c r="B167" s="158" t="s">
        <v>157</v>
      </c>
      <c r="C167" s="21"/>
      <c r="D167" s="203">
        <f t="shared" ref="D167:L167" si="53">((D79-$C$149)*$C$139)/10^3</f>
        <v>32.092573594252912</v>
      </c>
      <c r="E167" s="203">
        <f t="shared" si="53"/>
        <v>33.856916428642535</v>
      </c>
      <c r="F167" s="203">
        <f t="shared" si="53"/>
        <v>35.646344706175142</v>
      </c>
      <c r="G167" s="203">
        <f t="shared" si="53"/>
        <v>37.168194923515948</v>
      </c>
      <c r="H167" s="203">
        <f t="shared" si="53"/>
        <v>38.581341553903847</v>
      </c>
      <c r="I167" s="203">
        <f t="shared" si="53"/>
        <v>40.287151687626519</v>
      </c>
      <c r="J167" s="203">
        <f t="shared" si="53"/>
        <v>42.268901695921961</v>
      </c>
      <c r="K167" s="203">
        <f t="shared" si="53"/>
        <v>43.907817314596691</v>
      </c>
      <c r="L167" s="204">
        <f t="shared" si="53"/>
        <v>45.613627448319342</v>
      </c>
    </row>
    <row r="168" spans="2:12" s="19" customFormat="1" x14ac:dyDescent="0.25">
      <c r="B168" s="158" t="s">
        <v>158</v>
      </c>
      <c r="C168" s="21"/>
      <c r="D168" s="297">
        <f t="shared" ref="D168:L168" si="54">((D80-$C$149)*$C$139)/10^3</f>
        <v>-6.9999999999999994E-5</v>
      </c>
      <c r="E168" s="297">
        <f t="shared" si="54"/>
        <v>-6.9999999999999994E-5</v>
      </c>
      <c r="F168" s="297">
        <f t="shared" si="54"/>
        <v>-6.9999999999999994E-5</v>
      </c>
      <c r="G168" s="297">
        <f t="shared" si="54"/>
        <v>-6.9999999999999994E-5</v>
      </c>
      <c r="H168" s="297">
        <f t="shared" si="54"/>
        <v>-6.9999999999999994E-5</v>
      </c>
      <c r="I168" s="297">
        <f t="shared" si="54"/>
        <v>-6.9999999999999994E-5</v>
      </c>
      <c r="J168" s="297">
        <f t="shared" si="54"/>
        <v>-6.9999999999999994E-5</v>
      </c>
      <c r="K168" s="297">
        <f t="shared" si="54"/>
        <v>-6.9999999999999994E-5</v>
      </c>
      <c r="L168" s="298">
        <f t="shared" si="54"/>
        <v>-6.9999999999999994E-5</v>
      </c>
    </row>
    <row r="169" spans="2:12" s="19" customFormat="1" x14ac:dyDescent="0.25">
      <c r="B169" s="158" t="s">
        <v>159</v>
      </c>
      <c r="C169" s="21"/>
      <c r="D169" s="203">
        <f t="shared" ref="D169:L169" si="55">((D81-$C$149)*$C$139)/10^3</f>
        <v>5143.3809433722672</v>
      </c>
      <c r="E169" s="203">
        <f t="shared" si="55"/>
        <v>5426.14628829711</v>
      </c>
      <c r="F169" s="203">
        <f t="shared" si="55"/>
        <v>5712.9319935763342</v>
      </c>
      <c r="G169" s="203">
        <f t="shared" si="55"/>
        <v>5956.8338550754888</v>
      </c>
      <c r="H169" s="203">
        <f t="shared" si="55"/>
        <v>6183.3141550389892</v>
      </c>
      <c r="I169" s="203">
        <f t="shared" si="55"/>
        <v>6456.6986591369423</v>
      </c>
      <c r="J169" s="203">
        <f t="shared" si="55"/>
        <v>6774.3071271330937</v>
      </c>
      <c r="K169" s="203">
        <f t="shared" si="55"/>
        <v>7036.9706702860267</v>
      </c>
      <c r="L169" s="204">
        <f t="shared" si="55"/>
        <v>7310.3551743839798</v>
      </c>
    </row>
    <row r="170" spans="2:12" s="19" customFormat="1" x14ac:dyDescent="0.25">
      <c r="B170" s="158" t="s">
        <v>160</v>
      </c>
      <c r="C170" s="21"/>
      <c r="D170" s="203">
        <f t="shared" ref="D170:L170" si="56">((D82-$C$149)*$C$139)/10^3</f>
        <v>1706.7936918210175</v>
      </c>
      <c r="E170" s="203">
        <f t="shared" si="56"/>
        <v>1800.627324896639</v>
      </c>
      <c r="F170" s="203">
        <f t="shared" si="56"/>
        <v>1895.795085456748</v>
      </c>
      <c r="G170" s="203">
        <f t="shared" si="56"/>
        <v>1976.7321528489904</v>
      </c>
      <c r="H170" s="203">
        <f t="shared" si="56"/>
        <v>2051.8880011417859</v>
      </c>
      <c r="I170" s="203">
        <f t="shared" si="56"/>
        <v>2142.6086700869369</v>
      </c>
      <c r="J170" s="203">
        <f t="shared" si="56"/>
        <v>2248.0047413614493</v>
      </c>
      <c r="K170" s="203">
        <f t="shared" si="56"/>
        <v>2335.1677370146335</v>
      </c>
      <c r="L170" s="204">
        <f t="shared" si="56"/>
        <v>2425.888405959784</v>
      </c>
    </row>
    <row r="171" spans="2:12" s="19" customFormat="1" x14ac:dyDescent="0.25">
      <c r="B171" s="158" t="s">
        <v>161</v>
      </c>
      <c r="C171" s="21"/>
      <c r="D171" s="297">
        <f t="shared" ref="D171:L171" si="57">((D83-$C$149)*$C$139)/10^3</f>
        <v>-6.9999999999999994E-5</v>
      </c>
      <c r="E171" s="297">
        <f t="shared" si="57"/>
        <v>-6.9999999999999994E-5</v>
      </c>
      <c r="F171" s="297">
        <f t="shared" si="57"/>
        <v>-6.9999999999999994E-5</v>
      </c>
      <c r="G171" s="297">
        <f t="shared" si="57"/>
        <v>-6.9999999999999994E-5</v>
      </c>
      <c r="H171" s="297">
        <f t="shared" si="57"/>
        <v>-6.9999999999999994E-5</v>
      </c>
      <c r="I171" s="297">
        <f t="shared" si="57"/>
        <v>-6.9999999999999994E-5</v>
      </c>
      <c r="J171" s="297">
        <f t="shared" si="57"/>
        <v>-6.9999999999999994E-5</v>
      </c>
      <c r="K171" s="297">
        <f t="shared" si="57"/>
        <v>-6.9999999999999994E-5</v>
      </c>
      <c r="L171" s="298">
        <f t="shared" si="57"/>
        <v>-6.9999999999999994E-5</v>
      </c>
    </row>
    <row r="172" spans="2:12" s="19" customFormat="1" x14ac:dyDescent="0.25">
      <c r="B172" s="158" t="s">
        <v>162</v>
      </c>
      <c r="C172" s="21"/>
      <c r="D172" s="203">
        <f t="shared" ref="D172:L172" si="58">((D84-$C$149)*$C$139)/10^3</f>
        <v>5362.1457972064236</v>
      </c>
      <c r="E172" s="203">
        <f t="shared" si="58"/>
        <v>5656.9380791190233</v>
      </c>
      <c r="F172" s="203">
        <f t="shared" si="58"/>
        <v>5955.921720490096</v>
      </c>
      <c r="G172" s="203">
        <f t="shared" si="58"/>
        <v>6210.197527637456</v>
      </c>
      <c r="H172" s="203">
        <f t="shared" si="58"/>
        <v>6446.3107771314317</v>
      </c>
      <c r="I172" s="203">
        <f t="shared" si="58"/>
        <v>6731.323220307595</v>
      </c>
      <c r="J172" s="203">
        <f t="shared" si="58"/>
        <v>7062.4406175269596</v>
      </c>
      <c r="K172" s="203">
        <f t="shared" si="58"/>
        <v>7336.2761021471952</v>
      </c>
      <c r="L172" s="204">
        <f t="shared" si="58"/>
        <v>7621.2885453233557</v>
      </c>
    </row>
    <row r="173" spans="2:12" s="19" customFormat="1" x14ac:dyDescent="0.25">
      <c r="B173" s="158" t="s">
        <v>163</v>
      </c>
      <c r="C173" s="21"/>
      <c r="D173" s="203">
        <f t="shared" ref="D173:L173" si="59">((D85-$C$149)*$C$139)/10^3</f>
        <v>28446.919211945788</v>
      </c>
      <c r="E173" s="203">
        <f t="shared" si="59"/>
        <v>30010.83270034875</v>
      </c>
      <c r="F173" s="203">
        <f t="shared" si="59"/>
        <v>31596.981925553646</v>
      </c>
      <c r="G173" s="203">
        <f t="shared" si="59"/>
        <v>32945.949958204546</v>
      </c>
      <c r="H173" s="203">
        <f t="shared" si="59"/>
        <v>34198.563131380375</v>
      </c>
      <c r="I173" s="203">
        <f t="shared" si="59"/>
        <v>35710.593233912143</v>
      </c>
      <c r="J173" s="203">
        <f t="shared" si="59"/>
        <v>37467.216441265227</v>
      </c>
      <c r="K173" s="203">
        <f t="shared" si="59"/>
        <v>38919.9512456585</v>
      </c>
      <c r="L173" s="204">
        <f t="shared" si="59"/>
        <v>40431.981348190275</v>
      </c>
    </row>
    <row r="174" spans="2:12" s="19" customFormat="1" x14ac:dyDescent="0.25">
      <c r="B174" s="158" t="s">
        <v>164</v>
      </c>
      <c r="C174" s="21"/>
      <c r="D174" s="297">
        <f t="shared" ref="D174:L174" si="60">((D86-$C$149)*$C$139)/10^3</f>
        <v>-6.9999999999999994E-5</v>
      </c>
      <c r="E174" s="297">
        <f t="shared" si="60"/>
        <v>-6.9999999999999994E-5</v>
      </c>
      <c r="F174" s="297">
        <f t="shared" si="60"/>
        <v>-6.9999999999999994E-5</v>
      </c>
      <c r="G174" s="297">
        <f t="shared" si="60"/>
        <v>-6.9999999999999994E-5</v>
      </c>
      <c r="H174" s="297">
        <f t="shared" si="60"/>
        <v>-6.9999999999999994E-5</v>
      </c>
      <c r="I174" s="297">
        <f t="shared" si="60"/>
        <v>-6.9999999999999994E-5</v>
      </c>
      <c r="J174" s="297">
        <f t="shared" si="60"/>
        <v>-6.9999999999999994E-5</v>
      </c>
      <c r="K174" s="297">
        <f t="shared" si="60"/>
        <v>-6.9999999999999994E-5</v>
      </c>
      <c r="L174" s="298">
        <f t="shared" si="60"/>
        <v>-6.9999999999999994E-5</v>
      </c>
    </row>
    <row r="175" spans="2:12" s="19" customFormat="1" x14ac:dyDescent="0.25">
      <c r="B175" s="158" t="s">
        <v>165</v>
      </c>
      <c r="C175" s="21"/>
      <c r="D175" s="297">
        <f t="shared" ref="D175:L175" si="61">((D87-$C$149)*$C$139)/10^3</f>
        <v>-6.9999999999999994E-5</v>
      </c>
      <c r="E175" s="297">
        <f t="shared" si="61"/>
        <v>-6.9999999999999994E-5</v>
      </c>
      <c r="F175" s="297">
        <f t="shared" si="61"/>
        <v>-6.9999999999999994E-5</v>
      </c>
      <c r="G175" s="297">
        <f t="shared" si="61"/>
        <v>-6.9999999999999994E-5</v>
      </c>
      <c r="H175" s="297">
        <f t="shared" si="61"/>
        <v>-6.9999999999999994E-5</v>
      </c>
      <c r="I175" s="297">
        <f t="shared" si="61"/>
        <v>-6.9999999999999994E-5</v>
      </c>
      <c r="J175" s="297">
        <f t="shared" si="61"/>
        <v>-6.9999999999999994E-5</v>
      </c>
      <c r="K175" s="297">
        <f t="shared" si="61"/>
        <v>-6.9999999999999994E-5</v>
      </c>
      <c r="L175" s="298">
        <f t="shared" si="61"/>
        <v>-6.9999999999999994E-5</v>
      </c>
    </row>
    <row r="176" spans="2:12" s="19" customFormat="1" x14ac:dyDescent="0.25">
      <c r="B176" s="158" t="s">
        <v>166</v>
      </c>
      <c r="C176" s="21"/>
      <c r="D176" s="297">
        <f t="shared" ref="D176:L176" si="62">((D88-$C$149)*$C$139)/10^3</f>
        <v>-6.9999999999999994E-5</v>
      </c>
      <c r="E176" s="297">
        <f t="shared" si="62"/>
        <v>-6.9999999999999994E-5</v>
      </c>
      <c r="F176" s="297">
        <f t="shared" si="62"/>
        <v>-6.9999999999999994E-5</v>
      </c>
      <c r="G176" s="297">
        <f t="shared" si="62"/>
        <v>-6.9999999999999994E-5</v>
      </c>
      <c r="H176" s="297">
        <f t="shared" si="62"/>
        <v>-6.9999999999999994E-5</v>
      </c>
      <c r="I176" s="297">
        <f t="shared" si="62"/>
        <v>-6.9999999999999994E-5</v>
      </c>
      <c r="J176" s="297">
        <f t="shared" si="62"/>
        <v>-6.9999999999999994E-5</v>
      </c>
      <c r="K176" s="297">
        <f t="shared" si="62"/>
        <v>-6.9999999999999994E-5</v>
      </c>
      <c r="L176" s="298">
        <f t="shared" si="62"/>
        <v>-6.9999999999999994E-5</v>
      </c>
    </row>
    <row r="177" spans="2:12" s="19" customFormat="1" x14ac:dyDescent="0.25">
      <c r="B177" s="158" t="s">
        <v>167</v>
      </c>
      <c r="C177" s="21"/>
      <c r="D177" s="297">
        <f t="shared" ref="D177:L177" si="63">((D89-$C$149)*$C$139)/10^3</f>
        <v>-6.9999999999999994E-5</v>
      </c>
      <c r="E177" s="297">
        <f t="shared" si="63"/>
        <v>-6.9999999999999994E-5</v>
      </c>
      <c r="F177" s="297">
        <f t="shared" si="63"/>
        <v>-6.9999999999999994E-5</v>
      </c>
      <c r="G177" s="297">
        <f t="shared" si="63"/>
        <v>-6.9999999999999994E-5</v>
      </c>
      <c r="H177" s="297">
        <f t="shared" si="63"/>
        <v>-6.9999999999999994E-5</v>
      </c>
      <c r="I177" s="297">
        <f t="shared" si="63"/>
        <v>-6.9999999999999994E-5</v>
      </c>
      <c r="J177" s="297">
        <f t="shared" si="63"/>
        <v>-6.9999999999999994E-5</v>
      </c>
      <c r="K177" s="297">
        <f t="shared" si="63"/>
        <v>-6.9999999999999994E-5</v>
      </c>
      <c r="L177" s="298">
        <f t="shared" si="63"/>
        <v>-6.9999999999999994E-5</v>
      </c>
    </row>
    <row r="178" spans="2:12" s="19" customFormat="1" x14ac:dyDescent="0.25">
      <c r="B178" s="158" t="s">
        <v>168</v>
      </c>
      <c r="C178" s="21"/>
      <c r="D178" s="203">
        <f t="shared" ref="D178:L178" si="64">((D90-$C$149)*$C$139)/10^3</f>
        <v>639.71329231210814</v>
      </c>
      <c r="E178" s="203">
        <f t="shared" si="64"/>
        <v>674.88252614427461</v>
      </c>
      <c r="F178" s="203">
        <f t="shared" si="64"/>
        <v>710.55179647642444</v>
      </c>
      <c r="G178" s="203">
        <f t="shared" si="64"/>
        <v>740.88734414208454</v>
      </c>
      <c r="H178" s="203">
        <f t="shared" si="64"/>
        <v>769.0560669744832</v>
      </c>
      <c r="I178" s="203">
        <f t="shared" si="64"/>
        <v>803.0585489733553</v>
      </c>
      <c r="J178" s="203">
        <f t="shared" si="64"/>
        <v>842.56143247204466</v>
      </c>
      <c r="K178" s="203">
        <f t="shared" si="64"/>
        <v>875.23048380429395</v>
      </c>
      <c r="L178" s="204">
        <f t="shared" si="64"/>
        <v>909.23296580316583</v>
      </c>
    </row>
    <row r="179" spans="2:12" s="19" customFormat="1" x14ac:dyDescent="0.25">
      <c r="B179" s="158" t="s">
        <v>169</v>
      </c>
      <c r="C179" s="21"/>
      <c r="D179" s="203">
        <f t="shared" ref="D179:L179" si="65">((D91-$C$149)*$C$139)/10^3</f>
        <v>53.487669323754858</v>
      </c>
      <c r="E179" s="203">
        <f t="shared" si="65"/>
        <v>56.428240714404225</v>
      </c>
      <c r="F179" s="203">
        <f t="shared" si="65"/>
        <v>59.410621176958578</v>
      </c>
      <c r="G179" s="203">
        <f t="shared" si="65"/>
        <v>61.947038205859918</v>
      </c>
      <c r="H179" s="203">
        <f t="shared" si="65"/>
        <v>64.302282589839749</v>
      </c>
      <c r="I179" s="203">
        <f t="shared" si="65"/>
        <v>67.145299479377513</v>
      </c>
      <c r="J179" s="203">
        <f t="shared" si="65"/>
        <v>70.448216159869929</v>
      </c>
      <c r="K179" s="203">
        <f t="shared" si="65"/>
        <v>73.179742190994475</v>
      </c>
      <c r="L179" s="204">
        <f t="shared" si="65"/>
        <v>76.022759080532254</v>
      </c>
    </row>
    <row r="180" spans="2:12" s="19" customFormat="1" x14ac:dyDescent="0.25">
      <c r="B180" s="158" t="s">
        <v>170</v>
      </c>
      <c r="C180" s="21"/>
      <c r="D180" s="203">
        <f t="shared" ref="D180:L180" si="66">((D92-$C$149)*$C$139)/10^3</f>
        <v>8931.3826422805851</v>
      </c>
      <c r="E180" s="203">
        <f t="shared" si="66"/>
        <v>9422.3992530912183</v>
      </c>
      <c r="F180" s="203">
        <f t="shared" si="66"/>
        <v>9920.3971427285414</v>
      </c>
      <c r="G180" s="203">
        <f t="shared" si="66"/>
        <v>10343.928058214487</v>
      </c>
      <c r="H180" s="203">
        <f t="shared" si="66"/>
        <v>10737.206765451441</v>
      </c>
      <c r="I180" s="203">
        <f t="shared" si="66"/>
        <v>11211.933725666458</v>
      </c>
      <c r="J180" s="203">
        <f t="shared" si="66"/>
        <v>11763.454752975082</v>
      </c>
      <c r="K180" s="203">
        <f t="shared" si="66"/>
        <v>12219.564969652254</v>
      </c>
      <c r="L180" s="204">
        <f t="shared" si="66"/>
        <v>12694.291929867273</v>
      </c>
    </row>
    <row r="181" spans="2:12" s="19" customFormat="1" x14ac:dyDescent="0.25">
      <c r="B181" s="158" t="s">
        <v>171</v>
      </c>
      <c r="C181" s="21"/>
      <c r="D181" s="203">
        <f t="shared" ref="D181:L181" si="67">((D93-$C$149)*$C$139)/10^3</f>
        <v>6184.2523506125362</v>
      </c>
      <c r="E181" s="203">
        <f t="shared" si="67"/>
        <v>6524.2412147994173</v>
      </c>
      <c r="F181" s="203">
        <f t="shared" si="67"/>
        <v>6869.0640438799483</v>
      </c>
      <c r="G181" s="203">
        <f t="shared" si="67"/>
        <v>7162.3245807615222</v>
      </c>
      <c r="H181" s="203">
        <f t="shared" si="67"/>
        <v>7434.6379364372706</v>
      </c>
      <c r="I181" s="203">
        <f t="shared" si="67"/>
        <v>7763.3475492056277</v>
      </c>
      <c r="J181" s="203">
        <f t="shared" si="67"/>
        <v>8145.2307758041588</v>
      </c>
      <c r="K181" s="203">
        <f t="shared" si="67"/>
        <v>8461.0498155227815</v>
      </c>
      <c r="L181" s="204">
        <f t="shared" si="67"/>
        <v>8789.7594282911377</v>
      </c>
    </row>
    <row r="182" spans="2:12" s="19" customFormat="1" x14ac:dyDescent="0.25">
      <c r="B182" s="158" t="s">
        <v>172</v>
      </c>
      <c r="C182" s="21"/>
      <c r="D182" s="203">
        <f t="shared" ref="D182:L182" si="68">((D94-$C$149)*$C$139)/10^3</f>
        <v>26.743799661877429</v>
      </c>
      <c r="E182" s="203">
        <f t="shared" si="68"/>
        <v>28.214085357202109</v>
      </c>
      <c r="F182" s="203">
        <f t="shared" si="68"/>
        <v>29.705275588479285</v>
      </c>
      <c r="G182" s="203">
        <f t="shared" si="68"/>
        <v>30.973484102929955</v>
      </c>
      <c r="H182" s="203">
        <f t="shared" si="68"/>
        <v>32.15110629491987</v>
      </c>
      <c r="I182" s="203">
        <f t="shared" si="68"/>
        <v>33.572614739688753</v>
      </c>
      <c r="J182" s="203">
        <f t="shared" si="68"/>
        <v>35.224073079934961</v>
      </c>
      <c r="K182" s="203">
        <f t="shared" si="68"/>
        <v>36.589836095497233</v>
      </c>
      <c r="L182" s="204">
        <f t="shared" si="68"/>
        <v>38.011344540266123</v>
      </c>
    </row>
    <row r="183" spans="2:12" s="19" customFormat="1" x14ac:dyDescent="0.25">
      <c r="B183" s="158" t="s">
        <v>173</v>
      </c>
      <c r="C183" s="21"/>
      <c r="D183" s="203">
        <f t="shared" ref="D183:L183" si="69">((D95-$C$149)*$C$139)/10^3</f>
        <v>9969.0447851614299</v>
      </c>
      <c r="E183" s="203">
        <f t="shared" si="69"/>
        <v>10517.108480950659</v>
      </c>
      <c r="F183" s="203">
        <f t="shared" si="69"/>
        <v>11072.964551561534</v>
      </c>
      <c r="G183" s="203">
        <f t="shared" si="69"/>
        <v>11545.701957408171</v>
      </c>
      <c r="H183" s="203">
        <f t="shared" si="69"/>
        <v>11984.672405694328</v>
      </c>
      <c r="I183" s="203">
        <f t="shared" si="69"/>
        <v>12514.553893566377</v>
      </c>
      <c r="J183" s="203">
        <f t="shared" si="69"/>
        <v>13130.151504476557</v>
      </c>
      <c r="K183" s="203">
        <f t="shared" si="69"/>
        <v>13639.253326157548</v>
      </c>
      <c r="L183" s="204">
        <f t="shared" si="69"/>
        <v>14169.134814029596</v>
      </c>
    </row>
    <row r="184" spans="2:12" s="19" customFormat="1" x14ac:dyDescent="0.25">
      <c r="B184" s="158" t="s">
        <v>193</v>
      </c>
      <c r="C184" s="21"/>
      <c r="D184" s="297">
        <f t="shared" ref="D184:L184" si="70">((D96-$C$149)*$C$139)/10^3</f>
        <v>-6.9999999999999994E-5</v>
      </c>
      <c r="E184" s="297">
        <f t="shared" si="70"/>
        <v>-6.9999999999999994E-5</v>
      </c>
      <c r="F184" s="297">
        <f t="shared" si="70"/>
        <v>-6.9999999999999994E-5</v>
      </c>
      <c r="G184" s="297">
        <f t="shared" si="70"/>
        <v>-6.9999999999999994E-5</v>
      </c>
      <c r="H184" s="297">
        <f t="shared" si="70"/>
        <v>-6.9999999999999994E-5</v>
      </c>
      <c r="I184" s="297">
        <f t="shared" si="70"/>
        <v>-6.9999999999999994E-5</v>
      </c>
      <c r="J184" s="297">
        <f t="shared" si="70"/>
        <v>-6.9999999999999994E-5</v>
      </c>
      <c r="K184" s="297">
        <f t="shared" si="70"/>
        <v>-6.9999999999999994E-5</v>
      </c>
      <c r="L184" s="298">
        <f t="shared" si="70"/>
        <v>-6.9999999999999994E-5</v>
      </c>
    </row>
    <row r="185" spans="2:12" s="19" customFormat="1" x14ac:dyDescent="0.25">
      <c r="B185" s="158" t="s">
        <v>174</v>
      </c>
      <c r="C185" s="21"/>
      <c r="D185" s="203">
        <f t="shared" ref="D185:L185" si="71">((D97-$C$149)*$C$139)/10^3</f>
        <v>10.697477864750972</v>
      </c>
      <c r="E185" s="203">
        <f t="shared" si="71"/>
        <v>11.285592142880846</v>
      </c>
      <c r="F185" s="203">
        <f t="shared" si="71"/>
        <v>11.882068235391715</v>
      </c>
      <c r="G185" s="203">
        <f t="shared" si="71"/>
        <v>12.389351641171983</v>
      </c>
      <c r="H185" s="203">
        <f t="shared" si="71"/>
        <v>12.860400517967951</v>
      </c>
      <c r="I185" s="203">
        <f t="shared" si="71"/>
        <v>13.429003895875503</v>
      </c>
      <c r="J185" s="203">
        <f t="shared" si="71"/>
        <v>14.089587231973985</v>
      </c>
      <c r="K185" s="203">
        <f t="shared" si="71"/>
        <v>14.635892438198894</v>
      </c>
      <c r="L185" s="204">
        <f t="shared" si="71"/>
        <v>15.204495816106446</v>
      </c>
    </row>
    <row r="186" spans="2:12" s="19" customFormat="1" x14ac:dyDescent="0.25">
      <c r="B186" s="158" t="s">
        <v>175</v>
      </c>
      <c r="C186" s="21"/>
      <c r="D186" s="203">
        <f t="shared" ref="D186:L186" si="72">((D98-$C$149)*$C$139)/10^3</f>
        <v>26792.008557268815</v>
      </c>
      <c r="E186" s="203">
        <f t="shared" si="72"/>
        <v>28264.940766845084</v>
      </c>
      <c r="F186" s="203">
        <f t="shared" si="72"/>
        <v>29758.815140538543</v>
      </c>
      <c r="G186" s="203">
        <f t="shared" si="72"/>
        <v>31029.306430315235</v>
      </c>
      <c r="H186" s="203">
        <f t="shared" si="72"/>
        <v>32209.048342250724</v>
      </c>
      <c r="I186" s="203">
        <f t="shared" si="72"/>
        <v>33633.115502220207</v>
      </c>
      <c r="J186" s="203">
        <f t="shared" si="72"/>
        <v>35287.546467478845</v>
      </c>
      <c r="K186" s="203">
        <f t="shared" si="72"/>
        <v>36655.76785646913</v>
      </c>
      <c r="L186" s="204">
        <f t="shared" si="72"/>
        <v>38079.835016438607</v>
      </c>
    </row>
    <row r="187" spans="2:12" s="19" customFormat="1" x14ac:dyDescent="0.25">
      <c r="B187" s="158" t="s">
        <v>176</v>
      </c>
      <c r="C187" s="21"/>
      <c r="D187" s="297">
        <f t="shared" ref="D187:L187" si="73">((D99-$C$149)*$C$139)/10^3</f>
        <v>-6.9999999999999994E-5</v>
      </c>
      <c r="E187" s="297">
        <f t="shared" si="73"/>
        <v>-6.9999999999999994E-5</v>
      </c>
      <c r="F187" s="297">
        <f t="shared" si="73"/>
        <v>-6.9999999999999994E-5</v>
      </c>
      <c r="G187" s="297">
        <f t="shared" si="73"/>
        <v>-6.9999999999999994E-5</v>
      </c>
      <c r="H187" s="297">
        <f t="shared" si="73"/>
        <v>-6.9999999999999994E-5</v>
      </c>
      <c r="I187" s="297">
        <f t="shared" si="73"/>
        <v>-6.9999999999999994E-5</v>
      </c>
      <c r="J187" s="297">
        <f t="shared" si="73"/>
        <v>-6.9999999999999994E-5</v>
      </c>
      <c r="K187" s="297">
        <f t="shared" si="73"/>
        <v>-6.9999999999999994E-5</v>
      </c>
      <c r="L187" s="298">
        <f t="shared" si="73"/>
        <v>-6.9999999999999994E-5</v>
      </c>
    </row>
    <row r="188" spans="2:12" s="19" customFormat="1" x14ac:dyDescent="0.25">
      <c r="B188" s="158" t="s">
        <v>177</v>
      </c>
      <c r="C188" s="21"/>
      <c r="D188" s="203">
        <f t="shared" ref="D188:L188" si="74">((D100-$C$149)*$C$139)/10^3</f>
        <v>2097.7890662776649</v>
      </c>
      <c r="E188" s="203">
        <f t="shared" si="74"/>
        <v>2213.1182762189342</v>
      </c>
      <c r="F188" s="203">
        <f t="shared" si="74"/>
        <v>2330.0872379603152</v>
      </c>
      <c r="G188" s="203">
        <f t="shared" si="74"/>
        <v>2429.5655138338261</v>
      </c>
      <c r="H188" s="203">
        <f t="shared" si="74"/>
        <v>2521.9381985735145</v>
      </c>
      <c r="I188" s="203">
        <f t="shared" si="74"/>
        <v>2633.441320981186</v>
      </c>
      <c r="J188" s="203">
        <f t="shared" si="74"/>
        <v>2762.9817131900991</v>
      </c>
      <c r="K188" s="203">
        <f t="shared" si="74"/>
        <v>2870.1121641308027</v>
      </c>
      <c r="L188" s="204">
        <f t="shared" si="74"/>
        <v>2981.6152865384752</v>
      </c>
    </row>
    <row r="189" spans="2:12" s="19" customFormat="1" x14ac:dyDescent="0.25">
      <c r="B189" s="168" t="s">
        <v>183</v>
      </c>
      <c r="C189" s="162" t="s">
        <v>178</v>
      </c>
      <c r="D189" s="208">
        <f t="shared" ref="D189:L189" si="75">SUM(D153:D188)</f>
        <v>128956.79748000005</v>
      </c>
      <c r="E189" s="208">
        <f t="shared" si="75"/>
        <v>136046.39748000004</v>
      </c>
      <c r="F189" s="208">
        <f t="shared" si="75"/>
        <v>143236.79748000004</v>
      </c>
      <c r="G189" s="208">
        <f t="shared" si="75"/>
        <v>149351.99748000008</v>
      </c>
      <c r="H189" s="208">
        <f t="shared" si="75"/>
        <v>155030.39748000001</v>
      </c>
      <c r="I189" s="208">
        <f t="shared" si="75"/>
        <v>161884.79748000004</v>
      </c>
      <c r="J189" s="208">
        <f t="shared" si="75"/>
        <v>169847.99748000002</v>
      </c>
      <c r="K189" s="208">
        <f t="shared" si="75"/>
        <v>176433.59748000008</v>
      </c>
      <c r="L189" s="209">
        <f t="shared" si="75"/>
        <v>183287.99747999999</v>
      </c>
    </row>
    <row r="190" spans="2:12" s="62" customFormat="1" x14ac:dyDescent="0.25">
      <c r="B190" s="78"/>
      <c r="C190" s="78"/>
      <c r="D190" s="78"/>
      <c r="E190" s="78"/>
      <c r="F190" s="76"/>
      <c r="G190" s="76"/>
      <c r="H190" s="76"/>
      <c r="I190" s="76"/>
      <c r="J190" s="76"/>
      <c r="K190" s="76"/>
      <c r="L190" s="76"/>
    </row>
    <row r="191" spans="2:12" x14ac:dyDescent="0.25">
      <c r="B191" s="14"/>
      <c r="C191" s="15"/>
      <c r="D191" s="15"/>
      <c r="E191" s="15"/>
    </row>
    <row r="192" spans="2:12" s="19" customFormat="1" x14ac:dyDescent="0.25">
      <c r="B192" s="16" t="s">
        <v>56</v>
      </c>
      <c r="C192" s="17" t="s">
        <v>55</v>
      </c>
      <c r="D192" s="17">
        <v>2005</v>
      </c>
      <c r="E192" s="17">
        <v>2006</v>
      </c>
      <c r="F192" s="17">
        <v>2007</v>
      </c>
      <c r="G192" s="17">
        <v>2008</v>
      </c>
      <c r="H192" s="17">
        <v>2009</v>
      </c>
      <c r="I192" s="17">
        <v>2010</v>
      </c>
      <c r="J192" s="17">
        <v>2011</v>
      </c>
      <c r="K192" s="17">
        <v>2012</v>
      </c>
      <c r="L192" s="18">
        <v>2013</v>
      </c>
    </row>
    <row r="193" spans="2:12" s="62" customFormat="1" x14ac:dyDescent="0.25">
      <c r="B193" s="23" t="s">
        <v>98</v>
      </c>
      <c r="C193" s="24" t="s">
        <v>11</v>
      </c>
      <c r="D193" s="64">
        <v>0.75</v>
      </c>
      <c r="E193" s="64">
        <v>0.75</v>
      </c>
      <c r="F193" s="64">
        <v>0.75</v>
      </c>
      <c r="G193" s="64">
        <v>0.75</v>
      </c>
      <c r="H193" s="64">
        <v>0.75</v>
      </c>
      <c r="I193" s="64">
        <v>0.75</v>
      </c>
      <c r="J193" s="64">
        <v>0.75</v>
      </c>
      <c r="K193" s="64">
        <v>0.75</v>
      </c>
      <c r="L193" s="64">
        <v>0.75</v>
      </c>
    </row>
    <row r="194" spans="2:12" x14ac:dyDescent="0.25">
      <c r="B194" s="66"/>
      <c r="C194" s="67"/>
      <c r="D194" s="67"/>
      <c r="E194" s="67"/>
      <c r="F194" s="35"/>
      <c r="G194" s="35"/>
      <c r="H194" s="35"/>
      <c r="I194" s="35"/>
      <c r="J194" s="35"/>
      <c r="K194" s="35"/>
      <c r="L194" s="35"/>
    </row>
    <row r="195" spans="2:12" x14ac:dyDescent="0.25">
      <c r="B195" s="35"/>
      <c r="C195" s="35"/>
      <c r="D195" s="35"/>
      <c r="E195" s="35"/>
      <c r="F195" s="35"/>
      <c r="G195" s="35"/>
      <c r="H195" s="35"/>
      <c r="I195" s="35"/>
      <c r="J195" s="35"/>
      <c r="K195" s="35"/>
      <c r="L195" s="35"/>
    </row>
    <row r="196" spans="2:12" s="19" customFormat="1" x14ac:dyDescent="0.25">
      <c r="B196" s="16" t="s">
        <v>102</v>
      </c>
      <c r="C196" s="17" t="s">
        <v>92</v>
      </c>
      <c r="D196" s="17">
        <v>2005</v>
      </c>
      <c r="E196" s="17">
        <v>2006</v>
      </c>
      <c r="F196" s="17">
        <v>2007</v>
      </c>
      <c r="G196" s="17">
        <v>2008</v>
      </c>
      <c r="H196" s="17">
        <v>2009</v>
      </c>
      <c r="I196" s="17">
        <v>2010</v>
      </c>
      <c r="J196" s="17">
        <v>2011</v>
      </c>
      <c r="K196" s="17">
        <v>2012</v>
      </c>
      <c r="L196" s="18">
        <v>2013</v>
      </c>
    </row>
    <row r="197" spans="2:12" s="19" customFormat="1" x14ac:dyDescent="0.25">
      <c r="B197" s="160" t="s">
        <v>98</v>
      </c>
      <c r="C197" s="28"/>
      <c r="D197" s="180"/>
      <c r="E197" s="180"/>
      <c r="F197" s="180"/>
      <c r="G197" s="180"/>
      <c r="H197" s="180"/>
      <c r="I197" s="180"/>
      <c r="J197" s="180"/>
      <c r="K197" s="180"/>
      <c r="L197" s="181"/>
    </row>
    <row r="198" spans="2:12" s="19" customFormat="1" x14ac:dyDescent="0.25">
      <c r="B198" s="158" t="s">
        <v>143</v>
      </c>
      <c r="C198" s="21"/>
      <c r="D198" s="205">
        <f t="shared" ref="D198:F217" si="76">D153*(1-$F$193)</f>
        <v>-1.7499999999999998E-5</v>
      </c>
      <c r="E198" s="205">
        <f t="shared" si="76"/>
        <v>-1.7499999999999998E-5</v>
      </c>
      <c r="F198" s="205">
        <f t="shared" si="76"/>
        <v>-1.7499999999999998E-5</v>
      </c>
      <c r="G198" s="205">
        <f t="shared" ref="G198:G233" si="77">G153*(1-$G$193)</f>
        <v>-1.7499999999999998E-5</v>
      </c>
      <c r="H198" s="205">
        <f t="shared" ref="H198:H233" si="78">H153*(1-$H$193)</f>
        <v>-1.7499999999999998E-5</v>
      </c>
      <c r="I198" s="205">
        <f t="shared" ref="I198:I233" si="79">I153*(1-$I$193)</f>
        <v>-1.7499999999999998E-5</v>
      </c>
      <c r="J198" s="205">
        <f t="shared" ref="J198:J233" si="80">J153*(1-$J$193)</f>
        <v>-1.7499999999999998E-5</v>
      </c>
      <c r="K198" s="205">
        <f t="shared" ref="K198:L217" si="81">K153*(1-$K$193)</f>
        <v>-1.7499999999999998E-5</v>
      </c>
      <c r="L198" s="206">
        <f t="shared" si="81"/>
        <v>-1.7499999999999998E-5</v>
      </c>
    </row>
    <row r="199" spans="2:12" s="19" customFormat="1" x14ac:dyDescent="0.25">
      <c r="B199" s="158" t="s">
        <v>144</v>
      </c>
      <c r="C199" s="21"/>
      <c r="D199" s="22">
        <f t="shared" si="76"/>
        <v>2097.5216800810467</v>
      </c>
      <c r="E199" s="22">
        <f t="shared" si="76"/>
        <v>2212.8361871653615</v>
      </c>
      <c r="F199" s="22">
        <f t="shared" si="76"/>
        <v>2329.7902370044294</v>
      </c>
      <c r="G199" s="22">
        <f t="shared" si="77"/>
        <v>2429.2558307927961</v>
      </c>
      <c r="H199" s="22">
        <f t="shared" si="78"/>
        <v>2521.6167393105648</v>
      </c>
      <c r="I199" s="22">
        <f t="shared" si="79"/>
        <v>2633.1056466337891</v>
      </c>
      <c r="J199" s="22">
        <f t="shared" si="80"/>
        <v>2762.6295242592992</v>
      </c>
      <c r="K199" s="22">
        <f t="shared" si="81"/>
        <v>2869.7463175698481</v>
      </c>
      <c r="L199" s="133">
        <f t="shared" si="81"/>
        <v>2981.2352248930711</v>
      </c>
    </row>
    <row r="200" spans="2:12" s="19" customFormat="1" x14ac:dyDescent="0.25">
      <c r="B200" s="158" t="s">
        <v>145</v>
      </c>
      <c r="C200" s="21"/>
      <c r="D200" s="173">
        <f t="shared" si="76"/>
        <v>-1.7499999999999998E-5</v>
      </c>
      <c r="E200" s="173">
        <f t="shared" si="76"/>
        <v>-1.7499999999999998E-5</v>
      </c>
      <c r="F200" s="173">
        <f t="shared" si="76"/>
        <v>-1.7499999999999998E-5</v>
      </c>
      <c r="G200" s="173">
        <f t="shared" si="77"/>
        <v>-1.7499999999999998E-5</v>
      </c>
      <c r="H200" s="173">
        <f t="shared" si="78"/>
        <v>-1.7499999999999998E-5</v>
      </c>
      <c r="I200" s="173">
        <f t="shared" si="79"/>
        <v>-1.7499999999999998E-5</v>
      </c>
      <c r="J200" s="173">
        <f t="shared" si="80"/>
        <v>-1.7499999999999998E-5</v>
      </c>
      <c r="K200" s="173">
        <f t="shared" si="81"/>
        <v>-1.7499999999999998E-5</v>
      </c>
      <c r="L200" s="174">
        <f t="shared" si="81"/>
        <v>-1.7499999999999998E-5</v>
      </c>
    </row>
    <row r="201" spans="2:12" s="19" customFormat="1" x14ac:dyDescent="0.25">
      <c r="B201" s="158" t="s">
        <v>146</v>
      </c>
      <c r="C201" s="21"/>
      <c r="D201" s="173">
        <f t="shared" si="76"/>
        <v>-1.7499999999999998E-5</v>
      </c>
      <c r="E201" s="173">
        <f t="shared" si="76"/>
        <v>-1.7499999999999998E-5</v>
      </c>
      <c r="F201" s="173">
        <f t="shared" si="76"/>
        <v>-1.7499999999999998E-5</v>
      </c>
      <c r="G201" s="173">
        <f t="shared" si="77"/>
        <v>-1.7499999999999998E-5</v>
      </c>
      <c r="H201" s="173">
        <f t="shared" si="78"/>
        <v>-1.7499999999999998E-5</v>
      </c>
      <c r="I201" s="173">
        <f t="shared" si="79"/>
        <v>-1.7499999999999998E-5</v>
      </c>
      <c r="J201" s="173">
        <f t="shared" si="80"/>
        <v>-1.7499999999999998E-5</v>
      </c>
      <c r="K201" s="173">
        <f t="shared" si="81"/>
        <v>-1.7499999999999998E-5</v>
      </c>
      <c r="L201" s="174">
        <f t="shared" si="81"/>
        <v>-1.7499999999999998E-5</v>
      </c>
    </row>
    <row r="202" spans="2:12" s="19" customFormat="1" x14ac:dyDescent="0.25">
      <c r="B202" s="158" t="s">
        <v>147</v>
      </c>
      <c r="C202" s="21"/>
      <c r="D202" s="22">
        <f t="shared" si="76"/>
        <v>294.1825487806517</v>
      </c>
      <c r="E202" s="22">
        <f t="shared" si="76"/>
        <v>310.35569142922321</v>
      </c>
      <c r="F202" s="22">
        <f t="shared" si="76"/>
        <v>326.75878397327216</v>
      </c>
      <c r="G202" s="22">
        <f t="shared" si="77"/>
        <v>340.70907763222954</v>
      </c>
      <c r="H202" s="22">
        <f t="shared" si="78"/>
        <v>353.66292174411853</v>
      </c>
      <c r="I202" s="22">
        <f t="shared" si="79"/>
        <v>369.29951463657642</v>
      </c>
      <c r="J202" s="22">
        <f t="shared" si="80"/>
        <v>387.46555637928464</v>
      </c>
      <c r="K202" s="22">
        <f t="shared" si="81"/>
        <v>402.48894955046956</v>
      </c>
      <c r="L202" s="133">
        <f t="shared" si="81"/>
        <v>418.12554244292733</v>
      </c>
    </row>
    <row r="203" spans="2:12" s="19" customFormat="1" x14ac:dyDescent="0.25">
      <c r="B203" s="158" t="s">
        <v>148</v>
      </c>
      <c r="C203" s="21"/>
      <c r="D203" s="205">
        <f t="shared" si="76"/>
        <v>-1.7499999999999998E-5</v>
      </c>
      <c r="E203" s="205">
        <f t="shared" si="76"/>
        <v>-1.7499999999999998E-5</v>
      </c>
      <c r="F203" s="205">
        <f t="shared" si="76"/>
        <v>-1.7499999999999998E-5</v>
      </c>
      <c r="G203" s="205">
        <f t="shared" si="77"/>
        <v>-1.7499999999999998E-5</v>
      </c>
      <c r="H203" s="205">
        <f t="shared" si="78"/>
        <v>-1.7499999999999998E-5</v>
      </c>
      <c r="I203" s="205">
        <f t="shared" si="79"/>
        <v>-1.7499999999999998E-5</v>
      </c>
      <c r="J203" s="205">
        <f t="shared" si="80"/>
        <v>-1.7499999999999998E-5</v>
      </c>
      <c r="K203" s="205">
        <f t="shared" si="81"/>
        <v>-1.7499999999999998E-5</v>
      </c>
      <c r="L203" s="206">
        <f t="shared" si="81"/>
        <v>-1.7499999999999998E-5</v>
      </c>
    </row>
    <row r="204" spans="2:12" s="19" customFormat="1" x14ac:dyDescent="0.25">
      <c r="B204" s="158" t="s">
        <v>149</v>
      </c>
      <c r="C204" s="21"/>
      <c r="D204" s="22">
        <f t="shared" si="76"/>
        <v>26.743852161877427</v>
      </c>
      <c r="E204" s="22">
        <f t="shared" si="76"/>
        <v>28.214137857202111</v>
      </c>
      <c r="F204" s="22">
        <f t="shared" si="76"/>
        <v>29.705328088479288</v>
      </c>
      <c r="G204" s="22">
        <f t="shared" si="77"/>
        <v>30.973536602929958</v>
      </c>
      <c r="H204" s="22">
        <f t="shared" si="78"/>
        <v>32.151158794919873</v>
      </c>
      <c r="I204" s="22">
        <f t="shared" si="79"/>
        <v>33.572667239688762</v>
      </c>
      <c r="J204" s="22">
        <f t="shared" si="80"/>
        <v>35.22412557993497</v>
      </c>
      <c r="K204" s="22">
        <f t="shared" si="81"/>
        <v>36.589888595497229</v>
      </c>
      <c r="L204" s="133">
        <f t="shared" si="81"/>
        <v>38.011397040266132</v>
      </c>
    </row>
    <row r="205" spans="2:12" s="19" customFormat="1" x14ac:dyDescent="0.25">
      <c r="B205" s="158" t="s">
        <v>150</v>
      </c>
      <c r="C205" s="21"/>
      <c r="D205" s="205">
        <f t="shared" si="76"/>
        <v>-1.7499999999999998E-5</v>
      </c>
      <c r="E205" s="205">
        <f t="shared" si="76"/>
        <v>-1.7499999999999998E-5</v>
      </c>
      <c r="F205" s="205">
        <f t="shared" si="76"/>
        <v>-1.7499999999999998E-5</v>
      </c>
      <c r="G205" s="205">
        <f t="shared" si="77"/>
        <v>-1.7499999999999998E-5</v>
      </c>
      <c r="H205" s="205">
        <f t="shared" si="78"/>
        <v>-1.7499999999999998E-5</v>
      </c>
      <c r="I205" s="205">
        <f t="shared" si="79"/>
        <v>-1.7499999999999998E-5</v>
      </c>
      <c r="J205" s="205">
        <f t="shared" si="80"/>
        <v>-1.7499999999999998E-5</v>
      </c>
      <c r="K205" s="205">
        <f t="shared" si="81"/>
        <v>-1.7499999999999998E-5</v>
      </c>
      <c r="L205" s="206">
        <f t="shared" si="81"/>
        <v>-1.7499999999999998E-5</v>
      </c>
    </row>
    <row r="206" spans="2:12" s="19" customFormat="1" x14ac:dyDescent="0.25">
      <c r="B206" s="158" t="s">
        <v>151</v>
      </c>
      <c r="C206" s="21"/>
      <c r="D206" s="205">
        <f t="shared" si="76"/>
        <v>-1.7499999999999998E-5</v>
      </c>
      <c r="E206" s="205">
        <f t="shared" si="76"/>
        <v>-1.7499999999999998E-5</v>
      </c>
      <c r="F206" s="205">
        <f t="shared" si="76"/>
        <v>-1.7499999999999998E-5</v>
      </c>
      <c r="G206" s="205">
        <f t="shared" si="77"/>
        <v>-1.7499999999999998E-5</v>
      </c>
      <c r="H206" s="205">
        <f t="shared" si="78"/>
        <v>-1.7499999999999998E-5</v>
      </c>
      <c r="I206" s="205">
        <f t="shared" si="79"/>
        <v>-1.7499999999999998E-5</v>
      </c>
      <c r="J206" s="205">
        <f t="shared" si="80"/>
        <v>-1.7499999999999998E-5</v>
      </c>
      <c r="K206" s="205">
        <f t="shared" si="81"/>
        <v>-1.7499999999999998E-5</v>
      </c>
      <c r="L206" s="206">
        <f t="shared" si="81"/>
        <v>-1.7499999999999998E-5</v>
      </c>
    </row>
    <row r="207" spans="2:12" s="19" customFormat="1" x14ac:dyDescent="0.25">
      <c r="B207" s="158" t="s">
        <v>152</v>
      </c>
      <c r="C207" s="21"/>
      <c r="D207" s="22">
        <f t="shared" si="76"/>
        <v>1069.7547689750972</v>
      </c>
      <c r="E207" s="22">
        <f t="shared" si="76"/>
        <v>1128.5661967880844</v>
      </c>
      <c r="F207" s="22">
        <f t="shared" si="76"/>
        <v>1188.2138060391712</v>
      </c>
      <c r="G207" s="22">
        <f t="shared" si="77"/>
        <v>1238.9421466171984</v>
      </c>
      <c r="H207" s="22">
        <f t="shared" si="78"/>
        <v>1286.0470342967949</v>
      </c>
      <c r="I207" s="22">
        <f t="shared" si="79"/>
        <v>1342.9073720875504</v>
      </c>
      <c r="J207" s="22">
        <f t="shared" si="80"/>
        <v>1408.9657056973986</v>
      </c>
      <c r="K207" s="22">
        <f t="shared" si="81"/>
        <v>1463.5962263198894</v>
      </c>
      <c r="L207" s="133">
        <f t="shared" si="81"/>
        <v>1520.4565641106449</v>
      </c>
    </row>
    <row r="208" spans="2:12" s="19" customFormat="1" x14ac:dyDescent="0.25">
      <c r="B208" s="158" t="s">
        <v>153</v>
      </c>
      <c r="C208" s="21"/>
      <c r="D208" s="22">
        <f t="shared" si="76"/>
        <v>80.231591485632293</v>
      </c>
      <c r="E208" s="22">
        <f t="shared" si="76"/>
        <v>84.642448571606337</v>
      </c>
      <c r="F208" s="22">
        <f t="shared" si="76"/>
        <v>89.116019265437842</v>
      </c>
      <c r="G208" s="22">
        <f t="shared" si="77"/>
        <v>92.920644808789874</v>
      </c>
      <c r="H208" s="22">
        <f t="shared" si="78"/>
        <v>96.453511384759608</v>
      </c>
      <c r="I208" s="22">
        <f t="shared" si="79"/>
        <v>100.71803671906626</v>
      </c>
      <c r="J208" s="22">
        <f t="shared" si="80"/>
        <v>105.67241173980489</v>
      </c>
      <c r="K208" s="22">
        <f t="shared" si="81"/>
        <v>109.76970078649168</v>
      </c>
      <c r="L208" s="133">
        <f t="shared" si="81"/>
        <v>114.03422612079837</v>
      </c>
    </row>
    <row r="209" spans="2:12" s="19" customFormat="1" x14ac:dyDescent="0.25">
      <c r="B209" s="158" t="s">
        <v>154</v>
      </c>
      <c r="C209" s="21"/>
      <c r="D209" s="22">
        <f t="shared" si="76"/>
        <v>3871.7099934499956</v>
      </c>
      <c r="E209" s="22">
        <f t="shared" si="76"/>
        <v>4084.5632535621507</v>
      </c>
      <c r="F209" s="22">
        <f t="shared" si="76"/>
        <v>4300.4428633441466</v>
      </c>
      <c r="G209" s="22">
        <f t="shared" si="77"/>
        <v>4484.0414099811715</v>
      </c>
      <c r="H209" s="22">
        <f t="shared" si="78"/>
        <v>4654.5257747155492</v>
      </c>
      <c r="I209" s="22">
        <f t="shared" si="79"/>
        <v>4860.3175522647416</v>
      </c>
      <c r="J209" s="22">
        <f t="shared" si="80"/>
        <v>5099.3991761821844</v>
      </c>
      <c r="K209" s="22">
        <f t="shared" si="81"/>
        <v>5297.1206879451347</v>
      </c>
      <c r="L209" s="133">
        <f t="shared" si="81"/>
        <v>5502.9124654943271</v>
      </c>
    </row>
    <row r="210" spans="2:12" s="19" customFormat="1" x14ac:dyDescent="0.25">
      <c r="B210" s="158" t="s">
        <v>155</v>
      </c>
      <c r="C210" s="21"/>
      <c r="D210" s="22">
        <f t="shared" si="76"/>
        <v>788.14182143552785</v>
      </c>
      <c r="E210" s="22">
        <f t="shared" si="76"/>
        <v>831.47114087674629</v>
      </c>
      <c r="F210" s="22">
        <f t="shared" si="76"/>
        <v>875.4165169924845</v>
      </c>
      <c r="G210" s="22">
        <f t="shared" si="77"/>
        <v>912.79062191334572</v>
      </c>
      <c r="H210" s="22">
        <f t="shared" si="78"/>
        <v>947.49514791128865</v>
      </c>
      <c r="I210" s="22">
        <f t="shared" si="79"/>
        <v>989.38700177862768</v>
      </c>
      <c r="J210" s="22">
        <f t="shared" si="80"/>
        <v>1038.0554790656834</v>
      </c>
      <c r="K210" s="22">
        <f t="shared" si="81"/>
        <v>1078.3045151343033</v>
      </c>
      <c r="L210" s="133">
        <f t="shared" si="81"/>
        <v>1120.1963690016426</v>
      </c>
    </row>
    <row r="211" spans="2:12" s="19" customFormat="1" x14ac:dyDescent="0.25">
      <c r="B211" s="158" t="s">
        <v>156</v>
      </c>
      <c r="C211" s="21"/>
      <c r="D211" s="22">
        <f t="shared" si="76"/>
        <v>161.80039395435844</v>
      </c>
      <c r="E211" s="22">
        <f t="shared" si="76"/>
        <v>170.69562241107275</v>
      </c>
      <c r="F211" s="22">
        <f t="shared" si="76"/>
        <v>179.71732331029969</v>
      </c>
      <c r="G211" s="22">
        <f t="shared" si="77"/>
        <v>187.38998482272623</v>
      </c>
      <c r="H211" s="22">
        <f t="shared" si="78"/>
        <v>194.51459908426517</v>
      </c>
      <c r="I211" s="22">
        <f t="shared" si="79"/>
        <v>203.114725175117</v>
      </c>
      <c r="J211" s="22">
        <f t="shared" si="80"/>
        <v>213.10604813360661</v>
      </c>
      <c r="K211" s="22">
        <f t="shared" si="81"/>
        <v>221.36891437775827</v>
      </c>
      <c r="L211" s="133">
        <f t="shared" si="81"/>
        <v>229.96904046861005</v>
      </c>
    </row>
    <row r="212" spans="2:12" s="19" customFormat="1" x14ac:dyDescent="0.25">
      <c r="B212" s="158" t="s">
        <v>157</v>
      </c>
      <c r="C212" s="21"/>
      <c r="D212" s="22">
        <f t="shared" si="76"/>
        <v>8.0231433985632279</v>
      </c>
      <c r="E212" s="22">
        <f t="shared" si="76"/>
        <v>8.4642291071606337</v>
      </c>
      <c r="F212" s="22">
        <f t="shared" si="76"/>
        <v>8.9115861765437856</v>
      </c>
      <c r="G212" s="22">
        <f t="shared" si="77"/>
        <v>9.292048730878987</v>
      </c>
      <c r="H212" s="22">
        <f t="shared" si="78"/>
        <v>9.6453353884759618</v>
      </c>
      <c r="I212" s="22">
        <f t="shared" si="79"/>
        <v>10.07178792190663</v>
      </c>
      <c r="J212" s="22">
        <f t="shared" si="80"/>
        <v>10.56722542398049</v>
      </c>
      <c r="K212" s="22">
        <f t="shared" si="81"/>
        <v>10.976954328649173</v>
      </c>
      <c r="L212" s="133">
        <f t="shared" si="81"/>
        <v>11.403406862079835</v>
      </c>
    </row>
    <row r="213" spans="2:12" s="19" customFormat="1" x14ac:dyDescent="0.25">
      <c r="B213" s="158" t="s">
        <v>158</v>
      </c>
      <c r="C213" s="21"/>
      <c r="D213" s="205">
        <f t="shared" si="76"/>
        <v>-1.7499999999999998E-5</v>
      </c>
      <c r="E213" s="205">
        <f t="shared" si="76"/>
        <v>-1.7499999999999998E-5</v>
      </c>
      <c r="F213" s="205">
        <f t="shared" si="76"/>
        <v>-1.7499999999999998E-5</v>
      </c>
      <c r="G213" s="205">
        <f t="shared" si="77"/>
        <v>-1.7499999999999998E-5</v>
      </c>
      <c r="H213" s="205">
        <f t="shared" si="78"/>
        <v>-1.7499999999999998E-5</v>
      </c>
      <c r="I213" s="205">
        <f t="shared" si="79"/>
        <v>-1.7499999999999998E-5</v>
      </c>
      <c r="J213" s="205">
        <f t="shared" si="80"/>
        <v>-1.7499999999999998E-5</v>
      </c>
      <c r="K213" s="205">
        <f t="shared" si="81"/>
        <v>-1.7499999999999998E-5</v>
      </c>
      <c r="L213" s="206">
        <f t="shared" si="81"/>
        <v>-1.7499999999999998E-5</v>
      </c>
    </row>
    <row r="214" spans="2:12" s="19" customFormat="1" x14ac:dyDescent="0.25">
      <c r="B214" s="158" t="s">
        <v>159</v>
      </c>
      <c r="C214" s="21"/>
      <c r="D214" s="22">
        <f t="shared" si="76"/>
        <v>1285.8452358430668</v>
      </c>
      <c r="E214" s="22">
        <f t="shared" si="76"/>
        <v>1356.5365720742775</v>
      </c>
      <c r="F214" s="22">
        <f t="shared" si="76"/>
        <v>1428.2329983940836</v>
      </c>
      <c r="G214" s="22">
        <f t="shared" si="77"/>
        <v>1489.2084637688722</v>
      </c>
      <c r="H214" s="22">
        <f t="shared" si="78"/>
        <v>1545.8285387597473</v>
      </c>
      <c r="I214" s="22">
        <f t="shared" si="79"/>
        <v>1614.1746647842356</v>
      </c>
      <c r="J214" s="22">
        <f t="shared" si="80"/>
        <v>1693.5767817832734</v>
      </c>
      <c r="K214" s="22">
        <f t="shared" si="81"/>
        <v>1759.2426675715067</v>
      </c>
      <c r="L214" s="133">
        <f t="shared" si="81"/>
        <v>1827.588793595995</v>
      </c>
    </row>
    <row r="215" spans="2:12" s="19" customFormat="1" x14ac:dyDescent="0.25">
      <c r="B215" s="158" t="s">
        <v>160</v>
      </c>
      <c r="C215" s="21"/>
      <c r="D215" s="22">
        <f t="shared" si="76"/>
        <v>426.69842295525439</v>
      </c>
      <c r="E215" s="22">
        <f t="shared" si="76"/>
        <v>450.15683122415976</v>
      </c>
      <c r="F215" s="22">
        <f t="shared" si="76"/>
        <v>473.948771364187</v>
      </c>
      <c r="G215" s="22">
        <f t="shared" si="77"/>
        <v>494.1830382122476</v>
      </c>
      <c r="H215" s="22">
        <f t="shared" si="78"/>
        <v>512.97200028544648</v>
      </c>
      <c r="I215" s="22">
        <f t="shared" si="79"/>
        <v>535.65216752173421</v>
      </c>
      <c r="J215" s="22">
        <f t="shared" si="80"/>
        <v>562.00118534036233</v>
      </c>
      <c r="K215" s="22">
        <f t="shared" si="81"/>
        <v>583.79193425365838</v>
      </c>
      <c r="L215" s="133">
        <f t="shared" si="81"/>
        <v>606.472101489946</v>
      </c>
    </row>
    <row r="216" spans="2:12" s="19" customFormat="1" x14ac:dyDescent="0.25">
      <c r="B216" s="158" t="s">
        <v>161</v>
      </c>
      <c r="C216" s="21"/>
      <c r="D216" s="205">
        <f t="shared" si="76"/>
        <v>-1.7499999999999998E-5</v>
      </c>
      <c r="E216" s="205">
        <f t="shared" si="76"/>
        <v>-1.7499999999999998E-5</v>
      </c>
      <c r="F216" s="205">
        <f t="shared" si="76"/>
        <v>-1.7499999999999998E-5</v>
      </c>
      <c r="G216" s="205">
        <f t="shared" si="77"/>
        <v>-1.7499999999999998E-5</v>
      </c>
      <c r="H216" s="205">
        <f t="shared" si="78"/>
        <v>-1.7499999999999998E-5</v>
      </c>
      <c r="I216" s="205">
        <f t="shared" si="79"/>
        <v>-1.7499999999999998E-5</v>
      </c>
      <c r="J216" s="205">
        <f t="shared" si="80"/>
        <v>-1.7499999999999998E-5</v>
      </c>
      <c r="K216" s="205">
        <f t="shared" si="81"/>
        <v>-1.7499999999999998E-5</v>
      </c>
      <c r="L216" s="206">
        <f t="shared" si="81"/>
        <v>-1.7499999999999998E-5</v>
      </c>
    </row>
    <row r="217" spans="2:12" s="19" customFormat="1" x14ac:dyDescent="0.25">
      <c r="B217" s="158" t="s">
        <v>162</v>
      </c>
      <c r="C217" s="21"/>
      <c r="D217" s="22">
        <f t="shared" si="76"/>
        <v>1340.5364493016059</v>
      </c>
      <c r="E217" s="22">
        <f t="shared" si="76"/>
        <v>1414.2345197797558</v>
      </c>
      <c r="F217" s="22">
        <f t="shared" si="76"/>
        <v>1488.980430122524</v>
      </c>
      <c r="G217" s="22">
        <f t="shared" si="77"/>
        <v>1552.549381909364</v>
      </c>
      <c r="H217" s="22">
        <f t="shared" si="78"/>
        <v>1611.5776942828579</v>
      </c>
      <c r="I217" s="22">
        <f t="shared" si="79"/>
        <v>1682.8308050768987</v>
      </c>
      <c r="J217" s="22">
        <f t="shared" si="80"/>
        <v>1765.6101543817399</v>
      </c>
      <c r="K217" s="22">
        <f t="shared" si="81"/>
        <v>1834.0690255367988</v>
      </c>
      <c r="L217" s="133">
        <f t="shared" si="81"/>
        <v>1905.3221363308389</v>
      </c>
    </row>
    <row r="218" spans="2:12" s="19" customFormat="1" x14ac:dyDescent="0.25">
      <c r="B218" s="158" t="s">
        <v>163</v>
      </c>
      <c r="C218" s="21"/>
      <c r="D218" s="22">
        <f t="shared" ref="D218:F233" si="82">D173*(1-$F$193)</f>
        <v>7111.7298029864469</v>
      </c>
      <c r="E218" s="22">
        <f t="shared" si="82"/>
        <v>7502.7081750871876</v>
      </c>
      <c r="F218" s="22">
        <f t="shared" si="82"/>
        <v>7899.2454813884115</v>
      </c>
      <c r="G218" s="22">
        <f t="shared" si="77"/>
        <v>8236.4874895511366</v>
      </c>
      <c r="H218" s="22">
        <f t="shared" si="78"/>
        <v>8549.6407828450938</v>
      </c>
      <c r="I218" s="22">
        <f t="shared" si="79"/>
        <v>8927.6483084780357</v>
      </c>
      <c r="J218" s="22">
        <f t="shared" si="80"/>
        <v>9366.8041103163068</v>
      </c>
      <c r="K218" s="22">
        <f t="shared" ref="K218:L233" si="83">K173*(1-$K$193)</f>
        <v>9729.987811414625</v>
      </c>
      <c r="L218" s="133">
        <f t="shared" si="83"/>
        <v>10107.995337047569</v>
      </c>
    </row>
    <row r="219" spans="2:12" s="19" customFormat="1" x14ac:dyDescent="0.25">
      <c r="B219" s="158" t="s">
        <v>164</v>
      </c>
      <c r="C219" s="21"/>
      <c r="D219" s="205">
        <f t="shared" si="82"/>
        <v>-1.7499999999999998E-5</v>
      </c>
      <c r="E219" s="205">
        <f t="shared" si="82"/>
        <v>-1.7499999999999998E-5</v>
      </c>
      <c r="F219" s="205">
        <f t="shared" si="82"/>
        <v>-1.7499999999999998E-5</v>
      </c>
      <c r="G219" s="205">
        <f t="shared" si="77"/>
        <v>-1.7499999999999998E-5</v>
      </c>
      <c r="H219" s="205">
        <f t="shared" si="78"/>
        <v>-1.7499999999999998E-5</v>
      </c>
      <c r="I219" s="205">
        <f t="shared" si="79"/>
        <v>-1.7499999999999998E-5</v>
      </c>
      <c r="J219" s="205">
        <f t="shared" si="80"/>
        <v>-1.7499999999999998E-5</v>
      </c>
      <c r="K219" s="205">
        <f t="shared" si="83"/>
        <v>-1.7499999999999998E-5</v>
      </c>
      <c r="L219" s="206">
        <f t="shared" si="83"/>
        <v>-1.7499999999999998E-5</v>
      </c>
    </row>
    <row r="220" spans="2:12" s="19" customFormat="1" x14ac:dyDescent="0.25">
      <c r="B220" s="158" t="s">
        <v>165</v>
      </c>
      <c r="C220" s="21"/>
      <c r="D220" s="205">
        <f t="shared" si="82"/>
        <v>-1.7499999999999998E-5</v>
      </c>
      <c r="E220" s="205">
        <f t="shared" si="82"/>
        <v>-1.7499999999999998E-5</v>
      </c>
      <c r="F220" s="205">
        <f t="shared" si="82"/>
        <v>-1.7499999999999998E-5</v>
      </c>
      <c r="G220" s="205">
        <f t="shared" si="77"/>
        <v>-1.7499999999999998E-5</v>
      </c>
      <c r="H220" s="205">
        <f t="shared" si="78"/>
        <v>-1.7499999999999998E-5</v>
      </c>
      <c r="I220" s="205">
        <f t="shared" si="79"/>
        <v>-1.7499999999999998E-5</v>
      </c>
      <c r="J220" s="205">
        <f t="shared" si="80"/>
        <v>-1.7499999999999998E-5</v>
      </c>
      <c r="K220" s="205">
        <f t="shared" si="83"/>
        <v>-1.7499999999999998E-5</v>
      </c>
      <c r="L220" s="206">
        <f t="shared" si="83"/>
        <v>-1.7499999999999998E-5</v>
      </c>
    </row>
    <row r="221" spans="2:12" s="19" customFormat="1" x14ac:dyDescent="0.25">
      <c r="B221" s="158" t="s">
        <v>166</v>
      </c>
      <c r="C221" s="21"/>
      <c r="D221" s="205">
        <f t="shared" si="82"/>
        <v>-1.7499999999999998E-5</v>
      </c>
      <c r="E221" s="205">
        <f t="shared" si="82"/>
        <v>-1.7499999999999998E-5</v>
      </c>
      <c r="F221" s="205">
        <f t="shared" si="82"/>
        <v>-1.7499999999999998E-5</v>
      </c>
      <c r="G221" s="205">
        <f t="shared" si="77"/>
        <v>-1.7499999999999998E-5</v>
      </c>
      <c r="H221" s="205">
        <f t="shared" si="78"/>
        <v>-1.7499999999999998E-5</v>
      </c>
      <c r="I221" s="205">
        <f t="shared" si="79"/>
        <v>-1.7499999999999998E-5</v>
      </c>
      <c r="J221" s="205">
        <f t="shared" si="80"/>
        <v>-1.7499999999999998E-5</v>
      </c>
      <c r="K221" s="205">
        <f t="shared" si="83"/>
        <v>-1.7499999999999998E-5</v>
      </c>
      <c r="L221" s="206">
        <f t="shared" si="83"/>
        <v>-1.7499999999999998E-5</v>
      </c>
    </row>
    <row r="222" spans="2:12" s="19" customFormat="1" x14ac:dyDescent="0.25">
      <c r="B222" s="158" t="s">
        <v>167</v>
      </c>
      <c r="C222" s="21"/>
      <c r="D222" s="205">
        <f t="shared" si="82"/>
        <v>-1.7499999999999998E-5</v>
      </c>
      <c r="E222" s="205">
        <f t="shared" si="82"/>
        <v>-1.7499999999999998E-5</v>
      </c>
      <c r="F222" s="205">
        <f t="shared" si="82"/>
        <v>-1.7499999999999998E-5</v>
      </c>
      <c r="G222" s="205">
        <f t="shared" si="77"/>
        <v>-1.7499999999999998E-5</v>
      </c>
      <c r="H222" s="205">
        <f t="shared" si="78"/>
        <v>-1.7499999999999998E-5</v>
      </c>
      <c r="I222" s="205">
        <f t="shared" si="79"/>
        <v>-1.7499999999999998E-5</v>
      </c>
      <c r="J222" s="205">
        <f t="shared" si="80"/>
        <v>-1.7499999999999998E-5</v>
      </c>
      <c r="K222" s="205">
        <f t="shared" si="83"/>
        <v>-1.7499999999999998E-5</v>
      </c>
      <c r="L222" s="206">
        <f t="shared" si="83"/>
        <v>-1.7499999999999998E-5</v>
      </c>
    </row>
    <row r="223" spans="2:12" s="19" customFormat="1" x14ac:dyDescent="0.25">
      <c r="B223" s="158" t="s">
        <v>168</v>
      </c>
      <c r="C223" s="21"/>
      <c r="D223" s="22">
        <f t="shared" si="82"/>
        <v>159.92832307802703</v>
      </c>
      <c r="E223" s="22">
        <f t="shared" si="82"/>
        <v>168.72063153606865</v>
      </c>
      <c r="F223" s="22">
        <f t="shared" si="82"/>
        <v>177.63794911910611</v>
      </c>
      <c r="G223" s="22">
        <f t="shared" si="77"/>
        <v>185.22183603552114</v>
      </c>
      <c r="H223" s="22">
        <f t="shared" si="78"/>
        <v>192.2640167436208</v>
      </c>
      <c r="I223" s="22">
        <f t="shared" si="79"/>
        <v>200.76463724333883</v>
      </c>
      <c r="J223" s="22">
        <f t="shared" si="80"/>
        <v>210.64035811801116</v>
      </c>
      <c r="K223" s="22">
        <f t="shared" si="83"/>
        <v>218.80762095107349</v>
      </c>
      <c r="L223" s="133">
        <f t="shared" si="83"/>
        <v>227.30824145079146</v>
      </c>
    </row>
    <row r="224" spans="2:12" s="19" customFormat="1" x14ac:dyDescent="0.25">
      <c r="B224" s="158" t="s">
        <v>169</v>
      </c>
      <c r="C224" s="21"/>
      <c r="D224" s="22">
        <f t="shared" si="82"/>
        <v>13.371917330938714</v>
      </c>
      <c r="E224" s="22">
        <f t="shared" si="82"/>
        <v>14.107060178601056</v>
      </c>
      <c r="F224" s="22">
        <f t="shared" si="82"/>
        <v>14.852655294239645</v>
      </c>
      <c r="G224" s="22">
        <f t="shared" si="77"/>
        <v>15.48675955146498</v>
      </c>
      <c r="H224" s="22">
        <f t="shared" si="78"/>
        <v>16.075570647459937</v>
      </c>
      <c r="I224" s="22">
        <f t="shared" si="79"/>
        <v>16.786324869844378</v>
      </c>
      <c r="J224" s="22">
        <f t="shared" si="80"/>
        <v>17.612054039967482</v>
      </c>
      <c r="K224" s="22">
        <f t="shared" si="83"/>
        <v>18.294935547748619</v>
      </c>
      <c r="L224" s="133">
        <f t="shared" si="83"/>
        <v>19.005689770133063</v>
      </c>
    </row>
    <row r="225" spans="2:12" s="19" customFormat="1" x14ac:dyDescent="0.25">
      <c r="B225" s="158" t="s">
        <v>170</v>
      </c>
      <c r="C225" s="21"/>
      <c r="D225" s="22">
        <f t="shared" si="82"/>
        <v>2232.8456605701463</v>
      </c>
      <c r="E225" s="22">
        <f t="shared" si="82"/>
        <v>2355.5998132728046</v>
      </c>
      <c r="F225" s="22">
        <f t="shared" si="82"/>
        <v>2480.0992856821354</v>
      </c>
      <c r="G225" s="22">
        <f t="shared" si="77"/>
        <v>2585.9820145536219</v>
      </c>
      <c r="H225" s="22">
        <f t="shared" si="78"/>
        <v>2684.3016913628603</v>
      </c>
      <c r="I225" s="22">
        <f t="shared" si="79"/>
        <v>2802.9834314166146</v>
      </c>
      <c r="J225" s="22">
        <f t="shared" si="80"/>
        <v>2940.8636882437704</v>
      </c>
      <c r="K225" s="22">
        <f t="shared" si="83"/>
        <v>3054.8912424130635</v>
      </c>
      <c r="L225" s="133">
        <f t="shared" si="83"/>
        <v>3173.5729824668183</v>
      </c>
    </row>
    <row r="226" spans="2:12" s="19" customFormat="1" x14ac:dyDescent="0.25">
      <c r="B226" s="158" t="s">
        <v>171</v>
      </c>
      <c r="C226" s="21"/>
      <c r="D226" s="22">
        <f t="shared" si="82"/>
        <v>1546.0630876531341</v>
      </c>
      <c r="E226" s="22">
        <f t="shared" si="82"/>
        <v>1631.0603036998543</v>
      </c>
      <c r="F226" s="22">
        <f t="shared" si="82"/>
        <v>1717.2660109699871</v>
      </c>
      <c r="G226" s="22">
        <f t="shared" si="77"/>
        <v>1790.5811451903805</v>
      </c>
      <c r="H226" s="22">
        <f t="shared" si="78"/>
        <v>1858.6594841093176</v>
      </c>
      <c r="I226" s="22">
        <f t="shared" si="79"/>
        <v>1940.8368873014069</v>
      </c>
      <c r="J226" s="22">
        <f t="shared" si="80"/>
        <v>2036.3076939510397</v>
      </c>
      <c r="K226" s="22">
        <f t="shared" si="83"/>
        <v>2115.2624538806954</v>
      </c>
      <c r="L226" s="133">
        <f t="shared" si="83"/>
        <v>2197.4398570727844</v>
      </c>
    </row>
    <row r="227" spans="2:12" s="19" customFormat="1" x14ac:dyDescent="0.25">
      <c r="B227" s="158" t="s">
        <v>172</v>
      </c>
      <c r="C227" s="21"/>
      <c r="D227" s="22">
        <f t="shared" si="82"/>
        <v>6.6859499154693571</v>
      </c>
      <c r="E227" s="22">
        <f t="shared" si="82"/>
        <v>7.0535213393005272</v>
      </c>
      <c r="F227" s="22">
        <f t="shared" si="82"/>
        <v>7.4263188971198213</v>
      </c>
      <c r="G227" s="22">
        <f t="shared" si="77"/>
        <v>7.7433710257324888</v>
      </c>
      <c r="H227" s="22">
        <f t="shared" si="78"/>
        <v>8.0377765737299676</v>
      </c>
      <c r="I227" s="22">
        <f t="shared" si="79"/>
        <v>8.3931536849221882</v>
      </c>
      <c r="J227" s="22">
        <f t="shared" si="80"/>
        <v>8.8060182699837402</v>
      </c>
      <c r="K227" s="22">
        <f t="shared" si="83"/>
        <v>9.1474590238743083</v>
      </c>
      <c r="L227" s="133">
        <f t="shared" si="83"/>
        <v>9.5028361350665307</v>
      </c>
    </row>
    <row r="228" spans="2:12" s="19" customFormat="1" x14ac:dyDescent="0.25">
      <c r="B228" s="158" t="s">
        <v>173</v>
      </c>
      <c r="C228" s="21"/>
      <c r="D228" s="22">
        <f t="shared" si="82"/>
        <v>2492.2611962903575</v>
      </c>
      <c r="E228" s="22">
        <f t="shared" si="82"/>
        <v>2629.2771202376648</v>
      </c>
      <c r="F228" s="22">
        <f t="shared" si="82"/>
        <v>2768.2411378903835</v>
      </c>
      <c r="G228" s="22">
        <f t="shared" si="77"/>
        <v>2886.4254893520429</v>
      </c>
      <c r="H228" s="22">
        <f t="shared" si="78"/>
        <v>2996.1681014235819</v>
      </c>
      <c r="I228" s="22">
        <f t="shared" si="79"/>
        <v>3128.6384733915943</v>
      </c>
      <c r="J228" s="22">
        <f t="shared" si="80"/>
        <v>3282.5378761191391</v>
      </c>
      <c r="K228" s="22">
        <f t="shared" si="83"/>
        <v>3409.813331539387</v>
      </c>
      <c r="L228" s="133">
        <f t="shared" si="83"/>
        <v>3542.283703507399</v>
      </c>
    </row>
    <row r="229" spans="2:12" s="19" customFormat="1" x14ac:dyDescent="0.25">
      <c r="B229" s="158" t="s">
        <v>193</v>
      </c>
      <c r="C229" s="21"/>
      <c r="D229" s="205">
        <f t="shared" si="82"/>
        <v>-1.7499999999999998E-5</v>
      </c>
      <c r="E229" s="205">
        <f t="shared" si="82"/>
        <v>-1.7499999999999998E-5</v>
      </c>
      <c r="F229" s="205">
        <f t="shared" si="82"/>
        <v>-1.7499999999999998E-5</v>
      </c>
      <c r="G229" s="205">
        <f t="shared" si="77"/>
        <v>-1.7499999999999998E-5</v>
      </c>
      <c r="H229" s="205">
        <f t="shared" si="78"/>
        <v>-1.7499999999999998E-5</v>
      </c>
      <c r="I229" s="205">
        <f t="shared" si="79"/>
        <v>-1.7499999999999998E-5</v>
      </c>
      <c r="J229" s="205">
        <f t="shared" si="80"/>
        <v>-1.7499999999999998E-5</v>
      </c>
      <c r="K229" s="205">
        <f t="shared" si="83"/>
        <v>-1.7499999999999998E-5</v>
      </c>
      <c r="L229" s="206">
        <f t="shared" si="83"/>
        <v>-1.7499999999999998E-5</v>
      </c>
    </row>
    <row r="230" spans="2:12" s="19" customFormat="1" x14ac:dyDescent="0.25">
      <c r="B230" s="158" t="s">
        <v>174</v>
      </c>
      <c r="C230" s="21"/>
      <c r="D230" s="22">
        <f t="shared" si="82"/>
        <v>2.6743694661877431</v>
      </c>
      <c r="E230" s="22">
        <f t="shared" si="82"/>
        <v>2.8213980357202115</v>
      </c>
      <c r="F230" s="22">
        <f t="shared" si="82"/>
        <v>2.9705170588479288</v>
      </c>
      <c r="G230" s="22">
        <f t="shared" si="77"/>
        <v>3.0973379102929957</v>
      </c>
      <c r="H230" s="22">
        <f t="shared" si="78"/>
        <v>3.2151001294919879</v>
      </c>
      <c r="I230" s="22">
        <f t="shared" si="79"/>
        <v>3.3572509739688758</v>
      </c>
      <c r="J230" s="22">
        <f t="shared" si="80"/>
        <v>3.5223968079934962</v>
      </c>
      <c r="K230" s="22">
        <f t="shared" si="83"/>
        <v>3.6589731095497235</v>
      </c>
      <c r="L230" s="133">
        <f t="shared" si="83"/>
        <v>3.8011239540266115</v>
      </c>
    </row>
    <row r="231" spans="2:12" s="19" customFormat="1" x14ac:dyDescent="0.25">
      <c r="B231" s="158" t="s">
        <v>175</v>
      </c>
      <c r="C231" s="21"/>
      <c r="D231" s="22">
        <f t="shared" si="82"/>
        <v>6698.0021393172037</v>
      </c>
      <c r="E231" s="22">
        <f t="shared" si="82"/>
        <v>7066.235191711271</v>
      </c>
      <c r="F231" s="22">
        <f t="shared" si="82"/>
        <v>7439.7037851346358</v>
      </c>
      <c r="G231" s="22">
        <f t="shared" si="77"/>
        <v>7757.3266075788088</v>
      </c>
      <c r="H231" s="22">
        <f t="shared" si="78"/>
        <v>8052.262085562681</v>
      </c>
      <c r="I231" s="22">
        <f t="shared" si="79"/>
        <v>8408.2788755550519</v>
      </c>
      <c r="J231" s="22">
        <f t="shared" si="80"/>
        <v>8821.8866168697114</v>
      </c>
      <c r="K231" s="22">
        <f t="shared" si="83"/>
        <v>9163.9419641172826</v>
      </c>
      <c r="L231" s="133">
        <f t="shared" si="83"/>
        <v>9519.9587541096516</v>
      </c>
    </row>
    <row r="232" spans="2:12" s="19" customFormat="1" x14ac:dyDescent="0.25">
      <c r="B232" s="158" t="s">
        <v>176</v>
      </c>
      <c r="C232" s="21"/>
      <c r="D232" s="205">
        <f t="shared" si="82"/>
        <v>-1.7499999999999998E-5</v>
      </c>
      <c r="E232" s="205">
        <f t="shared" si="82"/>
        <v>-1.7499999999999998E-5</v>
      </c>
      <c r="F232" s="205">
        <f t="shared" si="82"/>
        <v>-1.7499999999999998E-5</v>
      </c>
      <c r="G232" s="205">
        <f t="shared" si="77"/>
        <v>-1.7499999999999998E-5</v>
      </c>
      <c r="H232" s="205">
        <f t="shared" si="78"/>
        <v>-1.7499999999999998E-5</v>
      </c>
      <c r="I232" s="205">
        <f t="shared" si="79"/>
        <v>-1.7499999999999998E-5</v>
      </c>
      <c r="J232" s="205">
        <f t="shared" si="80"/>
        <v>-1.7499999999999998E-5</v>
      </c>
      <c r="K232" s="205">
        <f t="shared" si="83"/>
        <v>-1.7499999999999998E-5</v>
      </c>
      <c r="L232" s="206">
        <f t="shared" si="83"/>
        <v>-1.7499999999999998E-5</v>
      </c>
    </row>
    <row r="233" spans="2:12" s="19" customFormat="1" x14ac:dyDescent="0.25">
      <c r="B233" s="158" t="s">
        <v>177</v>
      </c>
      <c r="C233" s="21"/>
      <c r="D233" s="22">
        <f t="shared" si="82"/>
        <v>524.44726656941623</v>
      </c>
      <c r="E233" s="22">
        <f t="shared" si="82"/>
        <v>553.27956905473354</v>
      </c>
      <c r="F233" s="22">
        <f t="shared" si="82"/>
        <v>582.52180949007879</v>
      </c>
      <c r="G233" s="22">
        <f t="shared" si="77"/>
        <v>607.39137845845653</v>
      </c>
      <c r="H233" s="22">
        <f t="shared" si="78"/>
        <v>630.48454964337861</v>
      </c>
      <c r="I233" s="22">
        <f t="shared" si="79"/>
        <v>658.3603302452965</v>
      </c>
      <c r="J233" s="22">
        <f t="shared" si="80"/>
        <v>690.74542829752477</v>
      </c>
      <c r="K233" s="22">
        <f t="shared" si="83"/>
        <v>717.52804103270068</v>
      </c>
      <c r="L233" s="133">
        <f t="shared" si="83"/>
        <v>745.40382163461879</v>
      </c>
    </row>
    <row r="234" spans="2:12" s="19" customFormat="1" x14ac:dyDescent="0.25">
      <c r="B234" s="168" t="s">
        <v>183</v>
      </c>
      <c r="C234" s="162" t="s">
        <v>178</v>
      </c>
      <c r="D234" s="208">
        <f t="shared" ref="D234:L234" si="84">SUM(D198:D233)</f>
        <v>32239.199370000013</v>
      </c>
      <c r="E234" s="208">
        <f t="shared" si="84"/>
        <v>34011.599370000011</v>
      </c>
      <c r="F234" s="208">
        <f t="shared" si="84"/>
        <v>35809.199370000009</v>
      </c>
      <c r="G234" s="208">
        <f t="shared" si="84"/>
        <v>37337.99937000002</v>
      </c>
      <c r="H234" s="208">
        <f t="shared" si="84"/>
        <v>38757.599370000004</v>
      </c>
      <c r="I234" s="208">
        <f t="shared" si="84"/>
        <v>40471.199370000009</v>
      </c>
      <c r="J234" s="208">
        <f t="shared" si="84"/>
        <v>42461.999370000005</v>
      </c>
      <c r="K234" s="208">
        <f t="shared" si="84"/>
        <v>44108.399370000021</v>
      </c>
      <c r="L234" s="209">
        <f t="shared" si="84"/>
        <v>45821.999369999998</v>
      </c>
    </row>
    <row r="235" spans="2:12" s="62" customFormat="1" x14ac:dyDescent="0.25">
      <c r="F235" s="77"/>
      <c r="G235" s="77"/>
      <c r="H235" s="77"/>
      <c r="I235" s="77"/>
      <c r="J235" s="77"/>
      <c r="K235" s="77"/>
      <c r="L235" s="77"/>
    </row>
    <row r="236" spans="2:12" x14ac:dyDescent="0.25">
      <c r="B236" s="35"/>
      <c r="C236" s="35"/>
      <c r="D236" s="35"/>
      <c r="E236" s="35"/>
      <c r="F236" s="35"/>
      <c r="G236" s="35"/>
      <c r="H236" s="35"/>
      <c r="I236" s="35"/>
      <c r="J236" s="35"/>
      <c r="K236" s="35"/>
      <c r="L236" s="35"/>
    </row>
    <row r="237" spans="2:12" s="19" customFormat="1" x14ac:dyDescent="0.25">
      <c r="B237" s="16" t="s">
        <v>109</v>
      </c>
      <c r="C237" s="17" t="s">
        <v>92</v>
      </c>
      <c r="D237" s="17">
        <v>2005</v>
      </c>
      <c r="E237" s="17">
        <v>2006</v>
      </c>
      <c r="F237" s="17">
        <v>2007</v>
      </c>
      <c r="G237" s="17">
        <v>2008</v>
      </c>
      <c r="H237" s="17">
        <v>2009</v>
      </c>
      <c r="I237" s="17">
        <v>2010</v>
      </c>
      <c r="J237" s="17">
        <v>2011</v>
      </c>
      <c r="K237" s="17">
        <v>2012</v>
      </c>
      <c r="L237" s="18">
        <v>2013</v>
      </c>
    </row>
    <row r="238" spans="2:12" s="69" customFormat="1" x14ac:dyDescent="0.25">
      <c r="B238" s="160" t="s">
        <v>98</v>
      </c>
      <c r="C238" s="28"/>
      <c r="D238" s="178"/>
      <c r="E238" s="178"/>
      <c r="F238" s="178"/>
      <c r="G238" s="178"/>
      <c r="H238" s="178"/>
      <c r="I238" s="178"/>
      <c r="J238" s="178"/>
      <c r="K238" s="178"/>
      <c r="L238" s="179"/>
    </row>
    <row r="239" spans="2:12" s="19" customFormat="1" x14ac:dyDescent="0.25">
      <c r="B239" s="158" t="s">
        <v>143</v>
      </c>
      <c r="C239" s="21"/>
      <c r="D239" s="205">
        <f t="shared" ref="D239:L239" si="85">D198*21</f>
        <v>-3.6749999999999999E-4</v>
      </c>
      <c r="E239" s="205">
        <f t="shared" si="85"/>
        <v>-3.6749999999999999E-4</v>
      </c>
      <c r="F239" s="205">
        <f t="shared" si="85"/>
        <v>-3.6749999999999999E-4</v>
      </c>
      <c r="G239" s="205">
        <f t="shared" si="85"/>
        <v>-3.6749999999999999E-4</v>
      </c>
      <c r="H239" s="205">
        <f t="shared" si="85"/>
        <v>-3.6749999999999999E-4</v>
      </c>
      <c r="I239" s="205">
        <f t="shared" si="85"/>
        <v>-3.6749999999999999E-4</v>
      </c>
      <c r="J239" s="205">
        <f t="shared" si="85"/>
        <v>-3.6749999999999999E-4</v>
      </c>
      <c r="K239" s="205">
        <f t="shared" si="85"/>
        <v>-3.6749999999999999E-4</v>
      </c>
      <c r="L239" s="206">
        <f t="shared" si="85"/>
        <v>-3.6749999999999999E-4</v>
      </c>
    </row>
    <row r="240" spans="2:12" s="19" customFormat="1" x14ac:dyDescent="0.25">
      <c r="B240" s="158" t="s">
        <v>144</v>
      </c>
      <c r="C240" s="21"/>
      <c r="D240" s="22">
        <f t="shared" ref="D240:L240" si="86">D199*21</f>
        <v>44047.955281701979</v>
      </c>
      <c r="E240" s="22">
        <f t="shared" si="86"/>
        <v>46469.559930472591</v>
      </c>
      <c r="F240" s="22">
        <f t="shared" si="86"/>
        <v>48925.594977093016</v>
      </c>
      <c r="G240" s="22">
        <f t="shared" si="86"/>
        <v>51014.372446648718</v>
      </c>
      <c r="H240" s="22">
        <f t="shared" si="86"/>
        <v>52953.951525521858</v>
      </c>
      <c r="I240" s="22">
        <f t="shared" si="86"/>
        <v>55295.21857930957</v>
      </c>
      <c r="J240" s="22">
        <f t="shared" si="86"/>
        <v>58015.220009445286</v>
      </c>
      <c r="K240" s="22">
        <f t="shared" si="86"/>
        <v>60264.672668966807</v>
      </c>
      <c r="L240" s="133">
        <f t="shared" si="86"/>
        <v>62605.939722754491</v>
      </c>
    </row>
    <row r="241" spans="2:12" s="19" customFormat="1" x14ac:dyDescent="0.25">
      <c r="B241" s="158" t="s">
        <v>145</v>
      </c>
      <c r="C241" s="21"/>
      <c r="D241" s="205">
        <f t="shared" ref="D241:L241" si="87">D200*21</f>
        <v>-3.6749999999999999E-4</v>
      </c>
      <c r="E241" s="205">
        <f t="shared" si="87"/>
        <v>-3.6749999999999999E-4</v>
      </c>
      <c r="F241" s="205">
        <f t="shared" si="87"/>
        <v>-3.6749999999999999E-4</v>
      </c>
      <c r="G241" s="205">
        <f t="shared" si="87"/>
        <v>-3.6749999999999999E-4</v>
      </c>
      <c r="H241" s="205">
        <f t="shared" si="87"/>
        <v>-3.6749999999999999E-4</v>
      </c>
      <c r="I241" s="205">
        <f t="shared" si="87"/>
        <v>-3.6749999999999999E-4</v>
      </c>
      <c r="J241" s="205">
        <f t="shared" si="87"/>
        <v>-3.6749999999999999E-4</v>
      </c>
      <c r="K241" s="205">
        <f t="shared" si="87"/>
        <v>-3.6749999999999999E-4</v>
      </c>
      <c r="L241" s="206">
        <f t="shared" si="87"/>
        <v>-3.6749999999999999E-4</v>
      </c>
    </row>
    <row r="242" spans="2:12" s="19" customFormat="1" x14ac:dyDescent="0.25">
      <c r="B242" s="158" t="s">
        <v>146</v>
      </c>
      <c r="C242" s="21"/>
      <c r="D242" s="205">
        <f t="shared" ref="D242:L242" si="88">D201*21</f>
        <v>-3.6749999999999999E-4</v>
      </c>
      <c r="E242" s="205">
        <f t="shared" si="88"/>
        <v>-3.6749999999999999E-4</v>
      </c>
      <c r="F242" s="205">
        <f t="shared" si="88"/>
        <v>-3.6749999999999999E-4</v>
      </c>
      <c r="G242" s="205">
        <f t="shared" si="88"/>
        <v>-3.6749999999999999E-4</v>
      </c>
      <c r="H242" s="205">
        <f t="shared" si="88"/>
        <v>-3.6749999999999999E-4</v>
      </c>
      <c r="I242" s="205">
        <f t="shared" si="88"/>
        <v>-3.6749999999999999E-4</v>
      </c>
      <c r="J242" s="205">
        <f t="shared" si="88"/>
        <v>-3.6749999999999999E-4</v>
      </c>
      <c r="K242" s="205">
        <f t="shared" si="88"/>
        <v>-3.6749999999999999E-4</v>
      </c>
      <c r="L242" s="206">
        <f t="shared" si="88"/>
        <v>-3.6749999999999999E-4</v>
      </c>
    </row>
    <row r="243" spans="2:12" s="19" customFormat="1" x14ac:dyDescent="0.25">
      <c r="B243" s="158" t="s">
        <v>147</v>
      </c>
      <c r="C243" s="21"/>
      <c r="D243" s="22">
        <f t="shared" ref="D243:L243" si="89">D202*21</f>
        <v>6177.8335243936854</v>
      </c>
      <c r="E243" s="22">
        <f t="shared" si="89"/>
        <v>6517.4695200136875</v>
      </c>
      <c r="F243" s="22">
        <f t="shared" si="89"/>
        <v>6861.9344634387153</v>
      </c>
      <c r="G243" s="22">
        <f t="shared" si="89"/>
        <v>7154.89063027682</v>
      </c>
      <c r="H243" s="22">
        <f t="shared" si="89"/>
        <v>7426.9213566264889</v>
      </c>
      <c r="I243" s="22">
        <f t="shared" si="89"/>
        <v>7755.2898073681044</v>
      </c>
      <c r="J243" s="22">
        <f t="shared" si="89"/>
        <v>8136.7766839649776</v>
      </c>
      <c r="K243" s="22">
        <f t="shared" si="89"/>
        <v>8452.267940559861</v>
      </c>
      <c r="L243" s="133">
        <f t="shared" si="89"/>
        <v>8780.6363913014739</v>
      </c>
    </row>
    <row r="244" spans="2:12" s="19" customFormat="1" x14ac:dyDescent="0.25">
      <c r="B244" s="158" t="s">
        <v>148</v>
      </c>
      <c r="C244" s="21"/>
      <c r="D244" s="205">
        <f t="shared" ref="D244:L244" si="90">D203*21</f>
        <v>-3.6749999999999999E-4</v>
      </c>
      <c r="E244" s="205">
        <f t="shared" si="90"/>
        <v>-3.6749999999999999E-4</v>
      </c>
      <c r="F244" s="205">
        <f t="shared" si="90"/>
        <v>-3.6749999999999999E-4</v>
      </c>
      <c r="G244" s="205">
        <f t="shared" si="90"/>
        <v>-3.6749999999999999E-4</v>
      </c>
      <c r="H244" s="205">
        <f t="shared" si="90"/>
        <v>-3.6749999999999999E-4</v>
      </c>
      <c r="I244" s="205">
        <f t="shared" si="90"/>
        <v>-3.6749999999999999E-4</v>
      </c>
      <c r="J244" s="205">
        <f t="shared" si="90"/>
        <v>-3.6749999999999999E-4</v>
      </c>
      <c r="K244" s="205">
        <f t="shared" si="90"/>
        <v>-3.6749999999999999E-4</v>
      </c>
      <c r="L244" s="206">
        <f t="shared" si="90"/>
        <v>-3.6749999999999999E-4</v>
      </c>
    </row>
    <row r="245" spans="2:12" s="19" customFormat="1" x14ac:dyDescent="0.25">
      <c r="B245" s="158" t="s">
        <v>149</v>
      </c>
      <c r="C245" s="21"/>
      <c r="D245" s="22">
        <f t="shared" ref="D245:L245" si="91">D204*21</f>
        <v>561.62089539942599</v>
      </c>
      <c r="E245" s="22">
        <f t="shared" si="91"/>
        <v>592.4968950012443</v>
      </c>
      <c r="F245" s="22">
        <f t="shared" si="91"/>
        <v>623.811889858065</v>
      </c>
      <c r="G245" s="22">
        <f t="shared" si="91"/>
        <v>650.44426866152912</v>
      </c>
      <c r="H245" s="22">
        <f t="shared" si="91"/>
        <v>675.17433469331729</v>
      </c>
      <c r="I245" s="22">
        <f t="shared" si="91"/>
        <v>705.02601203346399</v>
      </c>
      <c r="J245" s="22">
        <f t="shared" si="91"/>
        <v>739.70663717863442</v>
      </c>
      <c r="K245" s="22">
        <f t="shared" si="91"/>
        <v>768.38766050544177</v>
      </c>
      <c r="L245" s="133">
        <f t="shared" si="91"/>
        <v>798.23933784558881</v>
      </c>
    </row>
    <row r="246" spans="2:12" s="19" customFormat="1" x14ac:dyDescent="0.25">
      <c r="B246" s="158" t="s">
        <v>150</v>
      </c>
      <c r="C246" s="21"/>
      <c r="D246" s="205">
        <f t="shared" ref="D246:L246" si="92">D205*21</f>
        <v>-3.6749999999999999E-4</v>
      </c>
      <c r="E246" s="205">
        <f t="shared" si="92"/>
        <v>-3.6749999999999999E-4</v>
      </c>
      <c r="F246" s="205">
        <f t="shared" si="92"/>
        <v>-3.6749999999999999E-4</v>
      </c>
      <c r="G246" s="205">
        <f t="shared" si="92"/>
        <v>-3.6749999999999999E-4</v>
      </c>
      <c r="H246" s="205">
        <f t="shared" si="92"/>
        <v>-3.6749999999999999E-4</v>
      </c>
      <c r="I246" s="205">
        <f t="shared" si="92"/>
        <v>-3.6749999999999999E-4</v>
      </c>
      <c r="J246" s="205">
        <f t="shared" si="92"/>
        <v>-3.6749999999999999E-4</v>
      </c>
      <c r="K246" s="205">
        <f t="shared" si="92"/>
        <v>-3.6749999999999999E-4</v>
      </c>
      <c r="L246" s="206">
        <f t="shared" si="92"/>
        <v>-3.6749999999999999E-4</v>
      </c>
    </row>
    <row r="247" spans="2:12" s="19" customFormat="1" x14ac:dyDescent="0.25">
      <c r="B247" s="158" t="s">
        <v>151</v>
      </c>
      <c r="C247" s="21"/>
      <c r="D247" s="205">
        <f t="shared" ref="D247:L247" si="93">D206*21</f>
        <v>-3.6749999999999999E-4</v>
      </c>
      <c r="E247" s="205">
        <f t="shared" si="93"/>
        <v>-3.6749999999999999E-4</v>
      </c>
      <c r="F247" s="205">
        <f t="shared" si="93"/>
        <v>-3.6749999999999999E-4</v>
      </c>
      <c r="G247" s="205">
        <f t="shared" si="93"/>
        <v>-3.6749999999999999E-4</v>
      </c>
      <c r="H247" s="205">
        <f t="shared" si="93"/>
        <v>-3.6749999999999999E-4</v>
      </c>
      <c r="I247" s="205">
        <f t="shared" si="93"/>
        <v>-3.6749999999999999E-4</v>
      </c>
      <c r="J247" s="205">
        <f t="shared" si="93"/>
        <v>-3.6749999999999999E-4</v>
      </c>
      <c r="K247" s="205">
        <f t="shared" si="93"/>
        <v>-3.6749999999999999E-4</v>
      </c>
      <c r="L247" s="206">
        <f t="shared" si="93"/>
        <v>-3.6749999999999999E-4</v>
      </c>
    </row>
    <row r="248" spans="2:12" s="19" customFormat="1" x14ac:dyDescent="0.25">
      <c r="B248" s="158" t="s">
        <v>152</v>
      </c>
      <c r="C248" s="21"/>
      <c r="D248" s="22">
        <f t="shared" ref="D248:L248" si="94">D207*21</f>
        <v>22464.850148477042</v>
      </c>
      <c r="E248" s="22">
        <f t="shared" si="94"/>
        <v>23699.890132549772</v>
      </c>
      <c r="F248" s="22">
        <f t="shared" si="94"/>
        <v>24952.489926822596</v>
      </c>
      <c r="G248" s="22">
        <f t="shared" si="94"/>
        <v>26017.785078961166</v>
      </c>
      <c r="H248" s="22">
        <f t="shared" si="94"/>
        <v>27006.987720232693</v>
      </c>
      <c r="I248" s="22">
        <f t="shared" si="94"/>
        <v>28201.054813838557</v>
      </c>
      <c r="J248" s="22">
        <f t="shared" si="94"/>
        <v>29588.27981964537</v>
      </c>
      <c r="K248" s="22">
        <f t="shared" si="94"/>
        <v>30735.520752717679</v>
      </c>
      <c r="L248" s="133">
        <f t="shared" si="94"/>
        <v>31929.587846323542</v>
      </c>
    </row>
    <row r="249" spans="2:12" s="19" customFormat="1" x14ac:dyDescent="0.25">
      <c r="B249" s="158" t="s">
        <v>153</v>
      </c>
      <c r="C249" s="21"/>
      <c r="D249" s="22">
        <f t="shared" ref="D249:L249" si="95">D208*21</f>
        <v>1684.863421198278</v>
      </c>
      <c r="E249" s="22">
        <f t="shared" si="95"/>
        <v>1777.4914200037331</v>
      </c>
      <c r="F249" s="22">
        <f t="shared" si="95"/>
        <v>1871.4364045741947</v>
      </c>
      <c r="G249" s="22">
        <f t="shared" si="95"/>
        <v>1951.3335409845874</v>
      </c>
      <c r="H249" s="22">
        <f t="shared" si="95"/>
        <v>2025.5237390799518</v>
      </c>
      <c r="I249" s="22">
        <f t="shared" si="95"/>
        <v>2115.0787711003914</v>
      </c>
      <c r="J249" s="22">
        <f t="shared" si="95"/>
        <v>2219.1206465359028</v>
      </c>
      <c r="K249" s="22">
        <f t="shared" si="95"/>
        <v>2305.1637165163252</v>
      </c>
      <c r="L249" s="133">
        <f t="shared" si="95"/>
        <v>2394.7187485367658</v>
      </c>
    </row>
    <row r="250" spans="2:12" s="19" customFormat="1" x14ac:dyDescent="0.25">
      <c r="B250" s="158" t="s">
        <v>154</v>
      </c>
      <c r="C250" s="21"/>
      <c r="D250" s="22">
        <f t="shared" ref="D250:L250" si="96">D209*21</f>
        <v>81305.909862449902</v>
      </c>
      <c r="E250" s="22">
        <f t="shared" si="96"/>
        <v>85775.828324805159</v>
      </c>
      <c r="F250" s="22">
        <f t="shared" si="96"/>
        <v>90309.300130227086</v>
      </c>
      <c r="G250" s="22">
        <f t="shared" si="96"/>
        <v>94164.869609604604</v>
      </c>
      <c r="H250" s="22">
        <f t="shared" si="96"/>
        <v>97745.041269026537</v>
      </c>
      <c r="I250" s="22">
        <f t="shared" si="96"/>
        <v>102066.66859755958</v>
      </c>
      <c r="J250" s="22">
        <f t="shared" si="96"/>
        <v>107087.38269982587</v>
      </c>
      <c r="K250" s="22">
        <f t="shared" si="96"/>
        <v>111239.53444684783</v>
      </c>
      <c r="L250" s="133">
        <f t="shared" si="96"/>
        <v>115561.16177538087</v>
      </c>
    </row>
    <row r="251" spans="2:12" s="19" customFormat="1" x14ac:dyDescent="0.25">
      <c r="B251" s="158" t="s">
        <v>155</v>
      </c>
      <c r="C251" s="21"/>
      <c r="D251" s="22">
        <f t="shared" ref="D251:L251" si="97">D210*21</f>
        <v>16550.978250146083</v>
      </c>
      <c r="E251" s="22">
        <f t="shared" si="97"/>
        <v>17460.893958411671</v>
      </c>
      <c r="F251" s="22">
        <f t="shared" si="97"/>
        <v>18383.746856842175</v>
      </c>
      <c r="G251" s="22">
        <f t="shared" si="97"/>
        <v>19168.603060180259</v>
      </c>
      <c r="H251" s="22">
        <f t="shared" si="97"/>
        <v>19897.398106137061</v>
      </c>
      <c r="I251" s="22">
        <f t="shared" si="97"/>
        <v>20777.12703735118</v>
      </c>
      <c r="J251" s="22">
        <f t="shared" si="97"/>
        <v>21799.16506037935</v>
      </c>
      <c r="K251" s="22">
        <f t="shared" si="97"/>
        <v>22644.394817820368</v>
      </c>
      <c r="L251" s="133">
        <f t="shared" si="97"/>
        <v>23524.123749034494</v>
      </c>
    </row>
    <row r="252" spans="2:12" s="19" customFormat="1" x14ac:dyDescent="0.25">
      <c r="B252" s="158" t="s">
        <v>156</v>
      </c>
      <c r="C252" s="21"/>
      <c r="D252" s="22">
        <f t="shared" ref="D252:L252" si="98">D211*21</f>
        <v>3397.8082730415272</v>
      </c>
      <c r="E252" s="22">
        <f t="shared" si="98"/>
        <v>3584.6080706325279</v>
      </c>
      <c r="F252" s="22">
        <f t="shared" si="98"/>
        <v>3774.0637895162936</v>
      </c>
      <c r="G252" s="22">
        <f t="shared" si="98"/>
        <v>3935.1896812772511</v>
      </c>
      <c r="H252" s="22">
        <f t="shared" si="98"/>
        <v>4084.8065807695684</v>
      </c>
      <c r="I252" s="22">
        <f t="shared" si="98"/>
        <v>4265.4092286774567</v>
      </c>
      <c r="J252" s="22">
        <f t="shared" si="98"/>
        <v>4475.2270108057392</v>
      </c>
      <c r="K252" s="22">
        <f t="shared" si="98"/>
        <v>4648.7472019329234</v>
      </c>
      <c r="L252" s="133">
        <f t="shared" si="98"/>
        <v>4829.3498498408107</v>
      </c>
    </row>
    <row r="253" spans="2:12" s="19" customFormat="1" x14ac:dyDescent="0.25">
      <c r="B253" s="158" t="s">
        <v>157</v>
      </c>
      <c r="C253" s="21"/>
      <c r="D253" s="22">
        <f t="shared" ref="D253:L253" si="99">D212*21</f>
        <v>168.48601136982779</v>
      </c>
      <c r="E253" s="22">
        <f t="shared" si="99"/>
        <v>177.74881125037331</v>
      </c>
      <c r="F253" s="22">
        <f t="shared" si="99"/>
        <v>187.14330970741949</v>
      </c>
      <c r="G253" s="22">
        <f t="shared" si="99"/>
        <v>195.13302334845872</v>
      </c>
      <c r="H253" s="22">
        <f t="shared" si="99"/>
        <v>202.5520431579952</v>
      </c>
      <c r="I253" s="22">
        <f t="shared" si="99"/>
        <v>211.50754636003921</v>
      </c>
      <c r="J253" s="22">
        <f t="shared" si="99"/>
        <v>221.91173390359029</v>
      </c>
      <c r="K253" s="22">
        <f t="shared" si="99"/>
        <v>230.51604090163264</v>
      </c>
      <c r="L253" s="133">
        <f t="shared" si="99"/>
        <v>239.47154410367654</v>
      </c>
    </row>
    <row r="254" spans="2:12" s="19" customFormat="1" x14ac:dyDescent="0.25">
      <c r="B254" s="158" t="s">
        <v>158</v>
      </c>
      <c r="C254" s="21"/>
      <c r="D254" s="205">
        <f t="shared" ref="D254:L254" si="100">D213*21</f>
        <v>-3.6749999999999999E-4</v>
      </c>
      <c r="E254" s="205">
        <f t="shared" si="100"/>
        <v>-3.6749999999999999E-4</v>
      </c>
      <c r="F254" s="205">
        <f t="shared" si="100"/>
        <v>-3.6749999999999999E-4</v>
      </c>
      <c r="G254" s="205">
        <f t="shared" si="100"/>
        <v>-3.6749999999999999E-4</v>
      </c>
      <c r="H254" s="205">
        <f t="shared" si="100"/>
        <v>-3.6749999999999999E-4</v>
      </c>
      <c r="I254" s="205">
        <f t="shared" si="100"/>
        <v>-3.6749999999999999E-4</v>
      </c>
      <c r="J254" s="205">
        <f t="shared" si="100"/>
        <v>-3.6749999999999999E-4</v>
      </c>
      <c r="K254" s="205">
        <f t="shared" si="100"/>
        <v>-3.6749999999999999E-4</v>
      </c>
      <c r="L254" s="206">
        <f t="shared" si="100"/>
        <v>-3.6749999999999999E-4</v>
      </c>
    </row>
    <row r="255" spans="2:12" s="19" customFormat="1" x14ac:dyDescent="0.25">
      <c r="B255" s="158" t="s">
        <v>159</v>
      </c>
      <c r="C255" s="21"/>
      <c r="D255" s="22">
        <f t="shared" ref="D255:L255" si="101">D214*21</f>
        <v>27002.749952704402</v>
      </c>
      <c r="E255" s="22">
        <f t="shared" si="101"/>
        <v>28487.268013559828</v>
      </c>
      <c r="F255" s="22">
        <f t="shared" si="101"/>
        <v>29992.892966275755</v>
      </c>
      <c r="G255" s="22">
        <f t="shared" si="101"/>
        <v>31273.377739146315</v>
      </c>
      <c r="H255" s="22">
        <f t="shared" si="101"/>
        <v>32462.399313954695</v>
      </c>
      <c r="I255" s="22">
        <f t="shared" si="101"/>
        <v>33897.667960468949</v>
      </c>
      <c r="J255" s="22">
        <f t="shared" si="101"/>
        <v>35565.112417448741</v>
      </c>
      <c r="K255" s="22">
        <f t="shared" si="101"/>
        <v>36944.096019001641</v>
      </c>
      <c r="L255" s="133">
        <f t="shared" si="101"/>
        <v>38379.364665515895</v>
      </c>
    </row>
    <row r="256" spans="2:12" s="19" customFormat="1" x14ac:dyDescent="0.25">
      <c r="B256" s="158" t="s">
        <v>160</v>
      </c>
      <c r="C256" s="21"/>
      <c r="D256" s="22">
        <f t="shared" ref="D256:L256" si="102">D215*21</f>
        <v>8960.6668820603427</v>
      </c>
      <c r="E256" s="22">
        <f t="shared" si="102"/>
        <v>9453.293455707355</v>
      </c>
      <c r="F256" s="22">
        <f t="shared" si="102"/>
        <v>9952.9241986479265</v>
      </c>
      <c r="G256" s="22">
        <f t="shared" si="102"/>
        <v>10377.843802457199</v>
      </c>
      <c r="H256" s="22">
        <f t="shared" si="102"/>
        <v>10772.412005994376</v>
      </c>
      <c r="I256" s="22">
        <f t="shared" si="102"/>
        <v>11248.695517956419</v>
      </c>
      <c r="J256" s="22">
        <f t="shared" si="102"/>
        <v>11802.024892147609</v>
      </c>
      <c r="K256" s="22">
        <f t="shared" si="102"/>
        <v>12259.630619326826</v>
      </c>
      <c r="L256" s="133">
        <f t="shared" si="102"/>
        <v>12735.914131288866</v>
      </c>
    </row>
    <row r="257" spans="2:12" s="19" customFormat="1" x14ac:dyDescent="0.25">
      <c r="B257" s="158" t="s">
        <v>161</v>
      </c>
      <c r="C257" s="21"/>
      <c r="D257" s="205">
        <f t="shared" ref="D257:L257" si="103">D216*21</f>
        <v>-3.6749999999999999E-4</v>
      </c>
      <c r="E257" s="205">
        <f t="shared" si="103"/>
        <v>-3.6749999999999999E-4</v>
      </c>
      <c r="F257" s="205">
        <f t="shared" si="103"/>
        <v>-3.6749999999999999E-4</v>
      </c>
      <c r="G257" s="205">
        <f t="shared" si="103"/>
        <v>-3.6749999999999999E-4</v>
      </c>
      <c r="H257" s="205">
        <f t="shared" si="103"/>
        <v>-3.6749999999999999E-4</v>
      </c>
      <c r="I257" s="205">
        <f t="shared" si="103"/>
        <v>-3.6749999999999999E-4</v>
      </c>
      <c r="J257" s="205">
        <f t="shared" si="103"/>
        <v>-3.6749999999999999E-4</v>
      </c>
      <c r="K257" s="205">
        <f t="shared" si="103"/>
        <v>-3.6749999999999999E-4</v>
      </c>
      <c r="L257" s="206">
        <f t="shared" si="103"/>
        <v>-3.6749999999999999E-4</v>
      </c>
    </row>
    <row r="258" spans="2:12" s="19" customFormat="1" x14ac:dyDescent="0.25">
      <c r="B258" s="158" t="s">
        <v>162</v>
      </c>
      <c r="C258" s="21"/>
      <c r="D258" s="22">
        <f t="shared" ref="D258:L258" si="104">D217*21</f>
        <v>28151.265435333724</v>
      </c>
      <c r="E258" s="22">
        <f t="shared" si="104"/>
        <v>29698.924915374871</v>
      </c>
      <c r="F258" s="22">
        <f t="shared" si="104"/>
        <v>31268.589032573003</v>
      </c>
      <c r="G258" s="22">
        <f t="shared" si="104"/>
        <v>32603.537020096643</v>
      </c>
      <c r="H258" s="22">
        <f t="shared" si="104"/>
        <v>33843.131579940018</v>
      </c>
      <c r="I258" s="22">
        <f t="shared" si="104"/>
        <v>35339.446906614874</v>
      </c>
      <c r="J258" s="22">
        <f t="shared" si="104"/>
        <v>37077.813242016535</v>
      </c>
      <c r="K258" s="22">
        <f t="shared" si="104"/>
        <v>38515.449536272776</v>
      </c>
      <c r="L258" s="133">
        <f t="shared" si="104"/>
        <v>40011.764862947617</v>
      </c>
    </row>
    <row r="259" spans="2:12" s="19" customFormat="1" x14ac:dyDescent="0.25">
      <c r="B259" s="158" t="s">
        <v>163</v>
      </c>
      <c r="C259" s="21"/>
      <c r="D259" s="22">
        <f t="shared" ref="D259:L259" si="105">D218*21</f>
        <v>149346.32586271537</v>
      </c>
      <c r="E259" s="22">
        <f t="shared" si="105"/>
        <v>157556.87167683092</v>
      </c>
      <c r="F259" s="22">
        <f t="shared" si="105"/>
        <v>165884.15510915665</v>
      </c>
      <c r="G259" s="22">
        <f t="shared" si="105"/>
        <v>172966.23728057387</v>
      </c>
      <c r="H259" s="22">
        <f t="shared" si="105"/>
        <v>179542.45643974698</v>
      </c>
      <c r="I259" s="22">
        <f t="shared" si="105"/>
        <v>187480.61447803874</v>
      </c>
      <c r="J259" s="22">
        <f t="shared" si="105"/>
        <v>196702.88631664246</v>
      </c>
      <c r="K259" s="22">
        <f t="shared" si="105"/>
        <v>204329.74403970712</v>
      </c>
      <c r="L259" s="133">
        <f t="shared" si="105"/>
        <v>212267.90207799894</v>
      </c>
    </row>
    <row r="260" spans="2:12" s="19" customFormat="1" x14ac:dyDescent="0.25">
      <c r="B260" s="158" t="s">
        <v>164</v>
      </c>
      <c r="C260" s="21"/>
      <c r="D260" s="205">
        <f t="shared" ref="D260:L260" si="106">D219*21</f>
        <v>-3.6749999999999999E-4</v>
      </c>
      <c r="E260" s="205">
        <f t="shared" si="106"/>
        <v>-3.6749999999999999E-4</v>
      </c>
      <c r="F260" s="205">
        <f t="shared" si="106"/>
        <v>-3.6749999999999999E-4</v>
      </c>
      <c r="G260" s="205">
        <f t="shared" si="106"/>
        <v>-3.6749999999999999E-4</v>
      </c>
      <c r="H260" s="205">
        <f t="shared" si="106"/>
        <v>-3.6749999999999999E-4</v>
      </c>
      <c r="I260" s="205">
        <f t="shared" si="106"/>
        <v>-3.6749999999999999E-4</v>
      </c>
      <c r="J260" s="205">
        <f t="shared" si="106"/>
        <v>-3.6749999999999999E-4</v>
      </c>
      <c r="K260" s="205">
        <f t="shared" si="106"/>
        <v>-3.6749999999999999E-4</v>
      </c>
      <c r="L260" s="205">
        <f t="shared" si="106"/>
        <v>-3.6749999999999999E-4</v>
      </c>
    </row>
    <row r="261" spans="2:12" s="19" customFormat="1" x14ac:dyDescent="0.25">
      <c r="B261" s="158" t="s">
        <v>165</v>
      </c>
      <c r="C261" s="21"/>
      <c r="D261" s="205">
        <f t="shared" ref="D261:L261" si="107">D220*21</f>
        <v>-3.6749999999999999E-4</v>
      </c>
      <c r="E261" s="205">
        <f t="shared" si="107"/>
        <v>-3.6749999999999999E-4</v>
      </c>
      <c r="F261" s="205">
        <f t="shared" si="107"/>
        <v>-3.6749999999999999E-4</v>
      </c>
      <c r="G261" s="205">
        <f t="shared" si="107"/>
        <v>-3.6749999999999999E-4</v>
      </c>
      <c r="H261" s="205">
        <f t="shared" si="107"/>
        <v>-3.6749999999999999E-4</v>
      </c>
      <c r="I261" s="205">
        <f t="shared" si="107"/>
        <v>-3.6749999999999999E-4</v>
      </c>
      <c r="J261" s="205">
        <f t="shared" si="107"/>
        <v>-3.6749999999999999E-4</v>
      </c>
      <c r="K261" s="205">
        <f t="shared" si="107"/>
        <v>-3.6749999999999999E-4</v>
      </c>
      <c r="L261" s="205">
        <f t="shared" si="107"/>
        <v>-3.6749999999999999E-4</v>
      </c>
    </row>
    <row r="262" spans="2:12" s="19" customFormat="1" x14ac:dyDescent="0.25">
      <c r="B262" s="158" t="s">
        <v>166</v>
      </c>
      <c r="C262" s="21"/>
      <c r="D262" s="205">
        <f t="shared" ref="D262:L262" si="108">D221*21</f>
        <v>-3.6749999999999999E-4</v>
      </c>
      <c r="E262" s="205">
        <f t="shared" si="108"/>
        <v>-3.6749999999999999E-4</v>
      </c>
      <c r="F262" s="205">
        <f t="shared" si="108"/>
        <v>-3.6749999999999999E-4</v>
      </c>
      <c r="G262" s="205">
        <f t="shared" si="108"/>
        <v>-3.6749999999999999E-4</v>
      </c>
      <c r="H262" s="205">
        <f t="shared" si="108"/>
        <v>-3.6749999999999999E-4</v>
      </c>
      <c r="I262" s="205">
        <f t="shared" si="108"/>
        <v>-3.6749999999999999E-4</v>
      </c>
      <c r="J262" s="205">
        <f t="shared" si="108"/>
        <v>-3.6749999999999999E-4</v>
      </c>
      <c r="K262" s="205">
        <f t="shared" si="108"/>
        <v>-3.6749999999999999E-4</v>
      </c>
      <c r="L262" s="205">
        <f t="shared" si="108"/>
        <v>-3.6749999999999999E-4</v>
      </c>
    </row>
    <row r="263" spans="2:12" s="19" customFormat="1" x14ac:dyDescent="0.25">
      <c r="B263" s="158" t="s">
        <v>167</v>
      </c>
      <c r="C263" s="21"/>
      <c r="D263" s="205">
        <f t="shared" ref="D263:L263" si="109">D222*21</f>
        <v>-3.6749999999999999E-4</v>
      </c>
      <c r="E263" s="205">
        <f t="shared" si="109"/>
        <v>-3.6749999999999999E-4</v>
      </c>
      <c r="F263" s="205">
        <f t="shared" si="109"/>
        <v>-3.6749999999999999E-4</v>
      </c>
      <c r="G263" s="205">
        <f t="shared" si="109"/>
        <v>-3.6749999999999999E-4</v>
      </c>
      <c r="H263" s="205">
        <f t="shared" si="109"/>
        <v>-3.6749999999999999E-4</v>
      </c>
      <c r="I263" s="205">
        <f t="shared" si="109"/>
        <v>-3.6749999999999999E-4</v>
      </c>
      <c r="J263" s="205">
        <f t="shared" si="109"/>
        <v>-3.6749999999999999E-4</v>
      </c>
      <c r="K263" s="205">
        <f t="shared" si="109"/>
        <v>-3.6749999999999999E-4</v>
      </c>
      <c r="L263" s="205">
        <f t="shared" si="109"/>
        <v>-3.6749999999999999E-4</v>
      </c>
    </row>
    <row r="264" spans="2:12" s="19" customFormat="1" x14ac:dyDescent="0.25">
      <c r="B264" s="158" t="s">
        <v>168</v>
      </c>
      <c r="C264" s="21"/>
      <c r="D264" s="22">
        <f t="shared" ref="D264:L264" si="110">D223*21</f>
        <v>3358.4947846385676</v>
      </c>
      <c r="E264" s="22">
        <f t="shared" si="110"/>
        <v>3543.1332622574419</v>
      </c>
      <c r="F264" s="22">
        <f t="shared" si="110"/>
        <v>3730.3969315012282</v>
      </c>
      <c r="G264" s="22">
        <f t="shared" si="110"/>
        <v>3889.6585567459438</v>
      </c>
      <c r="H264" s="22">
        <f t="shared" si="110"/>
        <v>4037.5443516160367</v>
      </c>
      <c r="I264" s="22">
        <f t="shared" si="110"/>
        <v>4216.0573821101152</v>
      </c>
      <c r="J264" s="22">
        <f t="shared" si="110"/>
        <v>4423.4475204782348</v>
      </c>
      <c r="K264" s="22">
        <f t="shared" si="110"/>
        <v>4594.9600399725432</v>
      </c>
      <c r="L264" s="133">
        <f t="shared" si="110"/>
        <v>4773.4730704666208</v>
      </c>
    </row>
    <row r="265" spans="2:12" s="19" customFormat="1" x14ac:dyDescent="0.25">
      <c r="B265" s="158" t="s">
        <v>169</v>
      </c>
      <c r="C265" s="21"/>
      <c r="D265" s="22">
        <f t="shared" ref="D265:L265" si="111">D224*21</f>
        <v>280.81026394971298</v>
      </c>
      <c r="E265" s="22">
        <f t="shared" si="111"/>
        <v>296.24826375062219</v>
      </c>
      <c r="F265" s="22">
        <f t="shared" si="111"/>
        <v>311.90576117903254</v>
      </c>
      <c r="G265" s="22">
        <f t="shared" si="111"/>
        <v>325.2219505807646</v>
      </c>
      <c r="H265" s="22">
        <f t="shared" si="111"/>
        <v>337.58698359665868</v>
      </c>
      <c r="I265" s="22">
        <f t="shared" si="111"/>
        <v>352.51282226673197</v>
      </c>
      <c r="J265" s="22">
        <f t="shared" si="111"/>
        <v>369.85313483931714</v>
      </c>
      <c r="K265" s="22">
        <f t="shared" si="111"/>
        <v>384.19364650272098</v>
      </c>
      <c r="L265" s="133">
        <f t="shared" si="111"/>
        <v>399.11948517279433</v>
      </c>
    </row>
    <row r="266" spans="2:12" s="19" customFormat="1" x14ac:dyDescent="0.25">
      <c r="B266" s="158" t="s">
        <v>170</v>
      </c>
      <c r="C266" s="21"/>
      <c r="D266" s="22">
        <f t="shared" ref="D266:L266" si="112">D225*21</f>
        <v>46889.75887197307</v>
      </c>
      <c r="E266" s="22">
        <f t="shared" si="112"/>
        <v>49467.596078728893</v>
      </c>
      <c r="F266" s="22">
        <f t="shared" si="112"/>
        <v>52082.084999324841</v>
      </c>
      <c r="G266" s="22">
        <f t="shared" si="112"/>
        <v>54305.622305626057</v>
      </c>
      <c r="H266" s="22">
        <f t="shared" si="112"/>
        <v>56370.335518620064</v>
      </c>
      <c r="I266" s="22">
        <f t="shared" si="112"/>
        <v>58862.652059748907</v>
      </c>
      <c r="J266" s="22">
        <f t="shared" si="112"/>
        <v>61758.137453119176</v>
      </c>
      <c r="K266" s="22">
        <f t="shared" si="112"/>
        <v>64152.716090674337</v>
      </c>
      <c r="L266" s="133">
        <f t="shared" si="112"/>
        <v>66645.032631803188</v>
      </c>
    </row>
    <row r="267" spans="2:12" s="19" customFormat="1" x14ac:dyDescent="0.25">
      <c r="B267" s="158" t="s">
        <v>171</v>
      </c>
      <c r="C267" s="21"/>
      <c r="D267" s="22">
        <f t="shared" ref="D267:L267" si="113">D226*21</f>
        <v>32467.324840715817</v>
      </c>
      <c r="E267" s="22">
        <f t="shared" si="113"/>
        <v>34252.266377696942</v>
      </c>
      <c r="F267" s="22">
        <f t="shared" si="113"/>
        <v>36062.586230369729</v>
      </c>
      <c r="G267" s="22">
        <f t="shared" si="113"/>
        <v>37602.204048997992</v>
      </c>
      <c r="H267" s="22">
        <f t="shared" si="113"/>
        <v>39031.849166295673</v>
      </c>
      <c r="I267" s="22">
        <f t="shared" si="113"/>
        <v>40757.574633329546</v>
      </c>
      <c r="J267" s="22">
        <f t="shared" si="113"/>
        <v>42762.461572971835</v>
      </c>
      <c r="K267" s="22">
        <f t="shared" si="113"/>
        <v>44420.511531494602</v>
      </c>
      <c r="L267" s="133">
        <f t="shared" si="113"/>
        <v>46146.236998528475</v>
      </c>
    </row>
    <row r="268" spans="2:12" s="19" customFormat="1" x14ac:dyDescent="0.25">
      <c r="B268" s="158" t="s">
        <v>172</v>
      </c>
      <c r="C268" s="21"/>
      <c r="D268" s="22">
        <f t="shared" ref="D268:L268" si="114">D227*21</f>
        <v>140.4049482248565</v>
      </c>
      <c r="E268" s="22">
        <f t="shared" si="114"/>
        <v>148.12394812531107</v>
      </c>
      <c r="F268" s="22">
        <f t="shared" si="114"/>
        <v>155.95269683951625</v>
      </c>
      <c r="G268" s="22">
        <f t="shared" si="114"/>
        <v>162.61079154038225</v>
      </c>
      <c r="H268" s="22">
        <f t="shared" si="114"/>
        <v>168.79330804832932</v>
      </c>
      <c r="I268" s="22">
        <f t="shared" si="114"/>
        <v>176.25622738336594</v>
      </c>
      <c r="J268" s="22">
        <f t="shared" si="114"/>
        <v>184.92638366965855</v>
      </c>
      <c r="K268" s="22">
        <f t="shared" si="114"/>
        <v>192.09663950136047</v>
      </c>
      <c r="L268" s="133">
        <f t="shared" si="114"/>
        <v>199.55955883639714</v>
      </c>
    </row>
    <row r="269" spans="2:12" s="19" customFormat="1" x14ac:dyDescent="0.25">
      <c r="B269" s="158" t="s">
        <v>173</v>
      </c>
      <c r="C269" s="21"/>
      <c r="D269" s="22">
        <f t="shared" ref="D269:L269" si="115">D228*21</f>
        <v>52337.485122097511</v>
      </c>
      <c r="E269" s="22">
        <f t="shared" si="115"/>
        <v>55214.819524990962</v>
      </c>
      <c r="F269" s="22">
        <f t="shared" si="115"/>
        <v>58133.063895698055</v>
      </c>
      <c r="G269" s="22">
        <f t="shared" si="115"/>
        <v>60614.935276392898</v>
      </c>
      <c r="H269" s="22">
        <f t="shared" si="115"/>
        <v>62919.530129895218</v>
      </c>
      <c r="I269" s="22">
        <f t="shared" si="115"/>
        <v>65701.407941223486</v>
      </c>
      <c r="J269" s="22">
        <f t="shared" si="115"/>
        <v>68933.295398501927</v>
      </c>
      <c r="K269" s="22">
        <f t="shared" si="115"/>
        <v>71606.07996232713</v>
      </c>
      <c r="L269" s="133">
        <f t="shared" si="115"/>
        <v>74387.957773655377</v>
      </c>
    </row>
    <row r="270" spans="2:12" s="19" customFormat="1" x14ac:dyDescent="0.25">
      <c r="B270" s="158" t="s">
        <v>193</v>
      </c>
      <c r="C270" s="21"/>
      <c r="D270" s="205">
        <f t="shared" ref="D270:L270" si="116">D229*21</f>
        <v>-3.6749999999999999E-4</v>
      </c>
      <c r="E270" s="205">
        <f t="shared" si="116"/>
        <v>-3.6749999999999999E-4</v>
      </c>
      <c r="F270" s="205">
        <f t="shared" si="116"/>
        <v>-3.6749999999999999E-4</v>
      </c>
      <c r="G270" s="205">
        <f t="shared" si="116"/>
        <v>-3.6749999999999999E-4</v>
      </c>
      <c r="H270" s="205">
        <f t="shared" si="116"/>
        <v>-3.6749999999999999E-4</v>
      </c>
      <c r="I270" s="205">
        <f t="shared" si="116"/>
        <v>-3.6749999999999999E-4</v>
      </c>
      <c r="J270" s="205">
        <f t="shared" si="116"/>
        <v>-3.6749999999999999E-4</v>
      </c>
      <c r="K270" s="205">
        <f t="shared" si="116"/>
        <v>-3.6749999999999999E-4</v>
      </c>
      <c r="L270" s="205">
        <f t="shared" si="116"/>
        <v>-3.6749999999999999E-4</v>
      </c>
    </row>
    <row r="271" spans="2:12" s="19" customFormat="1" x14ac:dyDescent="0.25">
      <c r="B271" s="158" t="s">
        <v>174</v>
      </c>
      <c r="C271" s="21"/>
      <c r="D271" s="22">
        <f t="shared" ref="D271:L271" si="117">D230*21</f>
        <v>56.161758789942603</v>
      </c>
      <c r="E271" s="22">
        <f t="shared" si="117"/>
        <v>59.249358750124443</v>
      </c>
      <c r="F271" s="22">
        <f t="shared" si="117"/>
        <v>62.380858235806507</v>
      </c>
      <c r="G271" s="22">
        <f t="shared" si="117"/>
        <v>65.044096116152915</v>
      </c>
      <c r="H271" s="22">
        <f t="shared" si="117"/>
        <v>67.517102719331746</v>
      </c>
      <c r="I271" s="22">
        <f t="shared" si="117"/>
        <v>70.502270453346398</v>
      </c>
      <c r="J271" s="22">
        <f t="shared" si="117"/>
        <v>73.970332967863413</v>
      </c>
      <c r="K271" s="22">
        <f t="shared" si="117"/>
        <v>76.838435300544191</v>
      </c>
      <c r="L271" s="133">
        <f t="shared" si="117"/>
        <v>79.823603034558843</v>
      </c>
    </row>
    <row r="272" spans="2:12" s="19" customFormat="1" x14ac:dyDescent="0.25">
      <c r="B272" s="158" t="s">
        <v>175</v>
      </c>
      <c r="C272" s="21"/>
      <c r="D272" s="22">
        <f t="shared" ref="D272:L272" si="118">D231*21</f>
        <v>140658.04492566129</v>
      </c>
      <c r="E272" s="22">
        <f t="shared" si="118"/>
        <v>148390.93902593668</v>
      </c>
      <c r="F272" s="22">
        <f t="shared" si="118"/>
        <v>156233.77948782736</v>
      </c>
      <c r="G272" s="22">
        <f t="shared" si="118"/>
        <v>162903.85875915497</v>
      </c>
      <c r="H272" s="22">
        <f t="shared" si="118"/>
        <v>169097.50379681631</v>
      </c>
      <c r="I272" s="22">
        <f t="shared" si="118"/>
        <v>176573.85638665609</v>
      </c>
      <c r="J272" s="22">
        <f t="shared" si="118"/>
        <v>185259.61895426395</v>
      </c>
      <c r="K272" s="22">
        <f t="shared" si="118"/>
        <v>192442.78124646292</v>
      </c>
      <c r="L272" s="133">
        <f t="shared" si="118"/>
        <v>199919.13383630267</v>
      </c>
    </row>
    <row r="273" spans="2:12" s="19" customFormat="1" x14ac:dyDescent="0.25">
      <c r="B273" s="158" t="s">
        <v>176</v>
      </c>
      <c r="C273" s="21"/>
      <c r="D273" s="205">
        <f t="shared" ref="D273:L273" si="119">D232*21</f>
        <v>-3.6749999999999999E-4</v>
      </c>
      <c r="E273" s="205">
        <f t="shared" si="119"/>
        <v>-3.6749999999999999E-4</v>
      </c>
      <c r="F273" s="205">
        <f t="shared" si="119"/>
        <v>-3.6749999999999999E-4</v>
      </c>
      <c r="G273" s="205">
        <f t="shared" si="119"/>
        <v>-3.6749999999999999E-4</v>
      </c>
      <c r="H273" s="205">
        <f t="shared" si="119"/>
        <v>-3.6749999999999999E-4</v>
      </c>
      <c r="I273" s="205">
        <f t="shared" si="119"/>
        <v>-3.6749999999999999E-4</v>
      </c>
      <c r="J273" s="205">
        <f t="shared" si="119"/>
        <v>-3.6749999999999999E-4</v>
      </c>
      <c r="K273" s="205">
        <f t="shared" si="119"/>
        <v>-3.6749999999999999E-4</v>
      </c>
      <c r="L273" s="205">
        <f t="shared" si="119"/>
        <v>-3.6749999999999999E-4</v>
      </c>
    </row>
    <row r="274" spans="2:12" s="19" customFormat="1" x14ac:dyDescent="0.25">
      <c r="B274" s="158" t="s">
        <v>177</v>
      </c>
      <c r="C274" s="21"/>
      <c r="D274" s="299">
        <f t="shared" ref="D274:L274" si="120">D233*21</f>
        <v>11013.392597957742</v>
      </c>
      <c r="E274" s="299">
        <f t="shared" si="120"/>
        <v>11618.870950149405</v>
      </c>
      <c r="F274" s="299">
        <f t="shared" si="120"/>
        <v>12232.957999291655</v>
      </c>
      <c r="G274" s="299">
        <f t="shared" si="120"/>
        <v>12755.218947627587</v>
      </c>
      <c r="H274" s="299">
        <f t="shared" si="120"/>
        <v>13240.175542510951</v>
      </c>
      <c r="I274" s="299">
        <f t="shared" si="120"/>
        <v>13825.566935151226</v>
      </c>
      <c r="J274" s="299">
        <f t="shared" si="120"/>
        <v>14505.653994248019</v>
      </c>
      <c r="K274" s="299">
        <f t="shared" si="120"/>
        <v>15068.088861686714</v>
      </c>
      <c r="L274" s="299">
        <f t="shared" si="120"/>
        <v>15653.480254326994</v>
      </c>
    </row>
    <row r="275" spans="2:12" s="19" customFormat="1" x14ac:dyDescent="0.25">
      <c r="B275" s="168" t="s">
        <v>183</v>
      </c>
      <c r="C275" s="162" t="s">
        <v>178</v>
      </c>
      <c r="D275" s="208">
        <f t="shared" ref="D275:L275" si="121">SUM(D239:D274)</f>
        <v>677023.18677000003</v>
      </c>
      <c r="E275" s="208">
        <f t="shared" si="121"/>
        <v>714243.58677000005</v>
      </c>
      <c r="F275" s="208">
        <f t="shared" si="121"/>
        <v>751993.18677000003</v>
      </c>
      <c r="G275" s="208">
        <f t="shared" si="121"/>
        <v>784097.98677000019</v>
      </c>
      <c r="H275" s="208">
        <f t="shared" si="121"/>
        <v>813909.58677000005</v>
      </c>
      <c r="I275" s="208">
        <f t="shared" si="121"/>
        <v>849895.18677000003</v>
      </c>
      <c r="J275" s="208">
        <f t="shared" si="121"/>
        <v>891701.98676999984</v>
      </c>
      <c r="K275" s="208">
        <f t="shared" si="121"/>
        <v>926276.3867700001</v>
      </c>
      <c r="L275" s="209">
        <f t="shared" si="121"/>
        <v>962261.98677000019</v>
      </c>
    </row>
    <row r="276" spans="2:12" s="62" customFormat="1" x14ac:dyDescent="0.25">
      <c r="F276" s="77"/>
      <c r="G276" s="77"/>
      <c r="H276" s="77"/>
      <c r="I276" s="77"/>
      <c r="J276" s="77"/>
      <c r="K276" s="77"/>
    </row>
  </sheetData>
  <mergeCells count="1">
    <mergeCell ref="B114:C114"/>
  </mergeCells>
  <pageMargins left="0.511811024" right="0.511811024" top="0.78740157499999996" bottom="0.78740157499999996" header="0.31496062000000002" footer="0.31496062000000002"/>
  <pageSetup paperSize="9" scale="59" fitToHeight="0" orientation="landscape" horizontalDpi="4294967293" verticalDpi="4294967293"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M93"/>
  <sheetViews>
    <sheetView topLeftCell="A85" zoomScale="80" zoomScaleNormal="80" workbookViewId="0">
      <selection activeCell="G52" sqref="G52"/>
    </sheetView>
  </sheetViews>
  <sheetFormatPr defaultRowHeight="15.75" x14ac:dyDescent="0.25"/>
  <cols>
    <col min="1" max="1" width="9.140625" style="2"/>
    <col min="2" max="2" width="32.7109375" style="2" customWidth="1"/>
    <col min="3" max="3" width="21" style="2" customWidth="1"/>
    <col min="4" max="5" width="23" style="2" customWidth="1"/>
    <col min="6" max="12" width="17.28515625" style="2" bestFit="1" customWidth="1"/>
    <col min="13" max="13" width="19.140625" style="2" bestFit="1" customWidth="1"/>
    <col min="14" max="16384" width="9.140625" style="2"/>
  </cols>
  <sheetData>
    <row r="2" spans="2:13" x14ac:dyDescent="0.25">
      <c r="B2" s="210" t="s">
        <v>211</v>
      </c>
    </row>
    <row r="4" spans="2:13" x14ac:dyDescent="0.25">
      <c r="B4" s="540" t="s">
        <v>194</v>
      </c>
      <c r="C4" s="519" t="s">
        <v>97</v>
      </c>
      <c r="D4" s="519"/>
      <c r="E4" s="519"/>
      <c r="F4" s="519"/>
      <c r="G4" s="519"/>
      <c r="H4" s="519"/>
      <c r="I4" s="519"/>
      <c r="J4" s="519"/>
      <c r="K4" s="519"/>
      <c r="L4" s="519"/>
      <c r="M4" s="519"/>
    </row>
    <row r="5" spans="2:13" x14ac:dyDescent="0.25">
      <c r="B5" s="541"/>
      <c r="C5" s="128" t="s">
        <v>83</v>
      </c>
      <c r="D5" s="128" t="s">
        <v>93</v>
      </c>
      <c r="E5" s="128" t="s">
        <v>94</v>
      </c>
      <c r="F5" s="128" t="s">
        <v>84</v>
      </c>
      <c r="G5" s="128" t="s">
        <v>85</v>
      </c>
      <c r="H5" s="128" t="s">
        <v>86</v>
      </c>
      <c r="I5" s="128" t="s">
        <v>87</v>
      </c>
      <c r="J5" s="128" t="s">
        <v>88</v>
      </c>
      <c r="K5" s="128" t="s">
        <v>89</v>
      </c>
      <c r="L5" s="128" t="s">
        <v>90</v>
      </c>
      <c r="M5" s="128" t="s">
        <v>95</v>
      </c>
    </row>
    <row r="6" spans="2:13" x14ac:dyDescent="0.25">
      <c r="B6" s="218" t="s">
        <v>195</v>
      </c>
      <c r="C6" s="219" t="s">
        <v>92</v>
      </c>
      <c r="D6" s="222">
        <v>92500000</v>
      </c>
      <c r="E6" s="222">
        <v>97100000</v>
      </c>
      <c r="F6" s="222">
        <v>102600000</v>
      </c>
      <c r="G6" s="222">
        <v>107900000</v>
      </c>
      <c r="H6" s="222">
        <v>112200000</v>
      </c>
      <c r="I6" s="222">
        <v>116400000</v>
      </c>
      <c r="J6" s="222">
        <v>121800000</v>
      </c>
      <c r="K6" s="222">
        <v>127900000</v>
      </c>
      <c r="L6" s="222">
        <v>132400000</v>
      </c>
      <c r="M6" s="222">
        <v>137700000</v>
      </c>
    </row>
    <row r="7" spans="2:13" x14ac:dyDescent="0.25">
      <c r="B7" s="212" t="s">
        <v>143</v>
      </c>
      <c r="C7" s="211" t="s">
        <v>92</v>
      </c>
      <c r="D7" s="127">
        <f>$E54*D$6</f>
        <v>0</v>
      </c>
      <c r="E7" s="127">
        <f t="shared" ref="E7:M7" si="0">$E54*E$6</f>
        <v>0</v>
      </c>
      <c r="F7" s="127">
        <f t="shared" si="0"/>
        <v>0</v>
      </c>
      <c r="G7" s="127">
        <f t="shared" si="0"/>
        <v>0</v>
      </c>
      <c r="H7" s="127">
        <f t="shared" si="0"/>
        <v>0</v>
      </c>
      <c r="I7" s="127">
        <f t="shared" si="0"/>
        <v>0</v>
      </c>
      <c r="J7" s="127">
        <f t="shared" si="0"/>
        <v>0</v>
      </c>
      <c r="K7" s="127">
        <f t="shared" si="0"/>
        <v>0</v>
      </c>
      <c r="L7" s="127">
        <f t="shared" si="0"/>
        <v>0</v>
      </c>
      <c r="M7" s="127">
        <f t="shared" si="0"/>
        <v>0</v>
      </c>
    </row>
    <row r="8" spans="2:13" x14ac:dyDescent="0.25">
      <c r="B8" s="212" t="s">
        <v>144</v>
      </c>
      <c r="C8" s="211" t="s">
        <v>92</v>
      </c>
      <c r="D8" s="127">
        <f t="shared" ref="D8:M8" si="1">$E55*D$6</f>
        <v>6018162.8894714136</v>
      </c>
      <c r="E8" s="127">
        <f t="shared" si="1"/>
        <v>6317444.5034343163</v>
      </c>
      <c r="F8" s="127">
        <f t="shared" si="1"/>
        <v>6675281.2157812649</v>
      </c>
      <c r="G8" s="127">
        <f t="shared" si="1"/>
        <v>7020105.6840428701</v>
      </c>
      <c r="H8" s="127">
        <f t="shared" si="1"/>
        <v>7299868.9318777574</v>
      </c>
      <c r="I8" s="127">
        <f t="shared" si="1"/>
        <v>7573126.057669973</v>
      </c>
      <c r="J8" s="127">
        <f t="shared" si="1"/>
        <v>7924456.6479742499</v>
      </c>
      <c r="K8" s="127">
        <f t="shared" si="1"/>
        <v>8321330.0925772302</v>
      </c>
      <c r="L8" s="127">
        <f t="shared" si="1"/>
        <v>8614105.5844974611</v>
      </c>
      <c r="M8" s="127">
        <f t="shared" si="1"/>
        <v>8958930.0527590662</v>
      </c>
    </row>
    <row r="9" spans="2:13" x14ac:dyDescent="0.25">
      <c r="B9" s="212" t="s">
        <v>145</v>
      </c>
      <c r="C9" s="211" t="s">
        <v>92</v>
      </c>
      <c r="D9" s="127">
        <f t="shared" ref="D9:M9" si="2">$E56*D$6</f>
        <v>0</v>
      </c>
      <c r="E9" s="127">
        <f t="shared" si="2"/>
        <v>0</v>
      </c>
      <c r="F9" s="127">
        <f t="shared" si="2"/>
        <v>0</v>
      </c>
      <c r="G9" s="127">
        <f t="shared" si="2"/>
        <v>0</v>
      </c>
      <c r="H9" s="127">
        <f t="shared" si="2"/>
        <v>0</v>
      </c>
      <c r="I9" s="127">
        <f t="shared" si="2"/>
        <v>0</v>
      </c>
      <c r="J9" s="127">
        <f t="shared" si="2"/>
        <v>0</v>
      </c>
      <c r="K9" s="127">
        <f t="shared" si="2"/>
        <v>0</v>
      </c>
      <c r="L9" s="127">
        <f t="shared" si="2"/>
        <v>0</v>
      </c>
      <c r="M9" s="127">
        <f t="shared" si="2"/>
        <v>0</v>
      </c>
    </row>
    <row r="10" spans="2:13" x14ac:dyDescent="0.25">
      <c r="B10" s="212" t="s">
        <v>146</v>
      </c>
      <c r="C10" s="211" t="s">
        <v>92</v>
      </c>
      <c r="D10" s="127">
        <f t="shared" ref="D10:M10" si="3">$E57*D$6</f>
        <v>0</v>
      </c>
      <c r="E10" s="127">
        <f t="shared" si="3"/>
        <v>0</v>
      </c>
      <c r="F10" s="127">
        <f t="shared" si="3"/>
        <v>0</v>
      </c>
      <c r="G10" s="127">
        <f t="shared" si="3"/>
        <v>0</v>
      </c>
      <c r="H10" s="127">
        <f t="shared" si="3"/>
        <v>0</v>
      </c>
      <c r="I10" s="127">
        <f t="shared" si="3"/>
        <v>0</v>
      </c>
      <c r="J10" s="127">
        <f t="shared" si="3"/>
        <v>0</v>
      </c>
      <c r="K10" s="127">
        <f t="shared" si="3"/>
        <v>0</v>
      </c>
      <c r="L10" s="127">
        <f t="shared" si="3"/>
        <v>0</v>
      </c>
      <c r="M10" s="127">
        <f t="shared" si="3"/>
        <v>0</v>
      </c>
    </row>
    <row r="11" spans="2:13" x14ac:dyDescent="0.25">
      <c r="B11" s="212" t="s">
        <v>147</v>
      </c>
      <c r="C11" s="211" t="s">
        <v>92</v>
      </c>
      <c r="D11" s="127">
        <f t="shared" ref="D11:M11" si="4">$E58*D$6</f>
        <v>844062.11633540166</v>
      </c>
      <c r="E11" s="127">
        <f t="shared" si="4"/>
        <v>886037.09725586488</v>
      </c>
      <c r="F11" s="127">
        <f t="shared" si="4"/>
        <v>936224.57444337523</v>
      </c>
      <c r="G11" s="127">
        <f t="shared" si="4"/>
        <v>984587.05246043066</v>
      </c>
      <c r="H11" s="127">
        <f t="shared" si="4"/>
        <v>1023824.5346252115</v>
      </c>
      <c r="I11" s="127">
        <f t="shared" si="4"/>
        <v>1062149.5172047648</v>
      </c>
      <c r="J11" s="127">
        <f t="shared" si="4"/>
        <v>1111424.4948070478</v>
      </c>
      <c r="K11" s="127">
        <f t="shared" si="4"/>
        <v>1167086.9695059229</v>
      </c>
      <c r="L11" s="127">
        <f t="shared" si="4"/>
        <v>1208149.4508411586</v>
      </c>
      <c r="M11" s="127">
        <f t="shared" si="4"/>
        <v>1256511.9288582141</v>
      </c>
    </row>
    <row r="12" spans="2:13" x14ac:dyDescent="0.25">
      <c r="B12" s="212" t="s">
        <v>148</v>
      </c>
      <c r="C12" s="211" t="s">
        <v>92</v>
      </c>
      <c r="D12" s="127">
        <f t="shared" ref="D12:M12" si="5">$E59*D$6</f>
        <v>0</v>
      </c>
      <c r="E12" s="127">
        <f t="shared" si="5"/>
        <v>0</v>
      </c>
      <c r="F12" s="127">
        <f t="shared" si="5"/>
        <v>0</v>
      </c>
      <c r="G12" s="127">
        <f t="shared" si="5"/>
        <v>0</v>
      </c>
      <c r="H12" s="127">
        <f t="shared" si="5"/>
        <v>0</v>
      </c>
      <c r="I12" s="127">
        <f t="shared" si="5"/>
        <v>0</v>
      </c>
      <c r="J12" s="127">
        <f t="shared" si="5"/>
        <v>0</v>
      </c>
      <c r="K12" s="127">
        <f t="shared" si="5"/>
        <v>0</v>
      </c>
      <c r="L12" s="127">
        <f t="shared" si="5"/>
        <v>0</v>
      </c>
      <c r="M12" s="127">
        <f t="shared" si="5"/>
        <v>0</v>
      </c>
    </row>
    <row r="13" spans="2:13" x14ac:dyDescent="0.25">
      <c r="B13" s="212" t="s">
        <v>149</v>
      </c>
      <c r="C13" s="211" t="s">
        <v>92</v>
      </c>
      <c r="D13" s="127">
        <f t="shared" ref="D13:M13" si="6">$E60*D$6</f>
        <v>76732.919666854694</v>
      </c>
      <c r="E13" s="127">
        <f t="shared" si="6"/>
        <v>80548.827023260441</v>
      </c>
      <c r="F13" s="127">
        <f t="shared" si="6"/>
        <v>85111.324949397749</v>
      </c>
      <c r="G13" s="127">
        <f t="shared" si="6"/>
        <v>89507.91386003916</v>
      </c>
      <c r="H13" s="127">
        <f t="shared" si="6"/>
        <v>93074.957693201053</v>
      </c>
      <c r="I13" s="127">
        <f t="shared" si="6"/>
        <v>96559.047018614991</v>
      </c>
      <c r="J13" s="127">
        <f t="shared" si="6"/>
        <v>101038.59043700434</v>
      </c>
      <c r="K13" s="127">
        <f t="shared" si="6"/>
        <v>106098.81540962936</v>
      </c>
      <c r="L13" s="127">
        <f t="shared" si="6"/>
        <v>109831.76825828715</v>
      </c>
      <c r="M13" s="127">
        <f t="shared" si="6"/>
        <v>114228.35716892856</v>
      </c>
    </row>
    <row r="14" spans="2:13" x14ac:dyDescent="0.25">
      <c r="B14" s="212" t="s">
        <v>151</v>
      </c>
      <c r="C14" s="211" t="s">
        <v>92</v>
      </c>
      <c r="D14" s="127">
        <f t="shared" ref="D14:M14" si="7">$E61*D$6</f>
        <v>0</v>
      </c>
      <c r="E14" s="127">
        <f t="shared" si="7"/>
        <v>0</v>
      </c>
      <c r="F14" s="127">
        <f t="shared" si="7"/>
        <v>0</v>
      </c>
      <c r="G14" s="127">
        <f t="shared" si="7"/>
        <v>0</v>
      </c>
      <c r="H14" s="127">
        <f t="shared" si="7"/>
        <v>0</v>
      </c>
      <c r="I14" s="127">
        <f t="shared" si="7"/>
        <v>0</v>
      </c>
      <c r="J14" s="127">
        <f t="shared" si="7"/>
        <v>0</v>
      </c>
      <c r="K14" s="127">
        <f t="shared" si="7"/>
        <v>0</v>
      </c>
      <c r="L14" s="127">
        <f t="shared" si="7"/>
        <v>0</v>
      </c>
      <c r="M14" s="127">
        <f t="shared" si="7"/>
        <v>0</v>
      </c>
    </row>
    <row r="15" spans="2:13" x14ac:dyDescent="0.25">
      <c r="B15" s="212" t="s">
        <v>150</v>
      </c>
      <c r="C15" s="211" t="s">
        <v>92</v>
      </c>
      <c r="D15" s="127">
        <f t="shared" ref="D15:M15" si="8">$E62*D$6</f>
        <v>0</v>
      </c>
      <c r="E15" s="127">
        <f t="shared" si="8"/>
        <v>0</v>
      </c>
      <c r="F15" s="127">
        <f t="shared" si="8"/>
        <v>0</v>
      </c>
      <c r="G15" s="127">
        <f t="shared" si="8"/>
        <v>0</v>
      </c>
      <c r="H15" s="127">
        <f t="shared" si="8"/>
        <v>0</v>
      </c>
      <c r="I15" s="127">
        <f t="shared" si="8"/>
        <v>0</v>
      </c>
      <c r="J15" s="127">
        <f t="shared" si="8"/>
        <v>0</v>
      </c>
      <c r="K15" s="127">
        <f t="shared" si="8"/>
        <v>0</v>
      </c>
      <c r="L15" s="127">
        <f t="shared" si="8"/>
        <v>0</v>
      </c>
      <c r="M15" s="127">
        <f t="shared" si="8"/>
        <v>0</v>
      </c>
    </row>
    <row r="16" spans="2:13" x14ac:dyDescent="0.25">
      <c r="B16" s="212" t="s">
        <v>152</v>
      </c>
      <c r="C16" s="211" t="s">
        <v>92</v>
      </c>
      <c r="D16" s="127">
        <f t="shared" ref="D16:M16" si="9">$E63*D$6</f>
        <v>3069316.786674188</v>
      </c>
      <c r="E16" s="127">
        <f t="shared" si="9"/>
        <v>3221953.0809304179</v>
      </c>
      <c r="F16" s="127">
        <f t="shared" si="9"/>
        <v>3404452.9979759101</v>
      </c>
      <c r="G16" s="127">
        <f t="shared" si="9"/>
        <v>3580316.5544015663</v>
      </c>
      <c r="H16" s="127">
        <f t="shared" si="9"/>
        <v>3722998.3077280419</v>
      </c>
      <c r="I16" s="127">
        <f t="shared" si="9"/>
        <v>3862361.8807445997</v>
      </c>
      <c r="J16" s="127">
        <f t="shared" si="9"/>
        <v>4041543.6174801737</v>
      </c>
      <c r="K16" s="127">
        <f t="shared" si="9"/>
        <v>4243952.616385174</v>
      </c>
      <c r="L16" s="127">
        <f t="shared" si="9"/>
        <v>4393270.7303314861</v>
      </c>
      <c r="M16" s="127">
        <f t="shared" si="9"/>
        <v>4569134.2867571423</v>
      </c>
    </row>
    <row r="17" spans="2:13" x14ac:dyDescent="0.25">
      <c r="B17" s="212" t="s">
        <v>153</v>
      </c>
      <c r="C17" s="211" t="s">
        <v>92</v>
      </c>
      <c r="D17" s="127">
        <f t="shared" ref="D17:M17" si="10">$E64*D$6</f>
        <v>230198.75900056408</v>
      </c>
      <c r="E17" s="127">
        <f t="shared" si="10"/>
        <v>241646.48106978132</v>
      </c>
      <c r="F17" s="127">
        <f t="shared" si="10"/>
        <v>255333.97484819323</v>
      </c>
      <c r="G17" s="127">
        <f t="shared" si="10"/>
        <v>268523.74158011744</v>
      </c>
      <c r="H17" s="127">
        <f t="shared" si="10"/>
        <v>279224.87307960313</v>
      </c>
      <c r="I17" s="127">
        <f t="shared" si="10"/>
        <v>289677.14105584496</v>
      </c>
      <c r="J17" s="127">
        <f t="shared" si="10"/>
        <v>303115.77131101303</v>
      </c>
      <c r="K17" s="127">
        <f t="shared" si="10"/>
        <v>318296.44622888806</v>
      </c>
      <c r="L17" s="127">
        <f t="shared" si="10"/>
        <v>329495.30477486143</v>
      </c>
      <c r="M17" s="127">
        <f t="shared" si="10"/>
        <v>342685.07150678564</v>
      </c>
    </row>
    <row r="18" spans="2:13" x14ac:dyDescent="0.25">
      <c r="B18" s="212" t="s">
        <v>154</v>
      </c>
      <c r="C18" s="211" t="s">
        <v>92</v>
      </c>
      <c r="D18" s="127">
        <f t="shared" ref="D18:M18" si="11">$E65*D$6</f>
        <v>11108624.780170554</v>
      </c>
      <c r="E18" s="127">
        <f t="shared" si="11"/>
        <v>11661053.688157415</v>
      </c>
      <c r="F18" s="127">
        <f t="shared" si="11"/>
        <v>12321566.512924312</v>
      </c>
      <c r="G18" s="127">
        <f t="shared" si="11"/>
        <v>12958060.689517869</v>
      </c>
      <c r="H18" s="127">
        <f t="shared" si="11"/>
        <v>13474461.625244716</v>
      </c>
      <c r="I18" s="127">
        <f t="shared" si="11"/>
        <v>13978853.236884892</v>
      </c>
      <c r="J18" s="127">
        <f t="shared" si="11"/>
        <v>14627356.737565119</v>
      </c>
      <c r="K18" s="127">
        <f t="shared" si="11"/>
        <v>15359925.506852042</v>
      </c>
      <c r="L18" s="127">
        <f t="shared" si="11"/>
        <v>15900345.090752231</v>
      </c>
      <c r="M18" s="127">
        <f t="shared" si="11"/>
        <v>16536839.267345788</v>
      </c>
    </row>
    <row r="19" spans="2:13" x14ac:dyDescent="0.25">
      <c r="B19" s="212" t="s">
        <v>155</v>
      </c>
      <c r="C19" s="211" t="s">
        <v>92</v>
      </c>
      <c r="D19" s="127">
        <f t="shared" ref="D19:M19" si="12">$E66*D$6</f>
        <v>2261319.1425822079</v>
      </c>
      <c r="E19" s="127">
        <f t="shared" si="12"/>
        <v>2373773.9323754851</v>
      </c>
      <c r="F19" s="127">
        <f t="shared" si="12"/>
        <v>2508230.7462587515</v>
      </c>
      <c r="G19" s="127">
        <f t="shared" si="12"/>
        <v>2637798.2214553538</v>
      </c>
      <c r="H19" s="127">
        <f t="shared" si="12"/>
        <v>2742919.003218635</v>
      </c>
      <c r="I19" s="127">
        <f t="shared" si="12"/>
        <v>2845595.1156385839</v>
      </c>
      <c r="J19" s="127">
        <f t="shared" si="12"/>
        <v>2977607.260178518</v>
      </c>
      <c r="K19" s="127">
        <f t="shared" si="12"/>
        <v>3126732.0901217773</v>
      </c>
      <c r="L19" s="127">
        <f t="shared" si="12"/>
        <v>3236742.2105717221</v>
      </c>
      <c r="M19" s="127">
        <f t="shared" si="12"/>
        <v>3366309.6857683244</v>
      </c>
    </row>
    <row r="20" spans="2:13" x14ac:dyDescent="0.25">
      <c r="B20" s="212" t="s">
        <v>156</v>
      </c>
      <c r="C20" s="211" t="s">
        <v>92</v>
      </c>
      <c r="D20" s="127">
        <f t="shared" ref="D20:M20" si="13">$E67*D$6</f>
        <v>464234.16398447088</v>
      </c>
      <c r="E20" s="127">
        <f t="shared" si="13"/>
        <v>487320.40349072567</v>
      </c>
      <c r="F20" s="127">
        <f t="shared" si="13"/>
        <v>514923.51594385633</v>
      </c>
      <c r="G20" s="127">
        <f t="shared" si="13"/>
        <v>541522.87885323691</v>
      </c>
      <c r="H20" s="127">
        <f t="shared" si="13"/>
        <v>563103.49404386629</v>
      </c>
      <c r="I20" s="127">
        <f t="shared" si="13"/>
        <v>584182.23446262069</v>
      </c>
      <c r="J20" s="127">
        <f t="shared" si="13"/>
        <v>611283.47214387625</v>
      </c>
      <c r="K20" s="127">
        <f t="shared" si="13"/>
        <v>641897.8332282576</v>
      </c>
      <c r="L20" s="127">
        <f t="shared" si="13"/>
        <v>664482.19796263729</v>
      </c>
      <c r="M20" s="127">
        <f t="shared" si="13"/>
        <v>691081.56087201776</v>
      </c>
    </row>
    <row r="21" spans="2:13" x14ac:dyDescent="0.25">
      <c r="B21" s="212" t="s">
        <v>157</v>
      </c>
      <c r="C21" s="211" t="s">
        <v>92</v>
      </c>
      <c r="D21" s="127">
        <f t="shared" ref="D21:M21" si="14">$E68*D$6</f>
        <v>23019.87590005641</v>
      </c>
      <c r="E21" s="127">
        <f t="shared" si="14"/>
        <v>24164.648106978133</v>
      </c>
      <c r="F21" s="127">
        <f t="shared" si="14"/>
        <v>25533.397484819325</v>
      </c>
      <c r="G21" s="127">
        <f t="shared" si="14"/>
        <v>26852.374158011746</v>
      </c>
      <c r="H21" s="127">
        <f t="shared" si="14"/>
        <v>27922.487307960317</v>
      </c>
      <c r="I21" s="127">
        <f t="shared" si="14"/>
        <v>28967.714105584499</v>
      </c>
      <c r="J21" s="127">
        <f t="shared" si="14"/>
        <v>30311.577131101305</v>
      </c>
      <c r="K21" s="127">
        <f t="shared" si="14"/>
        <v>31829.644622888809</v>
      </c>
      <c r="L21" s="127">
        <f t="shared" si="14"/>
        <v>32949.530477486151</v>
      </c>
      <c r="M21" s="127">
        <f t="shared" si="14"/>
        <v>34268.507150678568</v>
      </c>
    </row>
    <row r="22" spans="2:13" x14ac:dyDescent="0.25">
      <c r="B22" s="212" t="s">
        <v>158</v>
      </c>
      <c r="C22" s="211" t="s">
        <v>92</v>
      </c>
      <c r="D22" s="127">
        <f t="shared" ref="D22:M22" si="15">$E69*D$6</f>
        <v>0</v>
      </c>
      <c r="E22" s="127">
        <f t="shared" si="15"/>
        <v>0</v>
      </c>
      <c r="F22" s="127">
        <f t="shared" si="15"/>
        <v>0</v>
      </c>
      <c r="G22" s="127">
        <f t="shared" si="15"/>
        <v>0</v>
      </c>
      <c r="H22" s="127">
        <f t="shared" si="15"/>
        <v>0</v>
      </c>
      <c r="I22" s="127">
        <f t="shared" si="15"/>
        <v>0</v>
      </c>
      <c r="J22" s="127">
        <f t="shared" si="15"/>
        <v>0</v>
      </c>
      <c r="K22" s="127">
        <f t="shared" si="15"/>
        <v>0</v>
      </c>
      <c r="L22" s="127">
        <f t="shared" si="15"/>
        <v>0</v>
      </c>
      <c r="M22" s="127">
        <f t="shared" si="15"/>
        <v>0</v>
      </c>
    </row>
    <row r="23" spans="2:13" x14ac:dyDescent="0.25">
      <c r="B23" s="212" t="s">
        <v>159</v>
      </c>
      <c r="C23" s="211" t="s">
        <v>92</v>
      </c>
      <c r="D23" s="127">
        <f t="shared" ref="D23:M23" si="16">$E70*D$6</f>
        <v>3689318.7775823739</v>
      </c>
      <c r="E23" s="127">
        <f t="shared" si="16"/>
        <v>3872787.6032783622</v>
      </c>
      <c r="F23" s="127">
        <f t="shared" si="16"/>
        <v>4092152.5035670437</v>
      </c>
      <c r="G23" s="127">
        <f t="shared" si="16"/>
        <v>4303540.498390682</v>
      </c>
      <c r="H23" s="127">
        <f t="shared" si="16"/>
        <v>4475043.9658891065</v>
      </c>
      <c r="I23" s="127">
        <f t="shared" si="16"/>
        <v>4642558.9806550089</v>
      </c>
      <c r="J23" s="127">
        <f t="shared" si="16"/>
        <v>4857935.4282111693</v>
      </c>
      <c r="K23" s="127">
        <f t="shared" si="16"/>
        <v>5101231.0448949793</v>
      </c>
      <c r="L23" s="127">
        <f t="shared" si="16"/>
        <v>5280711.417858446</v>
      </c>
      <c r="M23" s="127">
        <f t="shared" si="16"/>
        <v>5492099.4126820853</v>
      </c>
    </row>
    <row r="24" spans="2:13" x14ac:dyDescent="0.25">
      <c r="B24" s="212" t="s">
        <v>160</v>
      </c>
      <c r="C24" s="211" t="s">
        <v>92</v>
      </c>
      <c r="D24" s="127">
        <f t="shared" ref="D24:M24" si="17">$E71*D$6</f>
        <v>1224273.7332846667</v>
      </c>
      <c r="E24" s="127">
        <f t="shared" si="17"/>
        <v>1285156.5351561203</v>
      </c>
      <c r="F24" s="127">
        <f t="shared" si="17"/>
        <v>1357951.1895676411</v>
      </c>
      <c r="G24" s="127">
        <f t="shared" si="17"/>
        <v>1428098.7656369247</v>
      </c>
      <c r="H24" s="127">
        <f t="shared" si="17"/>
        <v>1485010.9499950227</v>
      </c>
      <c r="I24" s="127">
        <f t="shared" si="17"/>
        <v>1540599.5951820021</v>
      </c>
      <c r="J24" s="127">
        <f t="shared" si="17"/>
        <v>1612070.7104224043</v>
      </c>
      <c r="K24" s="127">
        <f t="shared" si="17"/>
        <v>1692806.5998606363</v>
      </c>
      <c r="L24" s="127">
        <f t="shared" si="17"/>
        <v>1752365.8625609714</v>
      </c>
      <c r="M24" s="127">
        <f t="shared" si="17"/>
        <v>1822513.4386302552</v>
      </c>
    </row>
    <row r="25" spans="2:13" x14ac:dyDescent="0.25">
      <c r="B25" s="212" t="s">
        <v>161</v>
      </c>
      <c r="C25" s="211" t="s">
        <v>92</v>
      </c>
      <c r="D25" s="127">
        <f t="shared" ref="D25:M25" si="18">$E72*D$6</f>
        <v>0</v>
      </c>
      <c r="E25" s="127">
        <f t="shared" si="18"/>
        <v>0</v>
      </c>
      <c r="F25" s="127">
        <f t="shared" si="18"/>
        <v>0</v>
      </c>
      <c r="G25" s="127">
        <f t="shared" si="18"/>
        <v>0</v>
      </c>
      <c r="H25" s="127">
        <f t="shared" si="18"/>
        <v>0</v>
      </c>
      <c r="I25" s="127">
        <f t="shared" si="18"/>
        <v>0</v>
      </c>
      <c r="J25" s="127">
        <f t="shared" si="18"/>
        <v>0</v>
      </c>
      <c r="K25" s="127">
        <f t="shared" si="18"/>
        <v>0</v>
      </c>
      <c r="L25" s="127">
        <f t="shared" si="18"/>
        <v>0</v>
      </c>
      <c r="M25" s="127">
        <f t="shared" si="18"/>
        <v>0</v>
      </c>
    </row>
    <row r="26" spans="2:13" x14ac:dyDescent="0.25">
      <c r="B26" s="212" t="s">
        <v>162</v>
      </c>
      <c r="C26" s="211" t="s">
        <v>92</v>
      </c>
      <c r="D26" s="127">
        <f t="shared" ref="D26:M26" si="19">$E73*D$6</f>
        <v>3846237.5983010912</v>
      </c>
      <c r="E26" s="127">
        <f t="shared" si="19"/>
        <v>4037509.9545409293</v>
      </c>
      <c r="F26" s="127">
        <f t="shared" si="19"/>
        <v>4266205.163088562</v>
      </c>
      <c r="G26" s="127">
        <f t="shared" si="19"/>
        <v>4486584.1822344624</v>
      </c>
      <c r="H26" s="127">
        <f t="shared" si="19"/>
        <v>4665382.2543717017</v>
      </c>
      <c r="I26" s="127">
        <f t="shared" si="19"/>
        <v>4840022.2318080757</v>
      </c>
      <c r="J26" s="127">
        <f t="shared" si="19"/>
        <v>5064559.3456548424</v>
      </c>
      <c r="K26" s="127">
        <f t="shared" si="19"/>
        <v>5318203.1224076711</v>
      </c>
      <c r="L26" s="127">
        <f t="shared" si="19"/>
        <v>5505317.3839466432</v>
      </c>
      <c r="M26" s="127">
        <f t="shared" si="19"/>
        <v>5725696.4030925436</v>
      </c>
    </row>
    <row r="27" spans="2:13" x14ac:dyDescent="0.25">
      <c r="B27" s="212" t="s">
        <v>163</v>
      </c>
      <c r="C27" s="211" t="s">
        <v>92</v>
      </c>
      <c r="D27" s="127">
        <f t="shared" ref="D27:M27" si="20">$E74*D$6</f>
        <v>20404817.997810002</v>
      </c>
      <c r="E27" s="127">
        <f t="shared" si="20"/>
        <v>21419544.082025416</v>
      </c>
      <c r="F27" s="127">
        <f t="shared" si="20"/>
        <v>22632803.530543849</v>
      </c>
      <c r="G27" s="127">
        <f t="shared" si="20"/>
        <v>23801944.453661613</v>
      </c>
      <c r="H27" s="127">
        <f t="shared" si="20"/>
        <v>24750492.749776024</v>
      </c>
      <c r="I27" s="127">
        <f t="shared" si="20"/>
        <v>25676981.783190098</v>
      </c>
      <c r="J27" s="127">
        <f t="shared" si="20"/>
        <v>26868181.969008196</v>
      </c>
      <c r="K27" s="127">
        <f t="shared" si="20"/>
        <v>28213796.993728638</v>
      </c>
      <c r="L27" s="127">
        <f t="shared" si="20"/>
        <v>29206463.815243721</v>
      </c>
      <c r="M27" s="127">
        <f t="shared" si="20"/>
        <v>30375604.738361482</v>
      </c>
    </row>
    <row r="28" spans="2:13" x14ac:dyDescent="0.25">
      <c r="B28" s="212" t="s">
        <v>164</v>
      </c>
      <c r="C28" s="211" t="s">
        <v>92</v>
      </c>
      <c r="D28" s="127">
        <f t="shared" ref="D28:M28" si="21">$E75*D$6</f>
        <v>0</v>
      </c>
      <c r="E28" s="127">
        <f t="shared" si="21"/>
        <v>0</v>
      </c>
      <c r="F28" s="127">
        <f t="shared" si="21"/>
        <v>0</v>
      </c>
      <c r="G28" s="127">
        <f t="shared" si="21"/>
        <v>0</v>
      </c>
      <c r="H28" s="127">
        <f t="shared" si="21"/>
        <v>0</v>
      </c>
      <c r="I28" s="127">
        <f t="shared" si="21"/>
        <v>0</v>
      </c>
      <c r="J28" s="127">
        <f t="shared" si="21"/>
        <v>0</v>
      </c>
      <c r="K28" s="127">
        <f t="shared" si="21"/>
        <v>0</v>
      </c>
      <c r="L28" s="127">
        <f t="shared" si="21"/>
        <v>0</v>
      </c>
      <c r="M28" s="127">
        <f t="shared" si="21"/>
        <v>0</v>
      </c>
    </row>
    <row r="29" spans="2:13" x14ac:dyDescent="0.25">
      <c r="B29" s="212" t="s">
        <v>165</v>
      </c>
      <c r="C29" s="211" t="s">
        <v>92</v>
      </c>
      <c r="D29" s="127">
        <f t="shared" ref="D29:M29" si="22">$E76*D$6</f>
        <v>0</v>
      </c>
      <c r="E29" s="127">
        <f t="shared" si="22"/>
        <v>0</v>
      </c>
      <c r="F29" s="127">
        <f t="shared" si="22"/>
        <v>0</v>
      </c>
      <c r="G29" s="127">
        <f t="shared" si="22"/>
        <v>0</v>
      </c>
      <c r="H29" s="127">
        <f t="shared" si="22"/>
        <v>0</v>
      </c>
      <c r="I29" s="127">
        <f t="shared" si="22"/>
        <v>0</v>
      </c>
      <c r="J29" s="127">
        <f t="shared" si="22"/>
        <v>0</v>
      </c>
      <c r="K29" s="127">
        <f t="shared" si="22"/>
        <v>0</v>
      </c>
      <c r="L29" s="127">
        <f t="shared" si="22"/>
        <v>0</v>
      </c>
      <c r="M29" s="127">
        <f t="shared" si="22"/>
        <v>0</v>
      </c>
    </row>
    <row r="30" spans="2:13" x14ac:dyDescent="0.25">
      <c r="B30" s="212" t="s">
        <v>166</v>
      </c>
      <c r="C30" s="211" t="s">
        <v>92</v>
      </c>
      <c r="D30" s="127">
        <f t="shared" ref="D30:M30" si="23">$E77*D$6</f>
        <v>0</v>
      </c>
      <c r="E30" s="127">
        <f t="shared" si="23"/>
        <v>0</v>
      </c>
      <c r="F30" s="127">
        <f t="shared" si="23"/>
        <v>0</v>
      </c>
      <c r="G30" s="127">
        <f t="shared" si="23"/>
        <v>0</v>
      </c>
      <c r="H30" s="127">
        <f t="shared" si="23"/>
        <v>0</v>
      </c>
      <c r="I30" s="127">
        <f t="shared" si="23"/>
        <v>0</v>
      </c>
      <c r="J30" s="127">
        <f t="shared" si="23"/>
        <v>0</v>
      </c>
      <c r="K30" s="127">
        <f t="shared" si="23"/>
        <v>0</v>
      </c>
      <c r="L30" s="127">
        <f t="shared" si="23"/>
        <v>0</v>
      </c>
      <c r="M30" s="127">
        <f t="shared" si="23"/>
        <v>0</v>
      </c>
    </row>
    <row r="31" spans="2:13" x14ac:dyDescent="0.25">
      <c r="B31" s="212" t="s">
        <v>167</v>
      </c>
      <c r="C31" s="211" t="s">
        <v>92</v>
      </c>
      <c r="D31" s="127">
        <f t="shared" ref="D31:M31" si="24">$E78*D$6</f>
        <v>0</v>
      </c>
      <c r="E31" s="127">
        <f t="shared" si="24"/>
        <v>0</v>
      </c>
      <c r="F31" s="127">
        <f t="shared" si="24"/>
        <v>0</v>
      </c>
      <c r="G31" s="127">
        <f t="shared" si="24"/>
        <v>0</v>
      </c>
      <c r="H31" s="127">
        <f t="shared" si="24"/>
        <v>0</v>
      </c>
      <c r="I31" s="127">
        <f t="shared" si="24"/>
        <v>0</v>
      </c>
      <c r="J31" s="127">
        <f t="shared" si="24"/>
        <v>0</v>
      </c>
      <c r="K31" s="127">
        <f t="shared" si="24"/>
        <v>0</v>
      </c>
      <c r="L31" s="127">
        <f t="shared" si="24"/>
        <v>0</v>
      </c>
      <c r="M31" s="127">
        <f t="shared" si="24"/>
        <v>0</v>
      </c>
    </row>
    <row r="32" spans="2:13" x14ac:dyDescent="0.25">
      <c r="B32" s="212" t="s">
        <v>168</v>
      </c>
      <c r="C32" s="211" t="s">
        <v>92</v>
      </c>
      <c r="D32" s="127">
        <f t="shared" ref="D32:M32" si="25">$E79*D$6</f>
        <v>458862.85960779112</v>
      </c>
      <c r="E32" s="127">
        <f t="shared" si="25"/>
        <v>481681.9855990975</v>
      </c>
      <c r="F32" s="127">
        <f t="shared" si="25"/>
        <v>508965.72319739859</v>
      </c>
      <c r="G32" s="127">
        <f t="shared" si="25"/>
        <v>535257.32488303422</v>
      </c>
      <c r="H32" s="127">
        <f t="shared" si="25"/>
        <v>556588.24700534227</v>
      </c>
      <c r="I32" s="127">
        <f t="shared" si="25"/>
        <v>577423.10117131763</v>
      </c>
      <c r="J32" s="127">
        <f t="shared" si="25"/>
        <v>604210.77081328607</v>
      </c>
      <c r="K32" s="127">
        <f t="shared" si="25"/>
        <v>634470.91614958365</v>
      </c>
      <c r="L32" s="127">
        <f t="shared" si="25"/>
        <v>656793.97418455721</v>
      </c>
      <c r="M32" s="127">
        <f t="shared" si="25"/>
        <v>683085.57587019284</v>
      </c>
    </row>
    <row r="33" spans="2:13" x14ac:dyDescent="0.25">
      <c r="B33" s="212" t="s">
        <v>169</v>
      </c>
      <c r="C33" s="211" t="s">
        <v>92</v>
      </c>
      <c r="D33" s="127">
        <f t="shared" ref="D33:M33" si="26">$E80*D$6</f>
        <v>38366.459833427347</v>
      </c>
      <c r="E33" s="127">
        <f t="shared" si="26"/>
        <v>40274.41351163022</v>
      </c>
      <c r="F33" s="127">
        <f t="shared" si="26"/>
        <v>42555.662474698875</v>
      </c>
      <c r="G33" s="127">
        <f t="shared" si="26"/>
        <v>44753.95693001958</v>
      </c>
      <c r="H33" s="127">
        <f t="shared" si="26"/>
        <v>46537.478846600527</v>
      </c>
      <c r="I33" s="127">
        <f t="shared" si="26"/>
        <v>48279.523509307495</v>
      </c>
      <c r="J33" s="127">
        <f t="shared" si="26"/>
        <v>50519.295218502171</v>
      </c>
      <c r="K33" s="127">
        <f t="shared" si="26"/>
        <v>53049.407704814679</v>
      </c>
      <c r="L33" s="127">
        <f t="shared" si="26"/>
        <v>54915.884129143575</v>
      </c>
      <c r="M33" s="127">
        <f t="shared" si="26"/>
        <v>57114.17858446428</v>
      </c>
    </row>
    <row r="34" spans="2:13" x14ac:dyDescent="0.25">
      <c r="B34" s="212" t="s">
        <v>170</v>
      </c>
      <c r="C34" s="211" t="s">
        <v>92</v>
      </c>
      <c r="D34" s="127">
        <f t="shared" ref="D34:M34" si="27">$E81*D$6</f>
        <v>6406431.4629856981</v>
      </c>
      <c r="E34" s="127">
        <f t="shared" si="27"/>
        <v>6725021.5681720143</v>
      </c>
      <c r="F34" s="127">
        <f t="shared" si="27"/>
        <v>7105944.5200252179</v>
      </c>
      <c r="G34" s="127">
        <f t="shared" si="27"/>
        <v>7473015.7281746687</v>
      </c>
      <c r="H34" s="127">
        <f t="shared" si="27"/>
        <v>7770828.2178053549</v>
      </c>
      <c r="I34" s="127">
        <f t="shared" si="27"/>
        <v>8061714.8355841655</v>
      </c>
      <c r="J34" s="127">
        <f t="shared" si="27"/>
        <v>8435711.9155854918</v>
      </c>
      <c r="K34" s="127">
        <f t="shared" si="27"/>
        <v>8858190.0985499546</v>
      </c>
      <c r="L34" s="127">
        <f t="shared" si="27"/>
        <v>9169854.3318843935</v>
      </c>
      <c r="M34" s="127">
        <f t="shared" si="27"/>
        <v>9536925.5400338452</v>
      </c>
    </row>
    <row r="35" spans="2:13" x14ac:dyDescent="0.25">
      <c r="B35" s="212" t="s">
        <v>171</v>
      </c>
      <c r="C35" s="211" t="s">
        <v>92</v>
      </c>
      <c r="D35" s="127">
        <f t="shared" ref="D35:M35" si="28">$E82*D$6</f>
        <v>4435930.0859408695</v>
      </c>
      <c r="E35" s="127">
        <f t="shared" si="28"/>
        <v>4656527.6902146861</v>
      </c>
      <c r="F35" s="127">
        <f t="shared" si="28"/>
        <v>4920285.6953246836</v>
      </c>
      <c r="G35" s="127">
        <f t="shared" si="28"/>
        <v>5174452.5002488634</v>
      </c>
      <c r="H35" s="127">
        <f t="shared" si="28"/>
        <v>5380663.304243952</v>
      </c>
      <c r="I35" s="127">
        <f t="shared" si="28"/>
        <v>5582078.5081461323</v>
      </c>
      <c r="J35" s="127">
        <f t="shared" si="28"/>
        <v>5841040.9131632205</v>
      </c>
      <c r="K35" s="127">
        <f t="shared" si="28"/>
        <v>6133572.5188306728</v>
      </c>
      <c r="L35" s="127">
        <f t="shared" si="28"/>
        <v>6349374.5230115801</v>
      </c>
      <c r="M35" s="127">
        <f t="shared" si="28"/>
        <v>6603541.3279357599</v>
      </c>
    </row>
    <row r="36" spans="2:13" x14ac:dyDescent="0.25">
      <c r="B36" s="212" t="s">
        <v>172</v>
      </c>
      <c r="C36" s="211" t="s">
        <v>92</v>
      </c>
      <c r="D36" s="127">
        <f t="shared" ref="D36:M36" si="29">$E83*D$6</f>
        <v>19183.229916713673</v>
      </c>
      <c r="E36" s="127">
        <f t="shared" si="29"/>
        <v>20137.20675581511</v>
      </c>
      <c r="F36" s="127">
        <f t="shared" si="29"/>
        <v>21277.831237349437</v>
      </c>
      <c r="G36" s="127">
        <f t="shared" si="29"/>
        <v>22376.97846500979</v>
      </c>
      <c r="H36" s="127">
        <f t="shared" si="29"/>
        <v>23268.739423300263</v>
      </c>
      <c r="I36" s="127">
        <f t="shared" si="29"/>
        <v>24139.761754653748</v>
      </c>
      <c r="J36" s="127">
        <f t="shared" si="29"/>
        <v>25259.647609251086</v>
      </c>
      <c r="K36" s="127">
        <f t="shared" si="29"/>
        <v>26524.70385240734</v>
      </c>
      <c r="L36" s="127">
        <f t="shared" si="29"/>
        <v>27457.942064571787</v>
      </c>
      <c r="M36" s="127">
        <f t="shared" si="29"/>
        <v>28557.08929223214</v>
      </c>
    </row>
    <row r="37" spans="2:13" x14ac:dyDescent="0.25">
      <c r="B37" s="212" t="s">
        <v>173</v>
      </c>
      <c r="C37" s="211" t="s">
        <v>92</v>
      </c>
      <c r="D37" s="127">
        <f t="shared" ref="D37:M37" si="30">$E84*D$6</f>
        <v>7150740.7837541886</v>
      </c>
      <c r="E37" s="127">
        <f t="shared" si="30"/>
        <v>7506345.1902976399</v>
      </c>
      <c r="F37" s="127">
        <f t="shared" si="30"/>
        <v>7931524.3720343756</v>
      </c>
      <c r="G37" s="127">
        <f t="shared" si="30"/>
        <v>8341242.4926170483</v>
      </c>
      <c r="H37" s="127">
        <f t="shared" si="30"/>
        <v>8673655.3074294049</v>
      </c>
      <c r="I37" s="127">
        <f t="shared" si="30"/>
        <v>8998337.5916647296</v>
      </c>
      <c r="J37" s="127">
        <f t="shared" si="30"/>
        <v>9415786.2428244334</v>
      </c>
      <c r="K37" s="127">
        <f t="shared" si="30"/>
        <v>9887348.6080233585</v>
      </c>
      <c r="L37" s="127">
        <f t="shared" si="30"/>
        <v>10235222.483989779</v>
      </c>
      <c r="M37" s="127">
        <f t="shared" si="30"/>
        <v>10644940.604572451</v>
      </c>
    </row>
    <row r="38" spans="2:13" x14ac:dyDescent="0.25">
      <c r="B38" s="212" t="s">
        <v>193</v>
      </c>
      <c r="C38" s="211" t="s">
        <v>92</v>
      </c>
      <c r="D38" s="127">
        <f t="shared" ref="D38:M38" si="31">$E85*D$6</f>
        <v>0</v>
      </c>
      <c r="E38" s="127">
        <f t="shared" si="31"/>
        <v>0</v>
      </c>
      <c r="F38" s="127">
        <f t="shared" si="31"/>
        <v>0</v>
      </c>
      <c r="G38" s="127">
        <f t="shared" si="31"/>
        <v>0</v>
      </c>
      <c r="H38" s="127">
        <f t="shared" si="31"/>
        <v>0</v>
      </c>
      <c r="I38" s="127">
        <f t="shared" si="31"/>
        <v>0</v>
      </c>
      <c r="J38" s="127">
        <f t="shared" si="31"/>
        <v>0</v>
      </c>
      <c r="K38" s="127">
        <f t="shared" si="31"/>
        <v>0</v>
      </c>
      <c r="L38" s="127">
        <f t="shared" si="31"/>
        <v>0</v>
      </c>
      <c r="M38" s="127">
        <f t="shared" si="31"/>
        <v>0</v>
      </c>
    </row>
    <row r="39" spans="2:13" x14ac:dyDescent="0.25">
      <c r="B39" s="212" t="s">
        <v>174</v>
      </c>
      <c r="C39" s="211" t="s">
        <v>92</v>
      </c>
      <c r="D39" s="127">
        <f t="shared" ref="D39:M39" si="32">$E86*D$6</f>
        <v>7673.2919666854705</v>
      </c>
      <c r="E39" s="127">
        <f t="shared" si="32"/>
        <v>8054.8827023260446</v>
      </c>
      <c r="F39" s="127">
        <f t="shared" si="32"/>
        <v>8511.1324949397749</v>
      </c>
      <c r="G39" s="127">
        <f t="shared" si="32"/>
        <v>8950.7913860039171</v>
      </c>
      <c r="H39" s="127">
        <f t="shared" si="32"/>
        <v>9307.495769320105</v>
      </c>
      <c r="I39" s="127">
        <f t="shared" si="32"/>
        <v>9655.9047018615001</v>
      </c>
      <c r="J39" s="127">
        <f t="shared" si="32"/>
        <v>10103.859043700435</v>
      </c>
      <c r="K39" s="127">
        <f t="shared" si="32"/>
        <v>10609.881540962937</v>
      </c>
      <c r="L39" s="127">
        <f t="shared" si="32"/>
        <v>10983.176825828716</v>
      </c>
      <c r="M39" s="127">
        <f t="shared" si="32"/>
        <v>11422.835716892856</v>
      </c>
    </row>
    <row r="40" spans="2:13" x14ac:dyDescent="0.25">
      <c r="B40" s="212" t="s">
        <v>175</v>
      </c>
      <c r="C40" s="211" t="s">
        <v>92</v>
      </c>
      <c r="D40" s="127">
        <f t="shared" ref="D40:M40" si="33">$E87*D$6</f>
        <v>19217759.73056376</v>
      </c>
      <c r="E40" s="127">
        <f t="shared" si="33"/>
        <v>20173453.727975581</v>
      </c>
      <c r="F40" s="127">
        <f t="shared" si="33"/>
        <v>21316131.333576668</v>
      </c>
      <c r="G40" s="127">
        <f t="shared" si="33"/>
        <v>22417257.026246808</v>
      </c>
      <c r="H40" s="127">
        <f t="shared" si="33"/>
        <v>23310623.154262204</v>
      </c>
      <c r="I40" s="127">
        <f t="shared" si="33"/>
        <v>24183213.325812127</v>
      </c>
      <c r="J40" s="127">
        <f t="shared" si="33"/>
        <v>25305114.974947739</v>
      </c>
      <c r="K40" s="127">
        <f t="shared" si="33"/>
        <v>26572448.319341674</v>
      </c>
      <c r="L40" s="127">
        <f t="shared" si="33"/>
        <v>27507366.36028802</v>
      </c>
      <c r="M40" s="127">
        <f t="shared" si="33"/>
        <v>28608492.052958161</v>
      </c>
    </row>
    <row r="41" spans="2:13" x14ac:dyDescent="0.25">
      <c r="B41" s="212" t="s">
        <v>176</v>
      </c>
      <c r="C41" s="211" t="s">
        <v>92</v>
      </c>
      <c r="D41" s="127">
        <f t="shared" ref="D41:M41" si="34">$E88*D$6</f>
        <v>0</v>
      </c>
      <c r="E41" s="127">
        <f t="shared" si="34"/>
        <v>0</v>
      </c>
      <c r="F41" s="127">
        <f t="shared" si="34"/>
        <v>0</v>
      </c>
      <c r="G41" s="127">
        <f t="shared" si="34"/>
        <v>0</v>
      </c>
      <c r="H41" s="127">
        <f t="shared" si="34"/>
        <v>0</v>
      </c>
      <c r="I41" s="127">
        <f t="shared" si="34"/>
        <v>0</v>
      </c>
      <c r="J41" s="127">
        <f t="shared" si="34"/>
        <v>0</v>
      </c>
      <c r="K41" s="127">
        <f t="shared" si="34"/>
        <v>0</v>
      </c>
      <c r="L41" s="127">
        <f t="shared" si="34"/>
        <v>0</v>
      </c>
      <c r="M41" s="127">
        <f t="shared" si="34"/>
        <v>0</v>
      </c>
    </row>
    <row r="42" spans="2:13" x14ac:dyDescent="0.25">
      <c r="B42" s="212" t="s">
        <v>177</v>
      </c>
      <c r="C42" s="211" t="s">
        <v>92</v>
      </c>
      <c r="D42" s="127">
        <f t="shared" ref="D42:M42" si="35">$E89*D$6</f>
        <v>1504732.5546670204</v>
      </c>
      <c r="E42" s="127">
        <f t="shared" si="35"/>
        <v>1579562.4979261372</v>
      </c>
      <c r="F42" s="127">
        <f t="shared" si="35"/>
        <v>1669033.0822576899</v>
      </c>
      <c r="G42" s="127">
        <f t="shared" si="35"/>
        <v>1755250.1907953678</v>
      </c>
      <c r="H42" s="127">
        <f t="shared" si="35"/>
        <v>1825199.9203636725</v>
      </c>
      <c r="I42" s="127">
        <f t="shared" si="35"/>
        <v>1893522.9120350399</v>
      </c>
      <c r="J42" s="127">
        <f t="shared" si="35"/>
        <v>1981366.7584696552</v>
      </c>
      <c r="K42" s="127">
        <f t="shared" si="35"/>
        <v>2080597.7701828317</v>
      </c>
      <c r="L42" s="127">
        <f t="shared" si="35"/>
        <v>2153800.975545011</v>
      </c>
      <c r="M42" s="127">
        <f t="shared" si="35"/>
        <v>2240018.0840826891</v>
      </c>
    </row>
    <row r="44" spans="2:13" x14ac:dyDescent="0.25">
      <c r="B44" s="2" t="s">
        <v>218</v>
      </c>
    </row>
    <row r="45" spans="2:13" x14ac:dyDescent="0.25">
      <c r="B45" s="1" t="s">
        <v>221</v>
      </c>
    </row>
    <row r="46" spans="2:13" x14ac:dyDescent="0.25">
      <c r="B46" s="1" t="s">
        <v>198</v>
      </c>
    </row>
    <row r="47" spans="2:13" ht="15.75" customHeight="1" x14ac:dyDescent="0.25">
      <c r="B47" s="542" t="s">
        <v>219</v>
      </c>
      <c r="C47" s="542"/>
      <c r="D47" s="542"/>
      <c r="E47" s="542"/>
      <c r="F47" s="542"/>
      <c r="G47" s="542"/>
      <c r="H47" s="542"/>
      <c r="I47" s="542"/>
      <c r="J47" s="542"/>
      <c r="K47" s="542"/>
    </row>
    <row r="48" spans="2:13" x14ac:dyDescent="0.25">
      <c r="B48" s="542"/>
      <c r="C48" s="542"/>
      <c r="D48" s="542"/>
      <c r="E48" s="542"/>
      <c r="F48" s="542"/>
      <c r="G48" s="542"/>
      <c r="H48" s="542"/>
      <c r="I48" s="542"/>
      <c r="J48" s="542"/>
      <c r="K48" s="542"/>
    </row>
    <row r="51" spans="2:5" x14ac:dyDescent="0.25">
      <c r="B51" s="210" t="s">
        <v>524</v>
      </c>
    </row>
    <row r="52" spans="2:5" x14ac:dyDescent="0.25">
      <c r="B52" s="2" t="s">
        <v>220</v>
      </c>
    </row>
    <row r="53" spans="2:5" ht="47.25" x14ac:dyDescent="0.25">
      <c r="B53" s="492" t="s">
        <v>213</v>
      </c>
      <c r="C53" s="492" t="s">
        <v>214</v>
      </c>
      <c r="D53" s="493" t="s">
        <v>215</v>
      </c>
      <c r="E53" s="493" t="s">
        <v>268</v>
      </c>
    </row>
    <row r="54" spans="2:5" x14ac:dyDescent="0.25">
      <c r="B54" s="220" t="s">
        <v>143</v>
      </c>
      <c r="C54" s="294">
        <v>0</v>
      </c>
      <c r="D54" s="292">
        <v>0</v>
      </c>
      <c r="E54" s="267">
        <f>D54/$D$90</f>
        <v>0</v>
      </c>
    </row>
    <row r="55" spans="2:5" x14ac:dyDescent="0.25">
      <c r="B55" s="220" t="s">
        <v>144</v>
      </c>
      <c r="C55" s="266">
        <v>48</v>
      </c>
      <c r="D55" s="202">
        <v>7843</v>
      </c>
      <c r="E55" s="267">
        <f t="shared" ref="E55:E90" si="36">D55/$D$90</f>
        <v>6.5061220426717983E-2</v>
      </c>
    </row>
    <row r="56" spans="2:5" x14ac:dyDescent="0.25">
      <c r="B56" s="220" t="s">
        <v>145</v>
      </c>
      <c r="C56" s="294">
        <v>0</v>
      </c>
      <c r="D56" s="292">
        <v>0</v>
      </c>
      <c r="E56" s="267">
        <f t="shared" si="36"/>
        <v>0</v>
      </c>
    </row>
    <row r="57" spans="2:5" x14ac:dyDescent="0.25">
      <c r="B57" s="220" t="s">
        <v>146</v>
      </c>
      <c r="C57" s="294">
        <v>0</v>
      </c>
      <c r="D57" s="292">
        <v>0</v>
      </c>
      <c r="E57" s="267">
        <f t="shared" si="36"/>
        <v>0</v>
      </c>
    </row>
    <row r="58" spans="2:5" x14ac:dyDescent="0.25">
      <c r="B58" s="220" t="s">
        <v>147</v>
      </c>
      <c r="C58" s="266">
        <v>12</v>
      </c>
      <c r="D58" s="202">
        <v>1100</v>
      </c>
      <c r="E58" s="267">
        <f t="shared" si="36"/>
        <v>9.1249958522746123E-3</v>
      </c>
    </row>
    <row r="59" spans="2:5" x14ac:dyDescent="0.25">
      <c r="B59" s="220" t="s">
        <v>148</v>
      </c>
      <c r="C59" s="294">
        <v>0</v>
      </c>
      <c r="D59" s="292">
        <v>0</v>
      </c>
      <c r="E59" s="267">
        <f t="shared" si="36"/>
        <v>0</v>
      </c>
    </row>
    <row r="60" spans="2:5" x14ac:dyDescent="0.25">
      <c r="B60" s="220" t="s">
        <v>149</v>
      </c>
      <c r="C60" s="266">
        <v>1</v>
      </c>
      <c r="D60" s="202">
        <v>100</v>
      </c>
      <c r="E60" s="267">
        <f t="shared" si="36"/>
        <v>8.2954507747951022E-4</v>
      </c>
    </row>
    <row r="61" spans="2:5" x14ac:dyDescent="0.25">
      <c r="B61" s="220" t="s">
        <v>150</v>
      </c>
      <c r="C61" s="294">
        <v>0</v>
      </c>
      <c r="D61" s="292">
        <v>0</v>
      </c>
      <c r="E61" s="267">
        <f t="shared" si="36"/>
        <v>0</v>
      </c>
    </row>
    <row r="62" spans="2:5" x14ac:dyDescent="0.25">
      <c r="B62" s="220" t="s">
        <v>151</v>
      </c>
      <c r="C62" s="294">
        <v>0</v>
      </c>
      <c r="D62" s="292">
        <v>0</v>
      </c>
      <c r="E62" s="267">
        <f t="shared" si="36"/>
        <v>0</v>
      </c>
    </row>
    <row r="63" spans="2:5" x14ac:dyDescent="0.25">
      <c r="B63" s="220" t="s">
        <v>152</v>
      </c>
      <c r="C63" s="266">
        <v>2</v>
      </c>
      <c r="D63" s="202">
        <v>4000</v>
      </c>
      <c r="E63" s="267">
        <f t="shared" si="36"/>
        <v>3.318180309918041E-2</v>
      </c>
    </row>
    <row r="64" spans="2:5" x14ac:dyDescent="0.25">
      <c r="B64" s="220" t="s">
        <v>153</v>
      </c>
      <c r="C64" s="266">
        <v>4</v>
      </c>
      <c r="D64" s="202">
        <v>300</v>
      </c>
      <c r="E64" s="267">
        <f t="shared" si="36"/>
        <v>2.4886352324385306E-3</v>
      </c>
    </row>
    <row r="65" spans="2:5" x14ac:dyDescent="0.25">
      <c r="B65" s="220" t="s">
        <v>154</v>
      </c>
      <c r="C65" s="266">
        <v>33</v>
      </c>
      <c r="D65" s="202">
        <v>14477</v>
      </c>
      <c r="E65" s="267">
        <f t="shared" si="36"/>
        <v>0.12009324086670869</v>
      </c>
    </row>
    <row r="66" spans="2:5" x14ac:dyDescent="0.25">
      <c r="B66" s="220" t="s">
        <v>155</v>
      </c>
      <c r="C66" s="266">
        <v>37</v>
      </c>
      <c r="D66" s="202">
        <v>2947</v>
      </c>
      <c r="E66" s="267">
        <f t="shared" si="36"/>
        <v>2.4446693433321166E-2</v>
      </c>
    </row>
    <row r="67" spans="2:5" x14ac:dyDescent="0.25">
      <c r="B67" s="220" t="s">
        <v>156</v>
      </c>
      <c r="C67" s="266">
        <v>7</v>
      </c>
      <c r="D67" s="202">
        <v>605</v>
      </c>
      <c r="E67" s="267">
        <f t="shared" si="36"/>
        <v>5.0187477187510366E-3</v>
      </c>
    </row>
    <row r="68" spans="2:5" x14ac:dyDescent="0.25">
      <c r="B68" s="220" t="s">
        <v>157</v>
      </c>
      <c r="C68" s="266">
        <v>1</v>
      </c>
      <c r="D68" s="202">
        <v>30</v>
      </c>
      <c r="E68" s="267">
        <f t="shared" si="36"/>
        <v>2.4886352324385308E-4</v>
      </c>
    </row>
    <row r="69" spans="2:5" x14ac:dyDescent="0.25">
      <c r="B69" s="220" t="s">
        <v>158</v>
      </c>
      <c r="C69" s="294">
        <v>0</v>
      </c>
      <c r="D69" s="292">
        <v>0</v>
      </c>
      <c r="E69" s="267">
        <f t="shared" si="36"/>
        <v>0</v>
      </c>
    </row>
    <row r="70" spans="2:5" x14ac:dyDescent="0.25">
      <c r="B70" s="220" t="s">
        <v>159</v>
      </c>
      <c r="C70" s="266">
        <v>24</v>
      </c>
      <c r="D70" s="202">
        <v>4808</v>
      </c>
      <c r="E70" s="267">
        <f t="shared" si="36"/>
        <v>3.9884527325214851E-2</v>
      </c>
    </row>
    <row r="71" spans="2:5" x14ac:dyDescent="0.25">
      <c r="B71" s="220" t="s">
        <v>160</v>
      </c>
      <c r="C71" s="266">
        <v>25</v>
      </c>
      <c r="D71" s="202">
        <v>1595.5</v>
      </c>
      <c r="E71" s="267">
        <f t="shared" si="36"/>
        <v>1.3235391711185585E-2</v>
      </c>
    </row>
    <row r="72" spans="2:5" x14ac:dyDescent="0.25">
      <c r="B72" s="220" t="s">
        <v>161</v>
      </c>
      <c r="C72" s="294">
        <v>0</v>
      </c>
      <c r="D72" s="292">
        <v>0</v>
      </c>
      <c r="E72" s="267">
        <f t="shared" si="36"/>
        <v>0</v>
      </c>
    </row>
    <row r="73" spans="2:5" x14ac:dyDescent="0.25">
      <c r="B73" s="220" t="s">
        <v>162</v>
      </c>
      <c r="C73" s="266">
        <v>40</v>
      </c>
      <c r="D73" s="202">
        <v>5012.5</v>
      </c>
      <c r="E73" s="267">
        <f t="shared" si="36"/>
        <v>4.1580947008660447E-2</v>
      </c>
    </row>
    <row r="74" spans="2:5" x14ac:dyDescent="0.25">
      <c r="B74" s="220" t="s">
        <v>163</v>
      </c>
      <c r="C74" s="266">
        <v>395</v>
      </c>
      <c r="D74" s="202">
        <v>26592</v>
      </c>
      <c r="E74" s="267">
        <f t="shared" si="36"/>
        <v>0.22059262700335136</v>
      </c>
    </row>
    <row r="75" spans="2:5" x14ac:dyDescent="0.25">
      <c r="B75" s="220" t="s">
        <v>164</v>
      </c>
      <c r="C75" s="294">
        <v>0</v>
      </c>
      <c r="D75" s="292">
        <v>0</v>
      </c>
      <c r="E75" s="267">
        <f t="shared" si="36"/>
        <v>0</v>
      </c>
    </row>
    <row r="76" spans="2:5" x14ac:dyDescent="0.25">
      <c r="B76" s="220" t="s">
        <v>165</v>
      </c>
      <c r="C76" s="294">
        <v>0</v>
      </c>
      <c r="D76" s="292">
        <v>0</v>
      </c>
      <c r="E76" s="267">
        <f t="shared" si="36"/>
        <v>0</v>
      </c>
    </row>
    <row r="77" spans="2:5" x14ac:dyDescent="0.25">
      <c r="B77" s="220" t="s">
        <v>166</v>
      </c>
      <c r="C77" s="294">
        <v>0</v>
      </c>
      <c r="D77" s="292">
        <v>0</v>
      </c>
      <c r="E77" s="267">
        <f t="shared" si="36"/>
        <v>0</v>
      </c>
    </row>
    <row r="78" spans="2:5" x14ac:dyDescent="0.25">
      <c r="B78" s="220" t="s">
        <v>167</v>
      </c>
      <c r="C78" s="294">
        <v>0</v>
      </c>
      <c r="D78" s="292">
        <v>0</v>
      </c>
      <c r="E78" s="267">
        <f t="shared" si="36"/>
        <v>0</v>
      </c>
    </row>
    <row r="79" spans="2:5" x14ac:dyDescent="0.25">
      <c r="B79" s="220" t="s">
        <v>168</v>
      </c>
      <c r="C79" s="266">
        <v>15</v>
      </c>
      <c r="D79" s="202">
        <v>598</v>
      </c>
      <c r="E79" s="267">
        <f t="shared" si="36"/>
        <v>4.9606795633274714E-3</v>
      </c>
    </row>
    <row r="80" spans="2:5" x14ac:dyDescent="0.25">
      <c r="B80" s="220" t="s">
        <v>169</v>
      </c>
      <c r="C80" s="266">
        <v>1</v>
      </c>
      <c r="D80" s="202">
        <v>50</v>
      </c>
      <c r="E80" s="267">
        <f t="shared" si="36"/>
        <v>4.1477253873975511E-4</v>
      </c>
    </row>
    <row r="81" spans="2:6" x14ac:dyDescent="0.25">
      <c r="B81" s="220" t="s">
        <v>170</v>
      </c>
      <c r="C81" s="266">
        <v>77</v>
      </c>
      <c r="D81" s="202">
        <v>8349</v>
      </c>
      <c r="E81" s="267">
        <f t="shared" si="36"/>
        <v>6.9258718518764306E-2</v>
      </c>
    </row>
    <row r="82" spans="2:6" x14ac:dyDescent="0.25">
      <c r="B82" s="220" t="s">
        <v>171</v>
      </c>
      <c r="C82" s="266">
        <v>38</v>
      </c>
      <c r="D82" s="202">
        <v>5781</v>
      </c>
      <c r="E82" s="267">
        <f t="shared" si="36"/>
        <v>4.7956000929090484E-2</v>
      </c>
    </row>
    <row r="83" spans="2:6" x14ac:dyDescent="0.25">
      <c r="B83" s="220" t="s">
        <v>172</v>
      </c>
      <c r="C83" s="266">
        <v>1</v>
      </c>
      <c r="D83" s="202">
        <v>25</v>
      </c>
      <c r="E83" s="267">
        <f t="shared" si="36"/>
        <v>2.0738626936987756E-4</v>
      </c>
    </row>
    <row r="84" spans="2:6" x14ac:dyDescent="0.25">
      <c r="B84" s="220" t="s">
        <v>173</v>
      </c>
      <c r="C84" s="266">
        <v>37</v>
      </c>
      <c r="D84" s="202">
        <v>9319</v>
      </c>
      <c r="E84" s="267">
        <f t="shared" si="36"/>
        <v>7.7305305770315552E-2</v>
      </c>
    </row>
    <row r="85" spans="2:6" x14ac:dyDescent="0.25">
      <c r="B85" s="220" t="s">
        <v>193</v>
      </c>
      <c r="C85" s="294">
        <v>0</v>
      </c>
      <c r="D85" s="292">
        <v>0</v>
      </c>
      <c r="E85" s="267">
        <f t="shared" si="36"/>
        <v>0</v>
      </c>
    </row>
    <row r="86" spans="2:6" x14ac:dyDescent="0.25">
      <c r="B86" s="220" t="s">
        <v>174</v>
      </c>
      <c r="C86" s="266">
        <v>1</v>
      </c>
      <c r="D86" s="202">
        <v>10</v>
      </c>
      <c r="E86" s="267">
        <f t="shared" si="36"/>
        <v>8.295450774795103E-5</v>
      </c>
    </row>
    <row r="87" spans="2:6" x14ac:dyDescent="0.25">
      <c r="B87" s="220" t="s">
        <v>175</v>
      </c>
      <c r="C87" s="266">
        <v>251</v>
      </c>
      <c r="D87" s="202">
        <v>25045</v>
      </c>
      <c r="E87" s="267">
        <f t="shared" si="36"/>
        <v>0.20775956465474335</v>
      </c>
    </row>
    <row r="88" spans="2:6" x14ac:dyDescent="0.25">
      <c r="B88" s="220" t="s">
        <v>176</v>
      </c>
      <c r="C88" s="294">
        <v>0</v>
      </c>
      <c r="D88" s="292">
        <v>0</v>
      </c>
      <c r="E88" s="267">
        <f t="shared" si="36"/>
        <v>0</v>
      </c>
    </row>
    <row r="89" spans="2:6" x14ac:dyDescent="0.25">
      <c r="B89" s="220" t="s">
        <v>177</v>
      </c>
      <c r="C89" s="266">
        <v>15</v>
      </c>
      <c r="D89" s="202">
        <v>1961</v>
      </c>
      <c r="E89" s="267">
        <f t="shared" si="36"/>
        <v>1.6267378969373195E-2</v>
      </c>
    </row>
    <row r="90" spans="2:6" x14ac:dyDescent="0.25">
      <c r="B90" s="221" t="s">
        <v>202</v>
      </c>
      <c r="C90" s="222">
        <v>1065</v>
      </c>
      <c r="D90" s="293">
        <v>120548</v>
      </c>
      <c r="E90" s="267">
        <f t="shared" si="36"/>
        <v>1</v>
      </c>
    </row>
    <row r="92" spans="2:6" ht="36.75" customHeight="1" x14ac:dyDescent="0.25">
      <c r="B92" s="549" t="s">
        <v>216</v>
      </c>
      <c r="C92" s="549"/>
      <c r="D92" s="549"/>
      <c r="E92" s="549"/>
      <c r="F92" s="549"/>
    </row>
    <row r="93" spans="2:6" x14ac:dyDescent="0.25">
      <c r="B93" s="1" t="s">
        <v>217</v>
      </c>
    </row>
  </sheetData>
  <mergeCells count="4">
    <mergeCell ref="B4:B5"/>
    <mergeCell ref="C4:M4"/>
    <mergeCell ref="B47:K48"/>
    <mergeCell ref="B92:F9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L272"/>
  <sheetViews>
    <sheetView zoomScale="70" zoomScaleNormal="70" workbookViewId="0">
      <selection activeCell="B147" sqref="B147"/>
    </sheetView>
  </sheetViews>
  <sheetFormatPr defaultRowHeight="15.75" x14ac:dyDescent="0.25"/>
  <cols>
    <col min="1" max="1" width="5.7109375" style="2" customWidth="1"/>
    <col min="2" max="2" width="72" style="2" customWidth="1"/>
    <col min="3" max="3" width="20.140625" style="2" customWidth="1"/>
    <col min="4" max="5" width="15.5703125" style="2" customWidth="1"/>
    <col min="6" max="6" width="16.28515625" style="2" customWidth="1"/>
    <col min="7" max="9" width="15.140625" style="2" bestFit="1" customWidth="1"/>
    <col min="10" max="10" width="16.5703125" style="2" customWidth="1"/>
    <col min="11" max="11" width="16.42578125" style="2" customWidth="1"/>
    <col min="12" max="12" width="19" style="2" customWidth="1"/>
    <col min="13" max="16384" width="9.140625" style="2"/>
  </cols>
  <sheetData>
    <row r="2" spans="2:5" x14ac:dyDescent="0.25">
      <c r="B2" s="1" t="s">
        <v>645</v>
      </c>
    </row>
    <row r="3" spans="2:5" ht="18.75" customHeight="1" thickBot="1" x14ac:dyDescent="0.3">
      <c r="C3" s="1"/>
      <c r="D3" s="1"/>
      <c r="E3" s="1"/>
    </row>
    <row r="4" spans="2:5" ht="18.75" x14ac:dyDescent="0.35">
      <c r="B4" s="3" t="s">
        <v>70</v>
      </c>
      <c r="C4" s="4" t="s">
        <v>3</v>
      </c>
      <c r="D4" s="118"/>
      <c r="E4" s="118"/>
    </row>
    <row r="5" spans="2:5" x14ac:dyDescent="0.25">
      <c r="B5" s="9" t="s">
        <v>4</v>
      </c>
      <c r="C5" s="8">
        <v>0.55000000000000004</v>
      </c>
      <c r="D5" s="13"/>
      <c r="E5" s="13"/>
    </row>
    <row r="6" spans="2:5" x14ac:dyDescent="0.25">
      <c r="B6" s="9" t="s">
        <v>5</v>
      </c>
      <c r="C6" s="8">
        <v>3</v>
      </c>
      <c r="D6" s="13"/>
      <c r="E6" s="13"/>
    </row>
    <row r="7" spans="2:5" x14ac:dyDescent="0.25">
      <c r="B7" s="9" t="s">
        <v>2</v>
      </c>
      <c r="C7" s="8">
        <v>2.5</v>
      </c>
      <c r="D7" s="13"/>
      <c r="E7" s="13"/>
    </row>
    <row r="8" spans="2:5" x14ac:dyDescent="0.25">
      <c r="B8" s="9" t="s">
        <v>6</v>
      </c>
      <c r="C8" s="8">
        <v>9</v>
      </c>
      <c r="D8" s="13"/>
      <c r="E8" s="13"/>
    </row>
    <row r="9" spans="2:5" x14ac:dyDescent="0.25">
      <c r="B9" s="9" t="s">
        <v>50</v>
      </c>
      <c r="C9" s="8">
        <v>1</v>
      </c>
      <c r="D9" s="13"/>
      <c r="E9" s="13"/>
    </row>
    <row r="10" spans="2:5" x14ac:dyDescent="0.25">
      <c r="B10" s="9" t="s">
        <v>7</v>
      </c>
      <c r="C10" s="8">
        <v>2.2400000000000002</v>
      </c>
      <c r="D10" s="13"/>
      <c r="E10" s="13"/>
    </row>
    <row r="11" spans="2:5" x14ac:dyDescent="0.25">
      <c r="B11" s="9" t="s">
        <v>1</v>
      </c>
      <c r="C11" s="8">
        <v>2.9</v>
      </c>
      <c r="D11" s="13"/>
      <c r="E11" s="13"/>
    </row>
    <row r="12" spans="2:5" x14ac:dyDescent="0.25">
      <c r="B12" s="5" t="s">
        <v>12</v>
      </c>
      <c r="C12" s="6">
        <v>4.0999999999999996</v>
      </c>
      <c r="D12" s="13"/>
      <c r="E12" s="13"/>
    </row>
    <row r="13" spans="2:5" x14ac:dyDescent="0.25">
      <c r="B13" s="7" t="s">
        <v>58</v>
      </c>
      <c r="C13" s="8">
        <v>9</v>
      </c>
      <c r="D13" s="13"/>
      <c r="E13" s="13"/>
    </row>
    <row r="14" spans="2:5" x14ac:dyDescent="0.25">
      <c r="B14" s="7" t="s">
        <v>8</v>
      </c>
      <c r="C14" s="8">
        <v>5.9</v>
      </c>
      <c r="D14" s="13"/>
      <c r="E14" s="13"/>
    </row>
    <row r="15" spans="2:5" x14ac:dyDescent="0.25">
      <c r="B15" s="7" t="s">
        <v>9</v>
      </c>
      <c r="C15" s="8">
        <v>6.12</v>
      </c>
      <c r="D15" s="13"/>
      <c r="E15" s="13"/>
    </row>
    <row r="16" spans="2:5" ht="16.5" thickBot="1" x14ac:dyDescent="0.3">
      <c r="B16" s="10" t="s">
        <v>10</v>
      </c>
      <c r="C16" s="11">
        <v>3.1</v>
      </c>
      <c r="D16" s="13"/>
      <c r="E16" s="13"/>
    </row>
    <row r="17" spans="2:12" x14ac:dyDescent="0.25">
      <c r="B17" s="14"/>
      <c r="C17" s="15"/>
      <c r="D17" s="15"/>
      <c r="E17" s="15"/>
    </row>
    <row r="18" spans="2:12" s="19" customFormat="1" ht="18.75" x14ac:dyDescent="0.25">
      <c r="B18" s="16" t="s">
        <v>71</v>
      </c>
      <c r="C18" s="17" t="s">
        <v>15</v>
      </c>
      <c r="D18" s="17">
        <v>2005</v>
      </c>
      <c r="E18" s="17">
        <v>2006</v>
      </c>
      <c r="F18" s="17">
        <v>2007</v>
      </c>
      <c r="G18" s="17">
        <v>2008</v>
      </c>
      <c r="H18" s="17">
        <v>2009</v>
      </c>
      <c r="I18" s="17">
        <v>2010</v>
      </c>
      <c r="J18" s="17">
        <v>2011</v>
      </c>
      <c r="K18" s="17">
        <v>2012</v>
      </c>
      <c r="L18" s="18">
        <v>2013</v>
      </c>
    </row>
    <row r="19" spans="2:12" s="19" customFormat="1" x14ac:dyDescent="0.25">
      <c r="B19" s="160" t="s">
        <v>27</v>
      </c>
      <c r="C19" s="28"/>
      <c r="D19" s="189"/>
      <c r="E19" s="189"/>
      <c r="F19" s="189"/>
      <c r="G19" s="189"/>
      <c r="H19" s="189"/>
      <c r="I19" s="189"/>
      <c r="J19" s="189"/>
      <c r="K19" s="189"/>
      <c r="L19" s="190"/>
    </row>
    <row r="20" spans="2:12" s="19" customFormat="1" x14ac:dyDescent="0.25">
      <c r="B20" s="158" t="s">
        <v>143</v>
      </c>
      <c r="C20" s="21"/>
      <c r="D20" s="22">
        <f>(State_Production_Meat!D7*0.25)+(State_Production_Meat!E7*0.75)</f>
        <v>350</v>
      </c>
      <c r="E20" s="22">
        <f>(State_Production_Meat!E7*0.25)+(State_Production_Meat!F7*0.75)</f>
        <v>300</v>
      </c>
      <c r="F20" s="22">
        <f>(State_Production_Meat!F7*0.25)+(State_Production_Meat!G7*0.75)</f>
        <v>300</v>
      </c>
      <c r="G20" s="22">
        <f>(State_Production_Meat!G7*0.25)+(State_Production_Meat!H7*0.75)</f>
        <v>300</v>
      </c>
      <c r="H20" s="22">
        <f>(State_Production_Meat!H7*0.25)+(State_Production_Meat!I7*0.75)</f>
        <v>375</v>
      </c>
      <c r="I20" s="22">
        <f>(State_Production_Meat!I7*0.25)+(State_Production_Meat!J7*0.75)</f>
        <v>400</v>
      </c>
      <c r="J20" s="22">
        <f>(State_Production_Meat!J7*0.25)+(State_Production_Meat!K7*0.75)</f>
        <v>407.5</v>
      </c>
      <c r="K20" s="22">
        <f>(State_Production_Meat!K7*0.25)+(State_Production_Meat!L7*0.75)</f>
        <v>462.5</v>
      </c>
      <c r="L20" s="133">
        <f>(State_Production_Meat!L7*0.25)+(State_Production_Meat!M7*0.75)</f>
        <v>1395</v>
      </c>
    </row>
    <row r="21" spans="2:12" s="19" customFormat="1" x14ac:dyDescent="0.25">
      <c r="B21" s="158" t="s">
        <v>144</v>
      </c>
      <c r="C21" s="21"/>
      <c r="D21" s="22">
        <f>(State_Production_Meat!D8*0.25)+(State_Production_Meat!E8*0.75)</f>
        <v>455500</v>
      </c>
      <c r="E21" s="22">
        <f>(State_Production_Meat!E8*0.25)+(State_Production_Meat!F8*0.75)</f>
        <v>477250</v>
      </c>
      <c r="F21" s="22">
        <f>(State_Production_Meat!F8*0.25)+(State_Production_Meat!G8*0.75)</f>
        <v>538000</v>
      </c>
      <c r="G21" s="22">
        <f>(State_Production_Meat!G8*0.25)+(State_Production_Meat!H8*0.75)</f>
        <v>592000</v>
      </c>
      <c r="H21" s="22">
        <f>(State_Production_Meat!H8*0.25)+(State_Production_Meat!I8*0.75)</f>
        <v>660250</v>
      </c>
      <c r="I21" s="22">
        <f>(State_Production_Meat!I8*0.25)+(State_Production_Meat!J8*0.75)</f>
        <v>730000</v>
      </c>
      <c r="J21" s="22">
        <f>(State_Production_Meat!J8*0.25)+(State_Production_Meat!K8*0.75)</f>
        <v>804480</v>
      </c>
      <c r="K21" s="22">
        <f>(State_Production_Meat!K8*0.25)+(State_Production_Meat!L8*0.75)</f>
        <v>885582.5</v>
      </c>
      <c r="L21" s="133">
        <f>(State_Production_Meat!L8*0.25)+(State_Production_Meat!M8*0.75)</f>
        <v>927620</v>
      </c>
    </row>
    <row r="22" spans="2:12" s="19" customFormat="1" x14ac:dyDescent="0.25">
      <c r="B22" s="158" t="s">
        <v>145</v>
      </c>
      <c r="C22" s="21"/>
      <c r="D22" s="22">
        <f>(State_Production_Meat!D9*0.25)+(State_Production_Meat!E9*0.75)</f>
        <v>17000</v>
      </c>
      <c r="E22" s="22">
        <f>(State_Production_Meat!E9*0.25)+(State_Production_Meat!F9*0.75)</f>
        <v>20750</v>
      </c>
      <c r="F22" s="22">
        <f>(State_Production_Meat!F9*0.25)+(State_Production_Meat!G9*0.75)</f>
        <v>20250</v>
      </c>
      <c r="G22" s="22">
        <f>(State_Production_Meat!G9*0.25)+(State_Production_Meat!H9*0.75)</f>
        <v>20000</v>
      </c>
      <c r="H22" s="22">
        <f>(State_Production_Meat!H9*0.25)+(State_Production_Meat!I9*0.75)</f>
        <v>20750</v>
      </c>
      <c r="I22" s="22">
        <f>(State_Production_Meat!I9*0.25)+(State_Production_Meat!J9*0.75)</f>
        <v>21000</v>
      </c>
      <c r="J22" s="22">
        <f>(State_Production_Meat!J9*0.25)+(State_Production_Meat!K9*0.75)</f>
        <v>19627.5</v>
      </c>
      <c r="K22" s="22">
        <f>(State_Production_Meat!K9*0.25)+(State_Production_Meat!L9*0.75)</f>
        <v>18022.5</v>
      </c>
      <c r="L22" s="133">
        <f>(State_Production_Meat!L9*0.25)+(State_Production_Meat!M9*0.75)</f>
        <v>17940</v>
      </c>
    </row>
    <row r="23" spans="2:12" s="19" customFormat="1" x14ac:dyDescent="0.25">
      <c r="B23" s="158" t="s">
        <v>146</v>
      </c>
      <c r="C23" s="21"/>
      <c r="D23" s="22">
        <f>(State_Production_Meat!D10*0.25)+(State_Production_Meat!E10*0.75)</f>
        <v>26500</v>
      </c>
      <c r="E23" s="22">
        <f>(State_Production_Meat!E10*0.25)+(State_Production_Meat!F10*0.75)</f>
        <v>28500</v>
      </c>
      <c r="F23" s="22">
        <f>(State_Production_Meat!F10*0.25)+(State_Production_Meat!G10*0.75)</f>
        <v>29750</v>
      </c>
      <c r="G23" s="22">
        <f>(State_Production_Meat!G10*0.25)+(State_Production_Meat!H10*0.75)</f>
        <v>30750</v>
      </c>
      <c r="H23" s="22">
        <f>(State_Production_Meat!H10*0.25)+(State_Production_Meat!I10*0.75)</f>
        <v>31750</v>
      </c>
      <c r="I23" s="22">
        <f>(State_Production_Meat!I10*0.25)+(State_Production_Meat!J10*0.75)</f>
        <v>33500</v>
      </c>
      <c r="J23" s="22">
        <f>(State_Production_Meat!J10*0.25)+(State_Production_Meat!K10*0.75)</f>
        <v>34150</v>
      </c>
      <c r="K23" s="22">
        <f>(State_Production_Meat!K10*0.25)+(State_Production_Meat!L10*0.75)</f>
        <v>36000</v>
      </c>
      <c r="L23" s="133">
        <f>(State_Production_Meat!L10*0.25)+(State_Production_Meat!M10*0.75)</f>
        <v>37875</v>
      </c>
    </row>
    <row r="24" spans="2:12" s="19" customFormat="1" x14ac:dyDescent="0.25">
      <c r="B24" s="158" t="s">
        <v>147</v>
      </c>
      <c r="C24" s="21"/>
      <c r="D24" s="22">
        <f>(State_Production_Meat!D11*0.25)+(State_Production_Meat!E11*0.75)</f>
        <v>175750</v>
      </c>
      <c r="E24" s="22">
        <f>(State_Production_Meat!E11*0.25)+(State_Production_Meat!F11*0.75)</f>
        <v>177500</v>
      </c>
      <c r="F24" s="22">
        <f>(State_Production_Meat!F11*0.25)+(State_Production_Meat!G11*0.75)</f>
        <v>196750</v>
      </c>
      <c r="G24" s="22">
        <f>(State_Production_Meat!G11*0.25)+(State_Production_Meat!H11*0.75)</f>
        <v>207500</v>
      </c>
      <c r="H24" s="22">
        <f>(State_Production_Meat!H11*0.25)+(State_Production_Meat!I11*0.75)</f>
        <v>215750</v>
      </c>
      <c r="I24" s="22">
        <f>(State_Production_Meat!I11*0.25)+(State_Production_Meat!J11*0.75)</f>
        <v>221750</v>
      </c>
      <c r="J24" s="22">
        <f>(State_Production_Meat!J11*0.25)+(State_Production_Meat!K11*0.75)</f>
        <v>226585</v>
      </c>
      <c r="K24" s="22">
        <f>(State_Production_Meat!K11*0.25)+(State_Production_Meat!L11*0.75)</f>
        <v>228155</v>
      </c>
      <c r="L24" s="133">
        <f>(State_Production_Meat!L11*0.25)+(State_Production_Meat!M11*0.75)</f>
        <v>276280</v>
      </c>
    </row>
    <row r="25" spans="2:12" s="19" customFormat="1" x14ac:dyDescent="0.25">
      <c r="B25" s="158" t="s">
        <v>148</v>
      </c>
      <c r="C25" s="21"/>
      <c r="D25" s="22">
        <f>(State_Production_Meat!D12*0.25)+(State_Production_Meat!E12*0.75)</f>
        <v>1000</v>
      </c>
      <c r="E25" s="22">
        <f>(State_Production_Meat!E12*0.25)+(State_Production_Meat!F12*0.75)</f>
        <v>1000</v>
      </c>
      <c r="F25" s="22">
        <f>(State_Production_Meat!F12*0.25)+(State_Production_Meat!G12*0.75)</f>
        <v>1000</v>
      </c>
      <c r="G25" s="22">
        <f>(State_Production_Meat!G12*0.25)+(State_Production_Meat!H12*0.75)</f>
        <v>1000</v>
      </c>
      <c r="H25" s="22">
        <f>(State_Production_Meat!H12*0.25)+(State_Production_Meat!I12*0.75)</f>
        <v>1000</v>
      </c>
      <c r="I25" s="22">
        <f>(State_Production_Meat!I12*0.25)+(State_Production_Meat!J12*0.75)</f>
        <v>1000</v>
      </c>
      <c r="J25" s="22">
        <f>(State_Production_Meat!J12*0.25)+(State_Production_Meat!K12*0.75)</f>
        <v>947.5</v>
      </c>
      <c r="K25" s="22">
        <f>(State_Production_Meat!K12*0.25)+(State_Production_Meat!L12*0.75)</f>
        <v>892.5</v>
      </c>
      <c r="L25" s="133">
        <f>(State_Production_Meat!L12*0.25)+(State_Production_Meat!M12*0.75)</f>
        <v>902.5</v>
      </c>
    </row>
    <row r="26" spans="2:12" s="19" customFormat="1" x14ac:dyDescent="0.25">
      <c r="B26" s="158" t="s">
        <v>149</v>
      </c>
      <c r="C26" s="21"/>
      <c r="D26" s="22">
        <f>(State_Production_Meat!D13*0.25)+(State_Production_Meat!E13*0.75)</f>
        <v>4000</v>
      </c>
      <c r="E26" s="22">
        <f>(State_Production_Meat!E13*0.25)+(State_Production_Meat!F13*0.75)</f>
        <v>4000</v>
      </c>
      <c r="F26" s="22">
        <f>(State_Production_Meat!F13*0.25)+(State_Production_Meat!G13*0.75)</f>
        <v>14500</v>
      </c>
      <c r="G26" s="22">
        <f>(State_Production_Meat!G13*0.25)+(State_Production_Meat!H13*0.75)</f>
        <v>19500</v>
      </c>
      <c r="H26" s="22">
        <f>(State_Production_Meat!H13*0.25)+(State_Production_Meat!I13*0.75)</f>
        <v>23750</v>
      </c>
      <c r="I26" s="22">
        <f>(State_Production_Meat!I13*0.25)+(State_Production_Meat!J13*0.75)</f>
        <v>26500</v>
      </c>
      <c r="J26" s="22">
        <f>(State_Production_Meat!J13*0.25)+(State_Production_Meat!K13*0.75)</f>
        <v>28935</v>
      </c>
      <c r="K26" s="22">
        <f>(State_Production_Meat!K13*0.25)+(State_Production_Meat!L13*0.75)</f>
        <v>32865</v>
      </c>
      <c r="L26" s="133">
        <f>(State_Production_Meat!L13*0.25)+(State_Production_Meat!M13*0.75)</f>
        <v>30337.5</v>
      </c>
    </row>
    <row r="27" spans="2:12" s="19" customFormat="1" x14ac:dyDescent="0.25">
      <c r="B27" s="158" t="s">
        <v>150</v>
      </c>
      <c r="C27" s="21"/>
      <c r="D27" s="22">
        <f>(State_Production_Meat!D14*0.25)+(State_Production_Meat!E14*0.75)</f>
        <v>0</v>
      </c>
      <c r="E27" s="22">
        <f>(State_Production_Meat!E14*0.25)+(State_Production_Meat!F14*0.75)</f>
        <v>0</v>
      </c>
      <c r="F27" s="22">
        <f>(State_Production_Meat!F14*0.25)+(State_Production_Meat!G14*0.75)</f>
        <v>0</v>
      </c>
      <c r="G27" s="22">
        <f>(State_Production_Meat!G14*0.25)+(State_Production_Meat!H14*0.75)</f>
        <v>75</v>
      </c>
      <c r="H27" s="22">
        <f>(State_Production_Meat!H14*0.25)+(State_Production_Meat!I14*0.75)</f>
        <v>100</v>
      </c>
      <c r="I27" s="22">
        <f>(State_Production_Meat!I14*0.25)+(State_Production_Meat!J14*0.75)</f>
        <v>100</v>
      </c>
      <c r="J27" s="22">
        <f>(State_Production_Meat!J14*0.25)+(State_Production_Meat!K14*0.75)</f>
        <v>92.5</v>
      </c>
      <c r="K27" s="22">
        <f>(State_Production_Meat!K14*0.25)+(State_Production_Meat!L14*0.75)</f>
        <v>90</v>
      </c>
      <c r="L27" s="133">
        <f>(State_Production_Meat!L14*0.25)+(State_Production_Meat!M14*0.75)</f>
        <v>90</v>
      </c>
    </row>
    <row r="28" spans="2:12" s="19" customFormat="1" x14ac:dyDescent="0.25">
      <c r="B28" s="158" t="s">
        <v>151</v>
      </c>
      <c r="C28" s="21"/>
      <c r="D28" s="22">
        <f>(State_Production_Meat!D15*0.25)+(State_Production_Meat!E15*0.75)</f>
        <v>57.5</v>
      </c>
      <c r="E28" s="22">
        <f>(State_Production_Meat!E15*0.25)+(State_Production_Meat!F15*0.75)</f>
        <v>0</v>
      </c>
      <c r="F28" s="22">
        <f>(State_Production_Meat!F15*0.25)+(State_Production_Meat!G15*0.75)</f>
        <v>225</v>
      </c>
      <c r="G28" s="22">
        <f>(State_Production_Meat!G15*0.25)+(State_Production_Meat!H15*0.75)</f>
        <v>225</v>
      </c>
      <c r="H28" s="22">
        <f>(State_Production_Meat!H15*0.25)+(State_Production_Meat!I15*0.75)</f>
        <v>200</v>
      </c>
      <c r="I28" s="22">
        <f>(State_Production_Meat!I15*0.25)+(State_Production_Meat!J15*0.75)</f>
        <v>200</v>
      </c>
      <c r="J28" s="22">
        <f>(State_Production_Meat!J15*0.25)+(State_Production_Meat!K15*0.75)</f>
        <v>207.5</v>
      </c>
      <c r="K28" s="22">
        <f>(State_Production_Meat!K15*0.25)+(State_Production_Meat!L15*0.75)</f>
        <v>210</v>
      </c>
      <c r="L28" s="133">
        <f>(State_Production_Meat!L15*0.25)+(State_Production_Meat!M15*0.75)</f>
        <v>367.5</v>
      </c>
    </row>
    <row r="29" spans="2:12" s="19" customFormat="1" x14ac:dyDescent="0.25">
      <c r="B29" s="158" t="s">
        <v>152</v>
      </c>
      <c r="C29" s="21"/>
      <c r="D29" s="22">
        <f>(State_Production_Meat!D16*0.25)+(State_Production_Meat!E16*0.75)</f>
        <v>31000</v>
      </c>
      <c r="E29" s="22">
        <f>(State_Production_Meat!E16*0.25)+(State_Production_Meat!F16*0.75)</f>
        <v>32500</v>
      </c>
      <c r="F29" s="22">
        <f>(State_Production_Meat!F16*0.25)+(State_Production_Meat!G16*0.75)</f>
        <v>32250</v>
      </c>
      <c r="G29" s="22">
        <f>(State_Production_Meat!G16*0.25)+(State_Production_Meat!H16*0.75)</f>
        <v>27500</v>
      </c>
      <c r="H29" s="22">
        <f>(State_Production_Meat!H16*0.25)+(State_Production_Meat!I16*0.75)</f>
        <v>26000</v>
      </c>
      <c r="I29" s="22">
        <f>(State_Production_Meat!I16*0.25)+(State_Production_Meat!J16*0.75)</f>
        <v>38000</v>
      </c>
      <c r="J29" s="22">
        <f>(State_Production_Meat!J16*0.25)+(State_Production_Meat!K16*0.75)</f>
        <v>44250</v>
      </c>
      <c r="K29" s="22">
        <f>(State_Production_Meat!K16*0.25)+(State_Production_Meat!L16*0.75)</f>
        <v>71932.5</v>
      </c>
      <c r="L29" s="133">
        <f>(State_Production_Meat!L16*0.25)+(State_Production_Meat!M16*0.75)</f>
        <v>78037.5</v>
      </c>
    </row>
    <row r="30" spans="2:12" s="19" customFormat="1" x14ac:dyDescent="0.25">
      <c r="B30" s="158" t="s">
        <v>153</v>
      </c>
      <c r="C30" s="21"/>
      <c r="D30" s="22">
        <f>(State_Production_Meat!D17*0.25)+(State_Production_Meat!E17*0.75)</f>
        <v>0</v>
      </c>
      <c r="E30" s="22">
        <f>(State_Production_Meat!E17*0.25)+(State_Production_Meat!F17*0.75)</f>
        <v>1500</v>
      </c>
      <c r="F30" s="22">
        <f>(State_Production_Meat!F17*0.25)+(State_Production_Meat!G17*0.75)</f>
        <v>4250</v>
      </c>
      <c r="G30" s="22">
        <f>(State_Production_Meat!G17*0.25)+(State_Production_Meat!H17*0.75)</f>
        <v>5750</v>
      </c>
      <c r="H30" s="22">
        <f>(State_Production_Meat!H17*0.25)+(State_Production_Meat!I17*0.75)</f>
        <v>6000</v>
      </c>
      <c r="I30" s="22">
        <f>(State_Production_Meat!I17*0.25)+(State_Production_Meat!J17*0.75)</f>
        <v>6750</v>
      </c>
      <c r="J30" s="22">
        <f>(State_Production_Meat!J17*0.25)+(State_Production_Meat!K17*0.75)</f>
        <v>9310</v>
      </c>
      <c r="K30" s="22">
        <f>(State_Production_Meat!K17*0.25)+(State_Production_Meat!L17*0.75)</f>
        <v>8737.5</v>
      </c>
      <c r="L30" s="133">
        <f>(State_Production_Meat!L17*0.25)+(State_Production_Meat!M17*0.75)</f>
        <v>5912.5</v>
      </c>
    </row>
    <row r="31" spans="2:12" s="19" customFormat="1" x14ac:dyDescent="0.25">
      <c r="B31" s="158" t="s">
        <v>154</v>
      </c>
      <c r="C31" s="21"/>
      <c r="D31" s="22">
        <f>(State_Production_Meat!D18*0.25)+(State_Production_Meat!E18*0.75)</f>
        <v>16750</v>
      </c>
      <c r="E31" s="22">
        <f>(State_Production_Meat!E18*0.25)+(State_Production_Meat!F18*0.75)</f>
        <v>18000</v>
      </c>
      <c r="F31" s="22">
        <f>(State_Production_Meat!F18*0.25)+(State_Production_Meat!G18*0.75)</f>
        <v>17250</v>
      </c>
      <c r="G31" s="22">
        <f>(State_Production_Meat!G18*0.25)+(State_Production_Meat!H18*0.75)</f>
        <v>18500</v>
      </c>
      <c r="H31" s="22">
        <f>(State_Production_Meat!H18*0.25)+(State_Production_Meat!I18*0.75)</f>
        <v>20500</v>
      </c>
      <c r="I31" s="22">
        <f>(State_Production_Meat!I18*0.25)+(State_Production_Meat!J18*0.75)</f>
        <v>21750</v>
      </c>
      <c r="J31" s="22">
        <f>(State_Production_Meat!J18*0.25)+(State_Production_Meat!K18*0.75)</f>
        <v>31960</v>
      </c>
      <c r="K31" s="22">
        <f>(State_Production_Meat!K18*0.25)+(State_Production_Meat!L18*0.75)</f>
        <v>34695</v>
      </c>
      <c r="L31" s="133">
        <f>(State_Production_Meat!L18*0.25)+(State_Production_Meat!M18*0.75)</f>
        <v>33510</v>
      </c>
    </row>
    <row r="32" spans="2:12" s="19" customFormat="1" x14ac:dyDescent="0.25">
      <c r="B32" s="158" t="s">
        <v>155</v>
      </c>
      <c r="C32" s="21"/>
      <c r="D32" s="22">
        <f>(State_Production_Meat!D19*0.25)+(State_Production_Meat!E19*0.75)</f>
        <v>7500</v>
      </c>
      <c r="E32" s="22">
        <f>(State_Production_Meat!E19*0.25)+(State_Production_Meat!F19*0.75)</f>
        <v>7750</v>
      </c>
      <c r="F32" s="22">
        <f>(State_Production_Meat!F19*0.25)+(State_Production_Meat!G19*0.75)</f>
        <v>147425</v>
      </c>
      <c r="G32" s="22">
        <f>(State_Production_Meat!G19*0.25)+(State_Production_Meat!H19*0.75)</f>
        <v>220975</v>
      </c>
      <c r="H32" s="22">
        <f>(State_Production_Meat!H19*0.25)+(State_Production_Meat!I19*0.75)</f>
        <v>238250</v>
      </c>
      <c r="I32" s="22">
        <f>(State_Production_Meat!I19*0.25)+(State_Production_Meat!J19*0.75)</f>
        <v>299500</v>
      </c>
      <c r="J32" s="22">
        <f>(State_Production_Meat!J19*0.25)+(State_Production_Meat!K19*0.75)</f>
        <v>332455</v>
      </c>
      <c r="K32" s="22">
        <f>(State_Production_Meat!K19*0.25)+(State_Production_Meat!L19*0.75)</f>
        <v>344942.5</v>
      </c>
      <c r="L32" s="133">
        <f>(State_Production_Meat!L19*0.25)+(State_Production_Meat!M19*0.75)</f>
        <v>361860</v>
      </c>
    </row>
    <row r="33" spans="2:12" s="19" customFormat="1" x14ac:dyDescent="0.25">
      <c r="B33" s="158" t="s">
        <v>156</v>
      </c>
      <c r="C33" s="21"/>
      <c r="D33" s="22">
        <f>(State_Production_Meat!D20*0.25)+(State_Production_Meat!E20*0.75)</f>
        <v>3000</v>
      </c>
      <c r="E33" s="22">
        <f>(State_Production_Meat!E20*0.25)+(State_Production_Meat!F20*0.75)</f>
        <v>3000</v>
      </c>
      <c r="F33" s="22">
        <f>(State_Production_Meat!F20*0.25)+(State_Production_Meat!G20*0.75)</f>
        <v>3750</v>
      </c>
      <c r="G33" s="22">
        <f>(State_Production_Meat!G20*0.25)+(State_Production_Meat!H20*0.75)</f>
        <v>4000</v>
      </c>
      <c r="H33" s="22">
        <f>(State_Production_Meat!H20*0.25)+(State_Production_Meat!I20*0.75)</f>
        <v>4000</v>
      </c>
      <c r="I33" s="22">
        <f>(State_Production_Meat!I20*0.25)+(State_Production_Meat!J20*0.75)</f>
        <v>3250</v>
      </c>
      <c r="J33" s="22">
        <f>(State_Production_Meat!J20*0.25)+(State_Production_Meat!K20*0.75)</f>
        <v>3727.5</v>
      </c>
      <c r="K33" s="22">
        <f>(State_Production_Meat!K20*0.25)+(State_Production_Meat!L20*0.75)</f>
        <v>3992.5</v>
      </c>
      <c r="L33" s="133">
        <f>(State_Production_Meat!L20*0.25)+(State_Production_Meat!M20*0.75)</f>
        <v>3992.5</v>
      </c>
    </row>
    <row r="34" spans="2:12" s="19" customFormat="1" x14ac:dyDescent="0.25">
      <c r="B34" s="158" t="s">
        <v>157</v>
      </c>
      <c r="C34" s="21"/>
      <c r="D34" s="22">
        <f>(State_Production_Meat!D21*0.25)+(State_Production_Meat!E21*0.75)</f>
        <v>20250</v>
      </c>
      <c r="E34" s="22">
        <f>(State_Production_Meat!E21*0.25)+(State_Production_Meat!F21*0.75)</f>
        <v>27000</v>
      </c>
      <c r="F34" s="22">
        <f>(State_Production_Meat!F21*0.25)+(State_Production_Meat!G21*0.75)</f>
        <v>27750</v>
      </c>
      <c r="G34" s="22">
        <f>(State_Production_Meat!G21*0.25)+(State_Production_Meat!H21*0.75)</f>
        <v>28000</v>
      </c>
      <c r="H34" s="22">
        <f>(State_Production_Meat!H21*0.25)+(State_Production_Meat!I21*0.75)</f>
        <v>29500</v>
      </c>
      <c r="I34" s="22">
        <f>(State_Production_Meat!I21*0.25)+(State_Production_Meat!J21*0.75)</f>
        <v>30750</v>
      </c>
      <c r="J34" s="22">
        <f>(State_Production_Meat!J21*0.25)+(State_Production_Meat!K21*0.75)</f>
        <v>32087.500000000004</v>
      </c>
      <c r="K34" s="22">
        <f>(State_Production_Meat!K21*0.25)+(State_Production_Meat!L21*0.75)</f>
        <v>33665</v>
      </c>
      <c r="L34" s="133">
        <f>(State_Production_Meat!L21*0.25)+(State_Production_Meat!M21*0.75)</f>
        <v>33290</v>
      </c>
    </row>
    <row r="35" spans="2:12" s="19" customFormat="1" x14ac:dyDescent="0.25">
      <c r="B35" s="158" t="s">
        <v>158</v>
      </c>
      <c r="C35" s="21"/>
      <c r="D35" s="22">
        <f>(State_Production_Meat!D22*0.25)+(State_Production_Meat!E22*0.75)</f>
        <v>43000</v>
      </c>
      <c r="E35" s="22">
        <f>(State_Production_Meat!E22*0.25)+(State_Production_Meat!F22*0.75)</f>
        <v>43750</v>
      </c>
      <c r="F35" s="22">
        <f>(State_Production_Meat!F22*0.25)+(State_Production_Meat!G22*0.75)</f>
        <v>46250</v>
      </c>
      <c r="G35" s="22">
        <f>(State_Production_Meat!G22*0.25)+(State_Production_Meat!H22*0.75)</f>
        <v>47000</v>
      </c>
      <c r="H35" s="22">
        <f>(State_Production_Meat!H22*0.25)+(State_Production_Meat!I22*0.75)</f>
        <v>47000</v>
      </c>
      <c r="I35" s="22">
        <f>(State_Production_Meat!I22*0.25)+(State_Production_Meat!J22*0.75)</f>
        <v>44750</v>
      </c>
      <c r="J35" s="22">
        <f>(State_Production_Meat!J22*0.25)+(State_Production_Meat!K22*0.75)</f>
        <v>45455</v>
      </c>
      <c r="K35" s="22">
        <f>(State_Production_Meat!K22*0.25)+(State_Production_Meat!L22*0.75)</f>
        <v>44875</v>
      </c>
      <c r="L35" s="133">
        <f>(State_Production_Meat!L22*0.25)+(State_Production_Meat!M22*0.75)</f>
        <v>45217.5</v>
      </c>
    </row>
    <row r="36" spans="2:12" s="19" customFormat="1" x14ac:dyDescent="0.25">
      <c r="B36" s="158" t="s">
        <v>159</v>
      </c>
      <c r="C36" s="21"/>
      <c r="D36" s="22">
        <f>(State_Production_Meat!D23*0.25)+(State_Production_Meat!E23*0.75)</f>
        <v>50</v>
      </c>
      <c r="E36" s="22">
        <f>(State_Production_Meat!E23*0.25)+(State_Production_Meat!F23*0.75)</f>
        <v>225</v>
      </c>
      <c r="F36" s="22">
        <f>(State_Production_Meat!F23*0.25)+(State_Production_Meat!G23*0.75)</f>
        <v>300</v>
      </c>
      <c r="G36" s="22">
        <f>(State_Production_Meat!G23*0.25)+(State_Production_Meat!H23*0.75)</f>
        <v>300</v>
      </c>
      <c r="H36" s="22">
        <f>(State_Production_Meat!H23*0.25)+(State_Production_Meat!I23*0.75)</f>
        <v>375</v>
      </c>
      <c r="I36" s="22">
        <f>(State_Production_Meat!I23*0.25)+(State_Production_Meat!J23*0.75)</f>
        <v>400</v>
      </c>
      <c r="J36" s="22">
        <f>(State_Production_Meat!J23*0.25)+(State_Production_Meat!K23*0.75)</f>
        <v>415</v>
      </c>
      <c r="K36" s="22">
        <f>(State_Production_Meat!K23*0.25)+(State_Production_Meat!L23*0.75)</f>
        <v>390</v>
      </c>
      <c r="L36" s="133">
        <f>(State_Production_Meat!L23*0.25)+(State_Production_Meat!M23*0.75)</f>
        <v>425</v>
      </c>
    </row>
    <row r="37" spans="2:12" s="19" customFormat="1" x14ac:dyDescent="0.25">
      <c r="B37" s="158" t="s">
        <v>160</v>
      </c>
      <c r="C37" s="21"/>
      <c r="D37" s="22">
        <f>(State_Production_Meat!D24*0.25)+(State_Production_Meat!E24*0.75)</f>
        <v>99750</v>
      </c>
      <c r="E37" s="22">
        <f>(State_Production_Meat!E24*0.25)+(State_Production_Meat!F24*0.75)</f>
        <v>105250</v>
      </c>
      <c r="F37" s="22">
        <f>(State_Production_Meat!F24*0.25)+(State_Production_Meat!G24*0.75)</f>
        <v>109250</v>
      </c>
      <c r="G37" s="22">
        <f>(State_Production_Meat!G24*0.25)+(State_Production_Meat!H24*0.75)</f>
        <v>113750</v>
      </c>
      <c r="H37" s="22">
        <f>(State_Production_Meat!H24*0.25)+(State_Production_Meat!I24*0.75)</f>
        <v>118000</v>
      </c>
      <c r="I37" s="22">
        <f>(State_Production_Meat!I24*0.25)+(State_Production_Meat!J24*0.75)</f>
        <v>122750</v>
      </c>
      <c r="J37" s="22">
        <f>(State_Production_Meat!J24*0.25)+(State_Production_Meat!K24*0.75)</f>
        <v>135685</v>
      </c>
      <c r="K37" s="22">
        <f>(State_Production_Meat!K24*0.25)+(State_Production_Meat!L24*0.75)</f>
        <v>159440</v>
      </c>
      <c r="L37" s="133">
        <f>(State_Production_Meat!L24*0.25)+(State_Production_Meat!M24*0.75)</f>
        <v>168917.5</v>
      </c>
    </row>
    <row r="38" spans="2:12" s="19" customFormat="1" x14ac:dyDescent="0.25">
      <c r="B38" s="158" t="s">
        <v>161</v>
      </c>
      <c r="C38" s="21"/>
      <c r="D38" s="22">
        <f>(State_Production_Meat!D25*0.25)+(State_Production_Meat!E25*0.75)</f>
        <v>63750</v>
      </c>
      <c r="E38" s="22">
        <f>(State_Production_Meat!E25*0.25)+(State_Production_Meat!F25*0.75)</f>
        <v>71000</v>
      </c>
      <c r="F38" s="22">
        <f>(State_Production_Meat!F25*0.25)+(State_Production_Meat!G25*0.75)</f>
        <v>115000</v>
      </c>
      <c r="G38" s="22">
        <f>(State_Production_Meat!G25*0.25)+(State_Production_Meat!H25*0.75)</f>
        <v>125000</v>
      </c>
      <c r="H38" s="22">
        <f>(State_Production_Meat!H25*0.25)+(State_Production_Meat!I25*0.75)</f>
        <v>119500</v>
      </c>
      <c r="I38" s="22">
        <f>(State_Production_Meat!I25*0.25)+(State_Production_Meat!J25*0.75)</f>
        <v>122500</v>
      </c>
      <c r="J38" s="22">
        <f>(State_Production_Meat!J25*0.25)+(State_Production_Meat!K25*0.75)</f>
        <v>350177.5</v>
      </c>
      <c r="K38" s="22">
        <f>(State_Production_Meat!K25*0.25)+(State_Production_Meat!L25*0.75)</f>
        <v>407135</v>
      </c>
      <c r="L38" s="133">
        <f>(State_Production_Meat!L25*0.25)+(State_Production_Meat!M25*0.75)</f>
        <v>412292.5</v>
      </c>
    </row>
    <row r="39" spans="2:12" s="19" customFormat="1" x14ac:dyDescent="0.25">
      <c r="B39" s="158" t="s">
        <v>162</v>
      </c>
      <c r="C39" s="21"/>
      <c r="D39" s="22">
        <f>(State_Production_Meat!D26*0.25)+(State_Production_Meat!E26*0.75)</f>
        <v>18250</v>
      </c>
      <c r="E39" s="22">
        <f>(State_Production_Meat!E26*0.25)+(State_Production_Meat!F26*0.75)</f>
        <v>19750</v>
      </c>
      <c r="F39" s="22">
        <f>(State_Production_Meat!F26*0.25)+(State_Production_Meat!G26*0.75)</f>
        <v>32000</v>
      </c>
      <c r="G39" s="22">
        <f>(State_Production_Meat!G26*0.25)+(State_Production_Meat!H26*0.75)</f>
        <v>34500</v>
      </c>
      <c r="H39" s="22">
        <f>(State_Production_Meat!H26*0.25)+(State_Production_Meat!I26*0.75)</f>
        <v>35500</v>
      </c>
      <c r="I39" s="22">
        <f>(State_Production_Meat!I26*0.25)+(State_Production_Meat!J26*0.75)</f>
        <v>37500</v>
      </c>
      <c r="J39" s="22">
        <f>(State_Production_Meat!J26*0.25)+(State_Production_Meat!K26*0.75)</f>
        <v>39042.5</v>
      </c>
      <c r="K39" s="22">
        <f>(State_Production_Meat!K26*0.25)+(State_Production_Meat!L26*0.75)</f>
        <v>42015</v>
      </c>
      <c r="L39" s="133">
        <f>(State_Production_Meat!L26*0.25)+(State_Production_Meat!M26*0.75)</f>
        <v>46475</v>
      </c>
    </row>
    <row r="40" spans="2:12" s="19" customFormat="1" x14ac:dyDescent="0.25">
      <c r="B40" s="158" t="s">
        <v>163</v>
      </c>
      <c r="C40" s="21"/>
      <c r="D40" s="22">
        <f>(State_Production_Meat!D27*0.25)+(State_Production_Meat!E27*0.75)</f>
        <v>234500</v>
      </c>
      <c r="E40" s="22">
        <f>(State_Production_Meat!E27*0.25)+(State_Production_Meat!F27*0.75)</f>
        <v>241250</v>
      </c>
      <c r="F40" s="22">
        <f>(State_Production_Meat!F27*0.25)+(State_Production_Meat!G27*0.75)</f>
        <v>454500</v>
      </c>
      <c r="G40" s="22">
        <f>(State_Production_Meat!G27*0.25)+(State_Production_Meat!H27*0.75)</f>
        <v>533250</v>
      </c>
      <c r="H40" s="22">
        <f>(State_Production_Meat!H27*0.25)+(State_Production_Meat!I27*0.75)</f>
        <v>542750</v>
      </c>
      <c r="I40" s="22">
        <f>(State_Production_Meat!I27*0.25)+(State_Production_Meat!J27*0.75)</f>
        <v>558500</v>
      </c>
      <c r="J40" s="22">
        <f>(State_Production_Meat!J27*0.25)+(State_Production_Meat!K27*0.75)</f>
        <v>579245</v>
      </c>
      <c r="K40" s="22">
        <f>(State_Production_Meat!K27*0.25)+(State_Production_Meat!L27*0.75)</f>
        <v>589175</v>
      </c>
      <c r="L40" s="133">
        <f>(State_Production_Meat!L27*0.25)+(State_Production_Meat!M27*0.75)</f>
        <v>601142.5</v>
      </c>
    </row>
    <row r="41" spans="2:12" s="19" customFormat="1" x14ac:dyDescent="0.25">
      <c r="B41" s="158" t="s">
        <v>164</v>
      </c>
      <c r="C41" s="21"/>
      <c r="D41" s="22">
        <f>(State_Production_Meat!D28*0.25)+(State_Production_Meat!E28*0.75)</f>
        <v>23000</v>
      </c>
      <c r="E41" s="22">
        <f>(State_Production_Meat!E28*0.25)+(State_Production_Meat!F28*0.75)</f>
        <v>23000</v>
      </c>
      <c r="F41" s="22">
        <f>(State_Production_Meat!F28*0.25)+(State_Production_Meat!G28*0.75)</f>
        <v>23450</v>
      </c>
      <c r="G41" s="22">
        <f>(State_Production_Meat!G28*0.25)+(State_Production_Meat!H28*0.75)</f>
        <v>23225</v>
      </c>
      <c r="H41" s="22">
        <f>(State_Production_Meat!H28*0.25)+(State_Production_Meat!I28*0.75)</f>
        <v>23775</v>
      </c>
      <c r="I41" s="22">
        <f>(State_Production_Meat!I28*0.25)+(State_Production_Meat!J28*0.75)</f>
        <v>24000</v>
      </c>
      <c r="J41" s="22">
        <f>(State_Production_Meat!J28*0.25)+(State_Production_Meat!K28*0.75)</f>
        <v>24322.5</v>
      </c>
      <c r="K41" s="22">
        <f>(State_Production_Meat!K28*0.25)+(State_Production_Meat!L28*0.75)</f>
        <v>24872.5</v>
      </c>
      <c r="L41" s="133">
        <f>(State_Production_Meat!L28*0.25)+(State_Production_Meat!M28*0.75)</f>
        <v>25012.5</v>
      </c>
    </row>
    <row r="42" spans="2:12" s="19" customFormat="1" x14ac:dyDescent="0.25">
      <c r="B42" s="158" t="s">
        <v>165</v>
      </c>
      <c r="C42" s="21"/>
      <c r="D42" s="22">
        <f>(State_Production_Meat!D29*0.25)+(State_Production_Meat!E29*0.75)</f>
        <v>36750</v>
      </c>
      <c r="E42" s="22">
        <f>(State_Production_Meat!E29*0.25)+(State_Production_Meat!F29*0.75)</f>
        <v>36250</v>
      </c>
      <c r="F42" s="22">
        <f>(State_Production_Meat!F29*0.25)+(State_Production_Meat!G29*0.75)</f>
        <v>36750</v>
      </c>
      <c r="G42" s="22">
        <f>(State_Production_Meat!G29*0.25)+(State_Production_Meat!H29*0.75)</f>
        <v>37000</v>
      </c>
      <c r="H42" s="22">
        <f>(State_Production_Meat!H29*0.25)+(State_Production_Meat!I29*0.75)</f>
        <v>37000</v>
      </c>
      <c r="I42" s="22">
        <f>(State_Production_Meat!I29*0.25)+(State_Production_Meat!J29*0.75)</f>
        <v>37750</v>
      </c>
      <c r="J42" s="22">
        <f>(State_Production_Meat!J29*0.25)+(State_Production_Meat!K29*0.75)</f>
        <v>38180</v>
      </c>
      <c r="K42" s="22">
        <f>(State_Production_Meat!K29*0.25)+(State_Production_Meat!L29*0.75)</f>
        <v>38450</v>
      </c>
      <c r="L42" s="133">
        <f>(State_Production_Meat!L29*0.25)+(State_Production_Meat!M29*0.75)</f>
        <v>39885</v>
      </c>
    </row>
    <row r="43" spans="2:12" s="19" customFormat="1" x14ac:dyDescent="0.25">
      <c r="B43" s="158" t="s">
        <v>166</v>
      </c>
      <c r="C43" s="21"/>
      <c r="D43" s="22">
        <f>(State_Production_Meat!D30*0.25)+(State_Production_Meat!E30*0.75)</f>
        <v>9000</v>
      </c>
      <c r="E43" s="22">
        <f>(State_Production_Meat!E30*0.25)+(State_Production_Meat!F30*0.75)</f>
        <v>9750</v>
      </c>
      <c r="F43" s="22">
        <f>(State_Production_Meat!F30*0.25)+(State_Production_Meat!G30*0.75)</f>
        <v>10750</v>
      </c>
      <c r="G43" s="22">
        <f>(State_Production_Meat!G30*0.25)+(State_Production_Meat!H30*0.75)</f>
        <v>12500</v>
      </c>
      <c r="H43" s="22">
        <f>(State_Production_Meat!H30*0.25)+(State_Production_Meat!I30*0.75)</f>
        <v>10750</v>
      </c>
      <c r="I43" s="22">
        <f>(State_Production_Meat!I30*0.25)+(State_Production_Meat!J30*0.75)</f>
        <v>10000</v>
      </c>
      <c r="J43" s="22">
        <f>(State_Production_Meat!J30*0.25)+(State_Production_Meat!K30*0.75)</f>
        <v>12370</v>
      </c>
      <c r="K43" s="22">
        <f>(State_Production_Meat!K30*0.25)+(State_Production_Meat!L30*0.75)</f>
        <v>12350</v>
      </c>
      <c r="L43" s="133">
        <f>(State_Production_Meat!L30*0.25)+(State_Production_Meat!M30*0.75)</f>
        <v>12162.5</v>
      </c>
    </row>
    <row r="44" spans="2:12" s="19" customFormat="1" x14ac:dyDescent="0.25">
      <c r="B44" s="158" t="s">
        <v>167</v>
      </c>
      <c r="C44" s="21"/>
      <c r="D44" s="22">
        <f>(State_Production_Meat!D31*0.25)+(State_Production_Meat!E31*0.75)</f>
        <v>62500</v>
      </c>
      <c r="E44" s="22">
        <f>(State_Production_Meat!E31*0.25)+(State_Production_Meat!F31*0.75)</f>
        <v>63000</v>
      </c>
      <c r="F44" s="22">
        <f>(State_Production_Meat!F31*0.25)+(State_Production_Meat!G31*0.75)</f>
        <v>32250</v>
      </c>
      <c r="G44" s="22">
        <f>(State_Production_Meat!G31*0.25)+(State_Production_Meat!H31*0.75)</f>
        <v>52750</v>
      </c>
      <c r="H44" s="22">
        <f>(State_Production_Meat!H31*0.25)+(State_Production_Meat!I31*0.75)</f>
        <v>65250</v>
      </c>
      <c r="I44" s="22">
        <f>(State_Production_Meat!I31*0.25)+(State_Production_Meat!J31*0.75)</f>
        <v>65250</v>
      </c>
      <c r="J44" s="22">
        <f>(State_Production_Meat!J31*0.25)+(State_Production_Meat!K31*0.75)</f>
        <v>74675</v>
      </c>
      <c r="K44" s="22">
        <f>(State_Production_Meat!K31*0.25)+(State_Production_Meat!L31*0.75)</f>
        <v>72455</v>
      </c>
      <c r="L44" s="133">
        <f>(State_Production_Meat!L31*0.25)+(State_Production_Meat!M31*0.75)</f>
        <v>68270</v>
      </c>
    </row>
    <row r="45" spans="2:12" s="19" customFormat="1" x14ac:dyDescent="0.25">
      <c r="B45" s="158" t="s">
        <v>168</v>
      </c>
      <c r="C45" s="21"/>
      <c r="D45" s="22">
        <f>(State_Production_Meat!D32*0.25)+(State_Production_Meat!E32*0.75)</f>
        <v>51750</v>
      </c>
      <c r="E45" s="22">
        <f>(State_Production_Meat!E32*0.25)+(State_Production_Meat!F32*0.75)</f>
        <v>54250</v>
      </c>
      <c r="F45" s="22">
        <f>(State_Production_Meat!F32*0.25)+(State_Production_Meat!G32*0.75)</f>
        <v>96250</v>
      </c>
      <c r="G45" s="22">
        <f>(State_Production_Meat!G32*0.25)+(State_Production_Meat!H32*0.75)</f>
        <v>116000</v>
      </c>
      <c r="H45" s="22">
        <f>(State_Production_Meat!H32*0.25)+(State_Production_Meat!I32*0.75)</f>
        <v>125500</v>
      </c>
      <c r="I45" s="22">
        <f>(State_Production_Meat!I32*0.25)+(State_Production_Meat!J32*0.75)</f>
        <v>135500</v>
      </c>
      <c r="J45" s="22">
        <f>(State_Production_Meat!J32*0.25)+(State_Production_Meat!K32*0.75)</f>
        <v>137917.5</v>
      </c>
      <c r="K45" s="22">
        <f>(State_Production_Meat!K32*0.25)+(State_Production_Meat!L32*0.75)</f>
        <v>140110</v>
      </c>
      <c r="L45" s="133">
        <f>(State_Production_Meat!L32*0.25)+(State_Production_Meat!M32*0.75)</f>
        <v>150502.5</v>
      </c>
    </row>
    <row r="46" spans="2:12" s="19" customFormat="1" x14ac:dyDescent="0.25">
      <c r="B46" s="158" t="s">
        <v>169</v>
      </c>
      <c r="C46" s="21"/>
      <c r="D46" s="22">
        <f>(State_Production_Meat!D33*0.25)+(State_Production_Meat!E33*0.75)</f>
        <v>6000</v>
      </c>
      <c r="E46" s="22">
        <f>(State_Production_Meat!E33*0.25)+(State_Production_Meat!F33*0.75)</f>
        <v>8500</v>
      </c>
      <c r="F46" s="22">
        <f>(State_Production_Meat!F33*0.25)+(State_Production_Meat!G33*0.75)</f>
        <v>8250</v>
      </c>
      <c r="G46" s="22">
        <f>(State_Production_Meat!G33*0.25)+(State_Production_Meat!H33*0.75)</f>
        <v>8750</v>
      </c>
      <c r="H46" s="22">
        <f>(State_Production_Meat!H33*0.25)+(State_Production_Meat!I33*0.75)</f>
        <v>10500</v>
      </c>
      <c r="I46" s="22">
        <f>(State_Production_Meat!I33*0.25)+(State_Production_Meat!J33*0.75)</f>
        <v>12500</v>
      </c>
      <c r="J46" s="22">
        <f>(State_Production_Meat!J33*0.25)+(State_Production_Meat!K33*0.75)</f>
        <v>13442.5</v>
      </c>
      <c r="K46" s="22">
        <f>(State_Production_Meat!K33*0.25)+(State_Production_Meat!L33*0.75)</f>
        <v>13912.5</v>
      </c>
      <c r="L46" s="133">
        <f>(State_Production_Meat!L33*0.25)+(State_Production_Meat!M33*0.75)</f>
        <v>14237.5</v>
      </c>
    </row>
    <row r="47" spans="2:12" s="19" customFormat="1" x14ac:dyDescent="0.25">
      <c r="B47" s="158" t="s">
        <v>170</v>
      </c>
      <c r="C47" s="21"/>
      <c r="D47" s="22">
        <f>(State_Production_Meat!D34*0.25)+(State_Production_Meat!E34*0.75)</f>
        <v>4000</v>
      </c>
      <c r="E47" s="22">
        <f>(State_Production_Meat!E34*0.25)+(State_Production_Meat!F34*0.75)</f>
        <v>53500</v>
      </c>
      <c r="F47" s="22">
        <f>(State_Production_Meat!F34*0.25)+(State_Production_Meat!G34*0.75)</f>
        <v>99250</v>
      </c>
      <c r="G47" s="22">
        <f>(State_Production_Meat!G34*0.25)+(State_Production_Meat!H34*0.75)</f>
        <v>108250</v>
      </c>
      <c r="H47" s="22">
        <f>(State_Production_Meat!H34*0.25)+(State_Production_Meat!I34*0.75)</f>
        <v>137250</v>
      </c>
      <c r="I47" s="22">
        <f>(State_Production_Meat!I34*0.25)+(State_Production_Meat!J34*0.75)</f>
        <v>168000</v>
      </c>
      <c r="J47" s="22">
        <f>(State_Production_Meat!J34*0.25)+(State_Production_Meat!K34*0.75)</f>
        <v>179327.5</v>
      </c>
      <c r="K47" s="22">
        <f>(State_Production_Meat!K34*0.25)+(State_Production_Meat!L34*0.75)</f>
        <v>204297.5</v>
      </c>
      <c r="L47" s="133">
        <f>(State_Production_Meat!L34*0.25)+(State_Production_Meat!M34*0.75)</f>
        <v>229307.5</v>
      </c>
    </row>
    <row r="48" spans="2:12" s="19" customFormat="1" x14ac:dyDescent="0.25">
      <c r="B48" s="158" t="s">
        <v>171</v>
      </c>
      <c r="C48" s="21"/>
      <c r="D48" s="22">
        <f>(State_Production_Meat!D35*0.25)+(State_Production_Meat!E35*0.75)</f>
        <v>67000</v>
      </c>
      <c r="E48" s="22">
        <f>(State_Production_Meat!E35*0.25)+(State_Production_Meat!F35*0.75)</f>
        <v>68750</v>
      </c>
      <c r="F48" s="22">
        <f>(State_Production_Meat!F35*0.25)+(State_Production_Meat!G35*0.75)</f>
        <v>77250</v>
      </c>
      <c r="G48" s="22">
        <f>(State_Production_Meat!G35*0.25)+(State_Production_Meat!H35*0.75)</f>
        <v>83000</v>
      </c>
      <c r="H48" s="22">
        <f>(State_Production_Meat!H35*0.25)+(State_Production_Meat!I35*0.75)</f>
        <v>90000</v>
      </c>
      <c r="I48" s="22">
        <f>(State_Production_Meat!I35*0.25)+(State_Production_Meat!J35*0.75)</f>
        <v>103250</v>
      </c>
      <c r="J48" s="22">
        <f>(State_Production_Meat!J35*0.25)+(State_Production_Meat!K35*0.75)</f>
        <v>118415</v>
      </c>
      <c r="K48" s="22">
        <f>(State_Production_Meat!K35*0.25)+(State_Production_Meat!L35*0.75)</f>
        <v>144345</v>
      </c>
      <c r="L48" s="133">
        <f>(State_Production_Meat!L35*0.25)+(State_Production_Meat!M35*0.75)</f>
        <v>169097.5</v>
      </c>
    </row>
    <row r="49" spans="2:12" s="19" customFormat="1" x14ac:dyDescent="0.25">
      <c r="B49" s="158" t="s">
        <v>172</v>
      </c>
      <c r="C49" s="21"/>
      <c r="D49" s="22">
        <f>(State_Production_Meat!D36*0.25)+(State_Production_Meat!E36*0.75)</f>
        <v>51000</v>
      </c>
      <c r="E49" s="22">
        <f>(State_Production_Meat!E36*0.25)+(State_Production_Meat!F36*0.75)</f>
        <v>17000</v>
      </c>
      <c r="F49" s="22">
        <f>(State_Production_Meat!F36*0.25)+(State_Production_Meat!G36*0.75)</f>
        <v>1500</v>
      </c>
      <c r="G49" s="22">
        <f>(State_Production_Meat!G36*0.25)+(State_Production_Meat!H36*0.75)</f>
        <v>1250</v>
      </c>
      <c r="H49" s="22">
        <f>(State_Production_Meat!H36*0.25)+(State_Production_Meat!I36*0.75)</f>
        <v>2500</v>
      </c>
      <c r="I49" s="22">
        <f>(State_Production_Meat!I36*0.25)+(State_Production_Meat!J36*0.75)</f>
        <v>3000</v>
      </c>
      <c r="J49" s="22">
        <f>(State_Production_Meat!J36*0.25)+(State_Production_Meat!K36*0.75)</f>
        <v>3000</v>
      </c>
      <c r="K49" s="22">
        <f>(State_Production_Meat!K36*0.25)+(State_Production_Meat!L36*0.75)</f>
        <v>3000</v>
      </c>
      <c r="L49" s="133">
        <f>(State_Production_Meat!L36*0.25)+(State_Production_Meat!M36*0.75)</f>
        <v>3000</v>
      </c>
    </row>
    <row r="50" spans="2:12" s="19" customFormat="1" x14ac:dyDescent="0.25">
      <c r="B50" s="158" t="s">
        <v>173</v>
      </c>
      <c r="C50" s="21"/>
      <c r="D50" s="22">
        <f>(State_Production_Meat!D37*0.25)+(State_Production_Meat!E37*0.75)</f>
        <v>110500</v>
      </c>
      <c r="E50" s="22">
        <f>(State_Production_Meat!E37*0.25)+(State_Production_Meat!F37*0.75)</f>
        <v>194750</v>
      </c>
      <c r="F50" s="22">
        <f>(State_Production_Meat!F37*0.25)+(State_Production_Meat!G37*0.75)</f>
        <v>376750</v>
      </c>
      <c r="G50" s="22">
        <f>(State_Production_Meat!G37*0.25)+(State_Production_Meat!H37*0.75)</f>
        <v>450000</v>
      </c>
      <c r="H50" s="22">
        <f>(State_Production_Meat!H37*0.25)+(State_Production_Meat!I37*0.75)</f>
        <v>490750</v>
      </c>
      <c r="I50" s="22">
        <f>(State_Production_Meat!I37*0.25)+(State_Production_Meat!J37*0.75)</f>
        <v>475000</v>
      </c>
      <c r="J50" s="22">
        <f>(State_Production_Meat!J37*0.25)+(State_Production_Meat!K37*0.75)</f>
        <v>461770</v>
      </c>
      <c r="K50" s="22">
        <f>(State_Production_Meat!K37*0.25)+(State_Production_Meat!L37*0.75)</f>
        <v>461845</v>
      </c>
      <c r="L50" s="133">
        <f>(State_Production_Meat!L37*0.25)+(State_Production_Meat!M37*0.75)</f>
        <v>463967.5</v>
      </c>
    </row>
    <row r="51" spans="2:12" s="19" customFormat="1" x14ac:dyDescent="0.25">
      <c r="B51" s="158" t="s">
        <v>193</v>
      </c>
      <c r="C51" s="21"/>
      <c r="D51" s="22">
        <f>(State_Production_Meat!D38*0.25)+(State_Production_Meat!E38*0.75)</f>
        <v>0</v>
      </c>
      <c r="E51" s="22">
        <f>(State_Production_Meat!E38*0.25)+(State_Production_Meat!F38*0.75)</f>
        <v>0</v>
      </c>
      <c r="F51" s="22">
        <f>(State_Production_Meat!F38*0.25)+(State_Production_Meat!G38*0.75)</f>
        <v>0</v>
      </c>
      <c r="G51" s="22">
        <f>(State_Production_Meat!G38*0.25)+(State_Production_Meat!H38*0.75)</f>
        <v>0</v>
      </c>
      <c r="H51" s="22">
        <f>(State_Production_Meat!H38*0.25)+(State_Production_Meat!I38*0.75)</f>
        <v>0</v>
      </c>
      <c r="I51" s="22">
        <f>(State_Production_Meat!I38*0.25)+(State_Production_Meat!J38*0.75)</f>
        <v>0</v>
      </c>
      <c r="J51" s="22">
        <f>(State_Production_Meat!J38*0.25)+(State_Production_Meat!K38*0.75)</f>
        <v>0</v>
      </c>
      <c r="K51" s="22">
        <f>(State_Production_Meat!K38*0.25)+(State_Production_Meat!L38*0.75)</f>
        <v>0</v>
      </c>
      <c r="L51" s="133">
        <f>(State_Production_Meat!L38*0.25)+(State_Production_Meat!M38*0.75)</f>
        <v>0</v>
      </c>
    </row>
    <row r="52" spans="2:12" s="19" customFormat="1" x14ac:dyDescent="0.25">
      <c r="B52" s="158" t="s">
        <v>174</v>
      </c>
      <c r="C52" s="21"/>
      <c r="D52" s="22">
        <f>(State_Production_Meat!D39*0.25)+(State_Production_Meat!E39*0.75)</f>
        <v>11250</v>
      </c>
      <c r="E52" s="22">
        <f>(State_Production_Meat!E39*0.25)+(State_Production_Meat!F39*0.75)</f>
        <v>12750</v>
      </c>
      <c r="F52" s="22">
        <f>(State_Production_Meat!F39*0.25)+(State_Production_Meat!G39*0.75)</f>
        <v>13750</v>
      </c>
      <c r="G52" s="22">
        <f>(State_Production_Meat!G39*0.25)+(State_Production_Meat!H39*0.75)</f>
        <v>17750</v>
      </c>
      <c r="H52" s="22">
        <f>(State_Production_Meat!H39*0.25)+(State_Production_Meat!I39*0.75)</f>
        <v>20500</v>
      </c>
      <c r="I52" s="22">
        <f>(State_Production_Meat!I39*0.25)+(State_Production_Meat!J39*0.75)</f>
        <v>22500</v>
      </c>
      <c r="J52" s="22">
        <f>(State_Production_Meat!J39*0.25)+(State_Production_Meat!K39*0.75)</f>
        <v>24500</v>
      </c>
      <c r="K52" s="22">
        <f>(State_Production_Meat!K39*0.25)+(State_Production_Meat!L39*0.75)</f>
        <v>30092.5</v>
      </c>
      <c r="L52" s="133">
        <f>(State_Production_Meat!L39*0.25)+(State_Production_Meat!M39*0.75)</f>
        <v>32165</v>
      </c>
    </row>
    <row r="53" spans="2:12" s="19" customFormat="1" x14ac:dyDescent="0.25">
      <c r="B53" s="158" t="s">
        <v>175</v>
      </c>
      <c r="C53" s="21"/>
      <c r="D53" s="22">
        <f>(State_Production_Meat!D40*0.25)+(State_Production_Meat!E40*0.75)</f>
        <v>196000</v>
      </c>
      <c r="E53" s="22">
        <f>(State_Production_Meat!E40*0.25)+(State_Production_Meat!F40*0.75)</f>
        <v>199500</v>
      </c>
      <c r="F53" s="22">
        <f>(State_Production_Meat!F40*0.25)+(State_Production_Meat!G40*0.75)</f>
        <v>572000</v>
      </c>
      <c r="G53" s="22">
        <f>(State_Production_Meat!G40*0.25)+(State_Production_Meat!H40*0.75)</f>
        <v>749250</v>
      </c>
      <c r="H53" s="22">
        <f>(State_Production_Meat!H40*0.25)+(State_Production_Meat!I40*0.75)</f>
        <v>791750</v>
      </c>
      <c r="I53" s="22">
        <f>(State_Production_Meat!I40*0.25)+(State_Production_Meat!J40*0.75)</f>
        <v>833750</v>
      </c>
      <c r="J53" s="22">
        <f>(State_Production_Meat!J40*0.25)+(State_Production_Meat!K40*0.75)</f>
        <v>927950</v>
      </c>
      <c r="K53" s="22">
        <f>(State_Production_Meat!K40*0.25)+(State_Production_Meat!L40*0.75)</f>
        <v>1091537.5</v>
      </c>
      <c r="L53" s="133">
        <f>(State_Production_Meat!L40*0.25)+(State_Production_Meat!M40*0.75)</f>
        <v>1200150</v>
      </c>
    </row>
    <row r="54" spans="2:12" s="19" customFormat="1" x14ac:dyDescent="0.25">
      <c r="B54" s="158" t="s">
        <v>176</v>
      </c>
      <c r="C54" s="21"/>
      <c r="D54" s="22">
        <f>(State_Production_Meat!D41*0.25)+(State_Production_Meat!E41*0.75)</f>
        <v>6000</v>
      </c>
      <c r="E54" s="22">
        <f>(State_Production_Meat!E41*0.25)+(State_Production_Meat!F41*0.75)</f>
        <v>6750</v>
      </c>
      <c r="F54" s="22">
        <f>(State_Production_Meat!F41*0.25)+(State_Production_Meat!G41*0.75)</f>
        <v>8500</v>
      </c>
      <c r="G54" s="22">
        <f>(State_Production_Meat!G41*0.25)+(State_Production_Meat!H41*0.75)</f>
        <v>9750</v>
      </c>
      <c r="H54" s="22">
        <f>(State_Production_Meat!H41*0.25)+(State_Production_Meat!I41*0.75)</f>
        <v>10000</v>
      </c>
      <c r="I54" s="22">
        <f>(State_Production_Meat!I41*0.25)+(State_Production_Meat!J41*0.75)</f>
        <v>13000</v>
      </c>
      <c r="J54" s="22">
        <f>(State_Production_Meat!J41*0.25)+(State_Production_Meat!K41*0.75)</f>
        <v>15312.5</v>
      </c>
      <c r="K54" s="22">
        <f>(State_Production_Meat!K41*0.25)+(State_Production_Meat!L41*0.75)</f>
        <v>20115</v>
      </c>
      <c r="L54" s="133">
        <f>(State_Production_Meat!L41*0.25)+(State_Production_Meat!M41*0.75)</f>
        <v>23122.5</v>
      </c>
    </row>
    <row r="55" spans="2:12" s="19" customFormat="1" x14ac:dyDescent="0.25">
      <c r="B55" s="158" t="s">
        <v>177</v>
      </c>
      <c r="C55" s="21"/>
      <c r="D55" s="22">
        <f>(State_Production_Meat!D42*0.25)+(State_Production_Meat!E42*0.75)</f>
        <v>484000</v>
      </c>
      <c r="E55" s="22">
        <f>(State_Production_Meat!E42*0.25)+(State_Production_Meat!F42*0.75)</f>
        <v>293500</v>
      </c>
      <c r="F55" s="22">
        <f>(State_Production_Meat!F42*0.25)+(State_Production_Meat!G42*0.75)</f>
        <v>436000</v>
      </c>
      <c r="G55" s="22">
        <f>(State_Production_Meat!G42*0.25)+(State_Production_Meat!H42*0.75)</f>
        <v>513250</v>
      </c>
      <c r="H55" s="22">
        <f>(State_Production_Meat!H42*0.25)+(State_Production_Meat!I42*0.75)</f>
        <v>537000</v>
      </c>
      <c r="I55" s="22">
        <f>(State_Production_Meat!I42*0.25)+(State_Production_Meat!J42*0.75)</f>
        <v>568750</v>
      </c>
      <c r="J55" s="22">
        <f>(State_Production_Meat!J42*0.25)+(State_Production_Meat!K42*0.75)</f>
        <v>602537.5</v>
      </c>
      <c r="K55" s="22">
        <f>(State_Production_Meat!K42*0.25)+(State_Production_Meat!L42*0.75)</f>
        <v>639032.5</v>
      </c>
      <c r="L55" s="133">
        <f>(State_Production_Meat!L42*0.25)+(State_Production_Meat!M42*0.75)</f>
        <v>648825</v>
      </c>
    </row>
    <row r="56" spans="2:12" s="19" customFormat="1" x14ac:dyDescent="0.25">
      <c r="B56" s="168" t="s">
        <v>182</v>
      </c>
      <c r="C56" s="162" t="s">
        <v>178</v>
      </c>
      <c r="D56" s="196">
        <f t="shared" ref="D56:L56" si="0">SUM(D20:D55)</f>
        <v>2336707.5</v>
      </c>
      <c r="E56" s="196">
        <f t="shared" si="0"/>
        <v>2321525</v>
      </c>
      <c r="F56" s="196">
        <f t="shared" si="0"/>
        <v>3583450</v>
      </c>
      <c r="G56" s="196">
        <f t="shared" si="0"/>
        <v>4212600</v>
      </c>
      <c r="H56" s="196">
        <f t="shared" si="0"/>
        <v>4493825</v>
      </c>
      <c r="I56" s="196">
        <f t="shared" si="0"/>
        <v>4793100</v>
      </c>
      <c r="J56" s="196">
        <f t="shared" si="0"/>
        <v>5352962.5</v>
      </c>
      <c r="K56" s="196">
        <f t="shared" si="0"/>
        <v>5839690</v>
      </c>
      <c r="L56" s="197">
        <f t="shared" si="0"/>
        <v>6163585</v>
      </c>
    </row>
    <row r="57" spans="2:12" s="19" customFormat="1" x14ac:dyDescent="0.25">
      <c r="F57" s="29"/>
      <c r="G57" s="29"/>
      <c r="H57" s="29"/>
      <c r="I57" s="29"/>
      <c r="J57" s="29"/>
      <c r="K57" s="29"/>
      <c r="L57" s="29"/>
    </row>
    <row r="58" spans="2:12" s="19" customFormat="1" x14ac:dyDescent="0.25">
      <c r="B58" s="30"/>
      <c r="C58" s="30"/>
      <c r="D58" s="30"/>
      <c r="E58" s="30"/>
      <c r="F58" s="31"/>
      <c r="G58" s="31"/>
      <c r="H58" s="31"/>
      <c r="I58" s="31"/>
      <c r="J58" s="31"/>
      <c r="K58" s="31"/>
      <c r="L58" s="31"/>
    </row>
    <row r="59" spans="2:12" s="19" customFormat="1" ht="18.75" x14ac:dyDescent="0.25">
      <c r="B59" s="16" t="s">
        <v>72</v>
      </c>
      <c r="C59" s="17" t="s">
        <v>73</v>
      </c>
      <c r="D59" s="17">
        <v>2005</v>
      </c>
      <c r="E59" s="17">
        <v>2006</v>
      </c>
      <c r="F59" s="17">
        <v>2007</v>
      </c>
      <c r="G59" s="17">
        <v>2008</v>
      </c>
      <c r="H59" s="17">
        <v>2009</v>
      </c>
      <c r="I59" s="17">
        <v>2010</v>
      </c>
      <c r="J59" s="17">
        <v>2011</v>
      </c>
      <c r="K59" s="17">
        <v>2012</v>
      </c>
      <c r="L59" s="18">
        <v>2013</v>
      </c>
    </row>
    <row r="60" spans="2:12" s="19" customFormat="1" x14ac:dyDescent="0.25">
      <c r="B60" s="23" t="s">
        <v>27</v>
      </c>
      <c r="C60" s="24" t="s">
        <v>11</v>
      </c>
      <c r="D60" s="80">
        <v>11.7</v>
      </c>
      <c r="E60" s="80">
        <v>11.7</v>
      </c>
      <c r="F60" s="80">
        <v>11.7</v>
      </c>
      <c r="G60" s="80">
        <v>11.7</v>
      </c>
      <c r="H60" s="80">
        <v>11.7</v>
      </c>
      <c r="I60" s="80">
        <v>11.7</v>
      </c>
      <c r="J60" s="80">
        <v>11.7</v>
      </c>
      <c r="K60" s="80">
        <v>11.7</v>
      </c>
      <c r="L60" s="81">
        <v>11.7</v>
      </c>
    </row>
    <row r="61" spans="2:12" s="19" customFormat="1" x14ac:dyDescent="0.25">
      <c r="B61" s="27"/>
      <c r="C61" s="28"/>
      <c r="D61" s="28"/>
      <c r="E61" s="28"/>
      <c r="F61" s="34"/>
      <c r="G61" s="34"/>
      <c r="H61" s="34"/>
      <c r="I61" s="34"/>
      <c r="J61" s="34"/>
      <c r="K61" s="34"/>
      <c r="L61" s="34"/>
    </row>
    <row r="62" spans="2:12" x14ac:dyDescent="0.25">
      <c r="B62" s="35"/>
      <c r="C62" s="35"/>
      <c r="D62" s="35"/>
      <c r="E62" s="35"/>
      <c r="F62" s="35"/>
      <c r="G62" s="35"/>
      <c r="H62" s="35"/>
      <c r="I62" s="35"/>
      <c r="J62" s="35"/>
      <c r="K62" s="35"/>
      <c r="L62" s="35"/>
    </row>
    <row r="63" spans="2:12" s="19" customFormat="1" ht="18.75" x14ac:dyDescent="0.25">
      <c r="B63" s="16" t="s">
        <v>74</v>
      </c>
      <c r="C63" s="17" t="s">
        <v>14</v>
      </c>
      <c r="D63" s="17">
        <v>2005</v>
      </c>
      <c r="E63" s="17">
        <v>2006</v>
      </c>
      <c r="F63" s="17">
        <v>2007</v>
      </c>
      <c r="G63" s="17">
        <v>2008</v>
      </c>
      <c r="H63" s="17">
        <v>2009</v>
      </c>
      <c r="I63" s="17">
        <v>2010</v>
      </c>
      <c r="J63" s="17">
        <v>2011</v>
      </c>
      <c r="K63" s="17">
        <v>2012</v>
      </c>
      <c r="L63" s="18">
        <v>2013</v>
      </c>
    </row>
    <row r="64" spans="2:12" s="19" customFormat="1" x14ac:dyDescent="0.25">
      <c r="B64" s="169" t="s">
        <v>27</v>
      </c>
      <c r="C64" s="39"/>
      <c r="D64" s="170"/>
      <c r="E64" s="170"/>
      <c r="F64" s="170"/>
      <c r="G64" s="170"/>
      <c r="H64" s="170"/>
      <c r="I64" s="170"/>
      <c r="J64" s="170"/>
      <c r="K64" s="170"/>
      <c r="L64" s="170"/>
    </row>
    <row r="65" spans="2:12" s="19" customFormat="1" x14ac:dyDescent="0.25">
      <c r="B65" s="158" t="s">
        <v>143</v>
      </c>
      <c r="C65" s="21"/>
      <c r="D65" s="22">
        <f t="shared" ref="D65:L65" si="1">D20*D$60*$C$12</f>
        <v>16789.499999999996</v>
      </c>
      <c r="E65" s="22">
        <f t="shared" si="1"/>
        <v>14390.999999999998</v>
      </c>
      <c r="F65" s="22">
        <f t="shared" si="1"/>
        <v>14390.999999999998</v>
      </c>
      <c r="G65" s="22">
        <f t="shared" si="1"/>
        <v>14390.999999999998</v>
      </c>
      <c r="H65" s="22">
        <f t="shared" si="1"/>
        <v>17988.75</v>
      </c>
      <c r="I65" s="22">
        <f t="shared" si="1"/>
        <v>19188</v>
      </c>
      <c r="J65" s="22">
        <f t="shared" si="1"/>
        <v>19547.774999999998</v>
      </c>
      <c r="K65" s="22">
        <f t="shared" si="1"/>
        <v>22186.124999999996</v>
      </c>
      <c r="L65" s="133">
        <f t="shared" si="1"/>
        <v>66918.14999999998</v>
      </c>
    </row>
    <row r="66" spans="2:12" s="19" customFormat="1" x14ac:dyDescent="0.25">
      <c r="B66" s="158" t="s">
        <v>144</v>
      </c>
      <c r="C66" s="21"/>
      <c r="D66" s="22">
        <f t="shared" ref="D66:L66" si="2">D21*D$60*$C$12</f>
        <v>21850334.999999996</v>
      </c>
      <c r="E66" s="22">
        <f t="shared" si="2"/>
        <v>22893682.499999996</v>
      </c>
      <c r="F66" s="22">
        <f t="shared" si="2"/>
        <v>25807859.999999996</v>
      </c>
      <c r="G66" s="22">
        <f t="shared" si="2"/>
        <v>28398239.999999996</v>
      </c>
      <c r="H66" s="22">
        <f t="shared" si="2"/>
        <v>31672192.499999993</v>
      </c>
      <c r="I66" s="22">
        <f t="shared" si="2"/>
        <v>35018100</v>
      </c>
      <c r="J66" s="22">
        <f t="shared" si="2"/>
        <v>38590905.599999994</v>
      </c>
      <c r="K66" s="22">
        <f t="shared" si="2"/>
        <v>42481392.524999999</v>
      </c>
      <c r="L66" s="133">
        <f t="shared" si="2"/>
        <v>44497931.399999999</v>
      </c>
    </row>
    <row r="67" spans="2:12" s="19" customFormat="1" x14ac:dyDescent="0.25">
      <c r="B67" s="158" t="s">
        <v>145</v>
      </c>
      <c r="C67" s="21"/>
      <c r="D67" s="22">
        <f t="shared" ref="D67:L67" si="3">D22*D$60*$C$12</f>
        <v>815489.99999999988</v>
      </c>
      <c r="E67" s="22">
        <f t="shared" si="3"/>
        <v>995377.49999999977</v>
      </c>
      <c r="F67" s="22">
        <f t="shared" si="3"/>
        <v>971392.49999999988</v>
      </c>
      <c r="G67" s="22">
        <f t="shared" si="3"/>
        <v>959399.99999999988</v>
      </c>
      <c r="H67" s="22">
        <f t="shared" si="3"/>
        <v>995377.49999999977</v>
      </c>
      <c r="I67" s="22">
        <f t="shared" si="3"/>
        <v>1007369.9999999998</v>
      </c>
      <c r="J67" s="22">
        <f t="shared" si="3"/>
        <v>941531.17499999993</v>
      </c>
      <c r="K67" s="22">
        <f t="shared" si="3"/>
        <v>864539.32499999995</v>
      </c>
      <c r="L67" s="133">
        <f t="shared" si="3"/>
        <v>860581.79999999993</v>
      </c>
    </row>
    <row r="68" spans="2:12" s="19" customFormat="1" x14ac:dyDescent="0.25">
      <c r="B68" s="158" t="s">
        <v>146</v>
      </c>
      <c r="C68" s="21"/>
      <c r="D68" s="22">
        <f t="shared" ref="D68:L68" si="4">D23*D$60*$C$12</f>
        <v>1271205</v>
      </c>
      <c r="E68" s="22">
        <f t="shared" si="4"/>
        <v>1367144.9999999998</v>
      </c>
      <c r="F68" s="22">
        <f t="shared" si="4"/>
        <v>1427107.4999999998</v>
      </c>
      <c r="G68" s="22">
        <f t="shared" si="4"/>
        <v>1475077.4999999998</v>
      </c>
      <c r="H68" s="22">
        <f t="shared" si="4"/>
        <v>1523047.4999999998</v>
      </c>
      <c r="I68" s="22">
        <f t="shared" si="4"/>
        <v>1606994.9999999998</v>
      </c>
      <c r="J68" s="22">
        <f t="shared" si="4"/>
        <v>1638175.4999999998</v>
      </c>
      <c r="K68" s="22">
        <f t="shared" si="4"/>
        <v>1726919.9999999998</v>
      </c>
      <c r="L68" s="133">
        <f t="shared" si="4"/>
        <v>1816863.7499999998</v>
      </c>
    </row>
    <row r="69" spans="2:12" s="19" customFormat="1" x14ac:dyDescent="0.25">
      <c r="B69" s="158" t="s">
        <v>147</v>
      </c>
      <c r="C69" s="21"/>
      <c r="D69" s="22">
        <f t="shared" ref="D69:L69" si="5">D24*D$60*$C$12</f>
        <v>8430727.4999999981</v>
      </c>
      <c r="E69" s="22">
        <f t="shared" si="5"/>
        <v>8514674.9999999981</v>
      </c>
      <c r="F69" s="22">
        <f t="shared" si="5"/>
        <v>9438097.5</v>
      </c>
      <c r="G69" s="22">
        <f t="shared" si="5"/>
        <v>9953775</v>
      </c>
      <c r="H69" s="22">
        <f t="shared" si="5"/>
        <v>10349527.5</v>
      </c>
      <c r="I69" s="22">
        <f t="shared" si="5"/>
        <v>10637347.5</v>
      </c>
      <c r="J69" s="22">
        <f t="shared" si="5"/>
        <v>10869282.449999999</v>
      </c>
      <c r="K69" s="22">
        <f t="shared" si="5"/>
        <v>10944595.35</v>
      </c>
      <c r="L69" s="133">
        <f t="shared" si="5"/>
        <v>13253151.6</v>
      </c>
    </row>
    <row r="70" spans="2:12" s="19" customFormat="1" x14ac:dyDescent="0.25">
      <c r="B70" s="158" t="s">
        <v>148</v>
      </c>
      <c r="C70" s="21"/>
      <c r="D70" s="22">
        <f t="shared" ref="D70:L70" si="6">D25*D$60*$C$12</f>
        <v>47969.999999999993</v>
      </c>
      <c r="E70" s="22">
        <f t="shared" si="6"/>
        <v>47969.999999999993</v>
      </c>
      <c r="F70" s="22">
        <f t="shared" si="6"/>
        <v>47969.999999999993</v>
      </c>
      <c r="G70" s="22">
        <f t="shared" si="6"/>
        <v>47969.999999999993</v>
      </c>
      <c r="H70" s="22">
        <f t="shared" si="6"/>
        <v>47969.999999999993</v>
      </c>
      <c r="I70" s="22">
        <f t="shared" si="6"/>
        <v>47969.999999999993</v>
      </c>
      <c r="J70" s="22">
        <f t="shared" si="6"/>
        <v>45451.574999999997</v>
      </c>
      <c r="K70" s="22">
        <f t="shared" si="6"/>
        <v>42813.224999999999</v>
      </c>
      <c r="L70" s="133">
        <f t="shared" si="6"/>
        <v>43292.924999999996</v>
      </c>
    </row>
    <row r="71" spans="2:12" s="19" customFormat="1" x14ac:dyDescent="0.25">
      <c r="B71" s="158" t="s">
        <v>149</v>
      </c>
      <c r="C71" s="21"/>
      <c r="D71" s="22">
        <f t="shared" ref="D71:L71" si="7">D26*D$60*$C$12</f>
        <v>191879.99999999997</v>
      </c>
      <c r="E71" s="22">
        <f t="shared" si="7"/>
        <v>191879.99999999997</v>
      </c>
      <c r="F71" s="22">
        <f t="shared" si="7"/>
        <v>695564.99999999988</v>
      </c>
      <c r="G71" s="22">
        <f t="shared" si="7"/>
        <v>935414.99999999988</v>
      </c>
      <c r="H71" s="22">
        <f t="shared" si="7"/>
        <v>1139287.5</v>
      </c>
      <c r="I71" s="22">
        <f t="shared" si="7"/>
        <v>1271205</v>
      </c>
      <c r="J71" s="22">
        <f t="shared" si="7"/>
        <v>1388011.95</v>
      </c>
      <c r="K71" s="22">
        <f t="shared" si="7"/>
        <v>1576534.0499999998</v>
      </c>
      <c r="L71" s="133">
        <f t="shared" si="7"/>
        <v>1455289.8749999998</v>
      </c>
    </row>
    <row r="72" spans="2:12" s="19" customFormat="1" x14ac:dyDescent="0.25">
      <c r="B72" s="158" t="s">
        <v>150</v>
      </c>
      <c r="C72" s="21"/>
      <c r="D72" s="22">
        <f t="shared" ref="D72:L72" si="8">D27*D$60*$C$12</f>
        <v>0</v>
      </c>
      <c r="E72" s="22">
        <f t="shared" si="8"/>
        <v>0</v>
      </c>
      <c r="F72" s="22">
        <f t="shared" si="8"/>
        <v>0</v>
      </c>
      <c r="G72" s="22">
        <f t="shared" si="8"/>
        <v>3597.7499999999995</v>
      </c>
      <c r="H72" s="22">
        <f t="shared" si="8"/>
        <v>4797</v>
      </c>
      <c r="I72" s="22">
        <f t="shared" si="8"/>
        <v>4797</v>
      </c>
      <c r="J72" s="22">
        <f t="shared" si="8"/>
        <v>4437.2249999999995</v>
      </c>
      <c r="K72" s="22">
        <f t="shared" si="8"/>
        <v>4317.2999999999993</v>
      </c>
      <c r="L72" s="133">
        <f t="shared" si="8"/>
        <v>4317.2999999999993</v>
      </c>
    </row>
    <row r="73" spans="2:12" s="19" customFormat="1" x14ac:dyDescent="0.25">
      <c r="B73" s="158" t="s">
        <v>151</v>
      </c>
      <c r="C73" s="21"/>
      <c r="D73" s="22">
        <f t="shared" ref="D73:L73" si="9">D28*D$60*$C$12</f>
        <v>2758.2749999999996</v>
      </c>
      <c r="E73" s="22">
        <f t="shared" si="9"/>
        <v>0</v>
      </c>
      <c r="F73" s="22">
        <f t="shared" si="9"/>
        <v>10793.249999999998</v>
      </c>
      <c r="G73" s="22">
        <f t="shared" si="9"/>
        <v>10793.249999999998</v>
      </c>
      <c r="H73" s="22">
        <f t="shared" si="9"/>
        <v>9594</v>
      </c>
      <c r="I73" s="22">
        <f t="shared" si="9"/>
        <v>9594</v>
      </c>
      <c r="J73" s="22">
        <f t="shared" si="9"/>
        <v>9953.7749999999996</v>
      </c>
      <c r="K73" s="22">
        <f t="shared" si="9"/>
        <v>10073.699999999999</v>
      </c>
      <c r="L73" s="133">
        <f t="shared" si="9"/>
        <v>17628.974999999999</v>
      </c>
    </row>
    <row r="74" spans="2:12" s="19" customFormat="1" x14ac:dyDescent="0.25">
      <c r="B74" s="158" t="s">
        <v>152</v>
      </c>
      <c r="C74" s="21"/>
      <c r="D74" s="22">
        <f t="shared" ref="D74:L74" si="10">D29*D$60*$C$12</f>
        <v>1487069.9999999998</v>
      </c>
      <c r="E74" s="22">
        <f t="shared" si="10"/>
        <v>1559024.9999999998</v>
      </c>
      <c r="F74" s="22">
        <f t="shared" si="10"/>
        <v>1547032.4999999998</v>
      </c>
      <c r="G74" s="22">
        <f t="shared" si="10"/>
        <v>1319175</v>
      </c>
      <c r="H74" s="22">
        <f t="shared" si="10"/>
        <v>1247220</v>
      </c>
      <c r="I74" s="22">
        <f t="shared" si="10"/>
        <v>1822859.9999999998</v>
      </c>
      <c r="J74" s="22">
        <f t="shared" si="10"/>
        <v>2122672.4999999995</v>
      </c>
      <c r="K74" s="22">
        <f t="shared" si="10"/>
        <v>3450602.0249999999</v>
      </c>
      <c r="L74" s="133">
        <f t="shared" si="10"/>
        <v>3743458.8749999995</v>
      </c>
    </row>
    <row r="75" spans="2:12" s="19" customFormat="1" x14ac:dyDescent="0.25">
      <c r="B75" s="158" t="s">
        <v>153</v>
      </c>
      <c r="C75" s="21"/>
      <c r="D75" s="22">
        <f t="shared" ref="D75:L75" si="11">D30*D$60*$C$12</f>
        <v>0</v>
      </c>
      <c r="E75" s="22">
        <f t="shared" si="11"/>
        <v>71955</v>
      </c>
      <c r="F75" s="22">
        <f t="shared" si="11"/>
        <v>203872.49999999997</v>
      </c>
      <c r="G75" s="22">
        <f t="shared" si="11"/>
        <v>275827.5</v>
      </c>
      <c r="H75" s="22">
        <f t="shared" si="11"/>
        <v>287820</v>
      </c>
      <c r="I75" s="22">
        <f t="shared" si="11"/>
        <v>323797.5</v>
      </c>
      <c r="J75" s="22">
        <f t="shared" si="11"/>
        <v>446600.69999999995</v>
      </c>
      <c r="K75" s="22">
        <f t="shared" si="11"/>
        <v>419137.87499999994</v>
      </c>
      <c r="L75" s="133">
        <f t="shared" si="11"/>
        <v>283622.625</v>
      </c>
    </row>
    <row r="76" spans="2:12" s="19" customFormat="1" x14ac:dyDescent="0.25">
      <c r="B76" s="158" t="s">
        <v>154</v>
      </c>
      <c r="C76" s="21"/>
      <c r="D76" s="22">
        <f t="shared" ref="D76:L76" si="12">D31*D$60*$C$12</f>
        <v>803497.49999999988</v>
      </c>
      <c r="E76" s="22">
        <f t="shared" si="12"/>
        <v>863459.99999999988</v>
      </c>
      <c r="F76" s="22">
        <f t="shared" si="12"/>
        <v>827482.49999999988</v>
      </c>
      <c r="G76" s="22">
        <f t="shared" si="12"/>
        <v>887444.99999999988</v>
      </c>
      <c r="H76" s="22">
        <f t="shared" si="12"/>
        <v>983384.99999999977</v>
      </c>
      <c r="I76" s="22">
        <f t="shared" si="12"/>
        <v>1043347.4999999998</v>
      </c>
      <c r="J76" s="22">
        <f t="shared" si="12"/>
        <v>1533121.2</v>
      </c>
      <c r="K76" s="22">
        <f t="shared" si="12"/>
        <v>1664319.15</v>
      </c>
      <c r="L76" s="133">
        <f t="shared" si="12"/>
        <v>1607474.7</v>
      </c>
    </row>
    <row r="77" spans="2:12" s="19" customFormat="1" x14ac:dyDescent="0.25">
      <c r="B77" s="158" t="s">
        <v>155</v>
      </c>
      <c r="C77" s="21"/>
      <c r="D77" s="22">
        <f t="shared" ref="D77:L77" si="13">D32*D$60*$C$12</f>
        <v>359774.99999999994</v>
      </c>
      <c r="E77" s="22">
        <f t="shared" si="13"/>
        <v>371767.49999999994</v>
      </c>
      <c r="F77" s="22">
        <f t="shared" si="13"/>
        <v>7071977.2499999991</v>
      </c>
      <c r="G77" s="22">
        <f t="shared" si="13"/>
        <v>10600170.75</v>
      </c>
      <c r="H77" s="22">
        <f t="shared" si="13"/>
        <v>11428852.499999998</v>
      </c>
      <c r="I77" s="22">
        <f t="shared" si="13"/>
        <v>14367014.999999998</v>
      </c>
      <c r="J77" s="22">
        <f t="shared" si="13"/>
        <v>15947866.349999996</v>
      </c>
      <c r="K77" s="22">
        <f t="shared" si="13"/>
        <v>16546891.724999996</v>
      </c>
      <c r="L77" s="133">
        <f t="shared" si="13"/>
        <v>17358424.199999999</v>
      </c>
    </row>
    <row r="78" spans="2:12" s="19" customFormat="1" x14ac:dyDescent="0.25">
      <c r="B78" s="158" t="s">
        <v>156</v>
      </c>
      <c r="C78" s="21"/>
      <c r="D78" s="22">
        <f t="shared" ref="D78:L78" si="14">D33*D$60*$C$12</f>
        <v>143910</v>
      </c>
      <c r="E78" s="22">
        <f t="shared" si="14"/>
        <v>143910</v>
      </c>
      <c r="F78" s="22">
        <f t="shared" si="14"/>
        <v>179887.49999999997</v>
      </c>
      <c r="G78" s="22">
        <f t="shared" si="14"/>
        <v>191879.99999999997</v>
      </c>
      <c r="H78" s="22">
        <f t="shared" si="14"/>
        <v>191879.99999999997</v>
      </c>
      <c r="I78" s="22">
        <f t="shared" si="14"/>
        <v>155902.5</v>
      </c>
      <c r="J78" s="22">
        <f t="shared" si="14"/>
        <v>178808.17499999999</v>
      </c>
      <c r="K78" s="22">
        <f t="shared" si="14"/>
        <v>191520.22499999998</v>
      </c>
      <c r="L78" s="133">
        <f t="shared" si="14"/>
        <v>191520.22499999998</v>
      </c>
    </row>
    <row r="79" spans="2:12" s="19" customFormat="1" x14ac:dyDescent="0.25">
      <c r="B79" s="158" t="s">
        <v>157</v>
      </c>
      <c r="C79" s="21"/>
      <c r="D79" s="22">
        <f t="shared" ref="D79:L79" si="15">D34*D$60*$C$12</f>
        <v>971392.49999999988</v>
      </c>
      <c r="E79" s="22">
        <f t="shared" si="15"/>
        <v>1295190</v>
      </c>
      <c r="F79" s="22">
        <f t="shared" si="15"/>
        <v>1331167.5</v>
      </c>
      <c r="G79" s="22">
        <f t="shared" si="15"/>
        <v>1343160</v>
      </c>
      <c r="H79" s="22">
        <f t="shared" si="15"/>
        <v>1415114.9999999998</v>
      </c>
      <c r="I79" s="22">
        <f t="shared" si="15"/>
        <v>1475077.4999999998</v>
      </c>
      <c r="J79" s="22">
        <f t="shared" si="15"/>
        <v>1539237.3749999998</v>
      </c>
      <c r="K79" s="22">
        <f t="shared" si="15"/>
        <v>1614910.0499999998</v>
      </c>
      <c r="L79" s="133">
        <f t="shared" si="15"/>
        <v>1596921.2999999998</v>
      </c>
    </row>
    <row r="80" spans="2:12" s="19" customFormat="1" x14ac:dyDescent="0.25">
      <c r="B80" s="158" t="s">
        <v>158</v>
      </c>
      <c r="C80" s="21"/>
      <c r="D80" s="22">
        <f t="shared" ref="D80:L80" si="16">D35*D$60*$C$12</f>
        <v>2062709.9999999995</v>
      </c>
      <c r="E80" s="22">
        <f t="shared" si="16"/>
        <v>2098687.4999999995</v>
      </c>
      <c r="F80" s="22">
        <f t="shared" si="16"/>
        <v>2218612.5</v>
      </c>
      <c r="G80" s="22">
        <f t="shared" si="16"/>
        <v>2254590</v>
      </c>
      <c r="H80" s="22">
        <f t="shared" si="16"/>
        <v>2254590</v>
      </c>
      <c r="I80" s="22">
        <f t="shared" si="16"/>
        <v>2146657.4999999995</v>
      </c>
      <c r="J80" s="22">
        <f t="shared" si="16"/>
        <v>2180476.3499999996</v>
      </c>
      <c r="K80" s="22">
        <f t="shared" si="16"/>
        <v>2152653.75</v>
      </c>
      <c r="L80" s="133">
        <f t="shared" si="16"/>
        <v>2169083.4749999996</v>
      </c>
    </row>
    <row r="81" spans="2:12" s="19" customFormat="1" x14ac:dyDescent="0.25">
      <c r="B81" s="158" t="s">
        <v>159</v>
      </c>
      <c r="C81" s="21"/>
      <c r="D81" s="22">
        <f t="shared" ref="D81:L81" si="17">D36*D$60*$C$12</f>
        <v>2398.5</v>
      </c>
      <c r="E81" s="22">
        <f t="shared" si="17"/>
        <v>10793.249999999998</v>
      </c>
      <c r="F81" s="22">
        <f t="shared" si="17"/>
        <v>14390.999999999998</v>
      </c>
      <c r="G81" s="22">
        <f t="shared" si="17"/>
        <v>14390.999999999998</v>
      </c>
      <c r="H81" s="22">
        <f t="shared" si="17"/>
        <v>17988.75</v>
      </c>
      <c r="I81" s="22">
        <f t="shared" si="17"/>
        <v>19188</v>
      </c>
      <c r="J81" s="22">
        <f t="shared" si="17"/>
        <v>19907.55</v>
      </c>
      <c r="K81" s="22">
        <f t="shared" si="17"/>
        <v>18708.3</v>
      </c>
      <c r="L81" s="133">
        <f t="shared" si="17"/>
        <v>20387.25</v>
      </c>
    </row>
    <row r="82" spans="2:12" s="19" customFormat="1" x14ac:dyDescent="0.25">
      <c r="B82" s="158" t="s">
        <v>160</v>
      </c>
      <c r="C82" s="21"/>
      <c r="D82" s="22">
        <f t="shared" ref="D82:L82" si="18">D37*D$60*$C$12</f>
        <v>4785007.5</v>
      </c>
      <c r="E82" s="22">
        <f t="shared" si="18"/>
        <v>5048842.5</v>
      </c>
      <c r="F82" s="22">
        <f t="shared" si="18"/>
        <v>5240722.5</v>
      </c>
      <c r="G82" s="22">
        <f t="shared" si="18"/>
        <v>5456587.4999999991</v>
      </c>
      <c r="H82" s="22">
        <f t="shared" si="18"/>
        <v>5660459.9999999991</v>
      </c>
      <c r="I82" s="22">
        <f t="shared" si="18"/>
        <v>5888317.4999999991</v>
      </c>
      <c r="J82" s="22">
        <f t="shared" si="18"/>
        <v>6508809.4499999993</v>
      </c>
      <c r="K82" s="22">
        <f t="shared" si="18"/>
        <v>7648336.7999999989</v>
      </c>
      <c r="L82" s="133">
        <f t="shared" si="18"/>
        <v>8102972.4749999987</v>
      </c>
    </row>
    <row r="83" spans="2:12" s="19" customFormat="1" x14ac:dyDescent="0.25">
      <c r="B83" s="158" t="s">
        <v>161</v>
      </c>
      <c r="C83" s="21"/>
      <c r="D83" s="22">
        <f t="shared" ref="D83:L83" si="19">D38*D$60*$C$12</f>
        <v>3058087.4999999995</v>
      </c>
      <c r="E83" s="22">
        <f t="shared" si="19"/>
        <v>3405869.9999999995</v>
      </c>
      <c r="F83" s="22">
        <f t="shared" si="19"/>
        <v>5516549.9999999991</v>
      </c>
      <c r="G83" s="22">
        <f t="shared" si="19"/>
        <v>5996249.9999999991</v>
      </c>
      <c r="H83" s="22">
        <f t="shared" si="19"/>
        <v>5732414.9999999991</v>
      </c>
      <c r="I83" s="22">
        <f t="shared" si="19"/>
        <v>5876324.9999999991</v>
      </c>
      <c r="J83" s="22">
        <f t="shared" si="19"/>
        <v>16798014.674999997</v>
      </c>
      <c r="K83" s="22">
        <f t="shared" si="19"/>
        <v>19530265.949999999</v>
      </c>
      <c r="L83" s="133">
        <f t="shared" si="19"/>
        <v>19777671.224999998</v>
      </c>
    </row>
    <row r="84" spans="2:12" s="19" customFormat="1" x14ac:dyDescent="0.25">
      <c r="B84" s="158" t="s">
        <v>162</v>
      </c>
      <c r="C84" s="21"/>
      <c r="D84" s="22">
        <f t="shared" ref="D84:L84" si="20">D39*D$60*$C$12</f>
        <v>875452.49999999988</v>
      </c>
      <c r="E84" s="22">
        <f t="shared" si="20"/>
        <v>947407.49999999988</v>
      </c>
      <c r="F84" s="22">
        <f t="shared" si="20"/>
        <v>1535039.9999999998</v>
      </c>
      <c r="G84" s="22">
        <f t="shared" si="20"/>
        <v>1654964.9999999998</v>
      </c>
      <c r="H84" s="22">
        <f t="shared" si="20"/>
        <v>1702934.9999999998</v>
      </c>
      <c r="I84" s="22">
        <f t="shared" si="20"/>
        <v>1798874.9999999998</v>
      </c>
      <c r="J84" s="22">
        <f t="shared" si="20"/>
        <v>1872868.7249999999</v>
      </c>
      <c r="K84" s="22">
        <f t="shared" si="20"/>
        <v>2015459.5499999996</v>
      </c>
      <c r="L84" s="133">
        <f t="shared" si="20"/>
        <v>2229405.75</v>
      </c>
    </row>
    <row r="85" spans="2:12" s="19" customFormat="1" x14ac:dyDescent="0.25">
      <c r="B85" s="158" t="s">
        <v>163</v>
      </c>
      <c r="C85" s="21"/>
      <c r="D85" s="22">
        <f t="shared" ref="D85:L85" si="21">D40*D$60*$C$12</f>
        <v>11248964.999999998</v>
      </c>
      <c r="E85" s="22">
        <f t="shared" si="21"/>
        <v>11572762.499999998</v>
      </c>
      <c r="F85" s="22">
        <f t="shared" si="21"/>
        <v>21802364.999999996</v>
      </c>
      <c r="G85" s="22">
        <f t="shared" si="21"/>
        <v>25580002.499999996</v>
      </c>
      <c r="H85" s="22">
        <f t="shared" si="21"/>
        <v>26035717.499999996</v>
      </c>
      <c r="I85" s="22">
        <f t="shared" si="21"/>
        <v>26791244.999999996</v>
      </c>
      <c r="J85" s="22">
        <f t="shared" si="21"/>
        <v>27786382.649999999</v>
      </c>
      <c r="K85" s="22">
        <f t="shared" si="21"/>
        <v>28262724.749999996</v>
      </c>
      <c r="L85" s="133">
        <f t="shared" si="21"/>
        <v>28836805.724999998</v>
      </c>
    </row>
    <row r="86" spans="2:12" s="19" customFormat="1" x14ac:dyDescent="0.25">
      <c r="B86" s="158" t="s">
        <v>164</v>
      </c>
      <c r="C86" s="21"/>
      <c r="D86" s="22">
        <f t="shared" ref="D86:L86" si="22">D41*D$60*$C$12</f>
        <v>1103310</v>
      </c>
      <c r="E86" s="22">
        <f t="shared" si="22"/>
        <v>1103310</v>
      </c>
      <c r="F86" s="22">
        <f t="shared" si="22"/>
        <v>1124896.5</v>
      </c>
      <c r="G86" s="22">
        <f t="shared" si="22"/>
        <v>1114103.25</v>
      </c>
      <c r="H86" s="22">
        <f t="shared" si="22"/>
        <v>1140486.75</v>
      </c>
      <c r="I86" s="22">
        <f t="shared" si="22"/>
        <v>1151280</v>
      </c>
      <c r="J86" s="22">
        <f t="shared" si="22"/>
        <v>1166750.325</v>
      </c>
      <c r="K86" s="22">
        <f t="shared" si="22"/>
        <v>1193133.825</v>
      </c>
      <c r="L86" s="133">
        <f t="shared" si="22"/>
        <v>1199849.625</v>
      </c>
    </row>
    <row r="87" spans="2:12" s="19" customFormat="1" x14ac:dyDescent="0.25">
      <c r="B87" s="158" t="s">
        <v>165</v>
      </c>
      <c r="C87" s="21"/>
      <c r="D87" s="22">
        <f t="shared" ref="D87:L87" si="23">D42*D$60*$C$12</f>
        <v>1762897.4999999998</v>
      </c>
      <c r="E87" s="22">
        <f t="shared" si="23"/>
        <v>1738912.4999999998</v>
      </c>
      <c r="F87" s="22">
        <f t="shared" si="23"/>
        <v>1762897.4999999998</v>
      </c>
      <c r="G87" s="22">
        <f t="shared" si="23"/>
        <v>1774889.9999999998</v>
      </c>
      <c r="H87" s="22">
        <f t="shared" si="23"/>
        <v>1774889.9999999998</v>
      </c>
      <c r="I87" s="22">
        <f t="shared" si="23"/>
        <v>1810867.4999999998</v>
      </c>
      <c r="J87" s="22">
        <f t="shared" si="23"/>
        <v>1831494.5999999999</v>
      </c>
      <c r="K87" s="22">
        <f t="shared" si="23"/>
        <v>1844446.4999999998</v>
      </c>
      <c r="L87" s="133">
        <f t="shared" si="23"/>
        <v>1913283.4499999997</v>
      </c>
    </row>
    <row r="88" spans="2:12" s="19" customFormat="1" x14ac:dyDescent="0.25">
      <c r="B88" s="158" t="s">
        <v>166</v>
      </c>
      <c r="C88" s="21"/>
      <c r="D88" s="22">
        <f t="shared" ref="D88:L88" si="24">D43*D$60*$C$12</f>
        <v>431729.99999999994</v>
      </c>
      <c r="E88" s="22">
        <f t="shared" si="24"/>
        <v>467707.49999999994</v>
      </c>
      <c r="F88" s="22">
        <f t="shared" si="24"/>
        <v>515677.49999999988</v>
      </c>
      <c r="G88" s="22">
        <f t="shared" si="24"/>
        <v>599625</v>
      </c>
      <c r="H88" s="22">
        <f t="shared" si="24"/>
        <v>515677.49999999988</v>
      </c>
      <c r="I88" s="22">
        <f t="shared" si="24"/>
        <v>479699.99999999994</v>
      </c>
      <c r="J88" s="22">
        <f t="shared" si="24"/>
        <v>593388.89999999991</v>
      </c>
      <c r="K88" s="22">
        <f t="shared" si="24"/>
        <v>592429.5</v>
      </c>
      <c r="L88" s="133">
        <f t="shared" si="24"/>
        <v>583435.125</v>
      </c>
    </row>
    <row r="89" spans="2:12" s="19" customFormat="1" x14ac:dyDescent="0.25">
      <c r="B89" s="158" t="s">
        <v>167</v>
      </c>
      <c r="C89" s="21"/>
      <c r="D89" s="22">
        <f t="shared" ref="D89:L89" si="25">D44*D$60*$C$12</f>
        <v>2998124.9999999995</v>
      </c>
      <c r="E89" s="22">
        <f t="shared" si="25"/>
        <v>3022109.9999999995</v>
      </c>
      <c r="F89" s="22">
        <f t="shared" si="25"/>
        <v>1547032.4999999998</v>
      </c>
      <c r="G89" s="22">
        <f t="shared" si="25"/>
        <v>2530417.5</v>
      </c>
      <c r="H89" s="22">
        <f t="shared" si="25"/>
        <v>3130042.4999999995</v>
      </c>
      <c r="I89" s="22">
        <f t="shared" si="25"/>
        <v>3130042.4999999995</v>
      </c>
      <c r="J89" s="22">
        <f t="shared" si="25"/>
        <v>3582159.7499999995</v>
      </c>
      <c r="K89" s="22">
        <f t="shared" si="25"/>
        <v>3475666.3499999996</v>
      </c>
      <c r="L89" s="133">
        <f t="shared" si="25"/>
        <v>3274911.9</v>
      </c>
    </row>
    <row r="90" spans="2:12" s="19" customFormat="1" x14ac:dyDescent="0.25">
      <c r="B90" s="158" t="s">
        <v>168</v>
      </c>
      <c r="C90" s="21"/>
      <c r="D90" s="22">
        <f t="shared" ref="D90:L90" si="26">D45*D$60*$C$12</f>
        <v>2482447.5</v>
      </c>
      <c r="E90" s="22">
        <f t="shared" si="26"/>
        <v>2602372.5</v>
      </c>
      <c r="F90" s="22">
        <f t="shared" si="26"/>
        <v>4617112.5</v>
      </c>
      <c r="G90" s="22">
        <f t="shared" si="26"/>
        <v>5564519.9999999991</v>
      </c>
      <c r="H90" s="22">
        <f t="shared" si="26"/>
        <v>6020234.9999999991</v>
      </c>
      <c r="I90" s="22">
        <f t="shared" si="26"/>
        <v>6499934.9999999991</v>
      </c>
      <c r="J90" s="22">
        <f t="shared" si="26"/>
        <v>6615902.4749999996</v>
      </c>
      <c r="K90" s="22">
        <f t="shared" si="26"/>
        <v>6721076.6999999993</v>
      </c>
      <c r="L90" s="133">
        <f t="shared" si="26"/>
        <v>7219604.9249999998</v>
      </c>
    </row>
    <row r="91" spans="2:12" s="19" customFormat="1" x14ac:dyDescent="0.25">
      <c r="B91" s="158" t="s">
        <v>169</v>
      </c>
      <c r="C91" s="21"/>
      <c r="D91" s="22">
        <f t="shared" ref="D91:L91" si="27">D46*D$60*$C$12</f>
        <v>287820</v>
      </c>
      <c r="E91" s="22">
        <f t="shared" si="27"/>
        <v>407744.99999999994</v>
      </c>
      <c r="F91" s="22">
        <f t="shared" si="27"/>
        <v>395752.49999999994</v>
      </c>
      <c r="G91" s="22">
        <f t="shared" si="27"/>
        <v>419737.49999999994</v>
      </c>
      <c r="H91" s="22">
        <f t="shared" si="27"/>
        <v>503684.99999999988</v>
      </c>
      <c r="I91" s="22">
        <f t="shared" si="27"/>
        <v>599625</v>
      </c>
      <c r="J91" s="22">
        <f t="shared" si="27"/>
        <v>644836.72499999998</v>
      </c>
      <c r="K91" s="22">
        <f t="shared" si="27"/>
        <v>667382.625</v>
      </c>
      <c r="L91" s="133">
        <f t="shared" si="27"/>
        <v>682972.87499999988</v>
      </c>
    </row>
    <row r="92" spans="2:12" s="19" customFormat="1" x14ac:dyDescent="0.25">
      <c r="B92" s="158" t="s">
        <v>170</v>
      </c>
      <c r="C92" s="21"/>
      <c r="D92" s="22">
        <f t="shared" ref="D92:L92" si="28">D47*D$60*$C$12</f>
        <v>191879.99999999997</v>
      </c>
      <c r="E92" s="22">
        <f t="shared" si="28"/>
        <v>2566395</v>
      </c>
      <c r="F92" s="22">
        <f t="shared" si="28"/>
        <v>4761022.5</v>
      </c>
      <c r="G92" s="22">
        <f t="shared" si="28"/>
        <v>5192752.5</v>
      </c>
      <c r="H92" s="22">
        <f t="shared" si="28"/>
        <v>6583882.4999999991</v>
      </c>
      <c r="I92" s="22">
        <f t="shared" si="28"/>
        <v>8058959.9999999981</v>
      </c>
      <c r="J92" s="22">
        <f t="shared" si="28"/>
        <v>8602340.1749999989</v>
      </c>
      <c r="K92" s="22">
        <f t="shared" si="28"/>
        <v>9800151.0749999993</v>
      </c>
      <c r="L92" s="133">
        <f t="shared" si="28"/>
        <v>10999880.774999999</v>
      </c>
    </row>
    <row r="93" spans="2:12" s="19" customFormat="1" x14ac:dyDescent="0.25">
      <c r="B93" s="158" t="s">
        <v>171</v>
      </c>
      <c r="C93" s="21"/>
      <c r="D93" s="22">
        <f t="shared" ref="D93:L93" si="29">D48*D$60*$C$12</f>
        <v>3213989.9999999995</v>
      </c>
      <c r="E93" s="22">
        <f t="shared" si="29"/>
        <v>3297937.4999999995</v>
      </c>
      <c r="F93" s="22">
        <f t="shared" si="29"/>
        <v>3705682.4999999995</v>
      </c>
      <c r="G93" s="22">
        <f t="shared" si="29"/>
        <v>3981509.9999999991</v>
      </c>
      <c r="H93" s="22">
        <f t="shared" si="29"/>
        <v>4317300</v>
      </c>
      <c r="I93" s="22">
        <f t="shared" si="29"/>
        <v>4952902.5</v>
      </c>
      <c r="J93" s="22">
        <f t="shared" si="29"/>
        <v>5680367.5499999998</v>
      </c>
      <c r="K93" s="22">
        <f t="shared" si="29"/>
        <v>6924229.6499999994</v>
      </c>
      <c r="L93" s="133">
        <f t="shared" si="29"/>
        <v>8111607.0749999983</v>
      </c>
    </row>
    <row r="94" spans="2:12" s="19" customFormat="1" x14ac:dyDescent="0.25">
      <c r="B94" s="158" t="s">
        <v>172</v>
      </c>
      <c r="C94" s="21"/>
      <c r="D94" s="22">
        <f t="shared" ref="D94:L94" si="30">D49*D$60*$C$12</f>
        <v>2446470</v>
      </c>
      <c r="E94" s="22">
        <f t="shared" si="30"/>
        <v>815489.99999999988</v>
      </c>
      <c r="F94" s="22">
        <f t="shared" si="30"/>
        <v>71955</v>
      </c>
      <c r="G94" s="22">
        <f t="shared" si="30"/>
        <v>59962.499999999993</v>
      </c>
      <c r="H94" s="22">
        <f t="shared" si="30"/>
        <v>119924.99999999999</v>
      </c>
      <c r="I94" s="22">
        <f t="shared" si="30"/>
        <v>143910</v>
      </c>
      <c r="J94" s="22">
        <f t="shared" si="30"/>
        <v>143910</v>
      </c>
      <c r="K94" s="22">
        <f t="shared" si="30"/>
        <v>143910</v>
      </c>
      <c r="L94" s="133">
        <f t="shared" si="30"/>
        <v>143910</v>
      </c>
    </row>
    <row r="95" spans="2:12" s="19" customFormat="1" x14ac:dyDescent="0.25">
      <c r="B95" s="158" t="s">
        <v>173</v>
      </c>
      <c r="C95" s="21"/>
      <c r="D95" s="22">
        <f t="shared" ref="D95:L95" si="31">D50*D$60*$C$12</f>
        <v>5300685</v>
      </c>
      <c r="E95" s="22">
        <f t="shared" si="31"/>
        <v>9342157.5</v>
      </c>
      <c r="F95" s="22">
        <f t="shared" si="31"/>
        <v>18072697.5</v>
      </c>
      <c r="G95" s="22">
        <f t="shared" si="31"/>
        <v>21586499.999999996</v>
      </c>
      <c r="H95" s="22">
        <f t="shared" si="31"/>
        <v>23541277.499999996</v>
      </c>
      <c r="I95" s="22">
        <f t="shared" si="31"/>
        <v>22785749.999999996</v>
      </c>
      <c r="J95" s="22">
        <f t="shared" si="31"/>
        <v>22151106.899999999</v>
      </c>
      <c r="K95" s="22">
        <f t="shared" si="31"/>
        <v>22154704.649999999</v>
      </c>
      <c r="L95" s="133">
        <f t="shared" si="31"/>
        <v>22256520.974999998</v>
      </c>
    </row>
    <row r="96" spans="2:12" s="19" customFormat="1" x14ac:dyDescent="0.25">
      <c r="B96" s="158" t="s">
        <v>193</v>
      </c>
      <c r="C96" s="21"/>
      <c r="D96" s="22">
        <f t="shared" ref="D96:L96" si="32">D51*D$60*$C$12</f>
        <v>0</v>
      </c>
      <c r="E96" s="22">
        <f t="shared" si="32"/>
        <v>0</v>
      </c>
      <c r="F96" s="22">
        <f t="shared" si="32"/>
        <v>0</v>
      </c>
      <c r="G96" s="22">
        <f t="shared" si="32"/>
        <v>0</v>
      </c>
      <c r="H96" s="22">
        <f t="shared" si="32"/>
        <v>0</v>
      </c>
      <c r="I96" s="22">
        <f t="shared" si="32"/>
        <v>0</v>
      </c>
      <c r="J96" s="22">
        <f t="shared" si="32"/>
        <v>0</v>
      </c>
      <c r="K96" s="22">
        <f t="shared" si="32"/>
        <v>0</v>
      </c>
      <c r="L96" s="133">
        <f t="shared" si="32"/>
        <v>0</v>
      </c>
    </row>
    <row r="97" spans="2:12" s="19" customFormat="1" x14ac:dyDescent="0.25">
      <c r="B97" s="158" t="s">
        <v>174</v>
      </c>
      <c r="C97" s="21"/>
      <c r="D97" s="22">
        <f t="shared" ref="D97:L97" si="33">D52*D$60*$C$12</f>
        <v>539662.5</v>
      </c>
      <c r="E97" s="22">
        <f t="shared" si="33"/>
        <v>611617.5</v>
      </c>
      <c r="F97" s="22">
        <f t="shared" si="33"/>
        <v>659587.5</v>
      </c>
      <c r="G97" s="22">
        <f t="shared" si="33"/>
        <v>851467.49999999988</v>
      </c>
      <c r="H97" s="22">
        <f t="shared" si="33"/>
        <v>983384.99999999977</v>
      </c>
      <c r="I97" s="22">
        <f t="shared" si="33"/>
        <v>1079325</v>
      </c>
      <c r="J97" s="22">
        <f t="shared" si="33"/>
        <v>1175265</v>
      </c>
      <c r="K97" s="22">
        <f t="shared" si="33"/>
        <v>1443537.2249999999</v>
      </c>
      <c r="L97" s="133">
        <f t="shared" si="33"/>
        <v>1542955.0499999998</v>
      </c>
    </row>
    <row r="98" spans="2:12" s="19" customFormat="1" x14ac:dyDescent="0.25">
      <c r="B98" s="158" t="s">
        <v>175</v>
      </c>
      <c r="C98" s="21"/>
      <c r="D98" s="22">
        <f t="shared" ref="D98:L98" si="34">D53*D$60*$C$12</f>
        <v>9402120</v>
      </c>
      <c r="E98" s="22">
        <f t="shared" si="34"/>
        <v>9570015</v>
      </c>
      <c r="F98" s="22">
        <f t="shared" si="34"/>
        <v>27438839.999999996</v>
      </c>
      <c r="G98" s="22">
        <f t="shared" si="34"/>
        <v>35941522.5</v>
      </c>
      <c r="H98" s="22">
        <f t="shared" si="34"/>
        <v>37980247.5</v>
      </c>
      <c r="I98" s="22">
        <f t="shared" si="34"/>
        <v>39994987.5</v>
      </c>
      <c r="J98" s="22">
        <f t="shared" si="34"/>
        <v>44513761.499999993</v>
      </c>
      <c r="K98" s="22">
        <f t="shared" si="34"/>
        <v>52361053.874999993</v>
      </c>
      <c r="L98" s="133">
        <f t="shared" si="34"/>
        <v>57571195.499999993</v>
      </c>
    </row>
    <row r="99" spans="2:12" s="19" customFormat="1" x14ac:dyDescent="0.25">
      <c r="B99" s="158" t="s">
        <v>176</v>
      </c>
      <c r="C99" s="21"/>
      <c r="D99" s="22">
        <f t="shared" ref="D99:L99" si="35">D54*D$60*$C$12</f>
        <v>287820</v>
      </c>
      <c r="E99" s="22">
        <f t="shared" si="35"/>
        <v>323797.5</v>
      </c>
      <c r="F99" s="22">
        <f t="shared" si="35"/>
        <v>407744.99999999994</v>
      </c>
      <c r="G99" s="22">
        <f t="shared" si="35"/>
        <v>467707.49999999994</v>
      </c>
      <c r="H99" s="22">
        <f t="shared" si="35"/>
        <v>479699.99999999994</v>
      </c>
      <c r="I99" s="22">
        <f t="shared" si="35"/>
        <v>623610</v>
      </c>
      <c r="J99" s="22">
        <f t="shared" si="35"/>
        <v>734540.62499999988</v>
      </c>
      <c r="K99" s="22">
        <f t="shared" si="35"/>
        <v>964916.54999999993</v>
      </c>
      <c r="L99" s="133">
        <f t="shared" si="35"/>
        <v>1109186.325</v>
      </c>
    </row>
    <row r="100" spans="2:12" s="19" customFormat="1" x14ac:dyDescent="0.25">
      <c r="B100" s="158" t="s">
        <v>177</v>
      </c>
      <c r="C100" s="21"/>
      <c r="D100" s="22">
        <f t="shared" ref="D100:L100" si="36">D55*D$60*$C$12</f>
        <v>23217479.999999996</v>
      </c>
      <c r="E100" s="22">
        <f t="shared" si="36"/>
        <v>14079194.999999998</v>
      </c>
      <c r="F100" s="22">
        <f t="shared" si="36"/>
        <v>20914920</v>
      </c>
      <c r="G100" s="22">
        <f t="shared" si="36"/>
        <v>24620602.499999996</v>
      </c>
      <c r="H100" s="22">
        <f t="shared" si="36"/>
        <v>25759889.999999996</v>
      </c>
      <c r="I100" s="22">
        <f t="shared" si="36"/>
        <v>27282937.499999996</v>
      </c>
      <c r="J100" s="22">
        <f t="shared" si="36"/>
        <v>28903723.874999996</v>
      </c>
      <c r="K100" s="22">
        <f t="shared" si="36"/>
        <v>30654389.024999999</v>
      </c>
      <c r="L100" s="133">
        <f t="shared" si="36"/>
        <v>31124135.249999996</v>
      </c>
    </row>
    <row r="101" spans="2:12" s="19" customFormat="1" x14ac:dyDescent="0.25">
      <c r="B101" s="168" t="s">
        <v>182</v>
      </c>
      <c r="C101" s="162" t="s">
        <v>178</v>
      </c>
      <c r="D101" s="196">
        <f t="shared" ref="D101:L101" si="37">SUM(D65:D100)</f>
        <v>112091858.77499999</v>
      </c>
      <c r="E101" s="196">
        <f t="shared" si="37"/>
        <v>111363554.24999999</v>
      </c>
      <c r="F101" s="196">
        <f t="shared" si="37"/>
        <v>171898096.5</v>
      </c>
      <c r="G101" s="196">
        <f t="shared" si="37"/>
        <v>202078422</v>
      </c>
      <c r="H101" s="196">
        <f t="shared" si="37"/>
        <v>215568785.24999997</v>
      </c>
      <c r="I101" s="196">
        <f t="shared" si="37"/>
        <v>229925007</v>
      </c>
      <c r="J101" s="196">
        <f t="shared" si="37"/>
        <v>256781611.12499997</v>
      </c>
      <c r="K101" s="196">
        <f t="shared" si="37"/>
        <v>280129929.29999995</v>
      </c>
      <c r="L101" s="197">
        <f t="shared" si="37"/>
        <v>295667172.44999993</v>
      </c>
    </row>
    <row r="102" spans="2:12" x14ac:dyDescent="0.25">
      <c r="B102" s="15"/>
      <c r="C102" s="15"/>
      <c r="D102" s="15"/>
      <c r="E102" s="15"/>
      <c r="F102" s="51"/>
      <c r="G102" s="51"/>
      <c r="H102" s="51"/>
      <c r="I102" s="51"/>
      <c r="J102" s="51"/>
      <c r="K102" s="51"/>
    </row>
    <row r="103" spans="2:12" ht="69.75" customHeight="1" x14ac:dyDescent="0.25">
      <c r="B103" s="491" t="s">
        <v>656</v>
      </c>
      <c r="C103" s="18" t="s">
        <v>60</v>
      </c>
      <c r="D103" s="27"/>
      <c r="E103" s="27"/>
      <c r="F103" s="27"/>
      <c r="G103" s="27"/>
      <c r="H103" s="46"/>
      <c r="I103" s="46"/>
      <c r="J103" s="46"/>
      <c r="K103" s="46"/>
    </row>
    <row r="104" spans="2:12" x14ac:dyDescent="0.25">
      <c r="B104" s="47" t="s">
        <v>61</v>
      </c>
      <c r="C104" s="48">
        <v>0.1</v>
      </c>
      <c r="D104" s="119"/>
      <c r="E104" s="119"/>
      <c r="F104" s="46"/>
      <c r="G104" s="46"/>
      <c r="H104" s="44"/>
      <c r="I104" s="44"/>
      <c r="J104" s="44"/>
      <c r="K104" s="44"/>
    </row>
    <row r="105" spans="2:12" x14ac:dyDescent="0.25">
      <c r="B105" s="47" t="s">
        <v>62</v>
      </c>
      <c r="C105" s="48">
        <v>0</v>
      </c>
      <c r="D105" s="119"/>
      <c r="E105" s="119"/>
      <c r="F105" s="12"/>
      <c r="G105" s="46"/>
      <c r="H105" s="44"/>
      <c r="I105" s="44"/>
      <c r="J105" s="44"/>
      <c r="K105" s="44"/>
    </row>
    <row r="106" spans="2:12" x14ac:dyDescent="0.25">
      <c r="B106" s="47" t="s">
        <v>63</v>
      </c>
      <c r="C106" s="48">
        <v>0.3</v>
      </c>
      <c r="D106" s="119"/>
      <c r="E106" s="119"/>
      <c r="F106" s="12"/>
      <c r="G106" s="46"/>
      <c r="H106" s="44"/>
      <c r="I106" s="44"/>
      <c r="J106" s="44"/>
      <c r="K106" s="44"/>
    </row>
    <row r="107" spans="2:12" x14ac:dyDescent="0.25">
      <c r="B107" s="47" t="s">
        <v>64</v>
      </c>
      <c r="C107" s="48">
        <v>0.8</v>
      </c>
      <c r="D107" s="119"/>
      <c r="E107" s="119"/>
      <c r="F107" s="12"/>
      <c r="G107" s="46"/>
      <c r="H107" s="44"/>
      <c r="I107" s="44"/>
      <c r="J107" s="44"/>
      <c r="K107" s="44"/>
    </row>
    <row r="108" spans="2:12" x14ac:dyDescent="0.25">
      <c r="B108" s="47" t="s">
        <v>65</v>
      </c>
      <c r="C108" s="48">
        <v>0.8</v>
      </c>
      <c r="D108" s="119"/>
      <c r="E108" s="119"/>
      <c r="F108" s="12"/>
      <c r="G108" s="46"/>
      <c r="H108" s="44"/>
      <c r="I108" s="44"/>
      <c r="J108" s="44"/>
      <c r="K108" s="44"/>
    </row>
    <row r="109" spans="2:12" x14ac:dyDescent="0.25">
      <c r="B109" s="47" t="s">
        <v>66</v>
      </c>
      <c r="C109" s="48">
        <v>0.2</v>
      </c>
      <c r="D109" s="119"/>
      <c r="E109" s="119"/>
      <c r="F109" s="12"/>
      <c r="G109" s="46"/>
      <c r="H109" s="44"/>
      <c r="I109" s="44"/>
      <c r="J109" s="44"/>
      <c r="K109" s="44"/>
    </row>
    <row r="110" spans="2:12" x14ac:dyDescent="0.25">
      <c r="B110" s="49" t="s">
        <v>67</v>
      </c>
      <c r="C110" s="50">
        <v>0.8</v>
      </c>
      <c r="D110" s="119"/>
      <c r="E110" s="119"/>
      <c r="F110" s="12"/>
      <c r="G110" s="46"/>
      <c r="H110" s="44"/>
      <c r="I110" s="44"/>
      <c r="J110" s="44"/>
      <c r="K110" s="44"/>
    </row>
    <row r="111" spans="2:12" x14ac:dyDescent="0.25">
      <c r="B111" s="74"/>
      <c r="C111" s="75"/>
      <c r="D111" s="119"/>
      <c r="E111" s="119"/>
      <c r="F111" s="12"/>
      <c r="G111" s="46"/>
      <c r="H111" s="44"/>
      <c r="I111" s="44"/>
      <c r="J111" s="44"/>
      <c r="K111" s="44"/>
    </row>
    <row r="112" spans="2:12" ht="16.5" thickBot="1" x14ac:dyDescent="0.3">
      <c r="B112" s="74"/>
      <c r="C112" s="75"/>
      <c r="D112" s="119"/>
      <c r="E112" s="119"/>
      <c r="F112" s="12"/>
      <c r="G112" s="46"/>
      <c r="H112" s="44"/>
      <c r="I112" s="44"/>
      <c r="J112" s="44"/>
      <c r="K112" s="44"/>
    </row>
    <row r="113" spans="2:11" x14ac:dyDescent="0.25">
      <c r="B113" s="515" t="s">
        <v>68</v>
      </c>
      <c r="C113" s="516"/>
      <c r="D113" s="120"/>
      <c r="E113" s="120"/>
    </row>
    <row r="114" spans="2:11" x14ac:dyDescent="0.25">
      <c r="B114" s="9" t="s">
        <v>4</v>
      </c>
      <c r="C114" s="8">
        <f>C105</f>
        <v>0</v>
      </c>
      <c r="D114" s="13"/>
      <c r="E114" s="13"/>
    </row>
    <row r="115" spans="2:11" x14ac:dyDescent="0.25">
      <c r="B115" s="9" t="s">
        <v>5</v>
      </c>
      <c r="C115" s="8">
        <f>C109</f>
        <v>0.2</v>
      </c>
      <c r="D115" s="13"/>
      <c r="E115" s="13"/>
    </row>
    <row r="116" spans="2:11" x14ac:dyDescent="0.25">
      <c r="B116" s="9" t="s">
        <v>2</v>
      </c>
      <c r="C116" s="8">
        <f>C108</f>
        <v>0.8</v>
      </c>
      <c r="D116" s="13"/>
      <c r="E116" s="13"/>
    </row>
    <row r="117" spans="2:11" x14ac:dyDescent="0.25">
      <c r="B117" s="9" t="s">
        <v>6</v>
      </c>
      <c r="C117" s="8">
        <f>C108</f>
        <v>0.8</v>
      </c>
      <c r="D117" s="13"/>
      <c r="E117" s="13"/>
    </row>
    <row r="118" spans="2:11" x14ac:dyDescent="0.25">
      <c r="B118" s="9" t="s">
        <v>50</v>
      </c>
      <c r="C118" s="8">
        <f>C105</f>
        <v>0</v>
      </c>
      <c r="D118" s="13"/>
      <c r="E118" s="13"/>
    </row>
    <row r="119" spans="2:11" x14ac:dyDescent="0.25">
      <c r="B119" s="9" t="s">
        <v>7</v>
      </c>
      <c r="C119" s="8">
        <f>C108</f>
        <v>0.8</v>
      </c>
      <c r="D119" s="13"/>
      <c r="E119" s="13"/>
    </row>
    <row r="120" spans="2:11" x14ac:dyDescent="0.25">
      <c r="B120" s="9" t="s">
        <v>1</v>
      </c>
      <c r="C120" s="8">
        <f>C108</f>
        <v>0.8</v>
      </c>
      <c r="D120" s="13"/>
      <c r="E120" s="13"/>
    </row>
    <row r="121" spans="2:11" x14ac:dyDescent="0.25">
      <c r="B121" s="5" t="s">
        <v>12</v>
      </c>
      <c r="C121" s="6">
        <f>C108</f>
        <v>0.8</v>
      </c>
      <c r="D121" s="13"/>
      <c r="E121" s="13"/>
    </row>
    <row r="122" spans="2:11" x14ac:dyDescent="0.25">
      <c r="B122" s="7" t="s">
        <v>58</v>
      </c>
      <c r="C122" s="8">
        <f>C108</f>
        <v>0.8</v>
      </c>
      <c r="D122" s="13"/>
      <c r="E122" s="13"/>
    </row>
    <row r="123" spans="2:11" x14ac:dyDescent="0.25">
      <c r="B123" s="7" t="s">
        <v>8</v>
      </c>
      <c r="C123" s="8">
        <f>C108</f>
        <v>0.8</v>
      </c>
      <c r="D123" s="13"/>
      <c r="E123" s="13"/>
    </row>
    <row r="124" spans="2:11" s="14" customFormat="1" x14ac:dyDescent="0.25">
      <c r="B124" s="7" t="s">
        <v>9</v>
      </c>
      <c r="C124" s="8">
        <f>C105</f>
        <v>0</v>
      </c>
      <c r="D124" s="13"/>
      <c r="E124" s="13"/>
      <c r="F124" s="2"/>
      <c r="G124" s="2"/>
      <c r="H124" s="2"/>
      <c r="I124" s="2"/>
      <c r="J124" s="2"/>
      <c r="K124" s="2"/>
    </row>
    <row r="125" spans="2:11" s="14" customFormat="1" ht="16.5" thickBot="1" x14ac:dyDescent="0.3">
      <c r="B125" s="10" t="s">
        <v>10</v>
      </c>
      <c r="C125" s="11">
        <f>C109</f>
        <v>0.2</v>
      </c>
      <c r="D125" s="13"/>
      <c r="E125" s="13"/>
      <c r="F125" s="2"/>
      <c r="G125" s="2"/>
      <c r="H125" s="2"/>
      <c r="I125" s="2"/>
      <c r="J125" s="2"/>
      <c r="K125" s="2"/>
    </row>
    <row r="126" spans="2:11" x14ac:dyDescent="0.25">
      <c r="B126" s="14"/>
      <c r="C126" s="15"/>
      <c r="D126" s="15"/>
      <c r="E126" s="15"/>
    </row>
    <row r="127" spans="2:11" ht="16.5" thickBot="1" x14ac:dyDescent="0.3">
      <c r="B127" s="14"/>
      <c r="C127" s="15"/>
      <c r="D127" s="15"/>
      <c r="E127" s="15"/>
    </row>
    <row r="128" spans="2:11" ht="47.25" x14ac:dyDescent="0.25">
      <c r="B128" s="495" t="s">
        <v>666</v>
      </c>
      <c r="C128" s="52" t="s">
        <v>13</v>
      </c>
      <c r="D128" s="28"/>
      <c r="E128" s="28"/>
    </row>
    <row r="129" spans="2:11" ht="16.5" thickBot="1" x14ac:dyDescent="0.3">
      <c r="B129" s="10"/>
      <c r="C129" s="53">
        <v>0.25</v>
      </c>
      <c r="D129" s="72"/>
      <c r="E129" s="72"/>
    </row>
    <row r="130" spans="2:11" x14ac:dyDescent="0.25">
      <c r="B130" s="12"/>
      <c r="C130" s="54"/>
      <c r="D130" s="54"/>
      <c r="E130" s="54"/>
    </row>
    <row r="131" spans="2:11" ht="16.5" thickBot="1" x14ac:dyDescent="0.3">
      <c r="B131" s="14"/>
      <c r="C131" s="15"/>
      <c r="D131" s="15"/>
      <c r="E131" s="15"/>
    </row>
    <row r="132" spans="2:11" ht="18.75" x14ac:dyDescent="0.35">
      <c r="B132" s="55" t="s">
        <v>75</v>
      </c>
      <c r="C132" s="56" t="s">
        <v>0</v>
      </c>
      <c r="D132" s="59"/>
      <c r="E132" s="59"/>
    </row>
    <row r="133" spans="2:11" x14ac:dyDescent="0.25">
      <c r="B133" s="9" t="s">
        <v>4</v>
      </c>
      <c r="C133" s="8">
        <f t="shared" ref="C133:C144" si="38">C114*$C$129</f>
        <v>0</v>
      </c>
      <c r="D133" s="13"/>
      <c r="E133" s="13"/>
    </row>
    <row r="134" spans="2:11" x14ac:dyDescent="0.25">
      <c r="B134" s="9" t="s">
        <v>5</v>
      </c>
      <c r="C134" s="8">
        <f t="shared" si="38"/>
        <v>0.05</v>
      </c>
      <c r="D134" s="13"/>
      <c r="E134" s="13"/>
    </row>
    <row r="135" spans="2:11" s="14" customFormat="1" x14ac:dyDescent="0.25">
      <c r="B135" s="9" t="s">
        <v>2</v>
      </c>
      <c r="C135" s="8">
        <f t="shared" si="38"/>
        <v>0.2</v>
      </c>
      <c r="D135" s="13"/>
      <c r="E135" s="13"/>
      <c r="F135" s="2"/>
      <c r="G135" s="2"/>
      <c r="H135" s="2"/>
      <c r="I135" s="2"/>
      <c r="J135" s="2"/>
      <c r="K135" s="2"/>
    </row>
    <row r="136" spans="2:11" s="14" customFormat="1" x14ac:dyDescent="0.25">
      <c r="B136" s="9" t="s">
        <v>6</v>
      </c>
      <c r="C136" s="8">
        <f t="shared" si="38"/>
        <v>0.2</v>
      </c>
      <c r="D136" s="13"/>
      <c r="E136" s="13"/>
      <c r="F136" s="2"/>
      <c r="G136" s="2"/>
      <c r="H136" s="2"/>
      <c r="I136" s="2"/>
      <c r="J136" s="2"/>
      <c r="K136" s="2"/>
    </row>
    <row r="137" spans="2:11" x14ac:dyDescent="0.25">
      <c r="B137" s="9" t="s">
        <v>50</v>
      </c>
      <c r="C137" s="8">
        <f t="shared" si="38"/>
        <v>0</v>
      </c>
      <c r="D137" s="13"/>
      <c r="E137" s="13"/>
    </row>
    <row r="138" spans="2:11" x14ac:dyDescent="0.25">
      <c r="B138" s="9" t="s">
        <v>7</v>
      </c>
      <c r="C138" s="8">
        <f t="shared" si="38"/>
        <v>0.2</v>
      </c>
      <c r="D138" s="13"/>
      <c r="E138" s="13"/>
    </row>
    <row r="139" spans="2:11" x14ac:dyDescent="0.25">
      <c r="B139" s="9" t="s">
        <v>1</v>
      </c>
      <c r="C139" s="8">
        <f t="shared" si="38"/>
        <v>0.2</v>
      </c>
      <c r="D139" s="13"/>
      <c r="E139" s="13"/>
    </row>
    <row r="140" spans="2:11" x14ac:dyDescent="0.25">
      <c r="B140" s="5" t="s">
        <v>12</v>
      </c>
      <c r="C140" s="6">
        <f t="shared" si="38"/>
        <v>0.2</v>
      </c>
      <c r="D140" s="13"/>
      <c r="E140" s="13"/>
    </row>
    <row r="141" spans="2:11" x14ac:dyDescent="0.25">
      <c r="B141" s="7" t="s">
        <v>58</v>
      </c>
      <c r="C141" s="8">
        <f t="shared" si="38"/>
        <v>0.2</v>
      </c>
      <c r="D141" s="13"/>
      <c r="E141" s="13"/>
    </row>
    <row r="142" spans="2:11" x14ac:dyDescent="0.25">
      <c r="B142" s="7" t="s">
        <v>8</v>
      </c>
      <c r="C142" s="8">
        <f t="shared" si="38"/>
        <v>0.2</v>
      </c>
      <c r="D142" s="13"/>
      <c r="E142" s="13"/>
    </row>
    <row r="143" spans="2:11" x14ac:dyDescent="0.25">
      <c r="B143" s="7" t="s">
        <v>9</v>
      </c>
      <c r="C143" s="8">
        <f t="shared" si="38"/>
        <v>0</v>
      </c>
      <c r="D143" s="13"/>
      <c r="E143" s="13"/>
    </row>
    <row r="144" spans="2:11" ht="16.5" thickBot="1" x14ac:dyDescent="0.3">
      <c r="B144" s="10" t="s">
        <v>10</v>
      </c>
      <c r="C144" s="11">
        <f t="shared" si="38"/>
        <v>0.05</v>
      </c>
      <c r="D144" s="13"/>
      <c r="E144" s="13"/>
      <c r="F144" s="57"/>
      <c r="G144" s="57"/>
      <c r="H144" s="57"/>
      <c r="I144" s="57"/>
    </row>
    <row r="145" spans="2:12" x14ac:dyDescent="0.25">
      <c r="B145" s="12"/>
      <c r="C145" s="54"/>
      <c r="D145" s="54"/>
      <c r="E145" s="54"/>
      <c r="F145" s="57"/>
      <c r="G145" s="57"/>
      <c r="H145" s="57"/>
      <c r="I145" s="57"/>
    </row>
    <row r="146" spans="2:12" ht="16.5" thickBot="1" x14ac:dyDescent="0.3">
      <c r="B146" s="58"/>
      <c r="C146" s="59"/>
      <c r="D146" s="59"/>
      <c r="E146" s="59"/>
      <c r="H146" s="60"/>
      <c r="I146" s="60"/>
    </row>
    <row r="147" spans="2:12" ht="50.25" x14ac:dyDescent="0.25">
      <c r="B147" s="494" t="s">
        <v>665</v>
      </c>
      <c r="C147" s="52" t="s">
        <v>19</v>
      </c>
      <c r="D147" s="28"/>
      <c r="E147" s="28"/>
    </row>
    <row r="148" spans="2:12" ht="16.5" thickBot="1" x14ac:dyDescent="0.3">
      <c r="B148" s="10"/>
      <c r="C148" s="53">
        <v>0.35</v>
      </c>
      <c r="D148" s="72"/>
      <c r="E148" s="72"/>
    </row>
    <row r="149" spans="2:12" x14ac:dyDescent="0.25">
      <c r="B149" s="14"/>
      <c r="C149" s="15"/>
      <c r="D149" s="15"/>
      <c r="E149" s="15"/>
    </row>
    <row r="150" spans="2:12" s="19" customFormat="1" x14ac:dyDescent="0.25">
      <c r="B150" s="61" t="s">
        <v>104</v>
      </c>
      <c r="C150" s="17" t="s">
        <v>92</v>
      </c>
      <c r="D150" s="17">
        <v>2005</v>
      </c>
      <c r="E150" s="17">
        <v>2006</v>
      </c>
      <c r="F150" s="17">
        <v>2007</v>
      </c>
      <c r="G150" s="17">
        <v>2008</v>
      </c>
      <c r="H150" s="17">
        <v>2009</v>
      </c>
      <c r="I150" s="17">
        <v>2010</v>
      </c>
      <c r="J150" s="17">
        <v>2011</v>
      </c>
      <c r="K150" s="17">
        <v>2012</v>
      </c>
      <c r="L150" s="18">
        <v>2013</v>
      </c>
    </row>
    <row r="151" spans="2:12" s="19" customFormat="1" x14ac:dyDescent="0.25">
      <c r="B151" s="169" t="s">
        <v>27</v>
      </c>
      <c r="C151" s="39"/>
      <c r="D151" s="178"/>
      <c r="E151" s="178"/>
      <c r="F151" s="178"/>
      <c r="G151" s="178"/>
      <c r="H151" s="178"/>
      <c r="I151" s="178"/>
      <c r="J151" s="178"/>
      <c r="K151" s="178"/>
      <c r="L151" s="179"/>
    </row>
    <row r="152" spans="2:12" s="19" customFormat="1" x14ac:dyDescent="0.25">
      <c r="B152" s="158" t="s">
        <v>143</v>
      </c>
      <c r="C152" s="21"/>
      <c r="D152" s="22">
        <f t="shared" ref="D152:L152" si="39">((D65-$C$148)*$C$140)/10^3</f>
        <v>3.3578299999999999</v>
      </c>
      <c r="E152" s="22">
        <f t="shared" si="39"/>
        <v>2.8781299999999996</v>
      </c>
      <c r="F152" s="22">
        <f t="shared" si="39"/>
        <v>2.8781299999999996</v>
      </c>
      <c r="G152" s="22">
        <f t="shared" si="39"/>
        <v>2.8781299999999996</v>
      </c>
      <c r="H152" s="22">
        <f t="shared" si="39"/>
        <v>3.5976800000000004</v>
      </c>
      <c r="I152" s="22">
        <f t="shared" si="39"/>
        <v>3.8375300000000006</v>
      </c>
      <c r="J152" s="22">
        <f t="shared" si="39"/>
        <v>3.9094850000000001</v>
      </c>
      <c r="K152" s="22">
        <f t="shared" si="39"/>
        <v>4.4371549999999997</v>
      </c>
      <c r="L152" s="133">
        <f t="shared" si="39"/>
        <v>13.383559999999996</v>
      </c>
    </row>
    <row r="153" spans="2:12" s="19" customFormat="1" x14ac:dyDescent="0.25">
      <c r="B153" s="158" t="s">
        <v>144</v>
      </c>
      <c r="C153" s="21"/>
      <c r="D153" s="22">
        <f t="shared" ref="D153:L153" si="40">((D66-$C$148)*$C$140)/10^3</f>
        <v>4370.066929999999</v>
      </c>
      <c r="E153" s="22">
        <f t="shared" si="40"/>
        <v>4578.736429999999</v>
      </c>
      <c r="F153" s="22">
        <f t="shared" si="40"/>
        <v>5161.5719300000001</v>
      </c>
      <c r="G153" s="22">
        <f t="shared" si="40"/>
        <v>5679.6479300000001</v>
      </c>
      <c r="H153" s="22">
        <f t="shared" si="40"/>
        <v>6334.4384299999983</v>
      </c>
      <c r="I153" s="22">
        <f t="shared" si="40"/>
        <v>7003.6199299999998</v>
      </c>
      <c r="J153" s="22">
        <f t="shared" si="40"/>
        <v>7718.1810499999992</v>
      </c>
      <c r="K153" s="22">
        <f t="shared" si="40"/>
        <v>8496.2784350000002</v>
      </c>
      <c r="L153" s="133">
        <f t="shared" si="40"/>
        <v>8899.5862099999995</v>
      </c>
    </row>
    <row r="154" spans="2:12" s="19" customFormat="1" x14ac:dyDescent="0.25">
      <c r="B154" s="158" t="s">
        <v>145</v>
      </c>
      <c r="C154" s="21"/>
      <c r="D154" s="22">
        <f t="shared" ref="D154:L154" si="41">((D67-$C$148)*$C$140)/10^3</f>
        <v>163.09792999999999</v>
      </c>
      <c r="E154" s="22">
        <f t="shared" si="41"/>
        <v>199.07542999999995</v>
      </c>
      <c r="F154" s="22">
        <f t="shared" si="41"/>
        <v>194.27842999999999</v>
      </c>
      <c r="G154" s="22">
        <f t="shared" si="41"/>
        <v>191.87993</v>
      </c>
      <c r="H154" s="22">
        <f t="shared" si="41"/>
        <v>199.07542999999995</v>
      </c>
      <c r="I154" s="22">
        <f t="shared" si="41"/>
        <v>201.47392999999997</v>
      </c>
      <c r="J154" s="22">
        <f t="shared" si="41"/>
        <v>188.30616500000002</v>
      </c>
      <c r="K154" s="22">
        <f t="shared" si="41"/>
        <v>172.90779500000002</v>
      </c>
      <c r="L154" s="133">
        <f t="shared" si="41"/>
        <v>172.11629000000002</v>
      </c>
    </row>
    <row r="155" spans="2:12" s="19" customFormat="1" x14ac:dyDescent="0.25">
      <c r="B155" s="158" t="s">
        <v>146</v>
      </c>
      <c r="C155" s="21"/>
      <c r="D155" s="22">
        <f t="shared" ref="D155:L155" si="42">((D68-$C$148)*$C$140)/10^3</f>
        <v>254.24092999999999</v>
      </c>
      <c r="E155" s="22">
        <f t="shared" si="42"/>
        <v>273.42892999999992</v>
      </c>
      <c r="F155" s="22">
        <f t="shared" si="42"/>
        <v>285.42142999999993</v>
      </c>
      <c r="G155" s="22">
        <f t="shared" si="42"/>
        <v>295.01542999999992</v>
      </c>
      <c r="H155" s="22">
        <f t="shared" si="42"/>
        <v>304.60942999999992</v>
      </c>
      <c r="I155" s="22">
        <f t="shared" si="42"/>
        <v>321.39892999999995</v>
      </c>
      <c r="J155" s="22">
        <f t="shared" si="42"/>
        <v>327.63502999999997</v>
      </c>
      <c r="K155" s="22">
        <f t="shared" si="42"/>
        <v>345.38392999999991</v>
      </c>
      <c r="L155" s="133">
        <f t="shared" si="42"/>
        <v>363.37267999999995</v>
      </c>
    </row>
    <row r="156" spans="2:12" s="19" customFormat="1" x14ac:dyDescent="0.25">
      <c r="B156" s="158" t="s">
        <v>147</v>
      </c>
      <c r="C156" s="21"/>
      <c r="D156" s="22">
        <f t="shared" ref="D156:L156" si="43">((D69-$C$148)*$C$140)/10^3</f>
        <v>1686.1454299999998</v>
      </c>
      <c r="E156" s="22">
        <f t="shared" si="43"/>
        <v>1702.9349299999997</v>
      </c>
      <c r="F156" s="22">
        <f t="shared" si="43"/>
        <v>1887.6194300000002</v>
      </c>
      <c r="G156" s="22">
        <f t="shared" si="43"/>
        <v>1990.7549300000001</v>
      </c>
      <c r="H156" s="22">
        <f t="shared" si="43"/>
        <v>2069.9054300000003</v>
      </c>
      <c r="I156" s="22">
        <f t="shared" si="43"/>
        <v>2127.4694300000001</v>
      </c>
      <c r="J156" s="22">
        <f t="shared" si="43"/>
        <v>2173.8564200000001</v>
      </c>
      <c r="K156" s="22">
        <f t="shared" si="43"/>
        <v>2188.9189999999999</v>
      </c>
      <c r="L156" s="133">
        <f t="shared" si="43"/>
        <v>2650.6302500000002</v>
      </c>
    </row>
    <row r="157" spans="2:12" s="19" customFormat="1" x14ac:dyDescent="0.25">
      <c r="B157" s="158" t="s">
        <v>148</v>
      </c>
      <c r="C157" s="21"/>
      <c r="D157" s="22">
        <f t="shared" ref="D157:L157" si="44">((D70-$C$148)*$C$140)/10^3</f>
        <v>9.5939299999999985</v>
      </c>
      <c r="E157" s="22">
        <f t="shared" si="44"/>
        <v>9.5939299999999985</v>
      </c>
      <c r="F157" s="22">
        <f t="shared" si="44"/>
        <v>9.5939299999999985</v>
      </c>
      <c r="G157" s="22">
        <f t="shared" si="44"/>
        <v>9.5939299999999985</v>
      </c>
      <c r="H157" s="22">
        <f t="shared" si="44"/>
        <v>9.5939299999999985</v>
      </c>
      <c r="I157" s="22">
        <f t="shared" si="44"/>
        <v>9.5939299999999985</v>
      </c>
      <c r="J157" s="22">
        <f t="shared" si="44"/>
        <v>9.0902450000000012</v>
      </c>
      <c r="K157" s="22">
        <f t="shared" si="44"/>
        <v>8.5625750000000007</v>
      </c>
      <c r="L157" s="133">
        <f t="shared" si="44"/>
        <v>8.6585149999999995</v>
      </c>
    </row>
    <row r="158" spans="2:12" s="19" customFormat="1" x14ac:dyDescent="0.25">
      <c r="B158" s="158" t="s">
        <v>149</v>
      </c>
      <c r="C158" s="21"/>
      <c r="D158" s="22">
        <f t="shared" ref="D158:L158" si="45">((D71-$C$148)*$C$140)/10^3</f>
        <v>38.37592999999999</v>
      </c>
      <c r="E158" s="22">
        <f t="shared" si="45"/>
        <v>38.37592999999999</v>
      </c>
      <c r="F158" s="22">
        <f t="shared" si="45"/>
        <v>139.11293000000001</v>
      </c>
      <c r="G158" s="22">
        <f t="shared" si="45"/>
        <v>187.08293</v>
      </c>
      <c r="H158" s="22">
        <f t="shared" si="45"/>
        <v>227.85742999999999</v>
      </c>
      <c r="I158" s="22">
        <f t="shared" si="45"/>
        <v>254.24092999999999</v>
      </c>
      <c r="J158" s="22">
        <f t="shared" si="45"/>
        <v>277.60232000000002</v>
      </c>
      <c r="K158" s="22">
        <f t="shared" si="45"/>
        <v>315.30673999999999</v>
      </c>
      <c r="L158" s="133">
        <f t="shared" si="45"/>
        <v>291.05790499999995</v>
      </c>
    </row>
    <row r="159" spans="2:12" s="19" customFormat="1" x14ac:dyDescent="0.25">
      <c r="B159" s="158" t="s">
        <v>150</v>
      </c>
      <c r="C159" s="21"/>
      <c r="D159" s="205">
        <f t="shared" ref="D159:L159" si="46">((D72-$C$148)*$C$140)/10^3</f>
        <v>-6.9999999999999994E-5</v>
      </c>
      <c r="E159" s="205">
        <f t="shared" si="46"/>
        <v>-6.9999999999999994E-5</v>
      </c>
      <c r="F159" s="205">
        <f t="shared" si="46"/>
        <v>-6.9999999999999994E-5</v>
      </c>
      <c r="G159" s="22">
        <f t="shared" si="46"/>
        <v>0.71948000000000001</v>
      </c>
      <c r="H159" s="22">
        <f t="shared" si="46"/>
        <v>0.95932999999999991</v>
      </c>
      <c r="I159" s="22">
        <f t="shared" si="46"/>
        <v>0.95932999999999991</v>
      </c>
      <c r="J159" s="22">
        <f t="shared" si="46"/>
        <v>0.88737499999999991</v>
      </c>
      <c r="K159" s="22">
        <f t="shared" si="46"/>
        <v>0.86338999999999988</v>
      </c>
      <c r="L159" s="133">
        <f t="shared" si="46"/>
        <v>0.86338999999999988</v>
      </c>
    </row>
    <row r="160" spans="2:12" s="19" customFormat="1" x14ac:dyDescent="0.25">
      <c r="B160" s="158" t="s">
        <v>151</v>
      </c>
      <c r="C160" s="21"/>
      <c r="D160" s="22">
        <f t="shared" ref="D160:L160" si="47">((D73-$C$148)*$C$140)/10^3</f>
        <v>0.55158499999999988</v>
      </c>
      <c r="E160" s="173">
        <f t="shared" si="47"/>
        <v>-6.9999999999999994E-5</v>
      </c>
      <c r="F160" s="22">
        <f t="shared" si="47"/>
        <v>2.1585799999999993</v>
      </c>
      <c r="G160" s="22">
        <f t="shared" si="47"/>
        <v>2.1585799999999993</v>
      </c>
      <c r="H160" s="22">
        <f t="shared" si="47"/>
        <v>1.91873</v>
      </c>
      <c r="I160" s="22">
        <f t="shared" si="47"/>
        <v>1.91873</v>
      </c>
      <c r="J160" s="22">
        <f t="shared" si="47"/>
        <v>1.990685</v>
      </c>
      <c r="K160" s="22">
        <f t="shared" si="47"/>
        <v>2.0146699999999997</v>
      </c>
      <c r="L160" s="133">
        <f t="shared" si="47"/>
        <v>3.5257250000000004</v>
      </c>
    </row>
    <row r="161" spans="2:12" s="19" customFormat="1" x14ac:dyDescent="0.25">
      <c r="B161" s="158" t="s">
        <v>152</v>
      </c>
      <c r="C161" s="21"/>
      <c r="D161" s="22">
        <f t="shared" ref="D161:L161" si="48">((D74-$C$148)*$C$140)/10^3</f>
        <v>297.41392999999994</v>
      </c>
      <c r="E161" s="22">
        <f t="shared" si="48"/>
        <v>311.80492999999996</v>
      </c>
      <c r="F161" s="22">
        <f t="shared" si="48"/>
        <v>309.40642999999994</v>
      </c>
      <c r="G161" s="22">
        <f t="shared" si="48"/>
        <v>263.83492999999999</v>
      </c>
      <c r="H161" s="22">
        <f t="shared" si="48"/>
        <v>249.44392999999999</v>
      </c>
      <c r="I161" s="22">
        <f t="shared" si="48"/>
        <v>364.57192999999995</v>
      </c>
      <c r="J161" s="22">
        <f t="shared" si="48"/>
        <v>424.53442999999993</v>
      </c>
      <c r="K161" s="22">
        <f t="shared" si="48"/>
        <v>690.12033499999995</v>
      </c>
      <c r="L161" s="133">
        <f t="shared" si="48"/>
        <v>748.69170499999996</v>
      </c>
    </row>
    <row r="162" spans="2:12" s="19" customFormat="1" x14ac:dyDescent="0.25">
      <c r="B162" s="158" t="s">
        <v>153</v>
      </c>
      <c r="C162" s="21"/>
      <c r="D162" s="205">
        <f t="shared" ref="D162:L162" si="49">((D75-$C$148)*$C$140)/10^3</f>
        <v>-6.9999999999999994E-5</v>
      </c>
      <c r="E162" s="22">
        <f t="shared" si="49"/>
        <v>14.390930000000001</v>
      </c>
      <c r="F162" s="22">
        <f t="shared" si="49"/>
        <v>40.774429999999995</v>
      </c>
      <c r="G162" s="22">
        <f t="shared" si="49"/>
        <v>55.165430000000008</v>
      </c>
      <c r="H162" s="22">
        <f t="shared" si="49"/>
        <v>57.563930000000006</v>
      </c>
      <c r="I162" s="22">
        <f t="shared" si="49"/>
        <v>64.759430000000009</v>
      </c>
      <c r="J162" s="22">
        <f t="shared" si="49"/>
        <v>89.320070000000001</v>
      </c>
      <c r="K162" s="22">
        <f t="shared" si="49"/>
        <v>83.827505000000002</v>
      </c>
      <c r="L162" s="133">
        <f t="shared" si="49"/>
        <v>56.724455000000006</v>
      </c>
    </row>
    <row r="163" spans="2:12" s="19" customFormat="1" x14ac:dyDescent="0.25">
      <c r="B163" s="158" t="s">
        <v>154</v>
      </c>
      <c r="C163" s="21"/>
      <c r="D163" s="22">
        <f t="shared" ref="D163:L163" si="50">((D76-$C$148)*$C$140)/10^3</f>
        <v>160.69943000000001</v>
      </c>
      <c r="E163" s="22">
        <f t="shared" si="50"/>
        <v>172.69192999999999</v>
      </c>
      <c r="F163" s="22">
        <f t="shared" si="50"/>
        <v>165.49643</v>
      </c>
      <c r="G163" s="22">
        <f t="shared" si="50"/>
        <v>177.48892999999998</v>
      </c>
      <c r="H163" s="22">
        <f t="shared" si="50"/>
        <v>196.67692999999997</v>
      </c>
      <c r="I163" s="22">
        <f t="shared" si="50"/>
        <v>208.66942999999998</v>
      </c>
      <c r="J163" s="22">
        <f t="shared" si="50"/>
        <v>306.62416999999999</v>
      </c>
      <c r="K163" s="22">
        <f t="shared" si="50"/>
        <v>332.86376000000001</v>
      </c>
      <c r="L163" s="133">
        <f t="shared" si="50"/>
        <v>321.49486999999999</v>
      </c>
    </row>
    <row r="164" spans="2:12" s="19" customFormat="1" x14ac:dyDescent="0.25">
      <c r="B164" s="158" t="s">
        <v>155</v>
      </c>
      <c r="C164" s="21"/>
      <c r="D164" s="22">
        <f t="shared" ref="D164:L164" si="51">((D77-$C$148)*$C$140)/10^3</f>
        <v>71.95492999999999</v>
      </c>
      <c r="E164" s="22">
        <f t="shared" si="51"/>
        <v>74.353429999999989</v>
      </c>
      <c r="F164" s="22">
        <f t="shared" si="51"/>
        <v>1414.3953799999999</v>
      </c>
      <c r="G164" s="22">
        <f t="shared" si="51"/>
        <v>2120.0340799999999</v>
      </c>
      <c r="H164" s="22">
        <f t="shared" si="51"/>
        <v>2285.7704299999996</v>
      </c>
      <c r="I164" s="22">
        <f t="shared" si="51"/>
        <v>2873.4029299999997</v>
      </c>
      <c r="J164" s="22">
        <f t="shared" si="51"/>
        <v>3189.5731999999994</v>
      </c>
      <c r="K164" s="22">
        <f t="shared" si="51"/>
        <v>3309.3782749999996</v>
      </c>
      <c r="L164" s="133">
        <f t="shared" si="51"/>
        <v>3471.6847699999994</v>
      </c>
    </row>
    <row r="165" spans="2:12" s="19" customFormat="1" x14ac:dyDescent="0.25">
      <c r="B165" s="158" t="s">
        <v>156</v>
      </c>
      <c r="C165" s="21"/>
      <c r="D165" s="22">
        <f t="shared" ref="D165:L165" si="52">((D78-$C$148)*$C$140)/10^3</f>
        <v>28.781929999999999</v>
      </c>
      <c r="E165" s="22">
        <f t="shared" si="52"/>
        <v>28.781929999999999</v>
      </c>
      <c r="F165" s="22">
        <f t="shared" si="52"/>
        <v>35.977429999999991</v>
      </c>
      <c r="G165" s="22">
        <f t="shared" si="52"/>
        <v>38.37592999999999</v>
      </c>
      <c r="H165" s="22">
        <f t="shared" si="52"/>
        <v>38.37592999999999</v>
      </c>
      <c r="I165" s="22">
        <f t="shared" si="52"/>
        <v>31.180430000000001</v>
      </c>
      <c r="J165" s="22">
        <f t="shared" si="52"/>
        <v>35.761564999999997</v>
      </c>
      <c r="K165" s="22">
        <f t="shared" si="52"/>
        <v>38.303975000000001</v>
      </c>
      <c r="L165" s="133">
        <f t="shared" si="52"/>
        <v>38.303975000000001</v>
      </c>
    </row>
    <row r="166" spans="2:12" s="19" customFormat="1" x14ac:dyDescent="0.25">
      <c r="B166" s="158" t="s">
        <v>157</v>
      </c>
      <c r="C166" s="21"/>
      <c r="D166" s="22">
        <f t="shared" ref="D166:L166" si="53">((D79-$C$148)*$C$140)/10^3</f>
        <v>194.27842999999999</v>
      </c>
      <c r="E166" s="22">
        <f t="shared" si="53"/>
        <v>259.03793000000002</v>
      </c>
      <c r="F166" s="22">
        <f t="shared" si="53"/>
        <v>266.23343</v>
      </c>
      <c r="G166" s="22">
        <f t="shared" si="53"/>
        <v>268.63193000000001</v>
      </c>
      <c r="H166" s="22">
        <f t="shared" si="53"/>
        <v>283.02292999999992</v>
      </c>
      <c r="I166" s="22">
        <f t="shared" si="53"/>
        <v>295.01542999999992</v>
      </c>
      <c r="J166" s="22">
        <f t="shared" si="53"/>
        <v>307.84740499999998</v>
      </c>
      <c r="K166" s="22">
        <f t="shared" si="53"/>
        <v>322.98193999999995</v>
      </c>
      <c r="L166" s="133">
        <f t="shared" si="53"/>
        <v>319.38418999999993</v>
      </c>
    </row>
    <row r="167" spans="2:12" s="19" customFormat="1" x14ac:dyDescent="0.25">
      <c r="B167" s="158" t="s">
        <v>158</v>
      </c>
      <c r="C167" s="21"/>
      <c r="D167" s="22">
        <f t="shared" ref="D167:L167" si="54">((D80-$C$148)*$C$140)/10^3</f>
        <v>412.54192999999992</v>
      </c>
      <c r="E167" s="22">
        <f t="shared" si="54"/>
        <v>419.73742999999996</v>
      </c>
      <c r="F167" s="22">
        <f t="shared" si="54"/>
        <v>443.72242999999997</v>
      </c>
      <c r="G167" s="22">
        <f t="shared" si="54"/>
        <v>450.91793000000001</v>
      </c>
      <c r="H167" s="22">
        <f t="shared" si="54"/>
        <v>450.91793000000001</v>
      </c>
      <c r="I167" s="22">
        <f t="shared" si="54"/>
        <v>429.33142999999995</v>
      </c>
      <c r="J167" s="22">
        <f t="shared" si="54"/>
        <v>436.09519999999998</v>
      </c>
      <c r="K167" s="22">
        <f t="shared" si="54"/>
        <v>430.53068000000002</v>
      </c>
      <c r="L167" s="133">
        <f t="shared" si="54"/>
        <v>433.81662499999993</v>
      </c>
    </row>
    <row r="168" spans="2:12" s="19" customFormat="1" x14ac:dyDescent="0.25">
      <c r="B168" s="158" t="s">
        <v>159</v>
      </c>
      <c r="C168" s="21"/>
      <c r="D168" s="22">
        <f t="shared" ref="D168:L168" si="55">((D81-$C$148)*$C$140)/10^3</f>
        <v>0.47963000000000006</v>
      </c>
      <c r="E168" s="22">
        <f t="shared" si="55"/>
        <v>2.1585799999999993</v>
      </c>
      <c r="F168" s="22">
        <f t="shared" si="55"/>
        <v>2.8781299999999996</v>
      </c>
      <c r="G168" s="22">
        <f t="shared" si="55"/>
        <v>2.8781299999999996</v>
      </c>
      <c r="H168" s="22">
        <f t="shared" si="55"/>
        <v>3.5976800000000004</v>
      </c>
      <c r="I168" s="22">
        <f t="shared" si="55"/>
        <v>3.8375300000000006</v>
      </c>
      <c r="J168" s="22">
        <f t="shared" si="55"/>
        <v>3.9814400000000005</v>
      </c>
      <c r="K168" s="22">
        <f t="shared" si="55"/>
        <v>3.74159</v>
      </c>
      <c r="L168" s="133">
        <f t="shared" si="55"/>
        <v>4.0773800000000007</v>
      </c>
    </row>
    <row r="169" spans="2:12" s="19" customFormat="1" x14ac:dyDescent="0.25">
      <c r="B169" s="158" t="s">
        <v>160</v>
      </c>
      <c r="C169" s="21"/>
      <c r="D169" s="22">
        <f t="shared" ref="D169:L169" si="56">((D82-$C$148)*$C$140)/10^3</f>
        <v>957.00143000000014</v>
      </c>
      <c r="E169" s="22">
        <f t="shared" si="56"/>
        <v>1009.7684300000002</v>
      </c>
      <c r="F169" s="22">
        <f t="shared" si="56"/>
        <v>1048.1444300000001</v>
      </c>
      <c r="G169" s="22">
        <f t="shared" si="56"/>
        <v>1091.3174299999998</v>
      </c>
      <c r="H169" s="22">
        <f t="shared" si="56"/>
        <v>1132.09193</v>
      </c>
      <c r="I169" s="22">
        <f t="shared" si="56"/>
        <v>1177.6634299999998</v>
      </c>
      <c r="J169" s="22">
        <f t="shared" si="56"/>
        <v>1301.7618200000002</v>
      </c>
      <c r="K169" s="22">
        <f t="shared" si="56"/>
        <v>1529.6672900000001</v>
      </c>
      <c r="L169" s="133">
        <f t="shared" si="56"/>
        <v>1620.5944249999998</v>
      </c>
    </row>
    <row r="170" spans="2:12" s="19" customFormat="1" x14ac:dyDescent="0.25">
      <c r="B170" s="158" t="s">
        <v>161</v>
      </c>
      <c r="C170" s="21"/>
      <c r="D170" s="22">
        <f t="shared" ref="D170:L170" si="57">((D83-$C$148)*$C$140)/10^3</f>
        <v>611.6174299999999</v>
      </c>
      <c r="E170" s="22">
        <f t="shared" si="57"/>
        <v>681.17392999999993</v>
      </c>
      <c r="F170" s="22">
        <f t="shared" si="57"/>
        <v>1103.3099299999999</v>
      </c>
      <c r="G170" s="22">
        <f t="shared" si="57"/>
        <v>1199.2499299999999</v>
      </c>
      <c r="H170" s="22">
        <f t="shared" si="57"/>
        <v>1146.4829299999999</v>
      </c>
      <c r="I170" s="22">
        <f t="shared" si="57"/>
        <v>1175.2649299999998</v>
      </c>
      <c r="J170" s="22">
        <f t="shared" si="57"/>
        <v>3359.6028649999994</v>
      </c>
      <c r="K170" s="22">
        <f t="shared" si="57"/>
        <v>3906.0531199999996</v>
      </c>
      <c r="L170" s="133">
        <f t="shared" si="57"/>
        <v>3955.5341749999993</v>
      </c>
    </row>
    <row r="171" spans="2:12" s="19" customFormat="1" x14ac:dyDescent="0.25">
      <c r="B171" s="158" t="s">
        <v>162</v>
      </c>
      <c r="C171" s="21"/>
      <c r="D171" s="22">
        <f t="shared" ref="D171:L171" si="58">((D84-$C$148)*$C$140)/10^3</f>
        <v>175.09043</v>
      </c>
      <c r="E171" s="22">
        <f t="shared" si="58"/>
        <v>189.48142999999999</v>
      </c>
      <c r="F171" s="22">
        <f t="shared" si="58"/>
        <v>307.00792999999993</v>
      </c>
      <c r="G171" s="22">
        <f t="shared" si="58"/>
        <v>330.99292999999994</v>
      </c>
      <c r="H171" s="22">
        <f t="shared" si="58"/>
        <v>340.58692999999994</v>
      </c>
      <c r="I171" s="22">
        <f t="shared" si="58"/>
        <v>359.77492999999993</v>
      </c>
      <c r="J171" s="22">
        <f t="shared" si="58"/>
        <v>374.57367499999998</v>
      </c>
      <c r="K171" s="22">
        <f t="shared" si="58"/>
        <v>403.09183999999993</v>
      </c>
      <c r="L171" s="133">
        <f t="shared" si="58"/>
        <v>445.88108</v>
      </c>
    </row>
    <row r="172" spans="2:12" s="19" customFormat="1" x14ac:dyDescent="0.25">
      <c r="B172" s="158" t="s">
        <v>163</v>
      </c>
      <c r="C172" s="21"/>
      <c r="D172" s="22">
        <f t="shared" ref="D172:L172" si="59">((D85-$C$148)*$C$140)/10^3</f>
        <v>2249.7929299999996</v>
      </c>
      <c r="E172" s="22">
        <f t="shared" si="59"/>
        <v>2314.5524299999997</v>
      </c>
      <c r="F172" s="22">
        <f t="shared" si="59"/>
        <v>4360.472929999999</v>
      </c>
      <c r="G172" s="22">
        <f t="shared" si="59"/>
        <v>5116.0004300000001</v>
      </c>
      <c r="H172" s="22">
        <f t="shared" si="59"/>
        <v>5207.1434300000001</v>
      </c>
      <c r="I172" s="22">
        <f t="shared" si="59"/>
        <v>5358.2489299999997</v>
      </c>
      <c r="J172" s="22">
        <f t="shared" si="59"/>
        <v>5557.27646</v>
      </c>
      <c r="K172" s="22">
        <f t="shared" si="59"/>
        <v>5652.5448799999986</v>
      </c>
      <c r="L172" s="133">
        <f t="shared" si="59"/>
        <v>5767.3610749999989</v>
      </c>
    </row>
    <row r="173" spans="2:12" s="19" customFormat="1" x14ac:dyDescent="0.25">
      <c r="B173" s="158" t="s">
        <v>164</v>
      </c>
      <c r="C173" s="21"/>
      <c r="D173" s="22">
        <f t="shared" ref="D173:L173" si="60">((D86-$C$148)*$C$140)/10^3</f>
        <v>220.66192999999998</v>
      </c>
      <c r="E173" s="22">
        <f t="shared" si="60"/>
        <v>220.66192999999998</v>
      </c>
      <c r="F173" s="22">
        <f t="shared" si="60"/>
        <v>224.97922999999997</v>
      </c>
      <c r="G173" s="22">
        <f t="shared" si="60"/>
        <v>222.82057999999998</v>
      </c>
      <c r="H173" s="22">
        <f t="shared" si="60"/>
        <v>228.09728000000001</v>
      </c>
      <c r="I173" s="22">
        <f t="shared" si="60"/>
        <v>230.25593000000001</v>
      </c>
      <c r="J173" s="22">
        <f t="shared" si="60"/>
        <v>233.34999500000001</v>
      </c>
      <c r="K173" s="22">
        <f t="shared" si="60"/>
        <v>238.62669499999998</v>
      </c>
      <c r="L173" s="133">
        <f t="shared" si="60"/>
        <v>239.969855</v>
      </c>
    </row>
    <row r="174" spans="2:12" s="19" customFormat="1" x14ac:dyDescent="0.25">
      <c r="B174" s="158" t="s">
        <v>165</v>
      </c>
      <c r="C174" s="21"/>
      <c r="D174" s="22">
        <f t="shared" ref="D174:L174" si="61">((D87-$C$148)*$C$140)/10^3</f>
        <v>352.57942999999995</v>
      </c>
      <c r="E174" s="22">
        <f t="shared" si="61"/>
        <v>347.78242999999992</v>
      </c>
      <c r="F174" s="22">
        <f t="shared" si="61"/>
        <v>352.57942999999995</v>
      </c>
      <c r="G174" s="22">
        <f t="shared" si="61"/>
        <v>354.97792999999996</v>
      </c>
      <c r="H174" s="22">
        <f t="shared" si="61"/>
        <v>354.97792999999996</v>
      </c>
      <c r="I174" s="22">
        <f t="shared" si="61"/>
        <v>362.17342999999994</v>
      </c>
      <c r="J174" s="22">
        <f t="shared" si="61"/>
        <v>366.29884999999996</v>
      </c>
      <c r="K174" s="22">
        <f t="shared" si="61"/>
        <v>368.88923</v>
      </c>
      <c r="L174" s="133">
        <f t="shared" si="61"/>
        <v>382.65661999999992</v>
      </c>
    </row>
    <row r="175" spans="2:12" s="19" customFormat="1" x14ac:dyDescent="0.25">
      <c r="B175" s="158" t="s">
        <v>166</v>
      </c>
      <c r="C175" s="21"/>
      <c r="D175" s="22">
        <f t="shared" ref="D175:L175" si="62">((D88-$C$148)*$C$140)/10^3</f>
        <v>86.345929999999996</v>
      </c>
      <c r="E175" s="22">
        <f t="shared" si="62"/>
        <v>93.541429999999991</v>
      </c>
      <c r="F175" s="22">
        <f t="shared" si="62"/>
        <v>103.13543</v>
      </c>
      <c r="G175" s="22">
        <f t="shared" si="62"/>
        <v>119.92493</v>
      </c>
      <c r="H175" s="22">
        <f t="shared" si="62"/>
        <v>103.13543</v>
      </c>
      <c r="I175" s="22">
        <f t="shared" si="62"/>
        <v>95.93992999999999</v>
      </c>
      <c r="J175" s="22">
        <f t="shared" si="62"/>
        <v>118.67770999999999</v>
      </c>
      <c r="K175" s="22">
        <f t="shared" si="62"/>
        <v>118.48583000000002</v>
      </c>
      <c r="L175" s="133">
        <f t="shared" si="62"/>
        <v>116.68695500000001</v>
      </c>
    </row>
    <row r="176" spans="2:12" s="19" customFormat="1" x14ac:dyDescent="0.25">
      <c r="B176" s="158" t="s">
        <v>167</v>
      </c>
      <c r="C176" s="21"/>
      <c r="D176" s="22">
        <f t="shared" ref="D176:L176" si="63">((D89-$C$148)*$C$140)/10^3</f>
        <v>599.62492999999995</v>
      </c>
      <c r="E176" s="22">
        <f t="shared" si="63"/>
        <v>604.42192999999997</v>
      </c>
      <c r="F176" s="22">
        <f t="shared" si="63"/>
        <v>309.40642999999994</v>
      </c>
      <c r="G176" s="22">
        <f t="shared" si="63"/>
        <v>506.08343000000002</v>
      </c>
      <c r="H176" s="22">
        <f t="shared" si="63"/>
        <v>626.00842999999998</v>
      </c>
      <c r="I176" s="22">
        <f t="shared" si="63"/>
        <v>626.00842999999998</v>
      </c>
      <c r="J176" s="22">
        <f t="shared" si="63"/>
        <v>716.43187999999986</v>
      </c>
      <c r="K176" s="22">
        <f t="shared" si="63"/>
        <v>695.13319999999999</v>
      </c>
      <c r="L176" s="133">
        <f t="shared" si="63"/>
        <v>654.9823100000001</v>
      </c>
    </row>
    <row r="177" spans="2:12" s="19" customFormat="1" x14ac:dyDescent="0.25">
      <c r="B177" s="158" t="s">
        <v>168</v>
      </c>
      <c r="C177" s="21"/>
      <c r="D177" s="22">
        <f t="shared" ref="D177:L177" si="64">((D90-$C$148)*$C$140)/10^3</f>
        <v>496.48942999999997</v>
      </c>
      <c r="E177" s="22">
        <f t="shared" si="64"/>
        <v>520.47442999999998</v>
      </c>
      <c r="F177" s="22">
        <f t="shared" si="64"/>
        <v>923.42243000000019</v>
      </c>
      <c r="G177" s="22">
        <f t="shared" si="64"/>
        <v>1112.9039299999999</v>
      </c>
      <c r="H177" s="22">
        <f t="shared" si="64"/>
        <v>1204.04693</v>
      </c>
      <c r="I177" s="22">
        <f t="shared" si="64"/>
        <v>1299.98693</v>
      </c>
      <c r="J177" s="22">
        <f t="shared" si="64"/>
        <v>1323.180425</v>
      </c>
      <c r="K177" s="22">
        <f t="shared" si="64"/>
        <v>1344.2152699999999</v>
      </c>
      <c r="L177" s="133">
        <f t="shared" si="64"/>
        <v>1443.9209150000002</v>
      </c>
    </row>
    <row r="178" spans="2:12" s="19" customFormat="1" x14ac:dyDescent="0.25">
      <c r="B178" s="158" t="s">
        <v>169</v>
      </c>
      <c r="C178" s="21"/>
      <c r="D178" s="22">
        <f t="shared" ref="D178:L178" si="65">((D91-$C$148)*$C$140)/10^3</f>
        <v>57.563930000000006</v>
      </c>
      <c r="E178" s="22">
        <f t="shared" si="65"/>
        <v>81.548929999999999</v>
      </c>
      <c r="F178" s="22">
        <f t="shared" si="65"/>
        <v>79.15043</v>
      </c>
      <c r="G178" s="22">
        <f t="shared" si="65"/>
        <v>83.947429999999997</v>
      </c>
      <c r="H178" s="22">
        <f t="shared" si="65"/>
        <v>100.73692999999999</v>
      </c>
      <c r="I178" s="22">
        <f t="shared" si="65"/>
        <v>119.92493</v>
      </c>
      <c r="J178" s="22">
        <f t="shared" si="65"/>
        <v>128.967275</v>
      </c>
      <c r="K178" s="22">
        <f t="shared" si="65"/>
        <v>133.47645500000002</v>
      </c>
      <c r="L178" s="133">
        <f t="shared" si="65"/>
        <v>136.59450499999997</v>
      </c>
    </row>
    <row r="179" spans="2:12" s="19" customFormat="1" x14ac:dyDescent="0.25">
      <c r="B179" s="158" t="s">
        <v>170</v>
      </c>
      <c r="C179" s="21"/>
      <c r="D179" s="22">
        <f t="shared" ref="D179:L179" si="66">((D92-$C$148)*$C$140)/10^3</f>
        <v>38.37592999999999</v>
      </c>
      <c r="E179" s="22">
        <f t="shared" si="66"/>
        <v>513.27892999999995</v>
      </c>
      <c r="F179" s="22">
        <f t="shared" si="66"/>
        <v>952.20443000000012</v>
      </c>
      <c r="G179" s="22">
        <f t="shared" si="66"/>
        <v>1038.5504300000002</v>
      </c>
      <c r="H179" s="22">
        <f t="shared" si="66"/>
        <v>1316.7764299999999</v>
      </c>
      <c r="I179" s="22">
        <f t="shared" si="66"/>
        <v>1611.7919299999996</v>
      </c>
      <c r="J179" s="22">
        <f t="shared" si="66"/>
        <v>1720.4679649999998</v>
      </c>
      <c r="K179" s="22">
        <f t="shared" si="66"/>
        <v>1960.0301449999999</v>
      </c>
      <c r="L179" s="133">
        <f t="shared" si="66"/>
        <v>2199.9760849999998</v>
      </c>
    </row>
    <row r="180" spans="2:12" s="19" customFormat="1" x14ac:dyDescent="0.25">
      <c r="B180" s="158" t="s">
        <v>171</v>
      </c>
      <c r="C180" s="21"/>
      <c r="D180" s="22">
        <f t="shared" ref="D180:L180" si="67">((D93-$C$148)*$C$140)/10^3</f>
        <v>642.79792999999995</v>
      </c>
      <c r="E180" s="22">
        <f t="shared" si="67"/>
        <v>659.58742999999993</v>
      </c>
      <c r="F180" s="22">
        <f t="shared" si="67"/>
        <v>741.1364299999999</v>
      </c>
      <c r="G180" s="22">
        <f t="shared" si="67"/>
        <v>796.30192999999986</v>
      </c>
      <c r="H180" s="22">
        <f t="shared" si="67"/>
        <v>863.45993000000021</v>
      </c>
      <c r="I180" s="22">
        <f t="shared" si="67"/>
        <v>990.58043000000021</v>
      </c>
      <c r="J180" s="22">
        <f t="shared" si="67"/>
        <v>1136.0734400000001</v>
      </c>
      <c r="K180" s="22">
        <f t="shared" si="67"/>
        <v>1384.8458600000001</v>
      </c>
      <c r="L180" s="133">
        <f t="shared" si="67"/>
        <v>1622.3213449999998</v>
      </c>
    </row>
    <row r="181" spans="2:12" s="19" customFormat="1" x14ac:dyDescent="0.25">
      <c r="B181" s="158" t="s">
        <v>172</v>
      </c>
      <c r="C181" s="21"/>
      <c r="D181" s="22">
        <f t="shared" ref="D181:L181" si="68">((D94-$C$148)*$C$140)/10^3</f>
        <v>489.29392999999999</v>
      </c>
      <c r="E181" s="22">
        <f t="shared" si="68"/>
        <v>163.09792999999999</v>
      </c>
      <c r="F181" s="22">
        <f t="shared" si="68"/>
        <v>14.390930000000001</v>
      </c>
      <c r="G181" s="22">
        <f t="shared" si="68"/>
        <v>11.992430000000001</v>
      </c>
      <c r="H181" s="22">
        <f t="shared" si="68"/>
        <v>23.984929999999995</v>
      </c>
      <c r="I181" s="22">
        <f t="shared" si="68"/>
        <v>28.781929999999999</v>
      </c>
      <c r="J181" s="22">
        <f t="shared" si="68"/>
        <v>28.781929999999999</v>
      </c>
      <c r="K181" s="22">
        <f t="shared" si="68"/>
        <v>28.781929999999999</v>
      </c>
      <c r="L181" s="133">
        <f t="shared" si="68"/>
        <v>28.781929999999999</v>
      </c>
    </row>
    <row r="182" spans="2:12" s="19" customFormat="1" x14ac:dyDescent="0.25">
      <c r="B182" s="158" t="s">
        <v>173</v>
      </c>
      <c r="C182" s="21"/>
      <c r="D182" s="22">
        <f t="shared" ref="D182:L182" si="69">((D95-$C$148)*$C$140)/10^3</f>
        <v>1060.1369300000001</v>
      </c>
      <c r="E182" s="22">
        <f t="shared" si="69"/>
        <v>1868.4314300000001</v>
      </c>
      <c r="F182" s="22">
        <f t="shared" si="69"/>
        <v>3614.5394299999998</v>
      </c>
      <c r="G182" s="22">
        <f t="shared" si="69"/>
        <v>4317.2999299999992</v>
      </c>
      <c r="H182" s="22">
        <f t="shared" si="69"/>
        <v>4708.2554299999983</v>
      </c>
      <c r="I182" s="22">
        <f t="shared" si="69"/>
        <v>4557.1499299999987</v>
      </c>
      <c r="J182" s="22">
        <f t="shared" si="69"/>
        <v>4430.2213099999999</v>
      </c>
      <c r="K182" s="22">
        <f t="shared" si="69"/>
        <v>4430.9408599999997</v>
      </c>
      <c r="L182" s="133">
        <f t="shared" si="69"/>
        <v>4451.3041249999987</v>
      </c>
    </row>
    <row r="183" spans="2:12" s="19" customFormat="1" x14ac:dyDescent="0.25">
      <c r="B183" s="158" t="s">
        <v>193</v>
      </c>
      <c r="C183" s="21"/>
      <c r="D183" s="205">
        <f t="shared" ref="D183:L183" si="70">((D96-$C$148)*$C$140)/10^3</f>
        <v>-6.9999999999999994E-5</v>
      </c>
      <c r="E183" s="205">
        <f t="shared" si="70"/>
        <v>-6.9999999999999994E-5</v>
      </c>
      <c r="F183" s="205">
        <f t="shared" si="70"/>
        <v>-6.9999999999999994E-5</v>
      </c>
      <c r="G183" s="205">
        <f t="shared" si="70"/>
        <v>-6.9999999999999994E-5</v>
      </c>
      <c r="H183" s="205">
        <f t="shared" si="70"/>
        <v>-6.9999999999999994E-5</v>
      </c>
      <c r="I183" s="205">
        <f t="shared" si="70"/>
        <v>-6.9999999999999994E-5</v>
      </c>
      <c r="J183" s="205">
        <f t="shared" si="70"/>
        <v>-6.9999999999999994E-5</v>
      </c>
      <c r="K183" s="205">
        <f t="shared" si="70"/>
        <v>-6.9999999999999994E-5</v>
      </c>
      <c r="L183" s="206">
        <f t="shared" si="70"/>
        <v>-6.9999999999999994E-5</v>
      </c>
    </row>
    <row r="184" spans="2:12" s="19" customFormat="1" x14ac:dyDescent="0.25">
      <c r="B184" s="158" t="s">
        <v>174</v>
      </c>
      <c r="C184" s="21"/>
      <c r="D184" s="22">
        <f t="shared" ref="D184:L184" si="71">((D97-$C$148)*$C$140)/10^3</f>
        <v>107.93243000000001</v>
      </c>
      <c r="E184" s="22">
        <f t="shared" si="71"/>
        <v>122.32343</v>
      </c>
      <c r="F184" s="22">
        <f t="shared" si="71"/>
        <v>131.91743000000002</v>
      </c>
      <c r="G184" s="22">
        <f t="shared" si="71"/>
        <v>170.29343</v>
      </c>
      <c r="H184" s="22">
        <f t="shared" si="71"/>
        <v>196.67692999999997</v>
      </c>
      <c r="I184" s="22">
        <f t="shared" si="71"/>
        <v>215.86492999999999</v>
      </c>
      <c r="J184" s="22">
        <f t="shared" si="71"/>
        <v>235.05293</v>
      </c>
      <c r="K184" s="22">
        <f t="shared" si="71"/>
        <v>288.70737499999996</v>
      </c>
      <c r="L184" s="133">
        <f t="shared" si="71"/>
        <v>308.59093999999993</v>
      </c>
    </row>
    <row r="185" spans="2:12" s="19" customFormat="1" x14ac:dyDescent="0.25">
      <c r="B185" s="158" t="s">
        <v>175</v>
      </c>
      <c r="C185" s="21"/>
      <c r="D185" s="22">
        <f t="shared" ref="D185:L185" si="72">((D98-$C$148)*$C$140)/10^3</f>
        <v>1880.4239300000002</v>
      </c>
      <c r="E185" s="22">
        <f t="shared" si="72"/>
        <v>1914.0029300000001</v>
      </c>
      <c r="F185" s="22">
        <f t="shared" si="72"/>
        <v>5487.76793</v>
      </c>
      <c r="G185" s="22">
        <f t="shared" si="72"/>
        <v>7188.3044300000001</v>
      </c>
      <c r="H185" s="22">
        <f t="shared" si="72"/>
        <v>7596.04943</v>
      </c>
      <c r="I185" s="22">
        <f t="shared" si="72"/>
        <v>7998.9974299999994</v>
      </c>
      <c r="J185" s="22">
        <f t="shared" si="72"/>
        <v>8902.7522299999982</v>
      </c>
      <c r="K185" s="22">
        <f t="shared" si="72"/>
        <v>10472.210704999998</v>
      </c>
      <c r="L185" s="133">
        <f t="shared" si="72"/>
        <v>11514.239029999999</v>
      </c>
    </row>
    <row r="186" spans="2:12" s="19" customFormat="1" x14ac:dyDescent="0.25">
      <c r="B186" s="158" t="s">
        <v>176</v>
      </c>
      <c r="C186" s="21"/>
      <c r="D186" s="22">
        <f t="shared" ref="D186:L186" si="73">((D99-$C$148)*$C$140)/10^3</f>
        <v>57.563930000000006</v>
      </c>
      <c r="E186" s="22">
        <f t="shared" si="73"/>
        <v>64.759430000000009</v>
      </c>
      <c r="F186" s="22">
        <f t="shared" si="73"/>
        <v>81.548929999999999</v>
      </c>
      <c r="G186" s="22">
        <f t="shared" si="73"/>
        <v>93.541429999999991</v>
      </c>
      <c r="H186" s="22">
        <f t="shared" si="73"/>
        <v>95.93992999999999</v>
      </c>
      <c r="I186" s="22">
        <f t="shared" si="73"/>
        <v>124.72193000000001</v>
      </c>
      <c r="J186" s="22">
        <f t="shared" si="73"/>
        <v>146.90805499999999</v>
      </c>
      <c r="K186" s="22">
        <f t="shared" si="73"/>
        <v>192.98324</v>
      </c>
      <c r="L186" s="133">
        <f t="shared" si="73"/>
        <v>221.83719499999998</v>
      </c>
    </row>
    <row r="187" spans="2:12" s="19" customFormat="1" x14ac:dyDescent="0.25">
      <c r="B187" s="158" t="s">
        <v>177</v>
      </c>
      <c r="C187" s="21"/>
      <c r="D187" s="22">
        <f t="shared" ref="D187:L187" si="74">((D100-$C$148)*$C$140)/10^3</f>
        <v>4643.4959299999991</v>
      </c>
      <c r="E187" s="22">
        <f t="shared" si="74"/>
        <v>2815.8389299999999</v>
      </c>
      <c r="F187" s="22">
        <f t="shared" si="74"/>
        <v>4182.9839299999994</v>
      </c>
      <c r="G187" s="22">
        <f t="shared" si="74"/>
        <v>4924.120429999999</v>
      </c>
      <c r="H187" s="22">
        <f t="shared" si="74"/>
        <v>5151.97793</v>
      </c>
      <c r="I187" s="22">
        <f t="shared" si="74"/>
        <v>5456.5874299999996</v>
      </c>
      <c r="J187" s="22">
        <f t="shared" si="74"/>
        <v>5780.7447049999992</v>
      </c>
      <c r="K187" s="22">
        <f t="shared" si="74"/>
        <v>6130.8777349999991</v>
      </c>
      <c r="L187" s="133">
        <f t="shared" si="74"/>
        <v>6224.8269799999998</v>
      </c>
    </row>
    <row r="188" spans="2:12" s="19" customFormat="1" x14ac:dyDescent="0.25">
      <c r="B188" s="168" t="s">
        <v>182</v>
      </c>
      <c r="C188" s="162" t="s">
        <v>178</v>
      </c>
      <c r="D188" s="196">
        <f t="shared" ref="D188:L188" si="75">SUM(D152:D187)</f>
        <v>22418.369234999998</v>
      </c>
      <c r="E188" s="196">
        <f t="shared" si="75"/>
        <v>22272.708329999994</v>
      </c>
      <c r="F188" s="196">
        <f t="shared" si="75"/>
        <v>34379.616780000004</v>
      </c>
      <c r="G188" s="196">
        <f t="shared" si="75"/>
        <v>40415.681879999989</v>
      </c>
      <c r="H188" s="196">
        <f t="shared" si="75"/>
        <v>43113.754529999998</v>
      </c>
      <c r="I188" s="196">
        <f t="shared" si="75"/>
        <v>45984.998879999999</v>
      </c>
      <c r="J188" s="196">
        <f t="shared" si="75"/>
        <v>51356.319704999987</v>
      </c>
      <c r="K188" s="196">
        <f t="shared" si="75"/>
        <v>56025.983339999999</v>
      </c>
      <c r="L188" s="197">
        <f t="shared" si="75"/>
        <v>59133.431969999976</v>
      </c>
    </row>
    <row r="189" spans="2:12" x14ac:dyDescent="0.25">
      <c r="B189" s="14"/>
      <c r="C189" s="15"/>
      <c r="D189" s="15"/>
      <c r="E189" s="15"/>
    </row>
    <row r="190" spans="2:12" s="19" customFormat="1" x14ac:dyDescent="0.25">
      <c r="B190" s="16" t="s">
        <v>54</v>
      </c>
      <c r="C190" s="17" t="s">
        <v>55</v>
      </c>
      <c r="D190" s="17">
        <v>2005</v>
      </c>
      <c r="E190" s="17">
        <v>2006</v>
      </c>
      <c r="F190" s="17">
        <v>2007</v>
      </c>
      <c r="G190" s="17">
        <v>2008</v>
      </c>
      <c r="H190" s="17">
        <v>2009</v>
      </c>
      <c r="I190" s="17">
        <v>2010</v>
      </c>
      <c r="J190" s="17">
        <v>2011</v>
      </c>
      <c r="K190" s="17">
        <v>2012</v>
      </c>
      <c r="L190" s="18">
        <v>2013</v>
      </c>
    </row>
    <row r="191" spans="2:12" s="62" customFormat="1" x14ac:dyDescent="0.25">
      <c r="B191" s="23" t="s">
        <v>27</v>
      </c>
      <c r="C191" s="24" t="s">
        <v>11</v>
      </c>
      <c r="D191" s="64">
        <v>0</v>
      </c>
      <c r="E191" s="64">
        <v>0</v>
      </c>
      <c r="F191" s="64">
        <v>0</v>
      </c>
      <c r="G191" s="64">
        <v>0</v>
      </c>
      <c r="H191" s="64">
        <v>0</v>
      </c>
      <c r="I191" s="64">
        <v>0</v>
      </c>
      <c r="J191" s="64">
        <v>0</v>
      </c>
      <c r="K191" s="64">
        <v>0</v>
      </c>
      <c r="L191" s="65">
        <v>0</v>
      </c>
    </row>
    <row r="192" spans="2:12" x14ac:dyDescent="0.25">
      <c r="B192" s="66"/>
      <c r="C192" s="67"/>
      <c r="D192" s="67"/>
      <c r="E192" s="67"/>
      <c r="F192" s="35"/>
      <c r="G192" s="35"/>
      <c r="H192" s="35"/>
      <c r="I192" s="35"/>
      <c r="J192" s="35"/>
      <c r="K192" s="35"/>
      <c r="L192" s="35"/>
    </row>
    <row r="193" spans="2:12" x14ac:dyDescent="0.25">
      <c r="B193" s="35"/>
      <c r="C193" s="35"/>
      <c r="D193" s="35"/>
      <c r="E193" s="35"/>
      <c r="F193" s="35"/>
      <c r="G193" s="35"/>
      <c r="H193" s="35"/>
      <c r="I193" s="35"/>
      <c r="J193" s="35"/>
      <c r="K193" s="35"/>
      <c r="L193" s="35"/>
    </row>
    <row r="194" spans="2:12" s="19" customFormat="1" x14ac:dyDescent="0.25">
      <c r="B194" s="16" t="s">
        <v>102</v>
      </c>
      <c r="C194" s="17" t="s">
        <v>92</v>
      </c>
      <c r="D194" s="17">
        <v>2005</v>
      </c>
      <c r="E194" s="17">
        <v>2006</v>
      </c>
      <c r="F194" s="17">
        <v>2007</v>
      </c>
      <c r="G194" s="17">
        <v>2008</v>
      </c>
      <c r="H194" s="17">
        <v>2009</v>
      </c>
      <c r="I194" s="17">
        <v>2010</v>
      </c>
      <c r="J194" s="17">
        <v>2011</v>
      </c>
      <c r="K194" s="17">
        <v>2012</v>
      </c>
      <c r="L194" s="18">
        <v>2013</v>
      </c>
    </row>
    <row r="195" spans="2:12" s="19" customFormat="1" x14ac:dyDescent="0.25">
      <c r="B195" s="160" t="s">
        <v>27</v>
      </c>
      <c r="C195" s="28"/>
      <c r="D195" s="180"/>
      <c r="E195" s="180"/>
      <c r="F195" s="180"/>
      <c r="G195" s="180"/>
      <c r="H195" s="180"/>
      <c r="I195" s="180"/>
      <c r="J195" s="180"/>
      <c r="K195" s="178"/>
      <c r="L195" s="181"/>
    </row>
    <row r="196" spans="2:12" s="19" customFormat="1" x14ac:dyDescent="0.25">
      <c r="B196" s="158" t="s">
        <v>143</v>
      </c>
      <c r="C196" s="21"/>
      <c r="D196" s="22">
        <f t="shared" ref="D196:F215" si="76">D152*(1-$F$191)</f>
        <v>3.3578299999999999</v>
      </c>
      <c r="E196" s="22">
        <f t="shared" si="76"/>
        <v>2.8781299999999996</v>
      </c>
      <c r="F196" s="22">
        <f t="shared" si="76"/>
        <v>2.8781299999999996</v>
      </c>
      <c r="G196" s="22">
        <f t="shared" ref="G196:G231" si="77">G152*(1-$G$191)</f>
        <v>2.8781299999999996</v>
      </c>
      <c r="H196" s="22">
        <f t="shared" ref="H196:H231" si="78">H152*(1-$H$191)</f>
        <v>3.5976800000000004</v>
      </c>
      <c r="I196" s="22">
        <f t="shared" ref="I196:I231" si="79">I152*(1-$I$191)</f>
        <v>3.8375300000000006</v>
      </c>
      <c r="J196" s="22">
        <f t="shared" ref="J196:J231" si="80">J152*(1-$J$191)</f>
        <v>3.9094850000000001</v>
      </c>
      <c r="K196" s="22">
        <f t="shared" ref="K196:L215" si="81">K152*(1-$K$191)</f>
        <v>4.4371549999999997</v>
      </c>
      <c r="L196" s="133">
        <f t="shared" si="81"/>
        <v>13.383559999999996</v>
      </c>
    </row>
    <row r="197" spans="2:12" s="19" customFormat="1" x14ac:dyDescent="0.25">
      <c r="B197" s="158" t="s">
        <v>144</v>
      </c>
      <c r="C197" s="21"/>
      <c r="D197" s="22">
        <f t="shared" si="76"/>
        <v>4370.066929999999</v>
      </c>
      <c r="E197" s="22">
        <f t="shared" si="76"/>
        <v>4578.736429999999</v>
      </c>
      <c r="F197" s="22">
        <f t="shared" si="76"/>
        <v>5161.5719300000001</v>
      </c>
      <c r="G197" s="22">
        <f t="shared" si="77"/>
        <v>5679.6479300000001</v>
      </c>
      <c r="H197" s="22">
        <f t="shared" si="78"/>
        <v>6334.4384299999983</v>
      </c>
      <c r="I197" s="22">
        <f t="shared" si="79"/>
        <v>7003.6199299999998</v>
      </c>
      <c r="J197" s="22">
        <f t="shared" si="80"/>
        <v>7718.1810499999992</v>
      </c>
      <c r="K197" s="22">
        <f t="shared" si="81"/>
        <v>8496.2784350000002</v>
      </c>
      <c r="L197" s="133">
        <f t="shared" si="81"/>
        <v>8899.5862099999995</v>
      </c>
    </row>
    <row r="198" spans="2:12" s="19" customFormat="1" x14ac:dyDescent="0.25">
      <c r="B198" s="158" t="s">
        <v>145</v>
      </c>
      <c r="C198" s="21"/>
      <c r="D198" s="22">
        <f t="shared" si="76"/>
        <v>163.09792999999999</v>
      </c>
      <c r="E198" s="22">
        <f t="shared" si="76"/>
        <v>199.07542999999995</v>
      </c>
      <c r="F198" s="22">
        <f t="shared" si="76"/>
        <v>194.27842999999999</v>
      </c>
      <c r="G198" s="22">
        <f t="shared" si="77"/>
        <v>191.87993</v>
      </c>
      <c r="H198" s="22">
        <f t="shared" si="78"/>
        <v>199.07542999999995</v>
      </c>
      <c r="I198" s="22">
        <f t="shared" si="79"/>
        <v>201.47392999999997</v>
      </c>
      <c r="J198" s="22">
        <f t="shared" si="80"/>
        <v>188.30616500000002</v>
      </c>
      <c r="K198" s="22">
        <f t="shared" si="81"/>
        <v>172.90779500000002</v>
      </c>
      <c r="L198" s="133">
        <f t="shared" si="81"/>
        <v>172.11629000000002</v>
      </c>
    </row>
    <row r="199" spans="2:12" s="19" customFormat="1" x14ac:dyDescent="0.25">
      <c r="B199" s="158" t="s">
        <v>146</v>
      </c>
      <c r="C199" s="21"/>
      <c r="D199" s="22">
        <f t="shared" si="76"/>
        <v>254.24092999999999</v>
      </c>
      <c r="E199" s="22">
        <f t="shared" si="76"/>
        <v>273.42892999999992</v>
      </c>
      <c r="F199" s="22">
        <f t="shared" si="76"/>
        <v>285.42142999999993</v>
      </c>
      <c r="G199" s="22">
        <f t="shared" si="77"/>
        <v>295.01542999999992</v>
      </c>
      <c r="H199" s="22">
        <f t="shared" si="78"/>
        <v>304.60942999999992</v>
      </c>
      <c r="I199" s="22">
        <f t="shared" si="79"/>
        <v>321.39892999999995</v>
      </c>
      <c r="J199" s="22">
        <f t="shared" si="80"/>
        <v>327.63502999999997</v>
      </c>
      <c r="K199" s="22">
        <f t="shared" si="81"/>
        <v>345.38392999999991</v>
      </c>
      <c r="L199" s="133">
        <f t="shared" si="81"/>
        <v>363.37267999999995</v>
      </c>
    </row>
    <row r="200" spans="2:12" s="19" customFormat="1" x14ac:dyDescent="0.25">
      <c r="B200" s="158" t="s">
        <v>147</v>
      </c>
      <c r="C200" s="21"/>
      <c r="D200" s="22">
        <f t="shared" si="76"/>
        <v>1686.1454299999998</v>
      </c>
      <c r="E200" s="22">
        <f t="shared" si="76"/>
        <v>1702.9349299999997</v>
      </c>
      <c r="F200" s="22">
        <f t="shared" si="76"/>
        <v>1887.6194300000002</v>
      </c>
      <c r="G200" s="22">
        <f t="shared" si="77"/>
        <v>1990.7549300000001</v>
      </c>
      <c r="H200" s="22">
        <f t="shared" si="78"/>
        <v>2069.9054300000003</v>
      </c>
      <c r="I200" s="22">
        <f t="shared" si="79"/>
        <v>2127.4694300000001</v>
      </c>
      <c r="J200" s="22">
        <f t="shared" si="80"/>
        <v>2173.8564200000001</v>
      </c>
      <c r="K200" s="22">
        <f t="shared" si="81"/>
        <v>2188.9189999999999</v>
      </c>
      <c r="L200" s="133">
        <f t="shared" si="81"/>
        <v>2650.6302500000002</v>
      </c>
    </row>
    <row r="201" spans="2:12" s="19" customFormat="1" x14ac:dyDescent="0.25">
      <c r="B201" s="158" t="s">
        <v>148</v>
      </c>
      <c r="C201" s="21"/>
      <c r="D201" s="22">
        <f t="shared" si="76"/>
        <v>9.5939299999999985</v>
      </c>
      <c r="E201" s="22">
        <f t="shared" si="76"/>
        <v>9.5939299999999985</v>
      </c>
      <c r="F201" s="22">
        <f t="shared" si="76"/>
        <v>9.5939299999999985</v>
      </c>
      <c r="G201" s="22">
        <f t="shared" si="77"/>
        <v>9.5939299999999985</v>
      </c>
      <c r="H201" s="22">
        <f t="shared" si="78"/>
        <v>9.5939299999999985</v>
      </c>
      <c r="I201" s="22">
        <f t="shared" si="79"/>
        <v>9.5939299999999985</v>
      </c>
      <c r="J201" s="22">
        <f t="shared" si="80"/>
        <v>9.0902450000000012</v>
      </c>
      <c r="K201" s="22">
        <f t="shared" si="81"/>
        <v>8.5625750000000007</v>
      </c>
      <c r="L201" s="133">
        <f t="shared" si="81"/>
        <v>8.6585149999999995</v>
      </c>
    </row>
    <row r="202" spans="2:12" s="19" customFormat="1" x14ac:dyDescent="0.25">
      <c r="B202" s="158" t="s">
        <v>149</v>
      </c>
      <c r="C202" s="21"/>
      <c r="D202" s="22">
        <f t="shared" si="76"/>
        <v>38.37592999999999</v>
      </c>
      <c r="E202" s="22">
        <f t="shared" si="76"/>
        <v>38.37592999999999</v>
      </c>
      <c r="F202" s="22">
        <f t="shared" si="76"/>
        <v>139.11293000000001</v>
      </c>
      <c r="G202" s="22">
        <f t="shared" si="77"/>
        <v>187.08293</v>
      </c>
      <c r="H202" s="22">
        <f t="shared" si="78"/>
        <v>227.85742999999999</v>
      </c>
      <c r="I202" s="22">
        <f t="shared" si="79"/>
        <v>254.24092999999999</v>
      </c>
      <c r="J202" s="22">
        <f t="shared" si="80"/>
        <v>277.60232000000002</v>
      </c>
      <c r="K202" s="22">
        <f t="shared" si="81"/>
        <v>315.30673999999999</v>
      </c>
      <c r="L202" s="133">
        <f t="shared" si="81"/>
        <v>291.05790499999995</v>
      </c>
    </row>
    <row r="203" spans="2:12" s="19" customFormat="1" x14ac:dyDescent="0.25">
      <c r="B203" s="158" t="s">
        <v>150</v>
      </c>
      <c r="C203" s="21"/>
      <c r="D203" s="205">
        <f t="shared" si="76"/>
        <v>-6.9999999999999994E-5</v>
      </c>
      <c r="E203" s="205">
        <f t="shared" si="76"/>
        <v>-6.9999999999999994E-5</v>
      </c>
      <c r="F203" s="205">
        <f t="shared" si="76"/>
        <v>-6.9999999999999994E-5</v>
      </c>
      <c r="G203" s="22">
        <f t="shared" si="77"/>
        <v>0.71948000000000001</v>
      </c>
      <c r="H203" s="22">
        <f t="shared" si="78"/>
        <v>0.95932999999999991</v>
      </c>
      <c r="I203" s="22">
        <f t="shared" si="79"/>
        <v>0.95932999999999991</v>
      </c>
      <c r="J203" s="22">
        <f t="shared" si="80"/>
        <v>0.88737499999999991</v>
      </c>
      <c r="K203" s="22">
        <f t="shared" si="81"/>
        <v>0.86338999999999988</v>
      </c>
      <c r="L203" s="133">
        <f t="shared" si="81"/>
        <v>0.86338999999999988</v>
      </c>
    </row>
    <row r="204" spans="2:12" s="19" customFormat="1" x14ac:dyDescent="0.25">
      <c r="B204" s="158" t="s">
        <v>151</v>
      </c>
      <c r="C204" s="21"/>
      <c r="D204" s="22">
        <f t="shared" si="76"/>
        <v>0.55158499999999988</v>
      </c>
      <c r="E204" s="205">
        <f t="shared" si="76"/>
        <v>-6.9999999999999994E-5</v>
      </c>
      <c r="F204" s="22">
        <f t="shared" si="76"/>
        <v>2.1585799999999993</v>
      </c>
      <c r="G204" s="22">
        <f t="shared" si="77"/>
        <v>2.1585799999999993</v>
      </c>
      <c r="H204" s="22">
        <f t="shared" si="78"/>
        <v>1.91873</v>
      </c>
      <c r="I204" s="22">
        <f t="shared" si="79"/>
        <v>1.91873</v>
      </c>
      <c r="J204" s="22">
        <f t="shared" si="80"/>
        <v>1.990685</v>
      </c>
      <c r="K204" s="22">
        <f t="shared" si="81"/>
        <v>2.0146699999999997</v>
      </c>
      <c r="L204" s="133">
        <f t="shared" si="81"/>
        <v>3.5257250000000004</v>
      </c>
    </row>
    <row r="205" spans="2:12" s="19" customFormat="1" x14ac:dyDescent="0.25">
      <c r="B205" s="158" t="s">
        <v>152</v>
      </c>
      <c r="C205" s="21"/>
      <c r="D205" s="22">
        <f t="shared" si="76"/>
        <v>297.41392999999994</v>
      </c>
      <c r="E205" s="22">
        <f t="shared" si="76"/>
        <v>311.80492999999996</v>
      </c>
      <c r="F205" s="22">
        <f t="shared" si="76"/>
        <v>309.40642999999994</v>
      </c>
      <c r="G205" s="22">
        <f t="shared" si="77"/>
        <v>263.83492999999999</v>
      </c>
      <c r="H205" s="22">
        <f t="shared" si="78"/>
        <v>249.44392999999999</v>
      </c>
      <c r="I205" s="22">
        <f t="shared" si="79"/>
        <v>364.57192999999995</v>
      </c>
      <c r="J205" s="22">
        <f t="shared" si="80"/>
        <v>424.53442999999993</v>
      </c>
      <c r="K205" s="22">
        <f t="shared" si="81"/>
        <v>690.12033499999995</v>
      </c>
      <c r="L205" s="133">
        <f t="shared" si="81"/>
        <v>748.69170499999996</v>
      </c>
    </row>
    <row r="206" spans="2:12" s="19" customFormat="1" x14ac:dyDescent="0.25">
      <c r="B206" s="158" t="s">
        <v>153</v>
      </c>
      <c r="C206" s="21"/>
      <c r="D206" s="205">
        <f t="shared" si="76"/>
        <v>-6.9999999999999994E-5</v>
      </c>
      <c r="E206" s="22">
        <f t="shared" si="76"/>
        <v>14.390930000000001</v>
      </c>
      <c r="F206" s="22">
        <f t="shared" si="76"/>
        <v>40.774429999999995</v>
      </c>
      <c r="G206" s="22">
        <f t="shared" si="77"/>
        <v>55.165430000000008</v>
      </c>
      <c r="H206" s="22">
        <f t="shared" si="78"/>
        <v>57.563930000000006</v>
      </c>
      <c r="I206" s="22">
        <f t="shared" si="79"/>
        <v>64.759430000000009</v>
      </c>
      <c r="J206" s="22">
        <f t="shared" si="80"/>
        <v>89.320070000000001</v>
      </c>
      <c r="K206" s="22">
        <f t="shared" si="81"/>
        <v>83.827505000000002</v>
      </c>
      <c r="L206" s="133">
        <f t="shared" si="81"/>
        <v>56.724455000000006</v>
      </c>
    </row>
    <row r="207" spans="2:12" s="19" customFormat="1" x14ac:dyDescent="0.25">
      <c r="B207" s="158" t="s">
        <v>154</v>
      </c>
      <c r="C207" s="21"/>
      <c r="D207" s="22">
        <f t="shared" si="76"/>
        <v>160.69943000000001</v>
      </c>
      <c r="E207" s="22">
        <f t="shared" si="76"/>
        <v>172.69192999999999</v>
      </c>
      <c r="F207" s="22">
        <f t="shared" si="76"/>
        <v>165.49643</v>
      </c>
      <c r="G207" s="22">
        <f t="shared" si="77"/>
        <v>177.48892999999998</v>
      </c>
      <c r="H207" s="22">
        <f t="shared" si="78"/>
        <v>196.67692999999997</v>
      </c>
      <c r="I207" s="22">
        <f t="shared" si="79"/>
        <v>208.66942999999998</v>
      </c>
      <c r="J207" s="22">
        <f t="shared" si="80"/>
        <v>306.62416999999999</v>
      </c>
      <c r="K207" s="22">
        <f t="shared" si="81"/>
        <v>332.86376000000001</v>
      </c>
      <c r="L207" s="133">
        <f t="shared" si="81"/>
        <v>321.49486999999999</v>
      </c>
    </row>
    <row r="208" spans="2:12" s="19" customFormat="1" x14ac:dyDescent="0.25">
      <c r="B208" s="158" t="s">
        <v>155</v>
      </c>
      <c r="C208" s="21"/>
      <c r="D208" s="22">
        <f t="shared" si="76"/>
        <v>71.95492999999999</v>
      </c>
      <c r="E208" s="22">
        <f t="shared" si="76"/>
        <v>74.353429999999989</v>
      </c>
      <c r="F208" s="22">
        <f t="shared" si="76"/>
        <v>1414.3953799999999</v>
      </c>
      <c r="G208" s="22">
        <f t="shared" si="77"/>
        <v>2120.0340799999999</v>
      </c>
      <c r="H208" s="22">
        <f t="shared" si="78"/>
        <v>2285.7704299999996</v>
      </c>
      <c r="I208" s="22">
        <f t="shared" si="79"/>
        <v>2873.4029299999997</v>
      </c>
      <c r="J208" s="22">
        <f t="shared" si="80"/>
        <v>3189.5731999999994</v>
      </c>
      <c r="K208" s="22">
        <f t="shared" si="81"/>
        <v>3309.3782749999996</v>
      </c>
      <c r="L208" s="133">
        <f t="shared" si="81"/>
        <v>3471.6847699999994</v>
      </c>
    </row>
    <row r="209" spans="2:12" s="19" customFormat="1" x14ac:dyDescent="0.25">
      <c r="B209" s="158" t="s">
        <v>156</v>
      </c>
      <c r="C209" s="21"/>
      <c r="D209" s="22">
        <f t="shared" si="76"/>
        <v>28.781929999999999</v>
      </c>
      <c r="E209" s="22">
        <f t="shared" si="76"/>
        <v>28.781929999999999</v>
      </c>
      <c r="F209" s="22">
        <f t="shared" si="76"/>
        <v>35.977429999999991</v>
      </c>
      <c r="G209" s="22">
        <f t="shared" si="77"/>
        <v>38.37592999999999</v>
      </c>
      <c r="H209" s="22">
        <f t="shared" si="78"/>
        <v>38.37592999999999</v>
      </c>
      <c r="I209" s="22">
        <f t="shared" si="79"/>
        <v>31.180430000000001</v>
      </c>
      <c r="J209" s="22">
        <f t="shared" si="80"/>
        <v>35.761564999999997</v>
      </c>
      <c r="K209" s="22">
        <f t="shared" si="81"/>
        <v>38.303975000000001</v>
      </c>
      <c r="L209" s="133">
        <f t="shared" si="81"/>
        <v>38.303975000000001</v>
      </c>
    </row>
    <row r="210" spans="2:12" s="19" customFormat="1" x14ac:dyDescent="0.25">
      <c r="B210" s="158" t="s">
        <v>157</v>
      </c>
      <c r="C210" s="21"/>
      <c r="D210" s="22">
        <f t="shared" si="76"/>
        <v>194.27842999999999</v>
      </c>
      <c r="E210" s="22">
        <f t="shared" si="76"/>
        <v>259.03793000000002</v>
      </c>
      <c r="F210" s="22">
        <f t="shared" si="76"/>
        <v>266.23343</v>
      </c>
      <c r="G210" s="22">
        <f t="shared" si="77"/>
        <v>268.63193000000001</v>
      </c>
      <c r="H210" s="22">
        <f t="shared" si="78"/>
        <v>283.02292999999992</v>
      </c>
      <c r="I210" s="22">
        <f t="shared" si="79"/>
        <v>295.01542999999992</v>
      </c>
      <c r="J210" s="22">
        <f t="shared" si="80"/>
        <v>307.84740499999998</v>
      </c>
      <c r="K210" s="22">
        <f t="shared" si="81"/>
        <v>322.98193999999995</v>
      </c>
      <c r="L210" s="133">
        <f t="shared" si="81"/>
        <v>319.38418999999993</v>
      </c>
    </row>
    <row r="211" spans="2:12" s="19" customFormat="1" x14ac:dyDescent="0.25">
      <c r="B211" s="158" t="s">
        <v>158</v>
      </c>
      <c r="C211" s="21"/>
      <c r="D211" s="22">
        <f t="shared" si="76"/>
        <v>412.54192999999992</v>
      </c>
      <c r="E211" s="22">
        <f t="shared" si="76"/>
        <v>419.73742999999996</v>
      </c>
      <c r="F211" s="22">
        <f t="shared" si="76"/>
        <v>443.72242999999997</v>
      </c>
      <c r="G211" s="22">
        <f t="shared" si="77"/>
        <v>450.91793000000001</v>
      </c>
      <c r="H211" s="22">
        <f t="shared" si="78"/>
        <v>450.91793000000001</v>
      </c>
      <c r="I211" s="22">
        <f t="shared" si="79"/>
        <v>429.33142999999995</v>
      </c>
      <c r="J211" s="22">
        <f t="shared" si="80"/>
        <v>436.09519999999998</v>
      </c>
      <c r="K211" s="22">
        <f t="shared" si="81"/>
        <v>430.53068000000002</v>
      </c>
      <c r="L211" s="133">
        <f t="shared" si="81"/>
        <v>433.81662499999993</v>
      </c>
    </row>
    <row r="212" spans="2:12" s="19" customFormat="1" x14ac:dyDescent="0.25">
      <c r="B212" s="158" t="s">
        <v>159</v>
      </c>
      <c r="C212" s="21"/>
      <c r="D212" s="22">
        <f t="shared" si="76"/>
        <v>0.47963000000000006</v>
      </c>
      <c r="E212" s="22">
        <f t="shared" si="76"/>
        <v>2.1585799999999993</v>
      </c>
      <c r="F212" s="22">
        <f t="shared" si="76"/>
        <v>2.8781299999999996</v>
      </c>
      <c r="G212" s="22">
        <f t="shared" si="77"/>
        <v>2.8781299999999996</v>
      </c>
      <c r="H212" s="22">
        <f t="shared" si="78"/>
        <v>3.5976800000000004</v>
      </c>
      <c r="I212" s="22">
        <f t="shared" si="79"/>
        <v>3.8375300000000006</v>
      </c>
      <c r="J212" s="22">
        <f t="shared" si="80"/>
        <v>3.9814400000000005</v>
      </c>
      <c r="K212" s="22">
        <f t="shared" si="81"/>
        <v>3.74159</v>
      </c>
      <c r="L212" s="133">
        <f t="shared" si="81"/>
        <v>4.0773800000000007</v>
      </c>
    </row>
    <row r="213" spans="2:12" s="19" customFormat="1" x14ac:dyDescent="0.25">
      <c r="B213" s="158" t="s">
        <v>160</v>
      </c>
      <c r="C213" s="21"/>
      <c r="D213" s="22">
        <f t="shared" si="76"/>
        <v>957.00143000000014</v>
      </c>
      <c r="E213" s="22">
        <f t="shared" si="76"/>
        <v>1009.7684300000002</v>
      </c>
      <c r="F213" s="22">
        <f t="shared" si="76"/>
        <v>1048.1444300000001</v>
      </c>
      <c r="G213" s="22">
        <f t="shared" si="77"/>
        <v>1091.3174299999998</v>
      </c>
      <c r="H213" s="22">
        <f t="shared" si="78"/>
        <v>1132.09193</v>
      </c>
      <c r="I213" s="22">
        <f t="shared" si="79"/>
        <v>1177.6634299999998</v>
      </c>
      <c r="J213" s="22">
        <f t="shared" si="80"/>
        <v>1301.7618200000002</v>
      </c>
      <c r="K213" s="22">
        <f t="shared" si="81"/>
        <v>1529.6672900000001</v>
      </c>
      <c r="L213" s="133">
        <f t="shared" si="81"/>
        <v>1620.5944249999998</v>
      </c>
    </row>
    <row r="214" spans="2:12" s="19" customFormat="1" x14ac:dyDescent="0.25">
      <c r="B214" s="158" t="s">
        <v>161</v>
      </c>
      <c r="C214" s="21"/>
      <c r="D214" s="22">
        <f t="shared" si="76"/>
        <v>611.6174299999999</v>
      </c>
      <c r="E214" s="22">
        <f t="shared" si="76"/>
        <v>681.17392999999993</v>
      </c>
      <c r="F214" s="22">
        <f t="shared" si="76"/>
        <v>1103.3099299999999</v>
      </c>
      <c r="G214" s="22">
        <f t="shared" si="77"/>
        <v>1199.2499299999999</v>
      </c>
      <c r="H214" s="22">
        <f t="shared" si="78"/>
        <v>1146.4829299999999</v>
      </c>
      <c r="I214" s="22">
        <f t="shared" si="79"/>
        <v>1175.2649299999998</v>
      </c>
      <c r="J214" s="22">
        <f t="shared" si="80"/>
        <v>3359.6028649999994</v>
      </c>
      <c r="K214" s="22">
        <f t="shared" si="81"/>
        <v>3906.0531199999996</v>
      </c>
      <c r="L214" s="133">
        <f t="shared" si="81"/>
        <v>3955.5341749999993</v>
      </c>
    </row>
    <row r="215" spans="2:12" s="19" customFormat="1" x14ac:dyDescent="0.25">
      <c r="B215" s="158" t="s">
        <v>162</v>
      </c>
      <c r="C215" s="21"/>
      <c r="D215" s="22">
        <f t="shared" si="76"/>
        <v>175.09043</v>
      </c>
      <c r="E215" s="22">
        <f t="shared" si="76"/>
        <v>189.48142999999999</v>
      </c>
      <c r="F215" s="22">
        <f t="shared" si="76"/>
        <v>307.00792999999993</v>
      </c>
      <c r="G215" s="22">
        <f t="shared" si="77"/>
        <v>330.99292999999994</v>
      </c>
      <c r="H215" s="22">
        <f t="shared" si="78"/>
        <v>340.58692999999994</v>
      </c>
      <c r="I215" s="22">
        <f t="shared" si="79"/>
        <v>359.77492999999993</v>
      </c>
      <c r="J215" s="22">
        <f t="shared" si="80"/>
        <v>374.57367499999998</v>
      </c>
      <c r="K215" s="22">
        <f t="shared" si="81"/>
        <v>403.09183999999993</v>
      </c>
      <c r="L215" s="133">
        <f t="shared" si="81"/>
        <v>445.88108</v>
      </c>
    </row>
    <row r="216" spans="2:12" s="19" customFormat="1" x14ac:dyDescent="0.25">
      <c r="B216" s="158" t="s">
        <v>163</v>
      </c>
      <c r="C216" s="21"/>
      <c r="D216" s="22">
        <f t="shared" ref="D216:F231" si="82">D172*(1-$F$191)</f>
        <v>2249.7929299999996</v>
      </c>
      <c r="E216" s="22">
        <f t="shared" si="82"/>
        <v>2314.5524299999997</v>
      </c>
      <c r="F216" s="22">
        <f t="shared" si="82"/>
        <v>4360.472929999999</v>
      </c>
      <c r="G216" s="22">
        <f t="shared" si="77"/>
        <v>5116.0004300000001</v>
      </c>
      <c r="H216" s="22">
        <f t="shared" si="78"/>
        <v>5207.1434300000001</v>
      </c>
      <c r="I216" s="22">
        <f t="shared" si="79"/>
        <v>5358.2489299999997</v>
      </c>
      <c r="J216" s="22">
        <f t="shared" si="80"/>
        <v>5557.27646</v>
      </c>
      <c r="K216" s="22">
        <f t="shared" ref="K216:L231" si="83">K172*(1-$K$191)</f>
        <v>5652.5448799999986</v>
      </c>
      <c r="L216" s="133">
        <f t="shared" si="83"/>
        <v>5767.3610749999989</v>
      </c>
    </row>
    <row r="217" spans="2:12" s="19" customFormat="1" x14ac:dyDescent="0.25">
      <c r="B217" s="158" t="s">
        <v>164</v>
      </c>
      <c r="C217" s="21"/>
      <c r="D217" s="22">
        <f t="shared" si="82"/>
        <v>220.66192999999998</v>
      </c>
      <c r="E217" s="22">
        <f t="shared" si="82"/>
        <v>220.66192999999998</v>
      </c>
      <c r="F217" s="22">
        <f t="shared" si="82"/>
        <v>224.97922999999997</v>
      </c>
      <c r="G217" s="22">
        <f t="shared" si="77"/>
        <v>222.82057999999998</v>
      </c>
      <c r="H217" s="22">
        <f t="shared" si="78"/>
        <v>228.09728000000001</v>
      </c>
      <c r="I217" s="22">
        <f t="shared" si="79"/>
        <v>230.25593000000001</v>
      </c>
      <c r="J217" s="22">
        <f t="shared" si="80"/>
        <v>233.34999500000001</v>
      </c>
      <c r="K217" s="22">
        <f t="shared" si="83"/>
        <v>238.62669499999998</v>
      </c>
      <c r="L217" s="133">
        <f t="shared" si="83"/>
        <v>239.969855</v>
      </c>
    </row>
    <row r="218" spans="2:12" s="19" customFormat="1" x14ac:dyDescent="0.25">
      <c r="B218" s="158" t="s">
        <v>165</v>
      </c>
      <c r="C218" s="21"/>
      <c r="D218" s="22">
        <f t="shared" si="82"/>
        <v>352.57942999999995</v>
      </c>
      <c r="E218" s="22">
        <f t="shared" si="82"/>
        <v>347.78242999999992</v>
      </c>
      <c r="F218" s="22">
        <f t="shared" si="82"/>
        <v>352.57942999999995</v>
      </c>
      <c r="G218" s="22">
        <f t="shared" si="77"/>
        <v>354.97792999999996</v>
      </c>
      <c r="H218" s="22">
        <f t="shared" si="78"/>
        <v>354.97792999999996</v>
      </c>
      <c r="I218" s="22">
        <f t="shared" si="79"/>
        <v>362.17342999999994</v>
      </c>
      <c r="J218" s="22">
        <f t="shared" si="80"/>
        <v>366.29884999999996</v>
      </c>
      <c r="K218" s="22">
        <f t="shared" si="83"/>
        <v>368.88923</v>
      </c>
      <c r="L218" s="133">
        <f t="shared" si="83"/>
        <v>382.65661999999992</v>
      </c>
    </row>
    <row r="219" spans="2:12" s="19" customFormat="1" x14ac:dyDescent="0.25">
      <c r="B219" s="158" t="s">
        <v>166</v>
      </c>
      <c r="C219" s="21"/>
      <c r="D219" s="22">
        <f t="shared" si="82"/>
        <v>86.345929999999996</v>
      </c>
      <c r="E219" s="22">
        <f t="shared" si="82"/>
        <v>93.541429999999991</v>
      </c>
      <c r="F219" s="22">
        <f t="shared" si="82"/>
        <v>103.13543</v>
      </c>
      <c r="G219" s="22">
        <f t="shared" si="77"/>
        <v>119.92493</v>
      </c>
      <c r="H219" s="22">
        <f t="shared" si="78"/>
        <v>103.13543</v>
      </c>
      <c r="I219" s="22">
        <f t="shared" si="79"/>
        <v>95.93992999999999</v>
      </c>
      <c r="J219" s="22">
        <f t="shared" si="80"/>
        <v>118.67770999999999</v>
      </c>
      <c r="K219" s="22">
        <f t="shared" si="83"/>
        <v>118.48583000000002</v>
      </c>
      <c r="L219" s="133">
        <f t="shared" si="83"/>
        <v>116.68695500000001</v>
      </c>
    </row>
    <row r="220" spans="2:12" s="19" customFormat="1" x14ac:dyDescent="0.25">
      <c r="B220" s="158" t="s">
        <v>167</v>
      </c>
      <c r="C220" s="21"/>
      <c r="D220" s="22">
        <f t="shared" si="82"/>
        <v>599.62492999999995</v>
      </c>
      <c r="E220" s="22">
        <f t="shared" si="82"/>
        <v>604.42192999999997</v>
      </c>
      <c r="F220" s="22">
        <f t="shared" si="82"/>
        <v>309.40642999999994</v>
      </c>
      <c r="G220" s="22">
        <f t="shared" si="77"/>
        <v>506.08343000000002</v>
      </c>
      <c r="H220" s="22">
        <f t="shared" si="78"/>
        <v>626.00842999999998</v>
      </c>
      <c r="I220" s="22">
        <f t="shared" si="79"/>
        <v>626.00842999999998</v>
      </c>
      <c r="J220" s="22">
        <f t="shared" si="80"/>
        <v>716.43187999999986</v>
      </c>
      <c r="K220" s="22">
        <f t="shared" si="83"/>
        <v>695.13319999999999</v>
      </c>
      <c r="L220" s="133">
        <f t="shared" si="83"/>
        <v>654.9823100000001</v>
      </c>
    </row>
    <row r="221" spans="2:12" s="19" customFormat="1" x14ac:dyDescent="0.25">
      <c r="B221" s="158" t="s">
        <v>168</v>
      </c>
      <c r="C221" s="21"/>
      <c r="D221" s="22">
        <f t="shared" si="82"/>
        <v>496.48942999999997</v>
      </c>
      <c r="E221" s="22">
        <f t="shared" si="82"/>
        <v>520.47442999999998</v>
      </c>
      <c r="F221" s="22">
        <f t="shared" si="82"/>
        <v>923.42243000000019</v>
      </c>
      <c r="G221" s="22">
        <f t="shared" si="77"/>
        <v>1112.9039299999999</v>
      </c>
      <c r="H221" s="22">
        <f t="shared" si="78"/>
        <v>1204.04693</v>
      </c>
      <c r="I221" s="22">
        <f t="shared" si="79"/>
        <v>1299.98693</v>
      </c>
      <c r="J221" s="22">
        <f t="shared" si="80"/>
        <v>1323.180425</v>
      </c>
      <c r="K221" s="22">
        <f t="shared" si="83"/>
        <v>1344.2152699999999</v>
      </c>
      <c r="L221" s="133">
        <f t="shared" si="83"/>
        <v>1443.9209150000002</v>
      </c>
    </row>
    <row r="222" spans="2:12" s="19" customFormat="1" x14ac:dyDescent="0.25">
      <c r="B222" s="158" t="s">
        <v>169</v>
      </c>
      <c r="C222" s="21"/>
      <c r="D222" s="22">
        <f t="shared" si="82"/>
        <v>57.563930000000006</v>
      </c>
      <c r="E222" s="22">
        <f t="shared" si="82"/>
        <v>81.548929999999999</v>
      </c>
      <c r="F222" s="22">
        <f t="shared" si="82"/>
        <v>79.15043</v>
      </c>
      <c r="G222" s="22">
        <f t="shared" si="77"/>
        <v>83.947429999999997</v>
      </c>
      <c r="H222" s="22">
        <f t="shared" si="78"/>
        <v>100.73692999999999</v>
      </c>
      <c r="I222" s="22">
        <f t="shared" si="79"/>
        <v>119.92493</v>
      </c>
      <c r="J222" s="22">
        <f t="shared" si="80"/>
        <v>128.967275</v>
      </c>
      <c r="K222" s="22">
        <f t="shared" si="83"/>
        <v>133.47645500000002</v>
      </c>
      <c r="L222" s="133">
        <f t="shared" si="83"/>
        <v>136.59450499999997</v>
      </c>
    </row>
    <row r="223" spans="2:12" s="19" customFormat="1" x14ac:dyDescent="0.25">
      <c r="B223" s="158" t="s">
        <v>170</v>
      </c>
      <c r="C223" s="21"/>
      <c r="D223" s="22">
        <f t="shared" si="82"/>
        <v>38.37592999999999</v>
      </c>
      <c r="E223" s="22">
        <f t="shared" si="82"/>
        <v>513.27892999999995</v>
      </c>
      <c r="F223" s="22">
        <f t="shared" si="82"/>
        <v>952.20443000000012</v>
      </c>
      <c r="G223" s="22">
        <f t="shared" si="77"/>
        <v>1038.5504300000002</v>
      </c>
      <c r="H223" s="22">
        <f t="shared" si="78"/>
        <v>1316.7764299999999</v>
      </c>
      <c r="I223" s="22">
        <f t="shared" si="79"/>
        <v>1611.7919299999996</v>
      </c>
      <c r="J223" s="22">
        <f t="shared" si="80"/>
        <v>1720.4679649999998</v>
      </c>
      <c r="K223" s="22">
        <f t="shared" si="83"/>
        <v>1960.0301449999999</v>
      </c>
      <c r="L223" s="133">
        <f t="shared" si="83"/>
        <v>2199.9760849999998</v>
      </c>
    </row>
    <row r="224" spans="2:12" s="19" customFormat="1" x14ac:dyDescent="0.25">
      <c r="B224" s="158" t="s">
        <v>171</v>
      </c>
      <c r="C224" s="21"/>
      <c r="D224" s="22">
        <f t="shared" si="82"/>
        <v>642.79792999999995</v>
      </c>
      <c r="E224" s="22">
        <f t="shared" si="82"/>
        <v>659.58742999999993</v>
      </c>
      <c r="F224" s="22">
        <f t="shared" si="82"/>
        <v>741.1364299999999</v>
      </c>
      <c r="G224" s="22">
        <f t="shared" si="77"/>
        <v>796.30192999999986</v>
      </c>
      <c r="H224" s="22">
        <f t="shared" si="78"/>
        <v>863.45993000000021</v>
      </c>
      <c r="I224" s="22">
        <f t="shared" si="79"/>
        <v>990.58043000000021</v>
      </c>
      <c r="J224" s="22">
        <f t="shared" si="80"/>
        <v>1136.0734400000001</v>
      </c>
      <c r="K224" s="22">
        <f t="shared" si="83"/>
        <v>1384.8458600000001</v>
      </c>
      <c r="L224" s="133">
        <f t="shared" si="83"/>
        <v>1622.3213449999998</v>
      </c>
    </row>
    <row r="225" spans="2:12" s="19" customFormat="1" x14ac:dyDescent="0.25">
      <c r="B225" s="158" t="s">
        <v>172</v>
      </c>
      <c r="C225" s="21"/>
      <c r="D225" s="22">
        <f t="shared" si="82"/>
        <v>489.29392999999999</v>
      </c>
      <c r="E225" s="22">
        <f t="shared" si="82"/>
        <v>163.09792999999999</v>
      </c>
      <c r="F225" s="22">
        <f t="shared" si="82"/>
        <v>14.390930000000001</v>
      </c>
      <c r="G225" s="22">
        <f t="shared" si="77"/>
        <v>11.992430000000001</v>
      </c>
      <c r="H225" s="22">
        <f t="shared" si="78"/>
        <v>23.984929999999995</v>
      </c>
      <c r="I225" s="22">
        <f t="shared" si="79"/>
        <v>28.781929999999999</v>
      </c>
      <c r="J225" s="22">
        <f t="shared" si="80"/>
        <v>28.781929999999999</v>
      </c>
      <c r="K225" s="22">
        <f t="shared" si="83"/>
        <v>28.781929999999999</v>
      </c>
      <c r="L225" s="133">
        <f t="shared" si="83"/>
        <v>28.781929999999999</v>
      </c>
    </row>
    <row r="226" spans="2:12" s="19" customFormat="1" x14ac:dyDescent="0.25">
      <c r="B226" s="158" t="s">
        <v>173</v>
      </c>
      <c r="C226" s="21"/>
      <c r="D226" s="22">
        <f t="shared" si="82"/>
        <v>1060.1369300000001</v>
      </c>
      <c r="E226" s="22">
        <f t="shared" si="82"/>
        <v>1868.4314300000001</v>
      </c>
      <c r="F226" s="22">
        <f t="shared" si="82"/>
        <v>3614.5394299999998</v>
      </c>
      <c r="G226" s="22">
        <f t="shared" si="77"/>
        <v>4317.2999299999992</v>
      </c>
      <c r="H226" s="22">
        <f t="shared" si="78"/>
        <v>4708.2554299999983</v>
      </c>
      <c r="I226" s="22">
        <f t="shared" si="79"/>
        <v>4557.1499299999987</v>
      </c>
      <c r="J226" s="22">
        <f t="shared" si="80"/>
        <v>4430.2213099999999</v>
      </c>
      <c r="K226" s="22">
        <f t="shared" si="83"/>
        <v>4430.9408599999997</v>
      </c>
      <c r="L226" s="133">
        <f t="shared" si="83"/>
        <v>4451.3041249999987</v>
      </c>
    </row>
    <row r="227" spans="2:12" s="19" customFormat="1" x14ac:dyDescent="0.25">
      <c r="B227" s="158" t="s">
        <v>193</v>
      </c>
      <c r="C227" s="21"/>
      <c r="D227" s="205">
        <f t="shared" si="82"/>
        <v>-6.9999999999999994E-5</v>
      </c>
      <c r="E227" s="205">
        <f t="shared" si="82"/>
        <v>-6.9999999999999994E-5</v>
      </c>
      <c r="F227" s="205">
        <f t="shared" si="82"/>
        <v>-6.9999999999999994E-5</v>
      </c>
      <c r="G227" s="205">
        <f t="shared" si="77"/>
        <v>-6.9999999999999994E-5</v>
      </c>
      <c r="H227" s="205">
        <f t="shared" si="78"/>
        <v>-6.9999999999999994E-5</v>
      </c>
      <c r="I227" s="205">
        <f t="shared" si="79"/>
        <v>-6.9999999999999994E-5</v>
      </c>
      <c r="J227" s="205">
        <f t="shared" si="80"/>
        <v>-6.9999999999999994E-5</v>
      </c>
      <c r="K227" s="205">
        <f t="shared" si="83"/>
        <v>-6.9999999999999994E-5</v>
      </c>
      <c r="L227" s="206">
        <f t="shared" si="83"/>
        <v>-6.9999999999999994E-5</v>
      </c>
    </row>
    <row r="228" spans="2:12" s="19" customFormat="1" x14ac:dyDescent="0.25">
      <c r="B228" s="158" t="s">
        <v>174</v>
      </c>
      <c r="C228" s="21"/>
      <c r="D228" s="22">
        <f t="shared" si="82"/>
        <v>107.93243000000001</v>
      </c>
      <c r="E228" s="22">
        <f t="shared" si="82"/>
        <v>122.32343</v>
      </c>
      <c r="F228" s="22">
        <f t="shared" si="82"/>
        <v>131.91743000000002</v>
      </c>
      <c r="G228" s="22">
        <f t="shared" si="77"/>
        <v>170.29343</v>
      </c>
      <c r="H228" s="22">
        <f t="shared" si="78"/>
        <v>196.67692999999997</v>
      </c>
      <c r="I228" s="22">
        <f t="shared" si="79"/>
        <v>215.86492999999999</v>
      </c>
      <c r="J228" s="22">
        <f t="shared" si="80"/>
        <v>235.05293</v>
      </c>
      <c r="K228" s="22">
        <f t="shared" si="83"/>
        <v>288.70737499999996</v>
      </c>
      <c r="L228" s="133">
        <f t="shared" si="83"/>
        <v>308.59093999999993</v>
      </c>
    </row>
    <row r="229" spans="2:12" s="19" customFormat="1" x14ac:dyDescent="0.25">
      <c r="B229" s="158" t="s">
        <v>175</v>
      </c>
      <c r="C229" s="21"/>
      <c r="D229" s="22">
        <f t="shared" si="82"/>
        <v>1880.4239300000002</v>
      </c>
      <c r="E229" s="22">
        <f t="shared" si="82"/>
        <v>1914.0029300000001</v>
      </c>
      <c r="F229" s="22">
        <f t="shared" si="82"/>
        <v>5487.76793</v>
      </c>
      <c r="G229" s="22">
        <f t="shared" si="77"/>
        <v>7188.3044300000001</v>
      </c>
      <c r="H229" s="22">
        <f t="shared" si="78"/>
        <v>7596.04943</v>
      </c>
      <c r="I229" s="22">
        <f t="shared" si="79"/>
        <v>7998.9974299999994</v>
      </c>
      <c r="J229" s="22">
        <f t="shared" si="80"/>
        <v>8902.7522299999982</v>
      </c>
      <c r="K229" s="22">
        <f t="shared" si="83"/>
        <v>10472.210704999998</v>
      </c>
      <c r="L229" s="133">
        <f t="shared" si="83"/>
        <v>11514.239029999999</v>
      </c>
    </row>
    <row r="230" spans="2:12" s="19" customFormat="1" x14ac:dyDescent="0.25">
      <c r="B230" s="158" t="s">
        <v>176</v>
      </c>
      <c r="C230" s="21"/>
      <c r="D230" s="22">
        <f t="shared" si="82"/>
        <v>57.563930000000006</v>
      </c>
      <c r="E230" s="22">
        <f t="shared" si="82"/>
        <v>64.759430000000009</v>
      </c>
      <c r="F230" s="22">
        <f t="shared" si="82"/>
        <v>81.548929999999999</v>
      </c>
      <c r="G230" s="22">
        <f t="shared" si="77"/>
        <v>93.541429999999991</v>
      </c>
      <c r="H230" s="22">
        <f t="shared" si="78"/>
        <v>95.93992999999999</v>
      </c>
      <c r="I230" s="22">
        <f t="shared" si="79"/>
        <v>124.72193000000001</v>
      </c>
      <c r="J230" s="22">
        <f t="shared" si="80"/>
        <v>146.90805499999999</v>
      </c>
      <c r="K230" s="22">
        <f t="shared" si="83"/>
        <v>192.98324</v>
      </c>
      <c r="L230" s="133">
        <f t="shared" si="83"/>
        <v>221.83719499999998</v>
      </c>
    </row>
    <row r="231" spans="2:12" s="19" customFormat="1" x14ac:dyDescent="0.25">
      <c r="B231" s="158" t="s">
        <v>177</v>
      </c>
      <c r="C231" s="21"/>
      <c r="D231" s="22">
        <f t="shared" si="82"/>
        <v>4643.4959299999991</v>
      </c>
      <c r="E231" s="22">
        <f t="shared" si="82"/>
        <v>2815.8389299999999</v>
      </c>
      <c r="F231" s="22">
        <f t="shared" si="82"/>
        <v>4182.9839299999994</v>
      </c>
      <c r="G231" s="22">
        <f t="shared" si="77"/>
        <v>4924.120429999999</v>
      </c>
      <c r="H231" s="22">
        <f t="shared" si="78"/>
        <v>5151.97793</v>
      </c>
      <c r="I231" s="22">
        <f t="shared" si="79"/>
        <v>5456.5874299999996</v>
      </c>
      <c r="J231" s="22">
        <f t="shared" si="80"/>
        <v>5780.7447049999992</v>
      </c>
      <c r="K231" s="22">
        <f t="shared" si="83"/>
        <v>6130.8777349999991</v>
      </c>
      <c r="L231" s="133">
        <f t="shared" si="83"/>
        <v>6224.8269799999998</v>
      </c>
    </row>
    <row r="232" spans="2:12" s="19" customFormat="1" x14ac:dyDescent="0.25">
      <c r="B232" s="168" t="s">
        <v>182</v>
      </c>
      <c r="C232" s="162" t="s">
        <v>178</v>
      </c>
      <c r="D232" s="196">
        <f t="shared" ref="D232:L232" si="84">SUM(D196:D231)</f>
        <v>22418.369234999998</v>
      </c>
      <c r="E232" s="196">
        <f t="shared" si="84"/>
        <v>22272.708329999994</v>
      </c>
      <c r="F232" s="196">
        <f t="shared" si="84"/>
        <v>34379.616780000004</v>
      </c>
      <c r="G232" s="196">
        <f t="shared" si="84"/>
        <v>40415.681879999989</v>
      </c>
      <c r="H232" s="196">
        <f t="shared" si="84"/>
        <v>43113.754529999998</v>
      </c>
      <c r="I232" s="196">
        <f t="shared" si="84"/>
        <v>45984.998879999999</v>
      </c>
      <c r="J232" s="196">
        <f t="shared" si="84"/>
        <v>51356.319704999987</v>
      </c>
      <c r="K232" s="196">
        <f t="shared" si="84"/>
        <v>56025.983339999999</v>
      </c>
      <c r="L232" s="197">
        <f t="shared" si="84"/>
        <v>59133.431969999976</v>
      </c>
    </row>
    <row r="233" spans="2:12" x14ac:dyDescent="0.25">
      <c r="B233" s="35"/>
      <c r="C233" s="35"/>
      <c r="D233" s="35"/>
      <c r="E233" s="35"/>
      <c r="F233" s="35"/>
      <c r="G233" s="35"/>
      <c r="H233" s="35"/>
      <c r="I233" s="35"/>
      <c r="J233" s="35"/>
      <c r="K233" s="35"/>
      <c r="L233" s="35"/>
    </row>
    <row r="234" spans="2:12" s="19" customFormat="1" x14ac:dyDescent="0.25">
      <c r="B234" s="16" t="s">
        <v>110</v>
      </c>
      <c r="C234" s="17" t="s">
        <v>92</v>
      </c>
      <c r="D234" s="17">
        <v>2005</v>
      </c>
      <c r="E234" s="17">
        <v>2006</v>
      </c>
      <c r="F234" s="17">
        <v>2007</v>
      </c>
      <c r="G234" s="17">
        <v>2008</v>
      </c>
      <c r="H234" s="17">
        <v>2009</v>
      </c>
      <c r="I234" s="17">
        <v>2010</v>
      </c>
      <c r="J234" s="17">
        <v>2011</v>
      </c>
      <c r="K234" s="17">
        <v>2012</v>
      </c>
      <c r="L234" s="18">
        <v>2013</v>
      </c>
    </row>
    <row r="235" spans="2:12" s="69" customFormat="1" x14ac:dyDescent="0.25">
      <c r="B235" s="160" t="s">
        <v>27</v>
      </c>
      <c r="C235" s="28"/>
      <c r="D235" s="178"/>
      <c r="E235" s="178"/>
      <c r="F235" s="178"/>
      <c r="G235" s="178"/>
      <c r="H235" s="178"/>
      <c r="I235" s="178"/>
      <c r="J235" s="178"/>
      <c r="K235" s="178"/>
      <c r="L235" s="179"/>
    </row>
    <row r="236" spans="2:12" s="19" customFormat="1" x14ac:dyDescent="0.25">
      <c r="B236" s="158" t="s">
        <v>143</v>
      </c>
      <c r="C236" s="21"/>
      <c r="D236" s="22">
        <f t="shared" ref="D236:K236" si="85">D196*21</f>
        <v>70.514430000000004</v>
      </c>
      <c r="E236" s="22">
        <f t="shared" si="85"/>
        <v>60.440729999999995</v>
      </c>
      <c r="F236" s="22">
        <f t="shared" si="85"/>
        <v>60.440729999999995</v>
      </c>
      <c r="G236" s="22">
        <f t="shared" si="85"/>
        <v>60.440729999999995</v>
      </c>
      <c r="H236" s="22">
        <f t="shared" si="85"/>
        <v>75.551280000000006</v>
      </c>
      <c r="I236" s="22">
        <f t="shared" si="85"/>
        <v>80.588130000000007</v>
      </c>
      <c r="J236" s="22">
        <f t="shared" si="85"/>
        <v>82.099185000000006</v>
      </c>
      <c r="K236" s="22">
        <f t="shared" si="85"/>
        <v>93.180254999999988</v>
      </c>
      <c r="L236" s="133">
        <f t="shared" ref="L236:L271" si="86">L196*21</f>
        <v>281.05475999999993</v>
      </c>
    </row>
    <row r="237" spans="2:12" s="19" customFormat="1" x14ac:dyDescent="0.25">
      <c r="B237" s="158" t="s">
        <v>144</v>
      </c>
      <c r="C237" s="21"/>
      <c r="D237" s="22">
        <f t="shared" ref="D237:K237" si="87">D197*21</f>
        <v>91771.405529999975</v>
      </c>
      <c r="E237" s="22">
        <f t="shared" si="87"/>
        <v>96153.465029999978</v>
      </c>
      <c r="F237" s="22">
        <f t="shared" si="87"/>
        <v>108393.01053</v>
      </c>
      <c r="G237" s="22">
        <f t="shared" si="87"/>
        <v>119272.60653</v>
      </c>
      <c r="H237" s="22">
        <f t="shared" si="87"/>
        <v>133023.20702999996</v>
      </c>
      <c r="I237" s="22">
        <f t="shared" si="87"/>
        <v>147076.01853</v>
      </c>
      <c r="J237" s="22">
        <f t="shared" si="87"/>
        <v>162081.80205</v>
      </c>
      <c r="K237" s="22">
        <f t="shared" si="87"/>
        <v>178421.84713499999</v>
      </c>
      <c r="L237" s="133">
        <f t="shared" si="86"/>
        <v>186891.31040999998</v>
      </c>
    </row>
    <row r="238" spans="2:12" s="19" customFormat="1" x14ac:dyDescent="0.25">
      <c r="B238" s="158" t="s">
        <v>145</v>
      </c>
      <c r="C238" s="21"/>
      <c r="D238" s="22">
        <f t="shared" ref="D238:K238" si="88">D198*21</f>
        <v>3425.0565299999998</v>
      </c>
      <c r="E238" s="22">
        <f t="shared" si="88"/>
        <v>4180.5840299999991</v>
      </c>
      <c r="F238" s="22">
        <f t="shared" si="88"/>
        <v>4079.8470299999999</v>
      </c>
      <c r="G238" s="22">
        <f t="shared" si="88"/>
        <v>4029.4785299999999</v>
      </c>
      <c r="H238" s="22">
        <f t="shared" si="88"/>
        <v>4180.5840299999991</v>
      </c>
      <c r="I238" s="22">
        <f t="shared" si="88"/>
        <v>4230.9525299999996</v>
      </c>
      <c r="J238" s="22">
        <f t="shared" si="88"/>
        <v>3954.4294650000006</v>
      </c>
      <c r="K238" s="22">
        <f t="shared" si="88"/>
        <v>3631.0636950000003</v>
      </c>
      <c r="L238" s="133">
        <f t="shared" si="86"/>
        <v>3614.4420900000005</v>
      </c>
    </row>
    <row r="239" spans="2:12" s="19" customFormat="1" x14ac:dyDescent="0.25">
      <c r="B239" s="158" t="s">
        <v>146</v>
      </c>
      <c r="C239" s="21"/>
      <c r="D239" s="22">
        <f t="shared" ref="D239:K239" si="89">D199*21</f>
        <v>5339.0595299999995</v>
      </c>
      <c r="E239" s="22">
        <f t="shared" si="89"/>
        <v>5742.007529999998</v>
      </c>
      <c r="F239" s="22">
        <f t="shared" si="89"/>
        <v>5993.8500299999987</v>
      </c>
      <c r="G239" s="22">
        <f t="shared" si="89"/>
        <v>6195.3240299999979</v>
      </c>
      <c r="H239" s="22">
        <f t="shared" si="89"/>
        <v>6396.7980299999981</v>
      </c>
      <c r="I239" s="22">
        <f t="shared" si="89"/>
        <v>6749.3775299999988</v>
      </c>
      <c r="J239" s="22">
        <f t="shared" si="89"/>
        <v>6880.3356299999996</v>
      </c>
      <c r="K239" s="22">
        <f t="shared" si="89"/>
        <v>7253.0625299999983</v>
      </c>
      <c r="L239" s="133">
        <f t="shared" si="86"/>
        <v>7630.8262799999993</v>
      </c>
    </row>
    <row r="240" spans="2:12" s="19" customFormat="1" x14ac:dyDescent="0.25">
      <c r="B240" s="158" t="s">
        <v>147</v>
      </c>
      <c r="C240" s="21"/>
      <c r="D240" s="22">
        <f t="shared" ref="D240:K240" si="90">D200*21</f>
        <v>35409.054029999999</v>
      </c>
      <c r="E240" s="22">
        <f t="shared" si="90"/>
        <v>35761.633529999992</v>
      </c>
      <c r="F240" s="22">
        <f t="shared" si="90"/>
        <v>39640.008030000005</v>
      </c>
      <c r="G240" s="22">
        <f t="shared" si="90"/>
        <v>41805.85353</v>
      </c>
      <c r="H240" s="22">
        <f t="shared" si="90"/>
        <v>43468.014030000006</v>
      </c>
      <c r="I240" s="22">
        <f t="shared" si="90"/>
        <v>44676.858030000003</v>
      </c>
      <c r="J240" s="22">
        <f t="shared" si="90"/>
        <v>45650.984819999998</v>
      </c>
      <c r="K240" s="22">
        <f t="shared" si="90"/>
        <v>45967.298999999999</v>
      </c>
      <c r="L240" s="133">
        <f t="shared" si="86"/>
        <v>55663.235250000005</v>
      </c>
    </row>
    <row r="241" spans="2:12" s="19" customFormat="1" x14ac:dyDescent="0.25">
      <c r="B241" s="158" t="s">
        <v>148</v>
      </c>
      <c r="C241" s="21"/>
      <c r="D241" s="22">
        <f t="shared" ref="D241:K241" si="91">D201*21</f>
        <v>201.47252999999998</v>
      </c>
      <c r="E241" s="22">
        <f t="shared" si="91"/>
        <v>201.47252999999998</v>
      </c>
      <c r="F241" s="22">
        <f t="shared" si="91"/>
        <v>201.47252999999998</v>
      </c>
      <c r="G241" s="22">
        <f t="shared" si="91"/>
        <v>201.47252999999998</v>
      </c>
      <c r="H241" s="22">
        <f t="shared" si="91"/>
        <v>201.47252999999998</v>
      </c>
      <c r="I241" s="22">
        <f t="shared" si="91"/>
        <v>201.47252999999998</v>
      </c>
      <c r="J241" s="22">
        <f t="shared" si="91"/>
        <v>190.89514500000001</v>
      </c>
      <c r="K241" s="22">
        <f t="shared" si="91"/>
        <v>179.814075</v>
      </c>
      <c r="L241" s="133">
        <f t="shared" si="86"/>
        <v>181.82881499999999</v>
      </c>
    </row>
    <row r="242" spans="2:12" s="19" customFormat="1" x14ac:dyDescent="0.25">
      <c r="B242" s="158" t="s">
        <v>149</v>
      </c>
      <c r="C242" s="21"/>
      <c r="D242" s="22">
        <f t="shared" ref="D242:K242" si="92">D202*21</f>
        <v>805.8945299999998</v>
      </c>
      <c r="E242" s="22">
        <f t="shared" si="92"/>
        <v>805.8945299999998</v>
      </c>
      <c r="F242" s="22">
        <f t="shared" si="92"/>
        <v>2921.3715300000003</v>
      </c>
      <c r="G242" s="22">
        <f t="shared" si="92"/>
        <v>3928.7415300000002</v>
      </c>
      <c r="H242" s="22">
        <f t="shared" si="92"/>
        <v>4785.0060299999996</v>
      </c>
      <c r="I242" s="22">
        <f t="shared" si="92"/>
        <v>5339.0595299999995</v>
      </c>
      <c r="J242" s="22">
        <f t="shared" si="92"/>
        <v>5829.6487200000001</v>
      </c>
      <c r="K242" s="22">
        <f t="shared" si="92"/>
        <v>6621.4415399999998</v>
      </c>
      <c r="L242" s="133">
        <f t="shared" si="86"/>
        <v>6112.2160049999993</v>
      </c>
    </row>
    <row r="243" spans="2:12" s="19" customFormat="1" x14ac:dyDescent="0.25">
      <c r="B243" s="158" t="s">
        <v>150</v>
      </c>
      <c r="C243" s="21"/>
      <c r="D243" s="205">
        <f t="shared" ref="D243:K243" si="93">D203*21</f>
        <v>-1.47E-3</v>
      </c>
      <c r="E243" s="205">
        <f t="shared" si="93"/>
        <v>-1.47E-3</v>
      </c>
      <c r="F243" s="205">
        <f t="shared" si="93"/>
        <v>-1.47E-3</v>
      </c>
      <c r="G243" s="22">
        <f t="shared" si="93"/>
        <v>15.109080000000001</v>
      </c>
      <c r="H243" s="22">
        <f t="shared" si="93"/>
        <v>20.145929999999996</v>
      </c>
      <c r="I243" s="22">
        <f t="shared" si="93"/>
        <v>20.145929999999996</v>
      </c>
      <c r="J243" s="22">
        <f t="shared" si="93"/>
        <v>18.634874999999997</v>
      </c>
      <c r="K243" s="22">
        <f t="shared" si="93"/>
        <v>18.131189999999997</v>
      </c>
      <c r="L243" s="133">
        <f t="shared" si="86"/>
        <v>18.131189999999997</v>
      </c>
    </row>
    <row r="244" spans="2:12" s="19" customFormat="1" x14ac:dyDescent="0.25">
      <c r="B244" s="158" t="s">
        <v>151</v>
      </c>
      <c r="C244" s="21"/>
      <c r="D244" s="22">
        <f t="shared" ref="D244:K244" si="94">D204*21</f>
        <v>11.583284999999998</v>
      </c>
      <c r="E244" s="205">
        <f t="shared" si="94"/>
        <v>-1.47E-3</v>
      </c>
      <c r="F244" s="22">
        <f t="shared" si="94"/>
        <v>45.330179999999984</v>
      </c>
      <c r="G244" s="22">
        <f t="shared" si="94"/>
        <v>45.330179999999984</v>
      </c>
      <c r="H244" s="22">
        <f t="shared" si="94"/>
        <v>40.293329999999997</v>
      </c>
      <c r="I244" s="22">
        <f t="shared" si="94"/>
        <v>40.293329999999997</v>
      </c>
      <c r="J244" s="22">
        <f t="shared" si="94"/>
        <v>41.804385000000003</v>
      </c>
      <c r="K244" s="22">
        <f t="shared" si="94"/>
        <v>42.308069999999994</v>
      </c>
      <c r="L244" s="133">
        <f t="shared" si="86"/>
        <v>74.040225000000007</v>
      </c>
    </row>
    <row r="245" spans="2:12" s="19" customFormat="1" x14ac:dyDescent="0.25">
      <c r="B245" s="158" t="s">
        <v>152</v>
      </c>
      <c r="C245" s="21"/>
      <c r="D245" s="22">
        <f t="shared" ref="D245:K245" si="95">D205*21</f>
        <v>6245.6925299999984</v>
      </c>
      <c r="E245" s="22">
        <f t="shared" si="95"/>
        <v>6547.9035299999987</v>
      </c>
      <c r="F245" s="22">
        <f t="shared" si="95"/>
        <v>6497.5350299999991</v>
      </c>
      <c r="G245" s="22">
        <f t="shared" si="95"/>
        <v>5540.5335299999997</v>
      </c>
      <c r="H245" s="22">
        <f t="shared" si="95"/>
        <v>5238.3225299999995</v>
      </c>
      <c r="I245" s="22">
        <f t="shared" si="95"/>
        <v>7656.0105299999987</v>
      </c>
      <c r="J245" s="22">
        <f t="shared" si="95"/>
        <v>8915.2230299999992</v>
      </c>
      <c r="K245" s="22">
        <f t="shared" si="95"/>
        <v>14492.527034999999</v>
      </c>
      <c r="L245" s="133">
        <f t="shared" si="86"/>
        <v>15722.525804999999</v>
      </c>
    </row>
    <row r="246" spans="2:12" s="19" customFormat="1" x14ac:dyDescent="0.25">
      <c r="B246" s="158" t="s">
        <v>153</v>
      </c>
      <c r="C246" s="21"/>
      <c r="D246" s="205">
        <f t="shared" ref="D246:K246" si="96">D206*21</f>
        <v>-1.47E-3</v>
      </c>
      <c r="E246" s="22">
        <f t="shared" si="96"/>
        <v>302.20953000000003</v>
      </c>
      <c r="F246" s="22">
        <f t="shared" si="96"/>
        <v>856.26302999999984</v>
      </c>
      <c r="G246" s="22">
        <f t="shared" si="96"/>
        <v>1158.4740300000001</v>
      </c>
      <c r="H246" s="22">
        <f t="shared" si="96"/>
        <v>1208.8425300000001</v>
      </c>
      <c r="I246" s="22">
        <f t="shared" si="96"/>
        <v>1359.9480300000002</v>
      </c>
      <c r="J246" s="22">
        <f t="shared" si="96"/>
        <v>1875.72147</v>
      </c>
      <c r="K246" s="22">
        <f t="shared" si="96"/>
        <v>1760.3776050000001</v>
      </c>
      <c r="L246" s="133">
        <f t="shared" si="86"/>
        <v>1191.213555</v>
      </c>
    </row>
    <row r="247" spans="2:12" s="19" customFormat="1" x14ac:dyDescent="0.25">
      <c r="B247" s="158" t="s">
        <v>154</v>
      </c>
      <c r="C247" s="21"/>
      <c r="D247" s="22">
        <f t="shared" ref="D247:K247" si="97">D207*21</f>
        <v>3374.6880300000003</v>
      </c>
      <c r="E247" s="22">
        <f t="shared" si="97"/>
        <v>3626.5305299999995</v>
      </c>
      <c r="F247" s="22">
        <f t="shared" si="97"/>
        <v>3475.4250299999999</v>
      </c>
      <c r="G247" s="22">
        <f t="shared" si="97"/>
        <v>3727.2675299999996</v>
      </c>
      <c r="H247" s="22">
        <f t="shared" si="97"/>
        <v>4130.2155299999995</v>
      </c>
      <c r="I247" s="22">
        <f t="shared" si="97"/>
        <v>4382.0580299999992</v>
      </c>
      <c r="J247" s="22">
        <f t="shared" si="97"/>
        <v>6439.1075700000001</v>
      </c>
      <c r="K247" s="22">
        <f t="shared" si="97"/>
        <v>6990.1389600000002</v>
      </c>
      <c r="L247" s="133">
        <f t="shared" si="86"/>
        <v>6751.3922700000003</v>
      </c>
    </row>
    <row r="248" spans="2:12" s="19" customFormat="1" x14ac:dyDescent="0.25">
      <c r="B248" s="158" t="s">
        <v>155</v>
      </c>
      <c r="C248" s="21"/>
      <c r="D248" s="22">
        <f t="shared" ref="D248:K248" si="98">D208*21</f>
        <v>1511.0535299999997</v>
      </c>
      <c r="E248" s="22">
        <f t="shared" si="98"/>
        <v>1561.4220299999997</v>
      </c>
      <c r="F248" s="22">
        <f t="shared" si="98"/>
        <v>29702.30298</v>
      </c>
      <c r="G248" s="22">
        <f t="shared" si="98"/>
        <v>44520.715680000001</v>
      </c>
      <c r="H248" s="22">
        <f t="shared" si="98"/>
        <v>48001.179029999992</v>
      </c>
      <c r="I248" s="22">
        <f t="shared" si="98"/>
        <v>60341.461529999993</v>
      </c>
      <c r="J248" s="22">
        <f t="shared" si="98"/>
        <v>66981.037199999992</v>
      </c>
      <c r="K248" s="22">
        <f t="shared" si="98"/>
        <v>69496.943774999992</v>
      </c>
      <c r="L248" s="133">
        <f t="shared" si="86"/>
        <v>72905.380169999989</v>
      </c>
    </row>
    <row r="249" spans="2:12" s="19" customFormat="1" x14ac:dyDescent="0.25">
      <c r="B249" s="158" t="s">
        <v>156</v>
      </c>
      <c r="C249" s="21"/>
      <c r="D249" s="22">
        <f t="shared" ref="D249:K249" si="99">D209*21</f>
        <v>604.42052999999999</v>
      </c>
      <c r="E249" s="22">
        <f t="shared" si="99"/>
        <v>604.42052999999999</v>
      </c>
      <c r="F249" s="22">
        <f t="shared" si="99"/>
        <v>755.52602999999976</v>
      </c>
      <c r="G249" s="22">
        <f t="shared" si="99"/>
        <v>805.8945299999998</v>
      </c>
      <c r="H249" s="22">
        <f t="shared" si="99"/>
        <v>805.8945299999998</v>
      </c>
      <c r="I249" s="22">
        <f t="shared" si="99"/>
        <v>654.78903000000003</v>
      </c>
      <c r="J249" s="22">
        <f t="shared" si="99"/>
        <v>750.99286499999994</v>
      </c>
      <c r="K249" s="22">
        <f t="shared" si="99"/>
        <v>804.38347499999998</v>
      </c>
      <c r="L249" s="133">
        <f t="shared" si="86"/>
        <v>804.38347499999998</v>
      </c>
    </row>
    <row r="250" spans="2:12" s="19" customFormat="1" x14ac:dyDescent="0.25">
      <c r="B250" s="158" t="s">
        <v>157</v>
      </c>
      <c r="C250" s="21"/>
      <c r="D250" s="22">
        <f t="shared" ref="D250:K250" si="100">D210*21</f>
        <v>4079.8470299999999</v>
      </c>
      <c r="E250" s="22">
        <f t="shared" si="100"/>
        <v>5439.7965300000005</v>
      </c>
      <c r="F250" s="22">
        <f t="shared" si="100"/>
        <v>5590.9020300000002</v>
      </c>
      <c r="G250" s="22">
        <f t="shared" si="100"/>
        <v>5641.2705299999998</v>
      </c>
      <c r="H250" s="22">
        <f t="shared" si="100"/>
        <v>5943.4815299999982</v>
      </c>
      <c r="I250" s="22">
        <f t="shared" si="100"/>
        <v>6195.3240299999979</v>
      </c>
      <c r="J250" s="22">
        <f t="shared" si="100"/>
        <v>6464.795505</v>
      </c>
      <c r="K250" s="22">
        <f t="shared" si="100"/>
        <v>6782.6207399999994</v>
      </c>
      <c r="L250" s="133">
        <f t="shared" si="86"/>
        <v>6707.0679899999986</v>
      </c>
    </row>
    <row r="251" spans="2:12" s="19" customFormat="1" x14ac:dyDescent="0.25">
      <c r="B251" s="158" t="s">
        <v>158</v>
      </c>
      <c r="C251" s="21"/>
      <c r="D251" s="22">
        <f t="shared" ref="D251:K251" si="101">D211*21</f>
        <v>8663.3805299999985</v>
      </c>
      <c r="E251" s="22">
        <f t="shared" si="101"/>
        <v>8814.48603</v>
      </c>
      <c r="F251" s="22">
        <f t="shared" si="101"/>
        <v>9318.1710299999995</v>
      </c>
      <c r="G251" s="22">
        <f t="shared" si="101"/>
        <v>9469.276530000001</v>
      </c>
      <c r="H251" s="22">
        <f t="shared" si="101"/>
        <v>9469.276530000001</v>
      </c>
      <c r="I251" s="22">
        <f t="shared" si="101"/>
        <v>9015.9600299999984</v>
      </c>
      <c r="J251" s="22">
        <f t="shared" si="101"/>
        <v>9157.9992000000002</v>
      </c>
      <c r="K251" s="22">
        <f t="shared" si="101"/>
        <v>9041.1442800000004</v>
      </c>
      <c r="L251" s="133">
        <f t="shared" si="86"/>
        <v>9110.1491249999981</v>
      </c>
    </row>
    <row r="252" spans="2:12" s="19" customFormat="1" x14ac:dyDescent="0.25">
      <c r="B252" s="158" t="s">
        <v>159</v>
      </c>
      <c r="C252" s="21"/>
      <c r="D252" s="22">
        <f t="shared" ref="D252:K252" si="102">D212*21</f>
        <v>10.072230000000001</v>
      </c>
      <c r="E252" s="22">
        <f t="shared" si="102"/>
        <v>45.330179999999984</v>
      </c>
      <c r="F252" s="22">
        <f t="shared" si="102"/>
        <v>60.440729999999995</v>
      </c>
      <c r="G252" s="22">
        <f t="shared" si="102"/>
        <v>60.440729999999995</v>
      </c>
      <c r="H252" s="22">
        <f t="shared" si="102"/>
        <v>75.551280000000006</v>
      </c>
      <c r="I252" s="22">
        <f t="shared" si="102"/>
        <v>80.588130000000007</v>
      </c>
      <c r="J252" s="22">
        <f t="shared" si="102"/>
        <v>83.610240000000005</v>
      </c>
      <c r="K252" s="22">
        <f t="shared" si="102"/>
        <v>78.573390000000003</v>
      </c>
      <c r="L252" s="133">
        <f t="shared" si="86"/>
        <v>85.624980000000008</v>
      </c>
    </row>
    <row r="253" spans="2:12" s="19" customFormat="1" x14ac:dyDescent="0.25">
      <c r="B253" s="158" t="s">
        <v>160</v>
      </c>
      <c r="C253" s="21"/>
      <c r="D253" s="22">
        <f t="shared" ref="D253:K253" si="103">D213*21</f>
        <v>20097.030030000002</v>
      </c>
      <c r="E253" s="22">
        <f t="shared" si="103"/>
        <v>21205.137030000005</v>
      </c>
      <c r="F253" s="22">
        <f t="shared" si="103"/>
        <v>22011.033030000002</v>
      </c>
      <c r="G253" s="22">
        <f t="shared" si="103"/>
        <v>22917.666029999997</v>
      </c>
      <c r="H253" s="22">
        <f t="shared" si="103"/>
        <v>23773.930530000001</v>
      </c>
      <c r="I253" s="22">
        <f t="shared" si="103"/>
        <v>24730.932029999996</v>
      </c>
      <c r="J253" s="22">
        <f t="shared" si="103"/>
        <v>27336.998220000005</v>
      </c>
      <c r="K253" s="22">
        <f t="shared" si="103"/>
        <v>32123.01309</v>
      </c>
      <c r="L253" s="133">
        <f t="shared" si="86"/>
        <v>34032.482924999997</v>
      </c>
    </row>
    <row r="254" spans="2:12" s="19" customFormat="1" x14ac:dyDescent="0.25">
      <c r="B254" s="158" t="s">
        <v>161</v>
      </c>
      <c r="C254" s="21"/>
      <c r="D254" s="22">
        <f t="shared" ref="D254:K254" si="104">D214*21</f>
        <v>12843.966029999998</v>
      </c>
      <c r="E254" s="22">
        <f t="shared" si="104"/>
        <v>14304.652529999999</v>
      </c>
      <c r="F254" s="22">
        <f t="shared" si="104"/>
        <v>23169.508529999999</v>
      </c>
      <c r="G254" s="22">
        <f t="shared" si="104"/>
        <v>25184.248529999997</v>
      </c>
      <c r="H254" s="22">
        <f t="shared" si="104"/>
        <v>24076.141529999997</v>
      </c>
      <c r="I254" s="22">
        <f t="shared" si="104"/>
        <v>24680.563529999996</v>
      </c>
      <c r="J254" s="22">
        <f t="shared" si="104"/>
        <v>70551.660164999994</v>
      </c>
      <c r="K254" s="22">
        <f t="shared" si="104"/>
        <v>82027.115519999992</v>
      </c>
      <c r="L254" s="133">
        <f t="shared" si="86"/>
        <v>83066.217674999993</v>
      </c>
    </row>
    <row r="255" spans="2:12" s="19" customFormat="1" x14ac:dyDescent="0.25">
      <c r="B255" s="158" t="s">
        <v>162</v>
      </c>
      <c r="C255" s="21"/>
      <c r="D255" s="22">
        <f t="shared" ref="D255:K255" si="105">D215*21</f>
        <v>3676.89903</v>
      </c>
      <c r="E255" s="22">
        <f t="shared" si="105"/>
        <v>3979.1100299999998</v>
      </c>
      <c r="F255" s="22">
        <f t="shared" si="105"/>
        <v>6447.1665299999986</v>
      </c>
      <c r="G255" s="22">
        <f t="shared" si="105"/>
        <v>6950.851529999999</v>
      </c>
      <c r="H255" s="22">
        <f t="shared" si="105"/>
        <v>7152.3255299999983</v>
      </c>
      <c r="I255" s="22">
        <f t="shared" si="105"/>
        <v>7555.2735299999986</v>
      </c>
      <c r="J255" s="22">
        <f t="shared" si="105"/>
        <v>7866.0471749999997</v>
      </c>
      <c r="K255" s="22">
        <f t="shared" si="105"/>
        <v>8464.9286399999983</v>
      </c>
      <c r="L255" s="133">
        <f t="shared" si="86"/>
        <v>9363.5026799999996</v>
      </c>
    </row>
    <row r="256" spans="2:12" s="19" customFormat="1" x14ac:dyDescent="0.25">
      <c r="B256" s="158" t="s">
        <v>163</v>
      </c>
      <c r="C256" s="21"/>
      <c r="D256" s="22">
        <f t="shared" ref="D256:K256" si="106">D216*21</f>
        <v>47245.651529999988</v>
      </c>
      <c r="E256" s="22">
        <f t="shared" si="106"/>
        <v>48605.601029999991</v>
      </c>
      <c r="F256" s="22">
        <f t="shared" si="106"/>
        <v>91569.931529999973</v>
      </c>
      <c r="G256" s="22">
        <f t="shared" si="106"/>
        <v>107436.00903</v>
      </c>
      <c r="H256" s="22">
        <f t="shared" si="106"/>
        <v>109350.01203</v>
      </c>
      <c r="I256" s="22">
        <f t="shared" si="106"/>
        <v>112523.22752999999</v>
      </c>
      <c r="J256" s="22">
        <f t="shared" si="106"/>
        <v>116702.80566</v>
      </c>
      <c r="K256" s="22">
        <f t="shared" si="106"/>
        <v>118703.44247999997</v>
      </c>
      <c r="L256" s="133">
        <f t="shared" si="86"/>
        <v>121114.58257499998</v>
      </c>
    </row>
    <row r="257" spans="2:12" s="19" customFormat="1" x14ac:dyDescent="0.25">
      <c r="B257" s="158" t="s">
        <v>164</v>
      </c>
      <c r="C257" s="21"/>
      <c r="D257" s="22">
        <f t="shared" ref="D257:K257" si="107">D217*21</f>
        <v>4633.9005299999999</v>
      </c>
      <c r="E257" s="22">
        <f t="shared" si="107"/>
        <v>4633.9005299999999</v>
      </c>
      <c r="F257" s="22">
        <f t="shared" si="107"/>
        <v>4724.5638299999991</v>
      </c>
      <c r="G257" s="22">
        <f t="shared" si="107"/>
        <v>4679.23218</v>
      </c>
      <c r="H257" s="22">
        <f t="shared" si="107"/>
        <v>4790.04288</v>
      </c>
      <c r="I257" s="22">
        <f t="shared" si="107"/>
        <v>4835.37453</v>
      </c>
      <c r="J257" s="22">
        <f t="shared" si="107"/>
        <v>4900.3498950000003</v>
      </c>
      <c r="K257" s="22">
        <f t="shared" si="107"/>
        <v>5011.1605949999994</v>
      </c>
      <c r="L257" s="133">
        <f t="shared" si="86"/>
        <v>5039.3669549999995</v>
      </c>
    </row>
    <row r="258" spans="2:12" s="19" customFormat="1" x14ac:dyDescent="0.25">
      <c r="B258" s="158" t="s">
        <v>165</v>
      </c>
      <c r="C258" s="21"/>
      <c r="D258" s="22">
        <f t="shared" ref="D258:K258" si="108">D218*21</f>
        <v>7404.1680299999989</v>
      </c>
      <c r="E258" s="22">
        <f t="shared" si="108"/>
        <v>7303.4310299999979</v>
      </c>
      <c r="F258" s="22">
        <f t="shared" si="108"/>
        <v>7404.1680299999989</v>
      </c>
      <c r="G258" s="22">
        <f t="shared" si="108"/>
        <v>7454.5365299999994</v>
      </c>
      <c r="H258" s="22">
        <f t="shared" si="108"/>
        <v>7454.5365299999994</v>
      </c>
      <c r="I258" s="22">
        <f t="shared" si="108"/>
        <v>7605.6420299999991</v>
      </c>
      <c r="J258" s="22">
        <f t="shared" si="108"/>
        <v>7692.2758499999991</v>
      </c>
      <c r="K258" s="22">
        <f t="shared" si="108"/>
        <v>7746.6738299999997</v>
      </c>
      <c r="L258" s="133">
        <f t="shared" si="86"/>
        <v>8035.7890199999983</v>
      </c>
    </row>
    <row r="259" spans="2:12" s="19" customFormat="1" x14ac:dyDescent="0.25">
      <c r="B259" s="158" t="s">
        <v>166</v>
      </c>
      <c r="C259" s="21"/>
      <c r="D259" s="22">
        <f t="shared" ref="D259:K259" si="109">D219*21</f>
        <v>1813.2645299999999</v>
      </c>
      <c r="E259" s="22">
        <f t="shared" si="109"/>
        <v>1964.3700299999998</v>
      </c>
      <c r="F259" s="22">
        <f t="shared" si="109"/>
        <v>2165.8440300000002</v>
      </c>
      <c r="G259" s="22">
        <f t="shared" si="109"/>
        <v>2518.42353</v>
      </c>
      <c r="H259" s="22">
        <f t="shared" si="109"/>
        <v>2165.8440300000002</v>
      </c>
      <c r="I259" s="22">
        <f t="shared" si="109"/>
        <v>2014.7385299999999</v>
      </c>
      <c r="J259" s="22">
        <f t="shared" si="109"/>
        <v>2492.23191</v>
      </c>
      <c r="K259" s="22">
        <f t="shared" si="109"/>
        <v>2488.2024300000003</v>
      </c>
      <c r="L259" s="133">
        <f t="shared" si="86"/>
        <v>2450.4260550000004</v>
      </c>
    </row>
    <row r="260" spans="2:12" s="19" customFormat="1" x14ac:dyDescent="0.25">
      <c r="B260" s="158" t="s">
        <v>167</v>
      </c>
      <c r="C260" s="21"/>
      <c r="D260" s="22">
        <f t="shared" ref="D260:K260" si="110">D220*21</f>
        <v>12592.123529999999</v>
      </c>
      <c r="E260" s="22">
        <f t="shared" si="110"/>
        <v>12692.86053</v>
      </c>
      <c r="F260" s="22">
        <f t="shared" si="110"/>
        <v>6497.5350299999991</v>
      </c>
      <c r="G260" s="22">
        <f t="shared" si="110"/>
        <v>10627.75203</v>
      </c>
      <c r="H260" s="22">
        <f t="shared" si="110"/>
        <v>13146.177029999999</v>
      </c>
      <c r="I260" s="22">
        <f t="shared" si="110"/>
        <v>13146.177029999999</v>
      </c>
      <c r="J260" s="22">
        <f t="shared" si="110"/>
        <v>15045.069479999996</v>
      </c>
      <c r="K260" s="22">
        <f t="shared" si="110"/>
        <v>14597.797199999999</v>
      </c>
      <c r="L260" s="133">
        <f t="shared" si="86"/>
        <v>13754.628510000002</v>
      </c>
    </row>
    <row r="261" spans="2:12" s="19" customFormat="1" x14ac:dyDescent="0.25">
      <c r="B261" s="158" t="s">
        <v>168</v>
      </c>
      <c r="C261" s="21"/>
      <c r="D261" s="22">
        <f t="shared" ref="D261:K261" si="111">D221*21</f>
        <v>10426.278029999999</v>
      </c>
      <c r="E261" s="22">
        <f t="shared" si="111"/>
        <v>10929.963029999999</v>
      </c>
      <c r="F261" s="22">
        <f t="shared" si="111"/>
        <v>19391.871030000006</v>
      </c>
      <c r="G261" s="22">
        <f t="shared" si="111"/>
        <v>23370.982529999997</v>
      </c>
      <c r="H261" s="22">
        <f t="shared" si="111"/>
        <v>25284.985529999998</v>
      </c>
      <c r="I261" s="22">
        <f t="shared" si="111"/>
        <v>27299.72553</v>
      </c>
      <c r="J261" s="22">
        <f t="shared" si="111"/>
        <v>27786.788925000001</v>
      </c>
      <c r="K261" s="22">
        <f t="shared" si="111"/>
        <v>28228.520669999998</v>
      </c>
      <c r="L261" s="133">
        <f t="shared" si="86"/>
        <v>30322.339215000004</v>
      </c>
    </row>
    <row r="262" spans="2:12" s="19" customFormat="1" x14ac:dyDescent="0.25">
      <c r="B262" s="158" t="s">
        <v>169</v>
      </c>
      <c r="C262" s="21"/>
      <c r="D262" s="22">
        <f t="shared" ref="D262:K262" si="112">D222*21</f>
        <v>1208.8425300000001</v>
      </c>
      <c r="E262" s="22">
        <f t="shared" si="112"/>
        <v>1712.5275300000001</v>
      </c>
      <c r="F262" s="22">
        <f t="shared" si="112"/>
        <v>1662.15903</v>
      </c>
      <c r="G262" s="22">
        <f t="shared" si="112"/>
        <v>1762.8960299999999</v>
      </c>
      <c r="H262" s="22">
        <f t="shared" si="112"/>
        <v>2115.4755299999997</v>
      </c>
      <c r="I262" s="22">
        <f t="shared" si="112"/>
        <v>2518.42353</v>
      </c>
      <c r="J262" s="22">
        <f t="shared" si="112"/>
        <v>2708.3127749999999</v>
      </c>
      <c r="K262" s="22">
        <f t="shared" si="112"/>
        <v>2803.0055550000002</v>
      </c>
      <c r="L262" s="133">
        <f t="shared" si="86"/>
        <v>2868.4846049999992</v>
      </c>
    </row>
    <row r="263" spans="2:12" s="19" customFormat="1" x14ac:dyDescent="0.25">
      <c r="B263" s="158" t="s">
        <v>170</v>
      </c>
      <c r="C263" s="21"/>
      <c r="D263" s="22">
        <f t="shared" ref="D263:K263" si="113">D223*21</f>
        <v>805.8945299999998</v>
      </c>
      <c r="E263" s="22">
        <f t="shared" si="113"/>
        <v>10778.857529999999</v>
      </c>
      <c r="F263" s="22">
        <f t="shared" si="113"/>
        <v>19996.293030000001</v>
      </c>
      <c r="G263" s="22">
        <f t="shared" si="113"/>
        <v>21809.559030000004</v>
      </c>
      <c r="H263" s="22">
        <f t="shared" si="113"/>
        <v>27652.305029999996</v>
      </c>
      <c r="I263" s="22">
        <f t="shared" si="113"/>
        <v>33847.630529999995</v>
      </c>
      <c r="J263" s="22">
        <f t="shared" si="113"/>
        <v>36129.827265</v>
      </c>
      <c r="K263" s="22">
        <f t="shared" si="113"/>
        <v>41160.633045000002</v>
      </c>
      <c r="L263" s="133">
        <f t="shared" si="86"/>
        <v>46199.497784999992</v>
      </c>
    </row>
    <row r="264" spans="2:12" s="19" customFormat="1" x14ac:dyDescent="0.25">
      <c r="B264" s="158" t="s">
        <v>171</v>
      </c>
      <c r="C264" s="21"/>
      <c r="D264" s="22">
        <f t="shared" ref="D264:K264" si="114">D224*21</f>
        <v>13498.756529999999</v>
      </c>
      <c r="E264" s="22">
        <f t="shared" si="114"/>
        <v>13851.336029999999</v>
      </c>
      <c r="F264" s="22">
        <f t="shared" si="114"/>
        <v>15563.865029999997</v>
      </c>
      <c r="G264" s="22">
        <f t="shared" si="114"/>
        <v>16722.340529999998</v>
      </c>
      <c r="H264" s="22">
        <f t="shared" si="114"/>
        <v>18132.658530000004</v>
      </c>
      <c r="I264" s="22">
        <f t="shared" si="114"/>
        <v>20802.189030000005</v>
      </c>
      <c r="J264" s="22">
        <f t="shared" si="114"/>
        <v>23857.542240000002</v>
      </c>
      <c r="K264" s="22">
        <f t="shared" si="114"/>
        <v>29081.763060000001</v>
      </c>
      <c r="L264" s="133">
        <f t="shared" si="86"/>
        <v>34068.748244999995</v>
      </c>
    </row>
    <row r="265" spans="2:12" s="19" customFormat="1" x14ac:dyDescent="0.25">
      <c r="B265" s="158" t="s">
        <v>172</v>
      </c>
      <c r="C265" s="21"/>
      <c r="D265" s="22">
        <f t="shared" ref="D265:K265" si="115">D225*21</f>
        <v>10275.17253</v>
      </c>
      <c r="E265" s="22">
        <f t="shared" si="115"/>
        <v>3425.0565299999998</v>
      </c>
      <c r="F265" s="22">
        <f t="shared" si="115"/>
        <v>302.20953000000003</v>
      </c>
      <c r="G265" s="22">
        <f t="shared" si="115"/>
        <v>251.84103000000002</v>
      </c>
      <c r="H265" s="22">
        <f t="shared" si="115"/>
        <v>503.68352999999991</v>
      </c>
      <c r="I265" s="22">
        <f t="shared" si="115"/>
        <v>604.42052999999999</v>
      </c>
      <c r="J265" s="22">
        <f t="shared" si="115"/>
        <v>604.42052999999999</v>
      </c>
      <c r="K265" s="22">
        <f t="shared" si="115"/>
        <v>604.42052999999999</v>
      </c>
      <c r="L265" s="133">
        <f t="shared" si="86"/>
        <v>604.42052999999999</v>
      </c>
    </row>
    <row r="266" spans="2:12" s="19" customFormat="1" x14ac:dyDescent="0.25">
      <c r="B266" s="158" t="s">
        <v>173</v>
      </c>
      <c r="C266" s="21"/>
      <c r="D266" s="22">
        <f t="shared" ref="D266:K266" si="116">D226*21</f>
        <v>22262.875530000001</v>
      </c>
      <c r="E266" s="22">
        <f t="shared" si="116"/>
        <v>39237.060030000001</v>
      </c>
      <c r="F266" s="22">
        <f t="shared" si="116"/>
        <v>75905.32802999999</v>
      </c>
      <c r="G266" s="22">
        <f t="shared" si="116"/>
        <v>90663.298529999985</v>
      </c>
      <c r="H266" s="22">
        <f t="shared" si="116"/>
        <v>98873.364029999968</v>
      </c>
      <c r="I266" s="22">
        <f t="shared" si="116"/>
        <v>95700.148529999977</v>
      </c>
      <c r="J266" s="22">
        <f t="shared" si="116"/>
        <v>93034.647509999995</v>
      </c>
      <c r="K266" s="22">
        <f t="shared" si="116"/>
        <v>93049.758059999993</v>
      </c>
      <c r="L266" s="133">
        <f t="shared" si="86"/>
        <v>93477.38662499997</v>
      </c>
    </row>
    <row r="267" spans="2:12" s="19" customFormat="1" x14ac:dyDescent="0.25">
      <c r="B267" s="158" t="s">
        <v>193</v>
      </c>
      <c r="C267" s="21"/>
      <c r="D267" s="297">
        <f t="shared" ref="D267:K267" si="117">D227*21</f>
        <v>-1.47E-3</v>
      </c>
      <c r="E267" s="297">
        <f t="shared" si="117"/>
        <v>-1.47E-3</v>
      </c>
      <c r="F267" s="297">
        <f t="shared" si="117"/>
        <v>-1.47E-3</v>
      </c>
      <c r="G267" s="297">
        <f t="shared" si="117"/>
        <v>-1.47E-3</v>
      </c>
      <c r="H267" s="297">
        <f t="shared" si="117"/>
        <v>-1.47E-3</v>
      </c>
      <c r="I267" s="297">
        <f t="shared" si="117"/>
        <v>-1.47E-3</v>
      </c>
      <c r="J267" s="297">
        <f t="shared" si="117"/>
        <v>-1.47E-3</v>
      </c>
      <c r="K267" s="297">
        <f t="shared" si="117"/>
        <v>-1.47E-3</v>
      </c>
      <c r="L267" s="298">
        <f t="shared" si="86"/>
        <v>-1.47E-3</v>
      </c>
    </row>
    <row r="268" spans="2:12" s="19" customFormat="1" x14ac:dyDescent="0.25">
      <c r="B268" s="158" t="s">
        <v>174</v>
      </c>
      <c r="C268" s="21"/>
      <c r="D268" s="22">
        <f t="shared" ref="D268:K268" si="118">D228*21</f>
        <v>2266.5810300000003</v>
      </c>
      <c r="E268" s="22">
        <f t="shared" si="118"/>
        <v>2568.7920300000001</v>
      </c>
      <c r="F268" s="22">
        <f t="shared" si="118"/>
        <v>2770.2660300000007</v>
      </c>
      <c r="G268" s="22">
        <f t="shared" si="118"/>
        <v>3576.16203</v>
      </c>
      <c r="H268" s="22">
        <f t="shared" si="118"/>
        <v>4130.2155299999995</v>
      </c>
      <c r="I268" s="22">
        <f t="shared" si="118"/>
        <v>4533.1635299999998</v>
      </c>
      <c r="J268" s="22">
        <f t="shared" si="118"/>
        <v>4936.1115300000001</v>
      </c>
      <c r="K268" s="22">
        <f t="shared" si="118"/>
        <v>6062.8548749999991</v>
      </c>
      <c r="L268" s="133">
        <f t="shared" si="86"/>
        <v>6480.4097399999982</v>
      </c>
    </row>
    <row r="269" spans="2:12" s="19" customFormat="1" x14ac:dyDescent="0.25">
      <c r="B269" s="158" t="s">
        <v>175</v>
      </c>
      <c r="C269" s="21"/>
      <c r="D269" s="22">
        <f t="shared" ref="D269:K269" si="119">D229*21</f>
        <v>39488.902530000007</v>
      </c>
      <c r="E269" s="22">
        <f t="shared" si="119"/>
        <v>40194.061529999999</v>
      </c>
      <c r="F269" s="22">
        <f t="shared" si="119"/>
        <v>115243.12652999999</v>
      </c>
      <c r="G269" s="22">
        <f t="shared" si="119"/>
        <v>150954.39303000001</v>
      </c>
      <c r="H269" s="22">
        <f t="shared" si="119"/>
        <v>159517.03803</v>
      </c>
      <c r="I269" s="22">
        <f t="shared" si="119"/>
        <v>167978.94602999999</v>
      </c>
      <c r="J269" s="22">
        <f t="shared" si="119"/>
        <v>186957.79682999995</v>
      </c>
      <c r="K269" s="22">
        <f t="shared" si="119"/>
        <v>219916.42480499996</v>
      </c>
      <c r="L269" s="133">
        <f t="shared" si="86"/>
        <v>241799.01962999997</v>
      </c>
    </row>
    <row r="270" spans="2:12" s="19" customFormat="1" x14ac:dyDescent="0.25">
      <c r="B270" s="158" t="s">
        <v>176</v>
      </c>
      <c r="C270" s="21"/>
      <c r="D270" s="22">
        <f t="shared" ref="D270:K270" si="120">D230*21</f>
        <v>1208.8425300000001</v>
      </c>
      <c r="E270" s="22">
        <f t="shared" si="120"/>
        <v>1359.9480300000002</v>
      </c>
      <c r="F270" s="22">
        <f t="shared" si="120"/>
        <v>1712.5275300000001</v>
      </c>
      <c r="G270" s="22">
        <f t="shared" si="120"/>
        <v>1964.3700299999998</v>
      </c>
      <c r="H270" s="22">
        <f t="shared" si="120"/>
        <v>2014.7385299999999</v>
      </c>
      <c r="I270" s="22">
        <f t="shared" si="120"/>
        <v>2619.1605300000001</v>
      </c>
      <c r="J270" s="22">
        <f t="shared" si="120"/>
        <v>3085.0691549999997</v>
      </c>
      <c r="K270" s="22">
        <f t="shared" si="120"/>
        <v>4052.64804</v>
      </c>
      <c r="L270" s="133">
        <f t="shared" si="86"/>
        <v>4658.5810949999996</v>
      </c>
    </row>
    <row r="271" spans="2:12" s="19" customFormat="1" x14ac:dyDescent="0.25">
      <c r="B271" s="158" t="s">
        <v>177</v>
      </c>
      <c r="C271" s="21"/>
      <c r="D271" s="22">
        <f t="shared" ref="D271:K271" si="121">D231*21</f>
        <v>97513.41452999998</v>
      </c>
      <c r="E271" s="22">
        <f t="shared" si="121"/>
        <v>59132.617529999996</v>
      </c>
      <c r="F271" s="22">
        <f t="shared" si="121"/>
        <v>87842.662529999987</v>
      </c>
      <c r="G271" s="22">
        <f t="shared" si="121"/>
        <v>103406.52902999998</v>
      </c>
      <c r="H271" s="22">
        <f t="shared" si="121"/>
        <v>108191.53653</v>
      </c>
      <c r="I271" s="22">
        <f t="shared" si="121"/>
        <v>114588.33602999999</v>
      </c>
      <c r="J271" s="22">
        <f t="shared" si="121"/>
        <v>121395.63880499998</v>
      </c>
      <c r="K271" s="22">
        <f t="shared" si="121"/>
        <v>128748.43243499998</v>
      </c>
      <c r="L271" s="133">
        <f t="shared" si="86"/>
        <v>130721.36658</v>
      </c>
    </row>
    <row r="272" spans="2:12" s="19" customFormat="1" x14ac:dyDescent="0.25">
      <c r="B272" s="168" t="s">
        <v>182</v>
      </c>
      <c r="C272" s="162" t="s">
        <v>178</v>
      </c>
      <c r="D272" s="182"/>
      <c r="E272" s="182"/>
      <c r="F272" s="182"/>
      <c r="G272" s="196">
        <f t="shared" ref="G272:L272" si="122">SUM(G236:G271)</f>
        <v>848729.31947999983</v>
      </c>
      <c r="H272" s="196">
        <f t="shared" si="122"/>
        <v>905388.84512999991</v>
      </c>
      <c r="I272" s="196">
        <f t="shared" si="122"/>
        <v>965684.97647999984</v>
      </c>
      <c r="J272" s="196">
        <f t="shared" si="122"/>
        <v>1078482.7138049998</v>
      </c>
      <c r="K272" s="196">
        <f t="shared" si="122"/>
        <v>1176545.6501399998</v>
      </c>
      <c r="L272" s="197">
        <f t="shared" si="122"/>
        <v>1241802.0713699998</v>
      </c>
    </row>
  </sheetData>
  <mergeCells count="1">
    <mergeCell ref="B113:C113"/>
  </mergeCells>
  <pageMargins left="0.511811024" right="0.511811024" top="0.78740157499999996" bottom="0.78740157499999996" header="0.31496062000000002" footer="0.31496062000000002"/>
  <pageSetup paperSize="9" scale="63" fitToHeight="0" orientation="landscape" horizontalDpi="4294967293" verticalDpi="4294967293"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M48"/>
  <sheetViews>
    <sheetView topLeftCell="A31" zoomScale="70" zoomScaleNormal="70" workbookViewId="0">
      <selection activeCell="C46" sqref="C46"/>
    </sheetView>
  </sheetViews>
  <sheetFormatPr defaultRowHeight="15.75" x14ac:dyDescent="0.25"/>
  <cols>
    <col min="1" max="1" width="9.140625" style="2"/>
    <col min="2" max="2" width="32.7109375" style="2" customWidth="1"/>
    <col min="3" max="3" width="21" style="2" customWidth="1"/>
    <col min="4" max="5" width="23" style="2" customWidth="1"/>
    <col min="6" max="6" width="24" style="2" customWidth="1"/>
    <col min="7" max="7" width="26.5703125" style="2" customWidth="1"/>
    <col min="8" max="9" width="22.5703125" style="2" customWidth="1"/>
    <col min="10" max="10" width="21.5703125" style="2" customWidth="1"/>
    <col min="11" max="11" width="20.85546875" style="2" customWidth="1"/>
    <col min="12" max="12" width="24" style="2" customWidth="1"/>
    <col min="13" max="13" width="24.85546875" style="2" customWidth="1"/>
    <col min="14" max="16384" width="9.140625" style="2"/>
  </cols>
  <sheetData>
    <row r="2" spans="2:13" x14ac:dyDescent="0.25">
      <c r="B2" s="210" t="s">
        <v>222</v>
      </c>
    </row>
    <row r="4" spans="2:13" x14ac:dyDescent="0.25">
      <c r="B4" s="540" t="s">
        <v>194</v>
      </c>
      <c r="C4" s="519" t="s">
        <v>97</v>
      </c>
      <c r="D4" s="519"/>
      <c r="E4" s="519"/>
      <c r="F4" s="519"/>
      <c r="G4" s="519"/>
      <c r="H4" s="519"/>
      <c r="I4" s="519"/>
      <c r="J4" s="519"/>
      <c r="K4" s="519"/>
      <c r="L4" s="519"/>
      <c r="M4" s="519"/>
    </row>
    <row r="5" spans="2:13" x14ac:dyDescent="0.25">
      <c r="B5" s="541"/>
      <c r="C5" s="128" t="s">
        <v>83</v>
      </c>
      <c r="D5" s="128" t="s">
        <v>93</v>
      </c>
      <c r="E5" s="128" t="s">
        <v>94</v>
      </c>
      <c r="F5" s="128" t="s">
        <v>84</v>
      </c>
      <c r="G5" s="128" t="s">
        <v>85</v>
      </c>
      <c r="H5" s="128" t="s">
        <v>86</v>
      </c>
      <c r="I5" s="128" t="s">
        <v>87</v>
      </c>
      <c r="J5" s="128" t="s">
        <v>88</v>
      </c>
      <c r="K5" s="128" t="s">
        <v>89</v>
      </c>
      <c r="L5" s="128" t="s">
        <v>90</v>
      </c>
      <c r="M5" s="128" t="s">
        <v>95</v>
      </c>
    </row>
    <row r="6" spans="2:13" x14ac:dyDescent="0.25">
      <c r="B6" s="218" t="s">
        <v>212</v>
      </c>
      <c r="C6" s="219" t="s">
        <v>92</v>
      </c>
      <c r="D6" s="222">
        <f>SUM(D7:D42)</f>
        <v>2211930</v>
      </c>
      <c r="E6" s="222">
        <f t="shared" ref="E6:M6" si="0">SUM(E7:E42)</f>
        <v>2378300</v>
      </c>
      <c r="F6" s="222">
        <f t="shared" si="0"/>
        <v>2302600</v>
      </c>
      <c r="G6" s="222">
        <f t="shared" si="0"/>
        <v>4010400</v>
      </c>
      <c r="H6" s="222">
        <f t="shared" si="0"/>
        <v>4280000</v>
      </c>
      <c r="I6" s="222">
        <f t="shared" si="0"/>
        <v>4565100</v>
      </c>
      <c r="J6" s="222">
        <f t="shared" si="0"/>
        <v>4869100</v>
      </c>
      <c r="K6" s="222">
        <f t="shared" si="0"/>
        <v>5514250</v>
      </c>
      <c r="L6" s="222">
        <f t="shared" si="0"/>
        <v>5948170</v>
      </c>
      <c r="M6" s="222">
        <f t="shared" si="0"/>
        <v>6235390</v>
      </c>
    </row>
    <row r="7" spans="2:13" x14ac:dyDescent="0.25">
      <c r="B7" s="212" t="s">
        <v>143</v>
      </c>
      <c r="C7" s="211" t="s">
        <v>92</v>
      </c>
      <c r="D7" s="195">
        <v>500</v>
      </c>
      <c r="E7" s="195">
        <v>300</v>
      </c>
      <c r="F7" s="195">
        <v>300</v>
      </c>
      <c r="G7" s="195">
        <v>300</v>
      </c>
      <c r="H7" s="195">
        <v>300</v>
      </c>
      <c r="I7" s="195">
        <v>400</v>
      </c>
      <c r="J7" s="195">
        <v>400</v>
      </c>
      <c r="K7" s="195">
        <v>410</v>
      </c>
      <c r="L7" s="195">
        <v>480</v>
      </c>
      <c r="M7" s="195">
        <v>1700</v>
      </c>
    </row>
    <row r="8" spans="2:13" x14ac:dyDescent="0.25">
      <c r="B8" s="212" t="s">
        <v>144</v>
      </c>
      <c r="C8" s="211" t="s">
        <v>92</v>
      </c>
      <c r="D8" s="195">
        <v>451000</v>
      </c>
      <c r="E8" s="195">
        <v>457000</v>
      </c>
      <c r="F8" s="195">
        <v>484000</v>
      </c>
      <c r="G8" s="195">
        <v>556000</v>
      </c>
      <c r="H8" s="195">
        <v>604000</v>
      </c>
      <c r="I8" s="195">
        <v>679000</v>
      </c>
      <c r="J8" s="195">
        <v>747000</v>
      </c>
      <c r="K8" s="195">
        <v>823640</v>
      </c>
      <c r="L8" s="195">
        <v>906230</v>
      </c>
      <c r="M8" s="195">
        <v>934750</v>
      </c>
    </row>
    <row r="9" spans="2:13" x14ac:dyDescent="0.25">
      <c r="B9" s="212" t="s">
        <v>145</v>
      </c>
      <c r="C9" s="211" t="s">
        <v>92</v>
      </c>
      <c r="D9" s="195">
        <v>8000</v>
      </c>
      <c r="E9" s="195">
        <v>20000</v>
      </c>
      <c r="F9" s="195">
        <v>21000</v>
      </c>
      <c r="G9" s="195">
        <v>20000</v>
      </c>
      <c r="H9" s="195">
        <v>20000</v>
      </c>
      <c r="I9" s="195">
        <v>21000</v>
      </c>
      <c r="J9" s="195">
        <v>21000</v>
      </c>
      <c r="K9" s="195">
        <v>19170</v>
      </c>
      <c r="L9" s="195">
        <v>17640</v>
      </c>
      <c r="M9" s="195">
        <v>18040</v>
      </c>
    </row>
    <row r="10" spans="2:13" x14ac:dyDescent="0.25">
      <c r="B10" s="212" t="s">
        <v>146</v>
      </c>
      <c r="C10" s="211" t="s">
        <v>92</v>
      </c>
      <c r="D10" s="195">
        <v>25000</v>
      </c>
      <c r="E10" s="195">
        <v>27000</v>
      </c>
      <c r="F10" s="195">
        <v>29000</v>
      </c>
      <c r="G10" s="195">
        <v>30000</v>
      </c>
      <c r="H10" s="195">
        <v>31000</v>
      </c>
      <c r="I10" s="195">
        <v>32000</v>
      </c>
      <c r="J10" s="195">
        <v>34000</v>
      </c>
      <c r="K10" s="195">
        <v>34200</v>
      </c>
      <c r="L10" s="195">
        <v>36600</v>
      </c>
      <c r="M10" s="195">
        <v>38300</v>
      </c>
    </row>
    <row r="11" spans="2:13" x14ac:dyDescent="0.25">
      <c r="B11" s="212" t="s">
        <v>147</v>
      </c>
      <c r="C11" s="211" t="s">
        <v>92</v>
      </c>
      <c r="D11" s="195">
        <v>175000</v>
      </c>
      <c r="E11" s="195">
        <v>176000</v>
      </c>
      <c r="F11" s="195">
        <v>178000</v>
      </c>
      <c r="G11" s="195">
        <v>203000</v>
      </c>
      <c r="H11" s="195">
        <v>209000</v>
      </c>
      <c r="I11" s="195">
        <v>218000</v>
      </c>
      <c r="J11" s="195">
        <v>223000</v>
      </c>
      <c r="K11" s="195">
        <v>227780</v>
      </c>
      <c r="L11" s="195">
        <v>228280</v>
      </c>
      <c r="M11" s="195">
        <v>292280</v>
      </c>
    </row>
    <row r="12" spans="2:13" x14ac:dyDescent="0.25">
      <c r="B12" s="212" t="s">
        <v>148</v>
      </c>
      <c r="C12" s="211" t="s">
        <v>92</v>
      </c>
      <c r="D12" s="195">
        <v>1000</v>
      </c>
      <c r="E12" s="195">
        <v>1000</v>
      </c>
      <c r="F12" s="195">
        <v>1000</v>
      </c>
      <c r="G12" s="195">
        <v>1000</v>
      </c>
      <c r="H12" s="195">
        <v>1000</v>
      </c>
      <c r="I12" s="195">
        <v>1000</v>
      </c>
      <c r="J12" s="195">
        <v>1000</v>
      </c>
      <c r="K12" s="195">
        <v>930</v>
      </c>
      <c r="L12" s="195">
        <v>880</v>
      </c>
      <c r="M12" s="195">
        <v>910</v>
      </c>
    </row>
    <row r="13" spans="2:13" x14ac:dyDescent="0.25">
      <c r="B13" s="212" t="s">
        <v>149</v>
      </c>
      <c r="C13" s="211" t="s">
        <v>92</v>
      </c>
      <c r="D13" s="195">
        <v>4000</v>
      </c>
      <c r="E13" s="195">
        <v>4000</v>
      </c>
      <c r="F13" s="195">
        <v>4000</v>
      </c>
      <c r="G13" s="195">
        <v>18000</v>
      </c>
      <c r="H13" s="195">
        <v>20000</v>
      </c>
      <c r="I13" s="195">
        <v>25000</v>
      </c>
      <c r="J13" s="195">
        <v>27000</v>
      </c>
      <c r="K13" s="195">
        <v>29580</v>
      </c>
      <c r="L13" s="195">
        <v>33960</v>
      </c>
      <c r="M13" s="195">
        <v>29130</v>
      </c>
    </row>
    <row r="14" spans="2:13" x14ac:dyDescent="0.25">
      <c r="B14" s="212" t="s">
        <v>151</v>
      </c>
      <c r="C14" s="211" t="s">
        <v>92</v>
      </c>
      <c r="D14" s="195">
        <v>0</v>
      </c>
      <c r="E14" s="195">
        <v>0</v>
      </c>
      <c r="F14" s="195">
        <v>0</v>
      </c>
      <c r="G14" s="195">
        <v>0</v>
      </c>
      <c r="H14" s="195">
        <v>100</v>
      </c>
      <c r="I14" s="195">
        <v>100</v>
      </c>
      <c r="J14" s="195">
        <v>100</v>
      </c>
      <c r="K14" s="195">
        <v>90</v>
      </c>
      <c r="L14" s="195">
        <v>90</v>
      </c>
      <c r="M14" s="195">
        <v>90</v>
      </c>
    </row>
    <row r="15" spans="2:13" x14ac:dyDescent="0.25">
      <c r="B15" s="212" t="s">
        <v>150</v>
      </c>
      <c r="C15" s="211" t="s">
        <v>92</v>
      </c>
      <c r="D15" s="195">
        <v>230</v>
      </c>
      <c r="E15" s="195">
        <v>0</v>
      </c>
      <c r="F15" s="195">
        <v>0</v>
      </c>
      <c r="G15" s="195">
        <v>300</v>
      </c>
      <c r="H15" s="195">
        <v>200</v>
      </c>
      <c r="I15" s="195">
        <v>200</v>
      </c>
      <c r="J15" s="195">
        <v>200</v>
      </c>
      <c r="K15" s="195">
        <v>210</v>
      </c>
      <c r="L15" s="195">
        <v>210</v>
      </c>
      <c r="M15" s="195">
        <v>420</v>
      </c>
    </row>
    <row r="16" spans="2:13" x14ac:dyDescent="0.25">
      <c r="B16" s="212" t="s">
        <v>152</v>
      </c>
      <c r="C16" s="211" t="s">
        <v>92</v>
      </c>
      <c r="D16" s="195">
        <v>31000</v>
      </c>
      <c r="E16" s="195">
        <v>31000</v>
      </c>
      <c r="F16" s="195">
        <v>33000</v>
      </c>
      <c r="G16" s="195">
        <v>32000</v>
      </c>
      <c r="H16" s="195">
        <v>26000</v>
      </c>
      <c r="I16" s="195">
        <v>26000</v>
      </c>
      <c r="J16" s="195">
        <v>42000</v>
      </c>
      <c r="K16" s="195">
        <v>45000</v>
      </c>
      <c r="L16" s="195">
        <v>80910</v>
      </c>
      <c r="M16" s="195">
        <v>77080</v>
      </c>
    </row>
    <row r="17" spans="2:13" x14ac:dyDescent="0.25">
      <c r="B17" s="212" t="s">
        <v>153</v>
      </c>
      <c r="C17" s="211" t="s">
        <v>92</v>
      </c>
      <c r="D17" s="195">
        <v>0</v>
      </c>
      <c r="E17" s="195">
        <v>0</v>
      </c>
      <c r="F17" s="195">
        <v>2000</v>
      </c>
      <c r="G17" s="195">
        <v>5000</v>
      </c>
      <c r="H17" s="195">
        <v>6000</v>
      </c>
      <c r="I17" s="195">
        <v>6000</v>
      </c>
      <c r="J17" s="195">
        <v>7000</v>
      </c>
      <c r="K17" s="195">
        <v>10080</v>
      </c>
      <c r="L17" s="195">
        <v>8290</v>
      </c>
      <c r="M17" s="195">
        <v>5120</v>
      </c>
    </row>
    <row r="18" spans="2:13" x14ac:dyDescent="0.25">
      <c r="B18" s="212" t="s">
        <v>154</v>
      </c>
      <c r="C18" s="211" t="s">
        <v>92</v>
      </c>
      <c r="D18" s="195">
        <v>13000</v>
      </c>
      <c r="E18" s="195">
        <v>18000</v>
      </c>
      <c r="F18" s="195">
        <v>18000</v>
      </c>
      <c r="G18" s="195">
        <v>17000</v>
      </c>
      <c r="H18" s="195">
        <v>19000</v>
      </c>
      <c r="I18" s="195">
        <v>21000</v>
      </c>
      <c r="J18" s="195">
        <v>22000</v>
      </c>
      <c r="K18" s="195">
        <v>35280</v>
      </c>
      <c r="L18" s="195">
        <v>34500</v>
      </c>
      <c r="M18" s="195">
        <v>33180</v>
      </c>
    </row>
    <row r="19" spans="2:13" x14ac:dyDescent="0.25">
      <c r="B19" s="212" t="s">
        <v>155</v>
      </c>
      <c r="C19" s="211" t="s">
        <v>92</v>
      </c>
      <c r="D19" s="195">
        <v>9000</v>
      </c>
      <c r="E19" s="195">
        <v>7000</v>
      </c>
      <c r="F19" s="195">
        <v>8000</v>
      </c>
      <c r="G19" s="195">
        <v>193900</v>
      </c>
      <c r="H19" s="195">
        <v>230000</v>
      </c>
      <c r="I19" s="195">
        <v>241000</v>
      </c>
      <c r="J19" s="195">
        <v>319000</v>
      </c>
      <c r="K19" s="195">
        <v>336940</v>
      </c>
      <c r="L19" s="195">
        <v>347610</v>
      </c>
      <c r="M19" s="195">
        <v>366610</v>
      </c>
    </row>
    <row r="20" spans="2:13" x14ac:dyDescent="0.25">
      <c r="B20" s="212" t="s">
        <v>156</v>
      </c>
      <c r="C20" s="211" t="s">
        <v>92</v>
      </c>
      <c r="D20" s="195">
        <v>3000</v>
      </c>
      <c r="E20" s="195">
        <v>3000</v>
      </c>
      <c r="F20" s="195">
        <v>3000</v>
      </c>
      <c r="G20" s="195">
        <v>4000</v>
      </c>
      <c r="H20" s="195">
        <v>4000</v>
      </c>
      <c r="I20" s="195">
        <v>4000</v>
      </c>
      <c r="J20" s="195">
        <v>3000</v>
      </c>
      <c r="K20" s="195">
        <v>3970</v>
      </c>
      <c r="L20" s="195">
        <v>4000</v>
      </c>
      <c r="M20" s="195">
        <v>3990</v>
      </c>
    </row>
    <row r="21" spans="2:13" x14ac:dyDescent="0.25">
      <c r="B21" s="212" t="s">
        <v>157</v>
      </c>
      <c r="C21" s="211" t="s">
        <v>92</v>
      </c>
      <c r="D21" s="195">
        <v>0</v>
      </c>
      <c r="E21" s="195">
        <v>27000</v>
      </c>
      <c r="F21" s="195">
        <v>27000</v>
      </c>
      <c r="G21" s="195">
        <v>28000</v>
      </c>
      <c r="H21" s="195">
        <v>28000</v>
      </c>
      <c r="I21" s="195">
        <v>30000</v>
      </c>
      <c r="J21" s="195">
        <v>31000</v>
      </c>
      <c r="K21" s="195">
        <v>32450.000000000004</v>
      </c>
      <c r="L21" s="195">
        <v>34070</v>
      </c>
      <c r="M21" s="195">
        <v>33030</v>
      </c>
    </row>
    <row r="22" spans="2:13" x14ac:dyDescent="0.25">
      <c r="B22" s="212" t="s">
        <v>158</v>
      </c>
      <c r="C22" s="211" t="s">
        <v>92</v>
      </c>
      <c r="D22" s="195">
        <v>43000</v>
      </c>
      <c r="E22" s="195">
        <v>43000</v>
      </c>
      <c r="F22" s="195">
        <v>44000</v>
      </c>
      <c r="G22" s="195">
        <v>47000</v>
      </c>
      <c r="H22" s="195">
        <v>47000</v>
      </c>
      <c r="I22" s="195">
        <v>47000</v>
      </c>
      <c r="J22" s="195">
        <v>44000</v>
      </c>
      <c r="K22" s="195">
        <v>45940</v>
      </c>
      <c r="L22" s="195">
        <v>44520</v>
      </c>
      <c r="M22" s="195">
        <v>45450</v>
      </c>
    </row>
    <row r="23" spans="2:13" x14ac:dyDescent="0.25">
      <c r="B23" s="212" t="s">
        <v>159</v>
      </c>
      <c r="C23" s="211" t="s">
        <v>92</v>
      </c>
      <c r="D23" s="195">
        <v>200</v>
      </c>
      <c r="E23" s="195">
        <v>0</v>
      </c>
      <c r="F23" s="195">
        <v>300</v>
      </c>
      <c r="G23" s="195">
        <v>300</v>
      </c>
      <c r="H23" s="195">
        <v>300</v>
      </c>
      <c r="I23" s="195">
        <v>400</v>
      </c>
      <c r="J23" s="195">
        <v>400</v>
      </c>
      <c r="K23" s="195">
        <v>420</v>
      </c>
      <c r="L23" s="195">
        <v>380</v>
      </c>
      <c r="M23" s="195">
        <v>440</v>
      </c>
    </row>
    <row r="24" spans="2:13" x14ac:dyDescent="0.25">
      <c r="B24" s="212" t="s">
        <v>160</v>
      </c>
      <c r="C24" s="211" t="s">
        <v>92</v>
      </c>
      <c r="D24" s="195">
        <v>99000</v>
      </c>
      <c r="E24" s="195">
        <v>100000</v>
      </c>
      <c r="F24" s="195">
        <v>107000</v>
      </c>
      <c r="G24" s="195">
        <v>110000</v>
      </c>
      <c r="H24" s="195">
        <v>115000</v>
      </c>
      <c r="I24" s="195">
        <v>119000</v>
      </c>
      <c r="J24" s="195">
        <v>124000</v>
      </c>
      <c r="K24" s="195">
        <v>139580</v>
      </c>
      <c r="L24" s="195">
        <v>166060</v>
      </c>
      <c r="M24" s="195">
        <v>169870</v>
      </c>
    </row>
    <row r="25" spans="2:13" x14ac:dyDescent="0.25">
      <c r="B25" s="212" t="s">
        <v>161</v>
      </c>
      <c r="C25" s="211" t="s">
        <v>92</v>
      </c>
      <c r="D25" s="195">
        <v>87000</v>
      </c>
      <c r="E25" s="195">
        <v>56000</v>
      </c>
      <c r="F25" s="195">
        <v>76000</v>
      </c>
      <c r="G25" s="195">
        <v>128000</v>
      </c>
      <c r="H25" s="195">
        <v>124000</v>
      </c>
      <c r="I25" s="195">
        <v>118000</v>
      </c>
      <c r="J25" s="195">
        <v>124000</v>
      </c>
      <c r="K25" s="195">
        <v>425570</v>
      </c>
      <c r="L25" s="195">
        <v>400990</v>
      </c>
      <c r="M25" s="195">
        <v>416060</v>
      </c>
    </row>
    <row r="26" spans="2:13" x14ac:dyDescent="0.25">
      <c r="B26" s="212" t="s">
        <v>162</v>
      </c>
      <c r="C26" s="211" t="s">
        <v>92</v>
      </c>
      <c r="D26" s="195">
        <v>16000</v>
      </c>
      <c r="E26" s="195">
        <v>19000</v>
      </c>
      <c r="F26" s="195">
        <v>20000</v>
      </c>
      <c r="G26" s="195">
        <v>36000</v>
      </c>
      <c r="H26" s="195">
        <v>34000</v>
      </c>
      <c r="I26" s="195">
        <v>36000</v>
      </c>
      <c r="J26" s="195">
        <v>38000</v>
      </c>
      <c r="K26" s="195">
        <v>39390</v>
      </c>
      <c r="L26" s="195">
        <v>42890</v>
      </c>
      <c r="M26" s="195">
        <v>47670</v>
      </c>
    </row>
    <row r="27" spans="2:13" x14ac:dyDescent="0.25">
      <c r="B27" s="212" t="s">
        <v>163</v>
      </c>
      <c r="C27" s="211" t="s">
        <v>92</v>
      </c>
      <c r="D27" s="195">
        <v>230000</v>
      </c>
      <c r="E27" s="195">
        <v>236000</v>
      </c>
      <c r="F27" s="195">
        <v>243000</v>
      </c>
      <c r="G27" s="195">
        <v>525000</v>
      </c>
      <c r="H27" s="195">
        <v>536000</v>
      </c>
      <c r="I27" s="195">
        <v>545000</v>
      </c>
      <c r="J27" s="195">
        <v>563000</v>
      </c>
      <c r="K27" s="195">
        <v>584660</v>
      </c>
      <c r="L27" s="195">
        <v>590680</v>
      </c>
      <c r="M27" s="195">
        <v>604630</v>
      </c>
    </row>
    <row r="28" spans="2:13" x14ac:dyDescent="0.25">
      <c r="B28" s="212" t="s">
        <v>164</v>
      </c>
      <c r="C28" s="211" t="s">
        <v>92</v>
      </c>
      <c r="D28" s="195">
        <v>23000</v>
      </c>
      <c r="E28" s="195">
        <v>23000</v>
      </c>
      <c r="F28" s="195">
        <v>23000</v>
      </c>
      <c r="G28" s="195">
        <v>23600</v>
      </c>
      <c r="H28" s="195">
        <v>23100</v>
      </c>
      <c r="I28" s="195">
        <v>24000</v>
      </c>
      <c r="J28" s="195">
        <v>24000</v>
      </c>
      <c r="K28" s="195">
        <v>24430</v>
      </c>
      <c r="L28" s="195">
        <v>25020</v>
      </c>
      <c r="M28" s="195">
        <v>25010</v>
      </c>
    </row>
    <row r="29" spans="2:13" x14ac:dyDescent="0.25">
      <c r="B29" s="212" t="s">
        <v>165</v>
      </c>
      <c r="C29" s="211" t="s">
        <v>92</v>
      </c>
      <c r="D29" s="195">
        <v>36000</v>
      </c>
      <c r="E29" s="195">
        <v>37000</v>
      </c>
      <c r="F29" s="195">
        <v>36000</v>
      </c>
      <c r="G29" s="195">
        <v>37000</v>
      </c>
      <c r="H29" s="195">
        <v>37000</v>
      </c>
      <c r="I29" s="195">
        <v>37000</v>
      </c>
      <c r="J29" s="195">
        <v>38000</v>
      </c>
      <c r="K29" s="195">
        <v>38240</v>
      </c>
      <c r="L29" s="195">
        <v>38520</v>
      </c>
      <c r="M29" s="195">
        <v>40340</v>
      </c>
    </row>
    <row r="30" spans="2:13" x14ac:dyDescent="0.25">
      <c r="B30" s="212" t="s">
        <v>166</v>
      </c>
      <c r="C30" s="211" t="s">
        <v>92</v>
      </c>
      <c r="D30" s="195">
        <v>9000</v>
      </c>
      <c r="E30" s="195">
        <v>9000</v>
      </c>
      <c r="F30" s="195">
        <v>10000</v>
      </c>
      <c r="G30" s="195">
        <v>11000</v>
      </c>
      <c r="H30" s="195">
        <v>13000</v>
      </c>
      <c r="I30" s="195">
        <v>10000</v>
      </c>
      <c r="J30" s="195">
        <v>10000</v>
      </c>
      <c r="K30" s="195">
        <v>13160</v>
      </c>
      <c r="L30" s="195">
        <v>12080</v>
      </c>
      <c r="M30" s="195">
        <v>12190</v>
      </c>
    </row>
    <row r="31" spans="2:13" x14ac:dyDescent="0.25">
      <c r="B31" s="212" t="s">
        <v>167</v>
      </c>
      <c r="C31" s="211" t="s">
        <v>92</v>
      </c>
      <c r="D31" s="195">
        <v>61000</v>
      </c>
      <c r="E31" s="195">
        <v>63000</v>
      </c>
      <c r="F31" s="195">
        <v>63000</v>
      </c>
      <c r="G31" s="195">
        <v>22000</v>
      </c>
      <c r="H31" s="195">
        <v>63000</v>
      </c>
      <c r="I31" s="195">
        <v>66000</v>
      </c>
      <c r="J31" s="195">
        <v>65000</v>
      </c>
      <c r="K31" s="195">
        <v>77900</v>
      </c>
      <c r="L31" s="195">
        <v>70640</v>
      </c>
      <c r="M31" s="195">
        <v>67480</v>
      </c>
    </row>
    <row r="32" spans="2:13" x14ac:dyDescent="0.25">
      <c r="B32" s="212" t="s">
        <v>168</v>
      </c>
      <c r="C32" s="211" t="s">
        <v>92</v>
      </c>
      <c r="D32" s="195">
        <v>51000</v>
      </c>
      <c r="E32" s="195">
        <v>52000</v>
      </c>
      <c r="F32" s="195">
        <v>55000</v>
      </c>
      <c r="G32" s="195">
        <v>110000</v>
      </c>
      <c r="H32" s="195">
        <v>118000</v>
      </c>
      <c r="I32" s="195">
        <v>128000</v>
      </c>
      <c r="J32" s="195">
        <v>138000</v>
      </c>
      <c r="K32" s="195">
        <v>137890</v>
      </c>
      <c r="L32" s="195">
        <v>140850</v>
      </c>
      <c r="M32" s="195">
        <v>153720</v>
      </c>
    </row>
    <row r="33" spans="2:13" x14ac:dyDescent="0.25">
      <c r="B33" s="212" t="s">
        <v>169</v>
      </c>
      <c r="C33" s="211" t="s">
        <v>92</v>
      </c>
      <c r="D33" s="195">
        <v>3000</v>
      </c>
      <c r="E33" s="195">
        <v>7000</v>
      </c>
      <c r="F33" s="195">
        <v>9000</v>
      </c>
      <c r="G33" s="195">
        <v>8000</v>
      </c>
      <c r="H33" s="195">
        <v>9000</v>
      </c>
      <c r="I33" s="195">
        <v>11000</v>
      </c>
      <c r="J33" s="195">
        <v>13000</v>
      </c>
      <c r="K33" s="195">
        <v>13590</v>
      </c>
      <c r="L33" s="195">
        <v>14020</v>
      </c>
      <c r="M33" s="195">
        <v>14310</v>
      </c>
    </row>
    <row r="34" spans="2:13" x14ac:dyDescent="0.25">
      <c r="B34" s="212" t="s">
        <v>170</v>
      </c>
      <c r="C34" s="211" t="s">
        <v>92</v>
      </c>
      <c r="D34" s="195">
        <v>4000</v>
      </c>
      <c r="E34" s="195">
        <v>4000</v>
      </c>
      <c r="F34" s="195">
        <v>70000</v>
      </c>
      <c r="G34" s="195">
        <v>109000</v>
      </c>
      <c r="H34" s="195">
        <v>108000</v>
      </c>
      <c r="I34" s="195">
        <v>147000</v>
      </c>
      <c r="J34" s="195">
        <v>175000</v>
      </c>
      <c r="K34" s="195">
        <v>180770</v>
      </c>
      <c r="L34" s="195">
        <v>212140</v>
      </c>
      <c r="M34" s="195">
        <v>235030</v>
      </c>
    </row>
    <row r="35" spans="2:13" x14ac:dyDescent="0.25">
      <c r="B35" s="212" t="s">
        <v>171</v>
      </c>
      <c r="C35" s="211" t="s">
        <v>92</v>
      </c>
      <c r="D35" s="195">
        <v>64000</v>
      </c>
      <c r="E35" s="195">
        <v>68000</v>
      </c>
      <c r="F35" s="195">
        <v>69000</v>
      </c>
      <c r="G35" s="195">
        <v>80000</v>
      </c>
      <c r="H35" s="195">
        <v>84000</v>
      </c>
      <c r="I35" s="195">
        <v>92000</v>
      </c>
      <c r="J35" s="195">
        <v>107000</v>
      </c>
      <c r="K35" s="195">
        <v>122220</v>
      </c>
      <c r="L35" s="195">
        <v>151720</v>
      </c>
      <c r="M35" s="195">
        <v>174890</v>
      </c>
    </row>
    <row r="36" spans="2:13" x14ac:dyDescent="0.25">
      <c r="B36" s="212" t="s">
        <v>172</v>
      </c>
      <c r="C36" s="211" t="s">
        <v>92</v>
      </c>
      <c r="D36" s="195">
        <v>0</v>
      </c>
      <c r="E36" s="195">
        <v>68000</v>
      </c>
      <c r="F36" s="195">
        <v>0</v>
      </c>
      <c r="G36" s="195">
        <v>2000</v>
      </c>
      <c r="H36" s="195">
        <v>1000</v>
      </c>
      <c r="I36" s="195">
        <v>3000</v>
      </c>
      <c r="J36" s="195">
        <v>3000</v>
      </c>
      <c r="K36" s="195">
        <v>3000</v>
      </c>
      <c r="L36" s="195">
        <v>3000</v>
      </c>
      <c r="M36" s="195">
        <v>3000</v>
      </c>
    </row>
    <row r="37" spans="2:13" x14ac:dyDescent="0.25">
      <c r="B37" s="212" t="s">
        <v>173</v>
      </c>
      <c r="C37" s="211" t="s">
        <v>92</v>
      </c>
      <c r="D37" s="195">
        <v>85000</v>
      </c>
      <c r="E37" s="195">
        <v>119000</v>
      </c>
      <c r="F37" s="195">
        <v>220000</v>
      </c>
      <c r="G37" s="195">
        <v>429000</v>
      </c>
      <c r="H37" s="195">
        <v>457000</v>
      </c>
      <c r="I37" s="195">
        <v>502000</v>
      </c>
      <c r="J37" s="195">
        <v>466000</v>
      </c>
      <c r="K37" s="195">
        <v>460360</v>
      </c>
      <c r="L37" s="195">
        <v>462340</v>
      </c>
      <c r="M37" s="195">
        <v>464510</v>
      </c>
    </row>
    <row r="38" spans="2:13" x14ac:dyDescent="0.25">
      <c r="B38" s="212" t="s">
        <v>193</v>
      </c>
      <c r="C38" s="211" t="s">
        <v>92</v>
      </c>
      <c r="D38" s="195">
        <v>0</v>
      </c>
      <c r="E38" s="195">
        <v>0</v>
      </c>
      <c r="F38" s="195">
        <v>0</v>
      </c>
      <c r="G38" s="195">
        <v>0</v>
      </c>
      <c r="H38" s="195">
        <v>0</v>
      </c>
      <c r="I38" s="195">
        <v>0</v>
      </c>
      <c r="J38" s="195">
        <v>0</v>
      </c>
      <c r="K38" s="195">
        <v>0</v>
      </c>
      <c r="L38" s="195">
        <v>0</v>
      </c>
      <c r="M38" s="195">
        <v>0</v>
      </c>
    </row>
    <row r="39" spans="2:13" x14ac:dyDescent="0.25">
      <c r="B39" s="212" t="s">
        <v>174</v>
      </c>
      <c r="C39" s="211" t="s">
        <v>92</v>
      </c>
      <c r="D39" s="195">
        <v>9000</v>
      </c>
      <c r="E39" s="195">
        <v>12000</v>
      </c>
      <c r="F39" s="195">
        <v>13000</v>
      </c>
      <c r="G39" s="195">
        <v>14000</v>
      </c>
      <c r="H39" s="195">
        <v>19000</v>
      </c>
      <c r="I39" s="195">
        <v>21000</v>
      </c>
      <c r="J39" s="195">
        <v>23000</v>
      </c>
      <c r="K39" s="195">
        <v>25000</v>
      </c>
      <c r="L39" s="195">
        <v>31790</v>
      </c>
      <c r="M39" s="195">
        <v>32290</v>
      </c>
    </row>
    <row r="40" spans="2:13" x14ac:dyDescent="0.25">
      <c r="B40" s="212" t="s">
        <v>175</v>
      </c>
      <c r="C40" s="211" t="s">
        <v>92</v>
      </c>
      <c r="D40" s="195">
        <v>190000</v>
      </c>
      <c r="E40" s="195">
        <v>198000</v>
      </c>
      <c r="F40" s="195">
        <v>200000</v>
      </c>
      <c r="G40" s="195">
        <v>696000</v>
      </c>
      <c r="H40" s="195">
        <v>767000</v>
      </c>
      <c r="I40" s="195">
        <v>800000</v>
      </c>
      <c r="J40" s="195">
        <v>845000</v>
      </c>
      <c r="K40" s="195">
        <v>955600</v>
      </c>
      <c r="L40" s="195">
        <v>1136850</v>
      </c>
      <c r="M40" s="195">
        <v>1221250</v>
      </c>
    </row>
    <row r="41" spans="2:13" x14ac:dyDescent="0.25">
      <c r="B41" s="212" t="s">
        <v>176</v>
      </c>
      <c r="C41" s="211" t="s">
        <v>92</v>
      </c>
      <c r="D41" s="195">
        <v>6000</v>
      </c>
      <c r="E41" s="195">
        <v>6000</v>
      </c>
      <c r="F41" s="195">
        <v>7000</v>
      </c>
      <c r="G41" s="195">
        <v>9000</v>
      </c>
      <c r="H41" s="195">
        <v>10000</v>
      </c>
      <c r="I41" s="195">
        <v>10000</v>
      </c>
      <c r="J41" s="195">
        <v>14000</v>
      </c>
      <c r="K41" s="195">
        <v>15750</v>
      </c>
      <c r="L41" s="195">
        <v>21570</v>
      </c>
      <c r="M41" s="195">
        <v>23640</v>
      </c>
    </row>
    <row r="42" spans="2:13" x14ac:dyDescent="0.25">
      <c r="B42" s="212" t="s">
        <v>177</v>
      </c>
      <c r="C42" s="211" t="s">
        <v>92</v>
      </c>
      <c r="D42" s="195">
        <v>475000</v>
      </c>
      <c r="E42" s="195">
        <v>487000</v>
      </c>
      <c r="F42" s="195">
        <v>229000</v>
      </c>
      <c r="G42" s="195">
        <v>505000</v>
      </c>
      <c r="H42" s="195">
        <v>516000</v>
      </c>
      <c r="I42" s="195">
        <v>544000</v>
      </c>
      <c r="J42" s="195">
        <v>577000</v>
      </c>
      <c r="K42" s="195">
        <v>611050</v>
      </c>
      <c r="L42" s="195">
        <v>648360</v>
      </c>
      <c r="M42" s="195">
        <v>648980</v>
      </c>
    </row>
    <row r="44" spans="2:13" x14ac:dyDescent="0.25">
      <c r="B44" s="2" t="s">
        <v>223</v>
      </c>
    </row>
    <row r="45" spans="2:13" x14ac:dyDescent="0.25">
      <c r="B45" s="2" t="s">
        <v>224</v>
      </c>
    </row>
    <row r="46" spans="2:13" x14ac:dyDescent="0.25">
      <c r="B46" s="1" t="s">
        <v>651</v>
      </c>
    </row>
    <row r="47" spans="2:13" ht="15.75" customHeight="1" x14ac:dyDescent="0.25">
      <c r="B47" s="224" t="s">
        <v>225</v>
      </c>
      <c r="C47" s="224"/>
      <c r="D47" s="223"/>
      <c r="E47" s="223"/>
      <c r="F47" s="223"/>
      <c r="G47" s="223"/>
      <c r="H47" s="223"/>
      <c r="I47" s="223"/>
      <c r="J47" s="223"/>
      <c r="K47" s="223"/>
    </row>
    <row r="48" spans="2:13" x14ac:dyDescent="0.25">
      <c r="B48" s="223"/>
      <c r="C48" s="223"/>
      <c r="D48" s="223"/>
      <c r="E48" s="223"/>
      <c r="F48" s="223"/>
      <c r="G48" s="223"/>
      <c r="H48" s="223"/>
      <c r="I48" s="223"/>
      <c r="J48" s="223"/>
      <c r="K48" s="223"/>
    </row>
  </sheetData>
  <mergeCells count="2">
    <mergeCell ref="B4:B5"/>
    <mergeCell ref="C4:M4"/>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M278"/>
  <sheetViews>
    <sheetView zoomScale="60" zoomScaleNormal="60" workbookViewId="0">
      <selection activeCell="B148" sqref="B148"/>
    </sheetView>
  </sheetViews>
  <sheetFormatPr defaultRowHeight="15.75" x14ac:dyDescent="0.25"/>
  <cols>
    <col min="1" max="1" width="5.7109375" style="2" customWidth="1"/>
    <col min="2" max="2" width="74.28515625" style="2" customWidth="1"/>
    <col min="3" max="3" width="17.7109375" style="2" customWidth="1"/>
    <col min="4" max="4" width="23" style="2" bestFit="1" customWidth="1"/>
    <col min="5" max="6" width="23.42578125" style="2" bestFit="1" customWidth="1"/>
    <col min="7" max="7" width="22.5703125" style="2" bestFit="1" customWidth="1"/>
    <col min="8" max="8" width="24" style="2" bestFit="1" customWidth="1"/>
    <col min="9" max="12" width="26" style="2" bestFit="1" customWidth="1"/>
    <col min="13" max="16384" width="9.140625" style="2"/>
  </cols>
  <sheetData>
    <row r="2" spans="2:5" x14ac:dyDescent="0.25">
      <c r="B2" s="1" t="s">
        <v>646</v>
      </c>
    </row>
    <row r="3" spans="2:5" ht="18.75" customHeight="1" thickBot="1" x14ac:dyDescent="0.3">
      <c r="C3" s="1"/>
      <c r="D3" s="1"/>
      <c r="E3" s="1"/>
    </row>
    <row r="4" spans="2:5" ht="18.75" x14ac:dyDescent="0.35">
      <c r="B4" s="157" t="s">
        <v>70</v>
      </c>
      <c r="C4" s="4" t="s">
        <v>3</v>
      </c>
      <c r="D4" s="118"/>
      <c r="E4" s="118"/>
    </row>
    <row r="5" spans="2:5" x14ac:dyDescent="0.25">
      <c r="B5" s="9" t="s">
        <v>4</v>
      </c>
      <c r="C5" s="8">
        <v>0.55000000000000004</v>
      </c>
      <c r="D5" s="13"/>
      <c r="E5" s="13"/>
    </row>
    <row r="6" spans="2:5" x14ac:dyDescent="0.25">
      <c r="B6" s="9" t="s">
        <v>5</v>
      </c>
      <c r="C6" s="8">
        <v>3</v>
      </c>
      <c r="D6" s="13"/>
      <c r="E6" s="13"/>
    </row>
    <row r="7" spans="2:5" x14ac:dyDescent="0.25">
      <c r="B7" s="9" t="s">
        <v>2</v>
      </c>
      <c r="C7" s="8">
        <v>2.5</v>
      </c>
      <c r="D7" s="13"/>
      <c r="E7" s="13"/>
    </row>
    <row r="8" spans="2:5" x14ac:dyDescent="0.25">
      <c r="B8" s="9" t="s">
        <v>6</v>
      </c>
      <c r="C8" s="8">
        <v>9</v>
      </c>
      <c r="D8" s="13"/>
      <c r="E8" s="13"/>
    </row>
    <row r="9" spans="2:5" x14ac:dyDescent="0.25">
      <c r="B9" s="9" t="s">
        <v>50</v>
      </c>
      <c r="C9" s="8">
        <v>1</v>
      </c>
      <c r="D9" s="13"/>
      <c r="E9" s="13"/>
    </row>
    <row r="10" spans="2:5" x14ac:dyDescent="0.25">
      <c r="B10" s="9" t="s">
        <v>7</v>
      </c>
      <c r="C10" s="8">
        <v>2.2400000000000002</v>
      </c>
      <c r="D10" s="13"/>
      <c r="E10" s="13"/>
    </row>
    <row r="11" spans="2:5" x14ac:dyDescent="0.25">
      <c r="B11" s="9" t="s">
        <v>1</v>
      </c>
      <c r="C11" s="8">
        <v>2.9</v>
      </c>
      <c r="D11" s="13"/>
      <c r="E11" s="13"/>
    </row>
    <row r="12" spans="2:5" x14ac:dyDescent="0.25">
      <c r="B12" s="9" t="s">
        <v>12</v>
      </c>
      <c r="C12" s="8">
        <v>4.0999999999999996</v>
      </c>
      <c r="D12" s="13"/>
      <c r="E12" s="13"/>
    </row>
    <row r="13" spans="2:5" x14ac:dyDescent="0.25">
      <c r="B13" s="9" t="s">
        <v>58</v>
      </c>
      <c r="C13" s="8">
        <v>9</v>
      </c>
      <c r="D13" s="13"/>
      <c r="E13" s="13"/>
    </row>
    <row r="14" spans="2:5" x14ac:dyDescent="0.25">
      <c r="B14" s="5" t="s">
        <v>8</v>
      </c>
      <c r="C14" s="6">
        <v>5.9</v>
      </c>
      <c r="D14" s="13"/>
      <c r="E14" s="13"/>
    </row>
    <row r="15" spans="2:5" x14ac:dyDescent="0.25">
      <c r="B15" s="7" t="s">
        <v>9</v>
      </c>
      <c r="C15" s="8">
        <v>6.12</v>
      </c>
      <c r="D15" s="13"/>
      <c r="E15" s="13"/>
    </row>
    <row r="16" spans="2:5" ht="16.5" thickBot="1" x14ac:dyDescent="0.3">
      <c r="B16" s="10" t="s">
        <v>10</v>
      </c>
      <c r="C16" s="11">
        <v>3.1</v>
      </c>
      <c r="D16" s="13"/>
      <c r="E16" s="13"/>
    </row>
    <row r="17" spans="2:13" x14ac:dyDescent="0.25">
      <c r="B17" s="302"/>
      <c r="C17" s="15"/>
      <c r="D17" s="15"/>
      <c r="E17" s="15"/>
    </row>
    <row r="18" spans="2:13" s="19" customFormat="1" ht="18.75" x14ac:dyDescent="0.25">
      <c r="B18" s="16" t="s">
        <v>71</v>
      </c>
      <c r="C18" s="17" t="s">
        <v>15</v>
      </c>
      <c r="D18" s="17">
        <v>2005</v>
      </c>
      <c r="E18" s="17">
        <v>2006</v>
      </c>
      <c r="F18" s="17">
        <v>2007</v>
      </c>
      <c r="G18" s="17">
        <v>2008</v>
      </c>
      <c r="H18" s="17">
        <v>2009</v>
      </c>
      <c r="I18" s="17">
        <v>2010</v>
      </c>
      <c r="J18" s="17">
        <v>2011</v>
      </c>
      <c r="K18" s="17">
        <v>2012</v>
      </c>
      <c r="L18" s="18">
        <v>2013</v>
      </c>
    </row>
    <row r="19" spans="2:13" s="19" customFormat="1" x14ac:dyDescent="0.25">
      <c r="B19" s="160" t="s">
        <v>28</v>
      </c>
      <c r="C19" s="28"/>
      <c r="D19" s="189"/>
      <c r="E19" s="189"/>
      <c r="F19" s="189"/>
      <c r="G19" s="189"/>
      <c r="H19" s="189"/>
      <c r="I19" s="189"/>
      <c r="J19" s="189"/>
      <c r="K19" s="189"/>
      <c r="L19" s="190"/>
      <c r="M19" s="172"/>
    </row>
    <row r="20" spans="2:13" s="19" customFormat="1" x14ac:dyDescent="0.25">
      <c r="B20" s="158" t="s">
        <v>143</v>
      </c>
      <c r="C20" s="21"/>
      <c r="D20" s="22">
        <f>('State_Production_Pulp &amp; Paper'!D7*0.25)+('State_Production_Pulp &amp; Paper'!E7*0.75)</f>
        <v>0</v>
      </c>
      <c r="E20" s="22">
        <f>('State_Production_Pulp &amp; Paper'!E7*0.25)+('State_Production_Pulp &amp; Paper'!F7*0.75)</f>
        <v>0</v>
      </c>
      <c r="F20" s="22">
        <f>('State_Production_Pulp &amp; Paper'!F7*0.25)+('State_Production_Pulp &amp; Paper'!G7*0.75)</f>
        <v>0</v>
      </c>
      <c r="G20" s="22">
        <f>('State_Production_Pulp &amp; Paper'!G7*0.25)+('State_Production_Pulp &amp; Paper'!H7*0.75)</f>
        <v>0</v>
      </c>
      <c r="H20" s="22">
        <f>('State_Production_Pulp &amp; Paper'!H7*0.25)+('State_Production_Pulp &amp; Paper'!I7*0.75)</f>
        <v>0</v>
      </c>
      <c r="I20" s="22">
        <f>('State_Production_Pulp &amp; Paper'!I7*0.25)+('State_Production_Pulp &amp; Paper'!J7*0.75)</f>
        <v>0</v>
      </c>
      <c r="J20" s="22">
        <f>('State_Production_Pulp &amp; Paper'!J7*0.25)+('State_Production_Pulp &amp; Paper'!K7*0.75)</f>
        <v>0</v>
      </c>
      <c r="K20" s="22">
        <f>('State_Production_Pulp &amp; Paper'!K7*0.25)+('State_Production_Pulp &amp; Paper'!L7*0.75)</f>
        <v>0</v>
      </c>
      <c r="L20" s="133">
        <f>('State_Production_Pulp &amp; Paper'!L7*0.25)+('State_Production_Pulp &amp; Paper'!M7*0.75)</f>
        <v>0</v>
      </c>
    </row>
    <row r="21" spans="2:13" s="19" customFormat="1" x14ac:dyDescent="0.25">
      <c r="B21" s="158" t="s">
        <v>144</v>
      </c>
      <c r="C21" s="21"/>
      <c r="D21" s="22">
        <f>('State_Production_Pulp &amp; Paper'!D8*0.25)+('State_Production_Pulp &amp; Paper'!E8*0.75)</f>
        <v>953974.95066039229</v>
      </c>
      <c r="E21" s="22">
        <f>('State_Production_Pulp &amp; Paper'!E8*0.25)+('State_Production_Pulp &amp; Paper'!F8*0.75)</f>
        <v>1009843.0936693205</v>
      </c>
      <c r="F21" s="22">
        <f>('State_Production_Pulp &amp; Paper'!F8*0.25)+('State_Production_Pulp &amp; Paper'!G8*0.75)</f>
        <v>1074301.1634780003</v>
      </c>
      <c r="G21" s="22">
        <f>('State_Production_Pulp &amp; Paper'!G8*0.25)+('State_Production_Pulp &amp; Paper'!H8*0.75)</f>
        <v>1142873.5781680853</v>
      </c>
      <c r="H21" s="22">
        <f>('State_Production_Pulp &amp; Paper'!H8*0.25)+('State_Production_Pulp &amp; Paper'!I8*0.75)</f>
        <v>1215822.9554979631</v>
      </c>
      <c r="I21" s="22">
        <f>('State_Production_Pulp &amp; Paper'!I8*0.25)+('State_Production_Pulp &amp; Paper'!J8*0.75)</f>
        <v>1266268.0789715643</v>
      </c>
      <c r="J21" s="22">
        <f>('State_Production_Pulp &amp; Paper'!J8*0.25)+('State_Production_Pulp &amp; Paper'!K8*0.75)</f>
        <v>1311979.7725</v>
      </c>
      <c r="K21" s="22">
        <f>('State_Production_Pulp &amp; Paper'!K8*0.25)+('State_Production_Pulp &amp; Paper'!L8*0.75)</f>
        <v>1536123.4975000001</v>
      </c>
      <c r="L21" s="133">
        <f>('State_Production_Pulp &amp; Paper'!L8*0.25)+('State_Production_Pulp &amp; Paper'!M8*0.75)</f>
        <v>1632904.2725</v>
      </c>
    </row>
    <row r="22" spans="2:13" s="19" customFormat="1" x14ac:dyDescent="0.25">
      <c r="B22" s="158" t="s">
        <v>145</v>
      </c>
      <c r="C22" s="21"/>
      <c r="D22" s="22">
        <f>('State_Production_Pulp &amp; Paper'!D9*0.25)+('State_Production_Pulp &amp; Paper'!E9*0.75)</f>
        <v>0</v>
      </c>
      <c r="E22" s="22">
        <f>('State_Production_Pulp &amp; Paper'!E9*0.25)+('State_Production_Pulp &amp; Paper'!F9*0.75)</f>
        <v>0</v>
      </c>
      <c r="F22" s="22">
        <f>('State_Production_Pulp &amp; Paper'!F9*0.25)+('State_Production_Pulp &amp; Paper'!G9*0.75)</f>
        <v>0</v>
      </c>
      <c r="G22" s="22">
        <f>('State_Production_Pulp &amp; Paper'!G9*0.25)+('State_Production_Pulp &amp; Paper'!H9*0.75)</f>
        <v>0</v>
      </c>
      <c r="H22" s="22">
        <f>('State_Production_Pulp &amp; Paper'!H9*0.25)+('State_Production_Pulp &amp; Paper'!I9*0.75)</f>
        <v>0</v>
      </c>
      <c r="I22" s="22">
        <f>('State_Production_Pulp &amp; Paper'!I9*0.25)+('State_Production_Pulp &amp; Paper'!J9*0.75)</f>
        <v>0</v>
      </c>
      <c r="J22" s="22">
        <f>('State_Production_Pulp &amp; Paper'!J9*0.25)+('State_Production_Pulp &amp; Paper'!K9*0.75)</f>
        <v>0</v>
      </c>
      <c r="K22" s="22">
        <f>('State_Production_Pulp &amp; Paper'!K9*0.25)+('State_Production_Pulp &amp; Paper'!L9*0.75)</f>
        <v>0</v>
      </c>
      <c r="L22" s="133">
        <f>('State_Production_Pulp &amp; Paper'!L9*0.25)+('State_Production_Pulp &amp; Paper'!M9*0.75)</f>
        <v>0</v>
      </c>
    </row>
    <row r="23" spans="2:13" s="19" customFormat="1" x14ac:dyDescent="0.25">
      <c r="B23" s="158" t="s">
        <v>146</v>
      </c>
      <c r="C23" s="21"/>
      <c r="D23" s="22">
        <f>('State_Production_Pulp &amp; Paper'!D10*0.25)+('State_Production_Pulp &amp; Paper'!E10*0.75)</f>
        <v>152068.51269675989</v>
      </c>
      <c r="E23" s="22">
        <f>('State_Production_Pulp &amp; Paper'!E10*0.25)+('State_Production_Pulp &amp; Paper'!F10*0.75)</f>
        <v>157646.12220743002</v>
      </c>
      <c r="F23" s="22">
        <f>('State_Production_Pulp &amp; Paper'!F10*0.25)+('State_Production_Pulp &amp; Paper'!G10*0.75)</f>
        <v>167708.64064620214</v>
      </c>
      <c r="G23" s="22">
        <f>('State_Production_Pulp &amp; Paper'!G10*0.25)+('State_Production_Pulp &amp; Paper'!H10*0.75)</f>
        <v>178413.4474959597</v>
      </c>
      <c r="H23" s="22">
        <f>('State_Production_Pulp &amp; Paper'!H10*0.25)+('State_Production_Pulp &amp; Paper'!I10*0.75)</f>
        <v>189801.53988931884</v>
      </c>
      <c r="I23" s="22">
        <f>('State_Production_Pulp &amp; Paper'!I10*0.25)+('State_Production_Pulp &amp; Paper'!J10*0.75)</f>
        <v>188485.27166733984</v>
      </c>
      <c r="J23" s="22">
        <f>('State_Production_Pulp &amp; Paper'!J10*0.25)+('State_Production_Pulp &amp; Paper'!K10*0.75)</f>
        <v>197118.73624999999</v>
      </c>
      <c r="K23" s="22">
        <f>('State_Production_Pulp &amp; Paper'!K10*0.25)+('State_Production_Pulp &amp; Paper'!L10*0.75)</f>
        <v>238151.08425000001</v>
      </c>
      <c r="L23" s="133">
        <f>('State_Production_Pulp &amp; Paper'!L10*0.25)+('State_Production_Pulp &amp; Paper'!M10*0.75)</f>
        <v>271617.86450000003</v>
      </c>
    </row>
    <row r="24" spans="2:13" s="19" customFormat="1" x14ac:dyDescent="0.25">
      <c r="B24" s="158" t="s">
        <v>147</v>
      </c>
      <c r="C24" s="21"/>
      <c r="D24" s="22">
        <f>('State_Production_Pulp &amp; Paper'!D11*0.25)+('State_Production_Pulp &amp; Paper'!E11*0.75)</f>
        <v>0</v>
      </c>
      <c r="E24" s="22">
        <f>('State_Production_Pulp &amp; Paper'!E11*0.25)+('State_Production_Pulp &amp; Paper'!F11*0.75)</f>
        <v>0</v>
      </c>
      <c r="F24" s="22">
        <f>('State_Production_Pulp &amp; Paper'!F11*0.25)+('State_Production_Pulp &amp; Paper'!G11*0.75)</f>
        <v>0</v>
      </c>
      <c r="G24" s="22">
        <f>('State_Production_Pulp &amp; Paper'!G11*0.25)+('State_Production_Pulp &amp; Paper'!H11*0.75)</f>
        <v>0</v>
      </c>
      <c r="H24" s="22">
        <f>('State_Production_Pulp &amp; Paper'!H11*0.25)+('State_Production_Pulp &amp; Paper'!I11*0.75)</f>
        <v>0</v>
      </c>
      <c r="I24" s="22">
        <f>('State_Production_Pulp &amp; Paper'!I11*0.25)+('State_Production_Pulp &amp; Paper'!J11*0.75)</f>
        <v>0</v>
      </c>
      <c r="J24" s="22">
        <f>('State_Production_Pulp &amp; Paper'!J11*0.25)+('State_Production_Pulp &amp; Paper'!K11*0.75)</f>
        <v>0</v>
      </c>
      <c r="K24" s="22">
        <f>('State_Production_Pulp &amp; Paper'!K11*0.25)+('State_Production_Pulp &amp; Paper'!L11*0.75)</f>
        <v>0</v>
      </c>
      <c r="L24" s="133">
        <f>('State_Production_Pulp &amp; Paper'!L11*0.25)+('State_Production_Pulp &amp; Paper'!M11*0.75)</f>
        <v>0</v>
      </c>
    </row>
    <row r="25" spans="2:13" s="19" customFormat="1" x14ac:dyDescent="0.25">
      <c r="B25" s="158" t="s">
        <v>148</v>
      </c>
      <c r="C25" s="21"/>
      <c r="D25" s="22">
        <f>('State_Production_Pulp &amp; Paper'!D12*0.25)+('State_Production_Pulp &amp; Paper'!E12*0.75)</f>
        <v>0</v>
      </c>
      <c r="E25" s="22">
        <f>('State_Production_Pulp &amp; Paper'!E12*0.25)+('State_Production_Pulp &amp; Paper'!F12*0.75)</f>
        <v>0</v>
      </c>
      <c r="F25" s="22">
        <f>('State_Production_Pulp &amp; Paper'!F12*0.25)+('State_Production_Pulp &amp; Paper'!G12*0.75)</f>
        <v>0</v>
      </c>
      <c r="G25" s="22">
        <f>('State_Production_Pulp &amp; Paper'!G12*0.25)+('State_Production_Pulp &amp; Paper'!H12*0.75)</f>
        <v>0</v>
      </c>
      <c r="H25" s="22">
        <f>('State_Production_Pulp &amp; Paper'!H12*0.25)+('State_Production_Pulp &amp; Paper'!I12*0.75)</f>
        <v>0</v>
      </c>
      <c r="I25" s="22">
        <f>('State_Production_Pulp &amp; Paper'!I12*0.25)+('State_Production_Pulp &amp; Paper'!J12*0.75)</f>
        <v>0</v>
      </c>
      <c r="J25" s="22">
        <f>('State_Production_Pulp &amp; Paper'!J12*0.25)+('State_Production_Pulp &amp; Paper'!K12*0.75)</f>
        <v>0</v>
      </c>
      <c r="K25" s="22">
        <f>('State_Production_Pulp &amp; Paper'!K12*0.25)+('State_Production_Pulp &amp; Paper'!L12*0.75)</f>
        <v>0</v>
      </c>
      <c r="L25" s="133">
        <f>('State_Production_Pulp &amp; Paper'!L12*0.25)+('State_Production_Pulp &amp; Paper'!M12*0.75)</f>
        <v>0</v>
      </c>
    </row>
    <row r="26" spans="2:13" s="19" customFormat="1" x14ac:dyDescent="0.25">
      <c r="B26" s="158" t="s">
        <v>149</v>
      </c>
      <c r="C26" s="21"/>
      <c r="D26" s="22">
        <f>('State_Production_Pulp &amp; Paper'!D13*0.25)+('State_Production_Pulp &amp; Paper'!E13*0.75)</f>
        <v>24685.884451350401</v>
      </c>
      <c r="E26" s="22">
        <f>('State_Production_Pulp &amp; Paper'!E13*0.25)+('State_Production_Pulp &amp; Paper'!F13*0.75)</f>
        <v>25784.545708679037</v>
      </c>
      <c r="F26" s="22">
        <f>('State_Production_Pulp &amp; Paper'!F13*0.25)+('State_Production_Pulp &amp; Paper'!G13*0.75)</f>
        <v>27430.367775190462</v>
      </c>
      <c r="G26" s="22">
        <f>('State_Production_Pulp &amp; Paper'!G13*0.25)+('State_Production_Pulp &amp; Paper'!H13*0.75)</f>
        <v>29181.24231403241</v>
      </c>
      <c r="H26" s="22">
        <f>('State_Production_Pulp &amp; Paper'!H13*0.25)+('State_Production_Pulp &amp; Paper'!I13*0.75)</f>
        <v>31043.874802162136</v>
      </c>
      <c r="I26" s="22">
        <f>('State_Production_Pulp &amp; Paper'!I13*0.25)+('State_Production_Pulp &amp; Paper'!J13*0.75)</f>
        <v>30109.156041157901</v>
      </c>
      <c r="J26" s="22">
        <f>('State_Production_Pulp &amp; Paper'!J13*0.25)+('State_Production_Pulp &amp; Paper'!K13*0.75)</f>
        <v>31140</v>
      </c>
      <c r="K26" s="22">
        <f>('State_Production_Pulp &amp; Paper'!K13*0.25)+('State_Production_Pulp &amp; Paper'!L13*0.75)</f>
        <v>41394.5</v>
      </c>
      <c r="L26" s="133">
        <f>('State_Production_Pulp &amp; Paper'!L13*0.25)+('State_Production_Pulp &amp; Paper'!M13*0.75)</f>
        <v>44343</v>
      </c>
    </row>
    <row r="27" spans="2:13" s="19" customFormat="1" x14ac:dyDescent="0.25">
      <c r="B27" s="158" t="s">
        <v>150</v>
      </c>
      <c r="C27" s="21"/>
      <c r="D27" s="22">
        <f>('State_Production_Pulp &amp; Paper'!D14*0.25)+('State_Production_Pulp &amp; Paper'!E14*0.75)</f>
        <v>0</v>
      </c>
      <c r="E27" s="22">
        <f>('State_Production_Pulp &amp; Paper'!E14*0.25)+('State_Production_Pulp &amp; Paper'!F14*0.75)</f>
        <v>0</v>
      </c>
      <c r="F27" s="22">
        <f>('State_Production_Pulp &amp; Paper'!F14*0.25)+('State_Production_Pulp &amp; Paper'!G14*0.75)</f>
        <v>0</v>
      </c>
      <c r="G27" s="22">
        <f>('State_Production_Pulp &amp; Paper'!G14*0.25)+('State_Production_Pulp &amp; Paper'!H14*0.75)</f>
        <v>0</v>
      </c>
      <c r="H27" s="22">
        <f>('State_Production_Pulp &amp; Paper'!H14*0.25)+('State_Production_Pulp &amp; Paper'!I14*0.75)</f>
        <v>0</v>
      </c>
      <c r="I27" s="22">
        <f>('State_Production_Pulp &amp; Paper'!I14*0.25)+('State_Production_Pulp &amp; Paper'!J14*0.75)</f>
        <v>0</v>
      </c>
      <c r="J27" s="22">
        <f>('State_Production_Pulp &amp; Paper'!J14*0.25)+('State_Production_Pulp &amp; Paper'!K14*0.75)</f>
        <v>0</v>
      </c>
      <c r="K27" s="22">
        <f>('State_Production_Pulp &amp; Paper'!K14*0.25)+('State_Production_Pulp &amp; Paper'!L14*0.75)</f>
        <v>0</v>
      </c>
      <c r="L27" s="133">
        <f>('State_Production_Pulp &amp; Paper'!L14*0.25)+('State_Production_Pulp &amp; Paper'!M14*0.75)</f>
        <v>0</v>
      </c>
    </row>
    <row r="28" spans="2:13" s="19" customFormat="1" x14ac:dyDescent="0.25">
      <c r="B28" s="158" t="s">
        <v>151</v>
      </c>
      <c r="C28" s="21"/>
      <c r="D28" s="22">
        <f>('State_Production_Pulp &amp; Paper'!D15*0.25)+('State_Production_Pulp &amp; Paper'!E15*0.75)</f>
        <v>0</v>
      </c>
      <c r="E28" s="22">
        <f>('State_Production_Pulp &amp; Paper'!E15*0.25)+('State_Production_Pulp &amp; Paper'!F15*0.75)</f>
        <v>0</v>
      </c>
      <c r="F28" s="22">
        <f>('State_Production_Pulp &amp; Paper'!F15*0.25)+('State_Production_Pulp &amp; Paper'!G15*0.75)</f>
        <v>0</v>
      </c>
      <c r="G28" s="22">
        <f>('State_Production_Pulp &amp; Paper'!G15*0.25)+('State_Production_Pulp &amp; Paper'!H15*0.75)</f>
        <v>0</v>
      </c>
      <c r="H28" s="22">
        <f>('State_Production_Pulp &amp; Paper'!H15*0.25)+('State_Production_Pulp &amp; Paper'!I15*0.75)</f>
        <v>0</v>
      </c>
      <c r="I28" s="22">
        <f>('State_Production_Pulp &amp; Paper'!I15*0.25)+('State_Production_Pulp &amp; Paper'!J15*0.75)</f>
        <v>0</v>
      </c>
      <c r="J28" s="22">
        <f>('State_Production_Pulp &amp; Paper'!J15*0.25)+('State_Production_Pulp &amp; Paper'!K15*0.75)</f>
        <v>0</v>
      </c>
      <c r="K28" s="22">
        <f>('State_Production_Pulp &amp; Paper'!K15*0.25)+('State_Production_Pulp &amp; Paper'!L15*0.75)</f>
        <v>0</v>
      </c>
      <c r="L28" s="133">
        <f>('State_Production_Pulp &amp; Paper'!L15*0.25)+('State_Production_Pulp &amp; Paper'!M15*0.75)</f>
        <v>0</v>
      </c>
    </row>
    <row r="29" spans="2:13" s="19" customFormat="1" x14ac:dyDescent="0.25">
      <c r="B29" s="158" t="s">
        <v>152</v>
      </c>
      <c r="C29" s="21"/>
      <c r="D29" s="22">
        <f>('State_Production_Pulp &amp; Paper'!D16*0.25)+('State_Production_Pulp &amp; Paper'!E16*0.75)</f>
        <v>0</v>
      </c>
      <c r="E29" s="22">
        <f>('State_Production_Pulp &amp; Paper'!E16*0.25)+('State_Production_Pulp &amp; Paper'!F16*0.75)</f>
        <v>0</v>
      </c>
      <c r="F29" s="22">
        <f>('State_Production_Pulp &amp; Paper'!F16*0.25)+('State_Production_Pulp &amp; Paper'!G16*0.75)</f>
        <v>0</v>
      </c>
      <c r="G29" s="22">
        <f>('State_Production_Pulp &amp; Paper'!G16*0.25)+('State_Production_Pulp &amp; Paper'!H16*0.75)</f>
        <v>0</v>
      </c>
      <c r="H29" s="22">
        <f>('State_Production_Pulp &amp; Paper'!H16*0.25)+('State_Production_Pulp &amp; Paper'!I16*0.75)</f>
        <v>0</v>
      </c>
      <c r="I29" s="22">
        <f>('State_Production_Pulp &amp; Paper'!I16*0.25)+('State_Production_Pulp &amp; Paper'!J16*0.75)</f>
        <v>0</v>
      </c>
      <c r="J29" s="22">
        <f>('State_Production_Pulp &amp; Paper'!J16*0.25)+('State_Production_Pulp &amp; Paper'!K16*0.75)</f>
        <v>0</v>
      </c>
      <c r="K29" s="22">
        <f>('State_Production_Pulp &amp; Paper'!K16*0.25)+('State_Production_Pulp &amp; Paper'!L16*0.75)</f>
        <v>0</v>
      </c>
      <c r="L29" s="133">
        <f>('State_Production_Pulp &amp; Paper'!L16*0.25)+('State_Production_Pulp &amp; Paper'!M16*0.75)</f>
        <v>0</v>
      </c>
    </row>
    <row r="30" spans="2:13" s="19" customFormat="1" x14ac:dyDescent="0.25">
      <c r="B30" s="158" t="s">
        <v>153</v>
      </c>
      <c r="C30" s="21"/>
      <c r="D30" s="22">
        <f>('State_Production_Pulp &amp; Paper'!D17*0.25)+('State_Production_Pulp &amp; Paper'!E17*0.75)</f>
        <v>0</v>
      </c>
      <c r="E30" s="22">
        <f>('State_Production_Pulp &amp; Paper'!E17*0.25)+('State_Production_Pulp &amp; Paper'!F17*0.75)</f>
        <v>0</v>
      </c>
      <c r="F30" s="22">
        <f>('State_Production_Pulp &amp; Paper'!F17*0.25)+('State_Production_Pulp &amp; Paper'!G17*0.75)</f>
        <v>0</v>
      </c>
      <c r="G30" s="22">
        <f>('State_Production_Pulp &amp; Paper'!G17*0.25)+('State_Production_Pulp &amp; Paper'!H17*0.75)</f>
        <v>0</v>
      </c>
      <c r="H30" s="22">
        <f>('State_Production_Pulp &amp; Paper'!H17*0.25)+('State_Production_Pulp &amp; Paper'!I17*0.75)</f>
        <v>0</v>
      </c>
      <c r="I30" s="22">
        <f>('State_Production_Pulp &amp; Paper'!I17*0.25)+('State_Production_Pulp &amp; Paper'!J17*0.75)</f>
        <v>0</v>
      </c>
      <c r="J30" s="22">
        <f>('State_Production_Pulp &amp; Paper'!J17*0.25)+('State_Production_Pulp &amp; Paper'!K17*0.75)</f>
        <v>0</v>
      </c>
      <c r="K30" s="22">
        <f>('State_Production_Pulp &amp; Paper'!K17*0.25)+('State_Production_Pulp &amp; Paper'!L17*0.75)</f>
        <v>0</v>
      </c>
      <c r="L30" s="133">
        <f>('State_Production_Pulp &amp; Paper'!L17*0.25)+('State_Production_Pulp &amp; Paper'!M17*0.75)</f>
        <v>0</v>
      </c>
    </row>
    <row r="31" spans="2:13" s="19" customFormat="1" x14ac:dyDescent="0.25">
      <c r="B31" s="158" t="s">
        <v>154</v>
      </c>
      <c r="C31" s="21"/>
      <c r="D31" s="22">
        <f>('State_Production_Pulp &amp; Paper'!D18*0.25)+('State_Production_Pulp &amp; Paper'!E18*0.75)</f>
        <v>1724384.0387555254</v>
      </c>
      <c r="E31" s="22">
        <f>('State_Production_Pulp &amp; Paper'!E18*0.25)+('State_Production_Pulp &amp; Paper'!F18*0.75)</f>
        <v>1828051.8806794386</v>
      </c>
      <c r="F31" s="22">
        <f>('State_Production_Pulp &amp; Paper'!F18*0.25)+('State_Production_Pulp &amp; Paper'!G18*0.75)</f>
        <v>1944736.0432759984</v>
      </c>
      <c r="G31" s="22">
        <f>('State_Production_Pulp &amp; Paper'!G18*0.25)+('State_Production_Pulp &amp; Paper'!H18*0.75)</f>
        <v>2068868.1311446789</v>
      </c>
      <c r="H31" s="22">
        <f>('State_Production_Pulp &amp; Paper'!H18*0.25)+('State_Production_Pulp &amp; Paper'!I18*0.75)</f>
        <v>2200923.5437709354</v>
      </c>
      <c r="I31" s="22">
        <f>('State_Production_Pulp &amp; Paper'!I18*0.25)+('State_Production_Pulp &amp; Paper'!J18*0.75)</f>
        <v>2391528.3779900852</v>
      </c>
      <c r="J31" s="22">
        <f>('State_Production_Pulp &amp; Paper'!J18*0.25)+('State_Production_Pulp &amp; Paper'!K18*0.75)</f>
        <v>2391998.0294999997</v>
      </c>
      <c r="K31" s="22">
        <f>('State_Production_Pulp &amp; Paper'!K18*0.25)+('State_Production_Pulp &amp; Paper'!L18*0.75)</f>
        <v>2690399.7467499999</v>
      </c>
      <c r="L31" s="133">
        <f>('State_Production_Pulp &amp; Paper'!L18*0.25)+('State_Production_Pulp &amp; Paper'!M18*0.75)</f>
        <v>2914120.15</v>
      </c>
    </row>
    <row r="32" spans="2:13" s="19" customFormat="1" x14ac:dyDescent="0.25">
      <c r="B32" s="158" t="s">
        <v>155</v>
      </c>
      <c r="C32" s="21"/>
      <c r="D32" s="22">
        <f>('State_Production_Pulp &amp; Paper'!D19*0.25)+('State_Production_Pulp &amp; Paper'!E19*0.75)</f>
        <v>116775.59613515653</v>
      </c>
      <c r="E32" s="22">
        <f>('State_Production_Pulp &amp; Paper'!E19*0.25)+('State_Production_Pulp &amp; Paper'!F19*0.75)</f>
        <v>127682.95008744669</v>
      </c>
      <c r="F32" s="22">
        <f>('State_Production_Pulp &amp; Paper'!F19*0.25)+('State_Production_Pulp &amp; Paper'!G19*0.75)</f>
        <v>135832.92562494331</v>
      </c>
      <c r="G32" s="22">
        <f>('State_Production_Pulp &amp; Paper'!G19*0.25)+('State_Production_Pulp &amp; Paper'!H19*0.75)</f>
        <v>144503.11236696094</v>
      </c>
      <c r="H32" s="22">
        <f>('State_Production_Pulp &amp; Paper'!H19*0.25)+('State_Production_Pulp &amp; Paper'!I19*0.75)</f>
        <v>153726.71528400102</v>
      </c>
      <c r="I32" s="22">
        <f>('State_Production_Pulp &amp; Paper'!I19*0.25)+('State_Production_Pulp &amp; Paper'!J19*0.75)</f>
        <v>174034.93281319822</v>
      </c>
      <c r="J32" s="22">
        <f>('State_Production_Pulp &amp; Paper'!J19*0.25)+('State_Production_Pulp &amp; Paper'!K19*0.75)</f>
        <v>183596.25</v>
      </c>
      <c r="K32" s="22">
        <f>('State_Production_Pulp &amp; Paper'!K19*0.25)+('State_Production_Pulp &amp; Paper'!L19*0.75)</f>
        <v>187412</v>
      </c>
      <c r="L32" s="133">
        <f>('State_Production_Pulp &amp; Paper'!L19*0.25)+('State_Production_Pulp &amp; Paper'!M19*0.75)</f>
        <v>182271.25</v>
      </c>
    </row>
    <row r="33" spans="2:12" s="19" customFormat="1" x14ac:dyDescent="0.25">
      <c r="B33" s="158" t="s">
        <v>156</v>
      </c>
      <c r="C33" s="21"/>
      <c r="D33" s="22">
        <f>('State_Production_Pulp &amp; Paper'!D20*0.25)+('State_Production_Pulp &amp; Paper'!E20*0.75)</f>
        <v>101007.95081093466</v>
      </c>
      <c r="E33" s="22">
        <f>('State_Production_Pulp &amp; Paper'!E20*0.25)+('State_Production_Pulp &amp; Paper'!F20*0.75)</f>
        <v>109090.41715353983</v>
      </c>
      <c r="F33" s="22">
        <f>('State_Production_Pulp &amp; Paper'!F20*0.25)+('State_Production_Pulp &amp; Paper'!G20*0.75)</f>
        <v>116053.63526972322</v>
      </c>
      <c r="G33" s="22">
        <f>('State_Production_Pulp &amp; Paper'!G20*0.25)+('State_Production_Pulp &amp; Paper'!H20*0.75)</f>
        <v>123461.31411672683</v>
      </c>
      <c r="H33" s="22">
        <f>('State_Production_Pulp &amp; Paper'!H20*0.25)+('State_Production_Pulp &amp; Paper'!I20*0.75)</f>
        <v>131341.82352843281</v>
      </c>
      <c r="I33" s="22">
        <f>('State_Production_Pulp &amp; Paper'!I20*0.25)+('State_Production_Pulp &amp; Paper'!J20*0.75)</f>
        <v>143945.953205186</v>
      </c>
      <c r="J33" s="22">
        <f>('State_Production_Pulp &amp; Paper'!J20*0.25)+('State_Production_Pulp &amp; Paper'!K20*0.75)</f>
        <v>154935.08749999999</v>
      </c>
      <c r="K33" s="22">
        <f>('State_Production_Pulp &amp; Paper'!K20*0.25)+('State_Production_Pulp &amp; Paper'!L20*0.75)</f>
        <v>159653.12800000003</v>
      </c>
      <c r="L33" s="133">
        <f>('State_Production_Pulp &amp; Paper'!L20*0.25)+('State_Production_Pulp &amp; Paper'!M20*0.75)</f>
        <v>162197.1335</v>
      </c>
    </row>
    <row r="34" spans="2:12" s="19" customFormat="1" x14ac:dyDescent="0.25">
      <c r="B34" s="158" t="s">
        <v>157</v>
      </c>
      <c r="C34" s="21"/>
      <c r="D34" s="22">
        <f>('State_Production_Pulp &amp; Paper'!D21*0.25)+('State_Production_Pulp &amp; Paper'!E21*0.75)</f>
        <v>21582.612699280566</v>
      </c>
      <c r="E34" s="22">
        <f>('State_Production_Pulp &amp; Paper'!E21*0.25)+('State_Production_Pulp &amp; Paper'!F21*0.75)</f>
        <v>23401.157427510119</v>
      </c>
      <c r="F34" s="22">
        <f>('State_Production_Pulp &amp; Paper'!F21*0.25)+('State_Production_Pulp &amp; Paper'!G21*0.75)</f>
        <v>24894.848327138425</v>
      </c>
      <c r="G34" s="22">
        <f>('State_Production_Pulp &amp; Paper'!G21*0.25)+('State_Production_Pulp &amp; Paper'!H21*0.75)</f>
        <v>26483.881199083429</v>
      </c>
      <c r="H34" s="22">
        <f>('State_Production_Pulp &amp; Paper'!H21*0.25)+('State_Production_Pulp &amp; Paper'!I21*0.75)</f>
        <v>28174.341701152578</v>
      </c>
      <c r="I34" s="22">
        <f>('State_Production_Pulp &amp; Paper'!I21*0.25)+('State_Production_Pulp &amp; Paper'!J21*0.75)</f>
        <v>30910.848147500656</v>
      </c>
      <c r="J34" s="22">
        <f>('State_Production_Pulp &amp; Paper'!J21*0.25)+('State_Production_Pulp &amp; Paper'!K21*0.75)</f>
        <v>33660</v>
      </c>
      <c r="K34" s="22">
        <f>('State_Production_Pulp &amp; Paper'!K21*0.25)+('State_Production_Pulp &amp; Paper'!L21*0.75)</f>
        <v>34320</v>
      </c>
      <c r="L34" s="133">
        <f>('State_Production_Pulp &amp; Paper'!L21*0.25)+('State_Production_Pulp &amp; Paper'!M21*0.75)</f>
        <v>34320</v>
      </c>
    </row>
    <row r="35" spans="2:12" s="19" customFormat="1" x14ac:dyDescent="0.25">
      <c r="B35" s="158" t="s">
        <v>158</v>
      </c>
      <c r="C35" s="21"/>
      <c r="D35" s="22">
        <f>('State_Production_Pulp &amp; Paper'!D22*0.25)+('State_Production_Pulp &amp; Paper'!E22*0.75)</f>
        <v>0</v>
      </c>
      <c r="E35" s="22">
        <f>('State_Production_Pulp &amp; Paper'!E22*0.25)+('State_Production_Pulp &amp; Paper'!F22*0.75)</f>
        <v>0</v>
      </c>
      <c r="F35" s="22">
        <f>('State_Production_Pulp &amp; Paper'!F22*0.25)+('State_Production_Pulp &amp; Paper'!G22*0.75)</f>
        <v>0</v>
      </c>
      <c r="G35" s="22">
        <f>('State_Production_Pulp &amp; Paper'!G22*0.25)+('State_Production_Pulp &amp; Paper'!H22*0.75)</f>
        <v>0</v>
      </c>
      <c r="H35" s="22">
        <f>('State_Production_Pulp &amp; Paper'!H22*0.25)+('State_Production_Pulp &amp; Paper'!I22*0.75)</f>
        <v>0</v>
      </c>
      <c r="I35" s="22">
        <f>('State_Production_Pulp &amp; Paper'!I22*0.25)+('State_Production_Pulp &amp; Paper'!J22*0.75)</f>
        <v>0</v>
      </c>
      <c r="J35" s="22">
        <f>('State_Production_Pulp &amp; Paper'!J22*0.25)+('State_Production_Pulp &amp; Paper'!K22*0.75)</f>
        <v>0</v>
      </c>
      <c r="K35" s="22">
        <f>('State_Production_Pulp &amp; Paper'!K22*0.25)+('State_Production_Pulp &amp; Paper'!L22*0.75)</f>
        <v>0</v>
      </c>
      <c r="L35" s="133">
        <f>('State_Production_Pulp &amp; Paper'!L22*0.25)+('State_Production_Pulp &amp; Paper'!M22*0.75)</f>
        <v>0</v>
      </c>
    </row>
    <row r="36" spans="2:12" s="19" customFormat="1" x14ac:dyDescent="0.25">
      <c r="B36" s="158" t="s">
        <v>159</v>
      </c>
      <c r="C36" s="21"/>
      <c r="D36" s="22">
        <f>('State_Production_Pulp &amp; Paper'!D23*0.25)+('State_Production_Pulp &amp; Paper'!E23*0.75)</f>
        <v>442381.39349417819</v>
      </c>
      <c r="E36" s="22">
        <f>('State_Production_Pulp &amp; Paper'!E23*0.25)+('State_Production_Pulp &amp; Paper'!F23*0.75)</f>
        <v>475527.64505330473</v>
      </c>
      <c r="F36" s="22">
        <f>('State_Production_Pulp &amp; Paper'!F23*0.25)+('State_Production_Pulp &amp; Paper'!G23*0.75)</f>
        <v>505880.47346096241</v>
      </c>
      <c r="G36" s="22">
        <f>('State_Production_Pulp &amp; Paper'!G23*0.25)+('State_Production_Pulp &amp; Paper'!H23*0.75)</f>
        <v>538170.71644783241</v>
      </c>
      <c r="H36" s="22">
        <f>('State_Production_Pulp &amp; Paper'!H23*0.25)+('State_Production_Pulp &amp; Paper'!I23*0.75)</f>
        <v>572522.03877428977</v>
      </c>
      <c r="I36" s="22">
        <f>('State_Production_Pulp &amp; Paper'!I23*0.25)+('State_Production_Pulp &amp; Paper'!J23*0.75)</f>
        <v>601722.66212545428</v>
      </c>
      <c r="J36" s="22">
        <f>('State_Production_Pulp &amp; Paper'!J23*0.25)+('State_Production_Pulp &amp; Paper'!K23*0.75)</f>
        <v>667142.25</v>
      </c>
      <c r="K36" s="22">
        <f>('State_Production_Pulp &amp; Paper'!K23*0.25)+('State_Production_Pulp &amp; Paper'!L23*0.75)</f>
        <v>715058.25</v>
      </c>
      <c r="L36" s="133">
        <f>('State_Production_Pulp &amp; Paper'!L23*0.25)+('State_Production_Pulp &amp; Paper'!M23*0.75)</f>
        <v>724462.25</v>
      </c>
    </row>
    <row r="37" spans="2:12" s="19" customFormat="1" x14ac:dyDescent="0.25">
      <c r="B37" s="158" t="s">
        <v>160</v>
      </c>
      <c r="C37" s="21"/>
      <c r="D37" s="22">
        <f>('State_Production_Pulp &amp; Paper'!D24*0.25)+('State_Production_Pulp &amp; Paper'!E24*0.75)</f>
        <v>153636.58086131734</v>
      </c>
      <c r="E37" s="22">
        <f>('State_Production_Pulp &amp; Paper'!E24*0.25)+('State_Production_Pulp &amp; Paper'!F24*0.75)</f>
        <v>166592.21003581106</v>
      </c>
      <c r="F37" s="22">
        <f>('State_Production_Pulp &amp; Paper'!F24*0.25)+('State_Production_Pulp &amp; Paper'!G24*0.75)</f>
        <v>177225.75535724577</v>
      </c>
      <c r="G37" s="22">
        <f>('State_Production_Pulp &amp; Paper'!G24*0.25)+('State_Production_Pulp &amp; Paper'!H24*0.75)</f>
        <v>188538.03761409124</v>
      </c>
      <c r="H37" s="22">
        <f>('State_Production_Pulp &amp; Paper'!H24*0.25)+('State_Production_Pulp &amp; Paper'!I24*0.75)</f>
        <v>200572.38044052263</v>
      </c>
      <c r="I37" s="22">
        <f>('State_Production_Pulp &amp; Paper'!I24*0.25)+('State_Production_Pulp &amp; Paper'!J24*0.75)</f>
        <v>228520.94554327984</v>
      </c>
      <c r="J37" s="22">
        <f>('State_Production_Pulp &amp; Paper'!J24*0.25)+('State_Production_Pulp &amp; Paper'!K24*0.75)</f>
        <v>233872.25</v>
      </c>
      <c r="K37" s="22">
        <f>('State_Production_Pulp &amp; Paper'!K24*0.25)+('State_Production_Pulp &amp; Paper'!L24*0.75)</f>
        <v>241113.75</v>
      </c>
      <c r="L37" s="133">
        <f>('State_Production_Pulp &amp; Paper'!L24*0.25)+('State_Production_Pulp &amp; Paper'!M24*0.75)</f>
        <v>244155.75</v>
      </c>
    </row>
    <row r="38" spans="2:12" s="19" customFormat="1" x14ac:dyDescent="0.25">
      <c r="B38" s="158" t="s">
        <v>161</v>
      </c>
      <c r="C38" s="21"/>
      <c r="D38" s="22">
        <f>('State_Production_Pulp &amp; Paper'!D25*0.25)+('State_Production_Pulp &amp; Paper'!E25*0.75)</f>
        <v>0</v>
      </c>
      <c r="E38" s="22">
        <f>('State_Production_Pulp &amp; Paper'!E25*0.25)+('State_Production_Pulp &amp; Paper'!F25*0.75)</f>
        <v>0</v>
      </c>
      <c r="F38" s="22">
        <f>('State_Production_Pulp &amp; Paper'!F25*0.25)+('State_Production_Pulp &amp; Paper'!G25*0.75)</f>
        <v>0</v>
      </c>
      <c r="G38" s="22">
        <f>('State_Production_Pulp &amp; Paper'!G25*0.25)+('State_Production_Pulp &amp; Paper'!H25*0.75)</f>
        <v>0</v>
      </c>
      <c r="H38" s="22">
        <f>('State_Production_Pulp &amp; Paper'!H25*0.25)+('State_Production_Pulp &amp; Paper'!I25*0.75)</f>
        <v>0</v>
      </c>
      <c r="I38" s="22">
        <f>('State_Production_Pulp &amp; Paper'!I25*0.25)+('State_Production_Pulp &amp; Paper'!J25*0.75)</f>
        <v>0</v>
      </c>
      <c r="J38" s="22">
        <f>('State_Production_Pulp &amp; Paper'!J25*0.25)+('State_Production_Pulp &amp; Paper'!K25*0.75)</f>
        <v>0</v>
      </c>
      <c r="K38" s="22">
        <f>('State_Production_Pulp &amp; Paper'!K25*0.25)+('State_Production_Pulp &amp; Paper'!L25*0.75)</f>
        <v>0</v>
      </c>
      <c r="L38" s="133">
        <f>('State_Production_Pulp &amp; Paper'!L25*0.25)+('State_Production_Pulp &amp; Paper'!M25*0.75)</f>
        <v>0</v>
      </c>
    </row>
    <row r="39" spans="2:12" s="19" customFormat="1" x14ac:dyDescent="0.25">
      <c r="B39" s="158" t="s">
        <v>162</v>
      </c>
      <c r="C39" s="21"/>
      <c r="D39" s="22">
        <f>('State_Production_Pulp &amp; Paper'!D26*0.25)+('State_Production_Pulp &amp; Paper'!E26*0.75)</f>
        <v>132048.62005812131</v>
      </c>
      <c r="E39" s="22">
        <f>('State_Production_Pulp &amp; Paper'!E26*0.25)+('State_Production_Pulp &amp; Paper'!F26*0.75)</f>
        <v>141939.18361170156</v>
      </c>
      <c r="F39" s="22">
        <f>('State_Production_Pulp &amp; Paper'!F26*0.25)+('State_Production_Pulp &amp; Paper'!G26*0.75)</f>
        <v>150999.13150181019</v>
      </c>
      <c r="G39" s="22">
        <f>('State_Production_Pulp &amp; Paper'!G26*0.25)+('State_Production_Pulp &amp; Paper'!H26*0.75)</f>
        <v>160637.37393809593</v>
      </c>
      <c r="H39" s="22">
        <f>('State_Production_Pulp &amp; Paper'!H26*0.25)+('State_Production_Pulp &amp; Paper'!I26*0.75)</f>
        <v>170890.8233383999</v>
      </c>
      <c r="I39" s="22">
        <f>('State_Production_Pulp &amp; Paper'!I26*0.25)+('State_Production_Pulp &amp; Paper'!J26*0.75)</f>
        <v>184467.05541583753</v>
      </c>
      <c r="J39" s="22">
        <f>('State_Production_Pulp &amp; Paper'!J26*0.25)+('State_Production_Pulp &amp; Paper'!K26*0.75)</f>
        <v>197035</v>
      </c>
      <c r="K39" s="22">
        <f>('State_Production_Pulp &amp; Paper'!K26*0.25)+('State_Production_Pulp &amp; Paper'!L26*0.75)</f>
        <v>210625</v>
      </c>
      <c r="L39" s="133">
        <f>('State_Production_Pulp &amp; Paper'!L26*0.25)+('State_Production_Pulp &amp; Paper'!M26*0.75)</f>
        <v>215736.25</v>
      </c>
    </row>
    <row r="40" spans="2:12" s="19" customFormat="1" x14ac:dyDescent="0.25">
      <c r="B40" s="158" t="s">
        <v>163</v>
      </c>
      <c r="C40" s="21"/>
      <c r="D40" s="22">
        <f>('State_Production_Pulp &amp; Paper'!D27*0.25)+('State_Production_Pulp &amp; Paper'!E27*0.75)</f>
        <v>877438.08146677341</v>
      </c>
      <c r="E40" s="22">
        <f>('State_Production_Pulp &amp; Paper'!E27*0.25)+('State_Production_Pulp &amp; Paper'!F27*0.75)</f>
        <v>946002.33619800501</v>
      </c>
      <c r="F40" s="22">
        <f>('State_Production_Pulp &amp; Paper'!F27*0.25)+('State_Production_Pulp &amp; Paper'!G27*0.75)</f>
        <v>1006385.4640404307</v>
      </c>
      <c r="G40" s="22">
        <f>('State_Production_Pulp &amp; Paper'!G27*0.25)+('State_Production_Pulp &amp; Paper'!H27*0.75)</f>
        <v>1070622.8340855646</v>
      </c>
      <c r="H40" s="22">
        <f>('State_Production_Pulp &amp; Paper'!H27*0.25)+('State_Production_Pulp &amp; Paper'!I27*0.75)</f>
        <v>1138960.4617931538</v>
      </c>
      <c r="I40" s="22">
        <f>('State_Production_Pulp &amp; Paper'!I27*0.25)+('State_Production_Pulp &amp; Paper'!J27*0.75)</f>
        <v>1243541.722088364</v>
      </c>
      <c r="J40" s="22">
        <f>('State_Production_Pulp &amp; Paper'!J27*0.25)+('State_Production_Pulp &amp; Paper'!K27*0.75)</f>
        <v>1328173.57375</v>
      </c>
      <c r="K40" s="22">
        <f>('State_Production_Pulp &amp; Paper'!K27*0.25)+('State_Production_Pulp &amp; Paper'!L27*0.75)</f>
        <v>1392865.33375</v>
      </c>
      <c r="L40" s="133">
        <f>('State_Production_Pulp &amp; Paper'!L27*0.25)+('State_Production_Pulp &amp; Paper'!M27*0.75)</f>
        <v>1418981.9257499999</v>
      </c>
    </row>
    <row r="41" spans="2:12" s="19" customFormat="1" x14ac:dyDescent="0.25">
      <c r="B41" s="158" t="s">
        <v>164</v>
      </c>
      <c r="C41" s="21"/>
      <c r="D41" s="22">
        <f>('State_Production_Pulp &amp; Paper'!D28*0.25)+('State_Production_Pulp &amp; Paper'!E28*0.75)</f>
        <v>0</v>
      </c>
      <c r="E41" s="22">
        <f>('State_Production_Pulp &amp; Paper'!E28*0.25)+('State_Production_Pulp &amp; Paper'!F28*0.75)</f>
        <v>0</v>
      </c>
      <c r="F41" s="22">
        <f>('State_Production_Pulp &amp; Paper'!F28*0.25)+('State_Production_Pulp &amp; Paper'!G28*0.75)</f>
        <v>0</v>
      </c>
      <c r="G41" s="22">
        <f>('State_Production_Pulp &amp; Paper'!G28*0.25)+('State_Production_Pulp &amp; Paper'!H28*0.75)</f>
        <v>0</v>
      </c>
      <c r="H41" s="22">
        <f>('State_Production_Pulp &amp; Paper'!H28*0.25)+('State_Production_Pulp &amp; Paper'!I28*0.75)</f>
        <v>0</v>
      </c>
      <c r="I41" s="22">
        <f>('State_Production_Pulp &amp; Paper'!I28*0.25)+('State_Production_Pulp &amp; Paper'!J28*0.75)</f>
        <v>0</v>
      </c>
      <c r="J41" s="22">
        <f>('State_Production_Pulp &amp; Paper'!J28*0.25)+('State_Production_Pulp &amp; Paper'!K28*0.75)</f>
        <v>0</v>
      </c>
      <c r="K41" s="22">
        <f>('State_Production_Pulp &amp; Paper'!K28*0.25)+('State_Production_Pulp &amp; Paper'!L28*0.75)</f>
        <v>0</v>
      </c>
      <c r="L41" s="133">
        <f>('State_Production_Pulp &amp; Paper'!L28*0.25)+('State_Production_Pulp &amp; Paper'!M28*0.75)</f>
        <v>0</v>
      </c>
    </row>
    <row r="42" spans="2:12" s="19" customFormat="1" x14ac:dyDescent="0.25">
      <c r="B42" s="158" t="s">
        <v>165</v>
      </c>
      <c r="C42" s="21"/>
      <c r="D42" s="22">
        <f>('State_Production_Pulp &amp; Paper'!D29*0.25)+('State_Production_Pulp &amp; Paper'!E29*0.75)</f>
        <v>0</v>
      </c>
      <c r="E42" s="22">
        <f>('State_Production_Pulp &amp; Paper'!E29*0.25)+('State_Production_Pulp &amp; Paper'!F29*0.75)</f>
        <v>0</v>
      </c>
      <c r="F42" s="22">
        <f>('State_Production_Pulp &amp; Paper'!F29*0.25)+('State_Production_Pulp &amp; Paper'!G29*0.75)</f>
        <v>0</v>
      </c>
      <c r="G42" s="22">
        <f>('State_Production_Pulp &amp; Paper'!G29*0.25)+('State_Production_Pulp &amp; Paper'!H29*0.75)</f>
        <v>0</v>
      </c>
      <c r="H42" s="22">
        <f>('State_Production_Pulp &amp; Paper'!H29*0.25)+('State_Production_Pulp &amp; Paper'!I29*0.75)</f>
        <v>0</v>
      </c>
      <c r="I42" s="22">
        <f>('State_Production_Pulp &amp; Paper'!I29*0.25)+('State_Production_Pulp &amp; Paper'!J29*0.75)</f>
        <v>0</v>
      </c>
      <c r="J42" s="22">
        <f>('State_Production_Pulp &amp; Paper'!J29*0.25)+('State_Production_Pulp &amp; Paper'!K29*0.75)</f>
        <v>0</v>
      </c>
      <c r="K42" s="22">
        <f>('State_Production_Pulp &amp; Paper'!K29*0.25)+('State_Production_Pulp &amp; Paper'!L29*0.75)</f>
        <v>0</v>
      </c>
      <c r="L42" s="133">
        <f>('State_Production_Pulp &amp; Paper'!L29*0.25)+('State_Production_Pulp &amp; Paper'!M29*0.75)</f>
        <v>0</v>
      </c>
    </row>
    <row r="43" spans="2:12" s="19" customFormat="1" x14ac:dyDescent="0.25">
      <c r="B43" s="158" t="s">
        <v>166</v>
      </c>
      <c r="C43" s="21"/>
      <c r="D43" s="22">
        <f>('State_Production_Pulp &amp; Paper'!D30*0.25)+('State_Production_Pulp &amp; Paper'!E30*0.75)</f>
        <v>0</v>
      </c>
      <c r="E43" s="22">
        <f>('State_Production_Pulp &amp; Paper'!E30*0.25)+('State_Production_Pulp &amp; Paper'!F30*0.75)</f>
        <v>0</v>
      </c>
      <c r="F43" s="22">
        <f>('State_Production_Pulp &amp; Paper'!F30*0.25)+('State_Production_Pulp &amp; Paper'!G30*0.75)</f>
        <v>0</v>
      </c>
      <c r="G43" s="22">
        <f>('State_Production_Pulp &amp; Paper'!G30*0.25)+('State_Production_Pulp &amp; Paper'!H30*0.75)</f>
        <v>0</v>
      </c>
      <c r="H43" s="22">
        <f>('State_Production_Pulp &amp; Paper'!H30*0.25)+('State_Production_Pulp &amp; Paper'!I30*0.75)</f>
        <v>0</v>
      </c>
      <c r="I43" s="22">
        <f>('State_Production_Pulp &amp; Paper'!I30*0.25)+('State_Production_Pulp &amp; Paper'!J30*0.75)</f>
        <v>0</v>
      </c>
      <c r="J43" s="22">
        <f>('State_Production_Pulp &amp; Paper'!J30*0.25)+('State_Production_Pulp &amp; Paper'!K30*0.75)</f>
        <v>0</v>
      </c>
      <c r="K43" s="22">
        <f>('State_Production_Pulp &amp; Paper'!K30*0.25)+('State_Production_Pulp &amp; Paper'!L30*0.75)</f>
        <v>0</v>
      </c>
      <c r="L43" s="133">
        <f>('State_Production_Pulp &amp; Paper'!L30*0.25)+('State_Production_Pulp &amp; Paper'!M30*0.75)</f>
        <v>0</v>
      </c>
    </row>
    <row r="44" spans="2:12" s="19" customFormat="1" x14ac:dyDescent="0.25">
      <c r="B44" s="158" t="s">
        <v>167</v>
      </c>
      <c r="C44" s="21"/>
      <c r="D44" s="22">
        <f>('State_Production_Pulp &amp; Paper'!D31*0.25)+('State_Production_Pulp &amp; Paper'!E31*0.75)</f>
        <v>0</v>
      </c>
      <c r="E44" s="22">
        <f>('State_Production_Pulp &amp; Paper'!E31*0.25)+('State_Production_Pulp &amp; Paper'!F31*0.75)</f>
        <v>0</v>
      </c>
      <c r="F44" s="22">
        <f>('State_Production_Pulp &amp; Paper'!F31*0.25)+('State_Production_Pulp &amp; Paper'!G31*0.75)</f>
        <v>0</v>
      </c>
      <c r="G44" s="22">
        <f>('State_Production_Pulp &amp; Paper'!G31*0.25)+('State_Production_Pulp &amp; Paper'!H31*0.75)</f>
        <v>0</v>
      </c>
      <c r="H44" s="22">
        <f>('State_Production_Pulp &amp; Paper'!H31*0.25)+('State_Production_Pulp &amp; Paper'!I31*0.75)</f>
        <v>0</v>
      </c>
      <c r="I44" s="22">
        <f>('State_Production_Pulp &amp; Paper'!I31*0.25)+('State_Production_Pulp &amp; Paper'!J31*0.75)</f>
        <v>0</v>
      </c>
      <c r="J44" s="22">
        <f>('State_Production_Pulp &amp; Paper'!J31*0.25)+('State_Production_Pulp &amp; Paper'!K31*0.75)</f>
        <v>0</v>
      </c>
      <c r="K44" s="22">
        <f>('State_Production_Pulp &amp; Paper'!K31*0.25)+('State_Production_Pulp &amp; Paper'!L31*0.75)</f>
        <v>0</v>
      </c>
      <c r="L44" s="133">
        <f>('State_Production_Pulp &amp; Paper'!L31*0.25)+('State_Production_Pulp &amp; Paper'!M31*0.75)</f>
        <v>0</v>
      </c>
    </row>
    <row r="45" spans="2:12" s="19" customFormat="1" x14ac:dyDescent="0.25">
      <c r="B45" s="158" t="s">
        <v>168</v>
      </c>
      <c r="C45" s="21"/>
      <c r="D45" s="22">
        <f>('State_Production_Pulp &amp; Paper'!D34*0.25)+('State_Production_Pulp &amp; Paper'!E34*0.75)</f>
        <v>246274.64090357497</v>
      </c>
      <c r="E45" s="22">
        <f>('State_Production_Pulp &amp; Paper'!E34*0.25)+('State_Production_Pulp &amp; Paper'!F34*0.75)</f>
        <v>266136.50609713583</v>
      </c>
      <c r="F45" s="22">
        <f>('State_Production_Pulp &amp; Paper'!F34*0.25)+('State_Production_Pulp &amp; Paper'!G34*0.75)</f>
        <v>283123.94265652751</v>
      </c>
      <c r="G45" s="22">
        <f>('State_Production_Pulp &amp; Paper'!G34*0.25)+('State_Production_Pulp &amp; Paper'!H34*0.75)</f>
        <v>301195.68367715692</v>
      </c>
      <c r="H45" s="22">
        <f>('State_Production_Pulp &amp; Paper'!H34*0.25)+('State_Production_Pulp &amp; Paper'!I34*0.75)</f>
        <v>320420.94008208183</v>
      </c>
      <c r="I45" s="22">
        <f>('State_Production_Pulp &amp; Paper'!I34*0.25)+('State_Production_Pulp &amp; Paper'!J34*0.75)</f>
        <v>357301.86169595981</v>
      </c>
      <c r="J45" s="22">
        <f>('State_Production_Pulp &amp; Paper'!J34*0.25)+('State_Production_Pulp &amp; Paper'!K34*0.75)</f>
        <v>379752.25</v>
      </c>
      <c r="K45" s="22">
        <f>('State_Production_Pulp &amp; Paper'!K34*0.25)+('State_Production_Pulp &amp; Paper'!L34*0.75)</f>
        <v>383290</v>
      </c>
      <c r="L45" s="133">
        <f>('State_Production_Pulp &amp; Paper'!L34*0.25)+('State_Production_Pulp &amp; Paper'!M34*0.75)</f>
        <v>392892.75</v>
      </c>
    </row>
    <row r="46" spans="2:12" s="19" customFormat="1" x14ac:dyDescent="0.25">
      <c r="B46" s="158" t="s">
        <v>169</v>
      </c>
      <c r="C46" s="21"/>
      <c r="D46" s="22">
        <f>('State_Production_Pulp &amp; Paper'!D33*0.25)+('State_Production_Pulp &amp; Paper'!E33*0.75)</f>
        <v>0</v>
      </c>
      <c r="E46" s="22">
        <f>('State_Production_Pulp &amp; Paper'!E33*0.25)+('State_Production_Pulp &amp; Paper'!F33*0.75)</f>
        <v>0</v>
      </c>
      <c r="F46" s="22">
        <f>('State_Production_Pulp &amp; Paper'!F33*0.25)+('State_Production_Pulp &amp; Paper'!G33*0.75)</f>
        <v>0</v>
      </c>
      <c r="G46" s="22">
        <f>('State_Production_Pulp &amp; Paper'!G33*0.25)+('State_Production_Pulp &amp; Paper'!H33*0.75)</f>
        <v>0</v>
      </c>
      <c r="H46" s="22">
        <f>('State_Production_Pulp &amp; Paper'!H33*0.25)+('State_Production_Pulp &amp; Paper'!I33*0.75)</f>
        <v>0</v>
      </c>
      <c r="I46" s="22">
        <f>('State_Production_Pulp &amp; Paper'!I33*0.25)+('State_Production_Pulp &amp; Paper'!J33*0.75)</f>
        <v>0</v>
      </c>
      <c r="J46" s="22">
        <f>('State_Production_Pulp &amp; Paper'!J33*0.25)+('State_Production_Pulp &amp; Paper'!K33*0.75)</f>
        <v>0</v>
      </c>
      <c r="K46" s="22">
        <f>('State_Production_Pulp &amp; Paper'!K33*0.25)+('State_Production_Pulp &amp; Paper'!L33*0.75)</f>
        <v>0</v>
      </c>
      <c r="L46" s="133">
        <f>('State_Production_Pulp &amp; Paper'!L33*0.25)+('State_Production_Pulp &amp; Paper'!M33*0.75)</f>
        <v>0</v>
      </c>
    </row>
    <row r="47" spans="2:12" s="19" customFormat="1" x14ac:dyDescent="0.25">
      <c r="B47" s="158" t="s">
        <v>170</v>
      </c>
      <c r="C47" s="21"/>
      <c r="D47" s="22">
        <f>('State_Production_Pulp &amp; Paper'!D35*0.25)+('State_Production_Pulp &amp; Paper'!E35*0.75)</f>
        <v>781141.60439176473</v>
      </c>
      <c r="E47" s="22">
        <f>('State_Production_Pulp &amp; Paper'!E35*0.25)+('State_Production_Pulp &amp; Paper'!F35*0.75)</f>
        <v>830311.41052931093</v>
      </c>
      <c r="F47" s="22">
        <f>('State_Production_Pulp &amp; Paper'!F35*0.25)+('State_Production_Pulp &amp; Paper'!G35*0.75)</f>
        <v>883310.01120139449</v>
      </c>
      <c r="G47" s="22">
        <f>('State_Production_Pulp &amp; Paper'!G35*0.25)+('State_Production_Pulp &amp; Paper'!H35*0.75)</f>
        <v>939691.50127807935</v>
      </c>
      <c r="H47" s="22">
        <f>('State_Production_Pulp &amp; Paper'!H35*0.25)+('State_Production_Pulp &amp; Paper'!I35*0.75)</f>
        <v>999671.80987029709</v>
      </c>
      <c r="I47" s="22">
        <f>('State_Production_Pulp &amp; Paper'!I35*0.25)+('State_Production_Pulp &amp; Paper'!J35*0.75)</f>
        <v>1079113.9866117504</v>
      </c>
      <c r="J47" s="22">
        <f>('State_Production_Pulp &amp; Paper'!J35*0.25)+('State_Production_Pulp &amp; Paper'!K35*0.75)</f>
        <v>1151733.2105</v>
      </c>
      <c r="K47" s="22">
        <f>('State_Production_Pulp &amp; Paper'!K35*0.25)+('State_Production_Pulp &amp; Paper'!L35*0.75)</f>
        <v>1188796.031</v>
      </c>
      <c r="L47" s="133">
        <f>('State_Production_Pulp &amp; Paper'!L35*0.25)+('State_Production_Pulp &amp; Paper'!M35*0.75)</f>
        <v>1293932.5867499998</v>
      </c>
    </row>
    <row r="48" spans="2:12" s="19" customFormat="1" x14ac:dyDescent="0.25">
      <c r="B48" s="158" t="s">
        <v>171</v>
      </c>
      <c r="C48" s="21"/>
      <c r="D48" s="22">
        <f>('State_Production_Pulp &amp; Paper'!D36*0.25)+('State_Production_Pulp &amp; Paper'!E36*0.75)</f>
        <v>43025.316837481405</v>
      </c>
      <c r="E48" s="22">
        <f>('State_Production_Pulp &amp; Paper'!E36*0.25)+('State_Production_Pulp &amp; Paper'!F36*0.75)</f>
        <v>42315.205568518344</v>
      </c>
      <c r="F48" s="22">
        <f>('State_Production_Pulp &amp; Paper'!F36*0.25)+('State_Production_Pulp &amp; Paper'!G36*0.75)</f>
        <v>45016.176136721639</v>
      </c>
      <c r="G48" s="22">
        <f>('State_Production_Pulp &amp; Paper'!G36*0.25)+('State_Production_Pulp &amp; Paper'!H36*0.75)</f>
        <v>47889.549081618767</v>
      </c>
      <c r="H48" s="22">
        <f>('State_Production_Pulp &amp; Paper'!H36*0.25)+('State_Production_Pulp &amp; Paper'!I36*0.75)</f>
        <v>50946.328810232728</v>
      </c>
      <c r="I48" s="22">
        <f>('State_Production_Pulp &amp; Paper'!I36*0.25)+('State_Production_Pulp &amp; Paper'!J36*0.75)</f>
        <v>48818.040307165669</v>
      </c>
      <c r="J48" s="22">
        <f>('State_Production_Pulp &amp; Paper'!J36*0.25)+('State_Production_Pulp &amp; Paper'!K36*0.75)</f>
        <v>52800</v>
      </c>
      <c r="K48" s="22">
        <f>('State_Production_Pulp &amp; Paper'!K36*0.25)+('State_Production_Pulp &amp; Paper'!L36*0.75)</f>
        <v>54450</v>
      </c>
      <c r="L48" s="133">
        <f>('State_Production_Pulp &amp; Paper'!L36*0.25)+('State_Production_Pulp &amp; Paper'!M36*0.75)</f>
        <v>81450</v>
      </c>
    </row>
    <row r="49" spans="2:12" s="19" customFormat="1" x14ac:dyDescent="0.25">
      <c r="B49" s="158" t="s">
        <v>172</v>
      </c>
      <c r="C49" s="21"/>
      <c r="D49" s="22">
        <f>('State_Production_Pulp &amp; Paper'!D37*0.25)+('State_Production_Pulp &amp; Paper'!E37*0.75)</f>
        <v>0</v>
      </c>
      <c r="E49" s="22">
        <f>('State_Production_Pulp &amp; Paper'!E37*0.25)+('State_Production_Pulp &amp; Paper'!F37*0.75)</f>
        <v>0</v>
      </c>
      <c r="F49" s="22">
        <f>('State_Production_Pulp &amp; Paper'!F37*0.25)+('State_Production_Pulp &amp; Paper'!G37*0.75)</f>
        <v>0</v>
      </c>
      <c r="G49" s="22">
        <f>('State_Production_Pulp &amp; Paper'!G37*0.25)+('State_Production_Pulp &amp; Paper'!H37*0.75)</f>
        <v>0</v>
      </c>
      <c r="H49" s="22">
        <f>('State_Production_Pulp &amp; Paper'!H37*0.25)+('State_Production_Pulp &amp; Paper'!I37*0.75)</f>
        <v>0</v>
      </c>
      <c r="I49" s="22">
        <f>('State_Production_Pulp &amp; Paper'!I37*0.25)+('State_Production_Pulp &amp; Paper'!J37*0.75)</f>
        <v>0</v>
      </c>
      <c r="J49" s="22">
        <f>('State_Production_Pulp &amp; Paper'!J37*0.25)+('State_Production_Pulp &amp; Paper'!K37*0.75)</f>
        <v>0</v>
      </c>
      <c r="K49" s="22">
        <f>('State_Production_Pulp &amp; Paper'!K37*0.25)+('State_Production_Pulp &amp; Paper'!L37*0.75)</f>
        <v>0</v>
      </c>
      <c r="L49" s="133">
        <f>('State_Production_Pulp &amp; Paper'!L37*0.25)+('State_Production_Pulp &amp; Paper'!M37*0.75)</f>
        <v>0</v>
      </c>
    </row>
    <row r="50" spans="2:12" s="19" customFormat="1" x14ac:dyDescent="0.25">
      <c r="B50" s="158" t="s">
        <v>173</v>
      </c>
      <c r="C50" s="21"/>
      <c r="D50" s="22">
        <f>('State_Production_Pulp &amp; Paper'!D38*0.25)+('State_Production_Pulp &amp; Paper'!E38*0.75)</f>
        <v>1087333.8284786574</v>
      </c>
      <c r="E50" s="22">
        <f>('State_Production_Pulp &amp; Paper'!E38*0.25)+('State_Production_Pulp &amp; Paper'!F38*0.75)</f>
        <v>1140091.7640989868</v>
      </c>
      <c r="F50" s="22">
        <f>('State_Production_Pulp &amp; Paper'!F38*0.25)+('State_Production_Pulp &amp; Paper'!G38*0.75)</f>
        <v>1212863.5788287092</v>
      </c>
      <c r="G50" s="22">
        <f>('State_Production_Pulp &amp; Paper'!G38*0.25)+('State_Production_Pulp &amp; Paper'!H38*0.75)</f>
        <v>1290280.4030092652</v>
      </c>
      <c r="H50" s="22">
        <f>('State_Production_Pulp &amp; Paper'!H38*0.25)+('State_Production_Pulp &amp; Paper'!I38*0.75)</f>
        <v>1372638.7266056011</v>
      </c>
      <c r="I50" s="22">
        <f>('State_Production_Pulp &amp; Paper'!I38*0.25)+('State_Production_Pulp &amp; Paper'!J38*0.75)</f>
        <v>1471792.0586054823</v>
      </c>
      <c r="J50" s="22">
        <f>('State_Production_Pulp &amp; Paper'!J38*0.25)+('State_Production_Pulp &amp; Paper'!K38*0.75)</f>
        <v>1483803.24</v>
      </c>
      <c r="K50" s="22">
        <f>('State_Production_Pulp &amp; Paper'!K38*0.25)+('State_Production_Pulp &amp; Paper'!L38*0.75)</f>
        <v>1641755.76675</v>
      </c>
      <c r="L50" s="133">
        <f>('State_Production_Pulp &amp; Paper'!L38*0.25)+('State_Production_Pulp &amp; Paper'!M38*0.75)</f>
        <v>1868892.1112500001</v>
      </c>
    </row>
    <row r="51" spans="2:12" s="19" customFormat="1" x14ac:dyDescent="0.25">
      <c r="B51" s="158" t="s">
        <v>193</v>
      </c>
      <c r="C51" s="21"/>
      <c r="D51" s="22">
        <f>('State_Production_Pulp &amp; Paper'!D40*0.25)+('State_Production_Pulp &amp; Paper'!E40*0.75)</f>
        <v>0</v>
      </c>
      <c r="E51" s="22">
        <f>('State_Production_Pulp &amp; Paper'!E40*0.25)+('State_Production_Pulp &amp; Paper'!F40*0.75)</f>
        <v>0</v>
      </c>
      <c r="F51" s="22">
        <f>('State_Production_Pulp &amp; Paper'!F40*0.25)+('State_Production_Pulp &amp; Paper'!G40*0.75)</f>
        <v>0</v>
      </c>
      <c r="G51" s="22">
        <f>('State_Production_Pulp &amp; Paper'!G40*0.25)+('State_Production_Pulp &amp; Paper'!H40*0.75)</f>
        <v>0</v>
      </c>
      <c r="H51" s="22">
        <f>('State_Production_Pulp &amp; Paper'!H40*0.25)+('State_Production_Pulp &amp; Paper'!I40*0.75)</f>
        <v>0</v>
      </c>
      <c r="I51" s="22">
        <f>('State_Production_Pulp &amp; Paper'!I40*0.25)+('State_Production_Pulp &amp; Paper'!J40*0.75)</f>
        <v>0</v>
      </c>
      <c r="J51" s="22">
        <f>('State_Production_Pulp &amp; Paper'!J40*0.25)+('State_Production_Pulp &amp; Paper'!K40*0.75)</f>
        <v>0</v>
      </c>
      <c r="K51" s="22">
        <f>('State_Production_Pulp &amp; Paper'!K40*0.25)+('State_Production_Pulp &amp; Paper'!L40*0.75)</f>
        <v>0</v>
      </c>
      <c r="L51" s="133">
        <f>('State_Production_Pulp &amp; Paper'!L40*0.25)+('State_Production_Pulp &amp; Paper'!M40*0.75)</f>
        <v>0</v>
      </c>
    </row>
    <row r="52" spans="2:12" s="19" customFormat="1" x14ac:dyDescent="0.25">
      <c r="B52" s="158" t="s">
        <v>174</v>
      </c>
      <c r="C52" s="21"/>
      <c r="D52" s="22">
        <f>('State_Production_Pulp &amp; Paper'!D39*0.25)+('State_Production_Pulp &amp; Paper'!E39*0.75)</f>
        <v>0</v>
      </c>
      <c r="E52" s="22">
        <f>('State_Production_Pulp &amp; Paper'!E39*0.25)+('State_Production_Pulp &amp; Paper'!F39*0.75)</f>
        <v>0</v>
      </c>
      <c r="F52" s="22">
        <f>('State_Production_Pulp &amp; Paper'!F39*0.25)+('State_Production_Pulp &amp; Paper'!G39*0.75)</f>
        <v>0</v>
      </c>
      <c r="G52" s="22">
        <f>('State_Production_Pulp &amp; Paper'!G39*0.25)+('State_Production_Pulp &amp; Paper'!H39*0.75)</f>
        <v>0</v>
      </c>
      <c r="H52" s="22">
        <f>('State_Production_Pulp &amp; Paper'!H39*0.25)+('State_Production_Pulp &amp; Paper'!I39*0.75)</f>
        <v>0</v>
      </c>
      <c r="I52" s="22">
        <f>('State_Production_Pulp &amp; Paper'!I39*0.25)+('State_Production_Pulp &amp; Paper'!J39*0.75)</f>
        <v>0</v>
      </c>
      <c r="J52" s="22">
        <f>('State_Production_Pulp &amp; Paper'!J39*0.25)+('State_Production_Pulp &amp; Paper'!K39*0.75)</f>
        <v>0</v>
      </c>
      <c r="K52" s="22">
        <f>('State_Production_Pulp &amp; Paper'!K39*0.25)+('State_Production_Pulp &amp; Paper'!L39*0.75)</f>
        <v>0</v>
      </c>
      <c r="L52" s="133">
        <f>('State_Production_Pulp &amp; Paper'!L39*0.25)+('State_Production_Pulp &amp; Paper'!M39*0.75)</f>
        <v>0</v>
      </c>
    </row>
    <row r="53" spans="2:12" s="19" customFormat="1" x14ac:dyDescent="0.25">
      <c r="B53" s="158" t="s">
        <v>175</v>
      </c>
      <c r="C53" s="21"/>
      <c r="D53" s="22">
        <f>('State_Production_Pulp &amp; Paper'!D41*0.25)+('State_Production_Pulp &amp; Paper'!E41*0.75)</f>
        <v>1587645.0622301935</v>
      </c>
      <c r="E53" s="22">
        <f>('State_Production_Pulp &amp; Paper'!E41*0.25)+('State_Production_Pulp &amp; Paper'!F41*0.75)</f>
        <v>1675758.028917216</v>
      </c>
      <c r="F53" s="22">
        <f>('State_Production_Pulp &amp; Paper'!F41*0.25)+('State_Production_Pulp &amp; Paper'!G41*0.75)</f>
        <v>1782721.3073587406</v>
      </c>
      <c r="G53" s="22">
        <f>('State_Production_Pulp &amp; Paper'!G41*0.25)+('State_Production_Pulp &amp; Paper'!H41*0.75)</f>
        <v>1896512.029105043</v>
      </c>
      <c r="H53" s="22">
        <f>('State_Production_Pulp &amp; Paper'!H41*0.25)+('State_Production_Pulp &amp; Paper'!I41*0.75)</f>
        <v>2017565.9884096202</v>
      </c>
      <c r="I53" s="22">
        <f>('State_Production_Pulp &amp; Paper'!I41*0.25)+('State_Production_Pulp &amp; Paper'!J41*0.75)</f>
        <v>2162042.4703907664</v>
      </c>
      <c r="J53" s="22">
        <f>('State_Production_Pulp &amp; Paper'!J41*0.25)+('State_Production_Pulp &amp; Paper'!K41*0.75)</f>
        <v>2213257.6115000001</v>
      </c>
      <c r="K53" s="22">
        <f>('State_Production_Pulp &amp; Paper'!K41*0.25)+('State_Production_Pulp &amp; Paper'!L41*0.75)</f>
        <v>2442901.8904999997</v>
      </c>
      <c r="L53" s="133">
        <f>('State_Production_Pulp &amp; Paper'!L41*0.25)+('State_Production_Pulp &amp; Paper'!M41*0.75)</f>
        <v>2696999.3080000002</v>
      </c>
    </row>
    <row r="54" spans="2:12" s="19" customFormat="1" x14ac:dyDescent="0.25">
      <c r="B54" s="158" t="s">
        <v>176</v>
      </c>
      <c r="C54" s="21"/>
      <c r="D54" s="22">
        <f>('State_Production_Pulp &amp; Paper'!D42*0.25)+('State_Production_Pulp &amp; Paper'!E42*0.75)</f>
        <v>831358.48107632995</v>
      </c>
      <c r="E54" s="22">
        <f>('State_Production_Pulp &amp; Paper'!E42*0.25)+('State_Production_Pulp &amp; Paper'!F42*0.75)</f>
        <v>906540.77233220253</v>
      </c>
      <c r="F54" s="22">
        <f>('State_Production_Pulp &amp; Paper'!F42*0.25)+('State_Production_Pulp &amp; Paper'!G42*0.75)</f>
        <v>964405.07694915147</v>
      </c>
      <c r="G54" s="22">
        <f>('State_Production_Pulp &amp; Paper'!G42*0.25)+('State_Production_Pulp &amp; Paper'!H42*0.75)</f>
        <v>1025962.8478182463</v>
      </c>
      <c r="H54" s="22">
        <f>('State_Production_Pulp &amp; Paper'!H42*0.25)+('State_Production_Pulp &amp; Paper'!I42*0.75)</f>
        <v>1091449.8381045172</v>
      </c>
      <c r="I54" s="22">
        <f>('State_Production_Pulp &amp; Paper'!I42*0.25)+('State_Production_Pulp &amp; Paper'!J42*0.75)</f>
        <v>1206182.8194072377</v>
      </c>
      <c r="J54" s="22">
        <f>('State_Production_Pulp &amp; Paper'!J42*0.25)+('State_Production_Pulp &amp; Paper'!K42*0.75)</f>
        <v>1294894.929</v>
      </c>
      <c r="K54" s="22">
        <f>('State_Production_Pulp &amp; Paper'!K42*0.25)+('State_Production_Pulp &amp; Paper'!L42*0.75)</f>
        <v>1352539.1035</v>
      </c>
      <c r="L54" s="133">
        <f>('State_Production_Pulp &amp; Paper'!L42*0.25)+('State_Production_Pulp &amp; Paper'!M42*0.75)</f>
        <v>1313321.4387500002</v>
      </c>
    </row>
    <row r="55" spans="2:12" s="19" customFormat="1" x14ac:dyDescent="0.25">
      <c r="B55" s="158" t="s">
        <v>177</v>
      </c>
      <c r="C55" s="21"/>
      <c r="D55" s="22">
        <f>('State_Production_Pulp &amp; Paper'!D43*0.25)+('State_Production_Pulp &amp; Paper'!E43*0.75)</f>
        <v>404575.78285014408</v>
      </c>
      <c r="E55" s="22">
        <f>('State_Production_Pulp &amp; Paper'!E43*0.25)+('State_Production_Pulp &amp; Paper'!F43*0.75)</f>
        <v>426581.5140903318</v>
      </c>
      <c r="F55" s="22">
        <f>('State_Production_Pulp &amp; Paper'!F43*0.25)+('State_Production_Pulp &amp; Paper'!G43*0.75)</f>
        <v>453810.12137269333</v>
      </c>
      <c r="G55" s="22">
        <f>('State_Production_Pulp &amp; Paper'!G43*0.25)+('State_Production_Pulp &amp; Paper'!H43*0.75)</f>
        <v>482776.7248645674</v>
      </c>
      <c r="H55" s="22">
        <f>('State_Production_Pulp &amp; Paper'!H43*0.25)+('State_Production_Pulp &amp; Paper'!I43*0.75)</f>
        <v>513592.26049422059</v>
      </c>
      <c r="I55" s="22">
        <f>('State_Production_Pulp &amp; Paper'!I43*0.25)+('State_Production_Pulp &amp; Paper'!J43*0.75)</f>
        <v>382773.74960767018</v>
      </c>
      <c r="J55" s="22">
        <f>('State_Production_Pulp &amp; Paper'!J43*0.25)+('State_Production_Pulp &amp; Paper'!K43*0.75)</f>
        <v>642231.13300000003</v>
      </c>
      <c r="K55" s="22">
        <f>('State_Production_Pulp &amp; Paper'!K43*0.25)+('State_Production_Pulp &amp; Paper'!L43*0.75)</f>
        <v>711138.80449999997</v>
      </c>
      <c r="L55" s="133">
        <f>('State_Production_Pulp &amp; Paper'!L43*0.25)+('State_Production_Pulp &amp; Paper'!M43*0.75)</f>
        <v>703600.90650000004</v>
      </c>
    </row>
    <row r="56" spans="2:12" s="19" customFormat="1" x14ac:dyDescent="0.25">
      <c r="B56" s="168" t="s">
        <v>181</v>
      </c>
      <c r="C56" s="162" t="s">
        <v>178</v>
      </c>
      <c r="D56" s="196">
        <f>SUM(D20:D55)</f>
        <v>9681338.9388579372</v>
      </c>
      <c r="E56" s="196">
        <f t="shared" ref="E56:L56" si="0">SUM(E20:E55)</f>
        <v>10299296.743465891</v>
      </c>
      <c r="F56" s="196">
        <f t="shared" si="0"/>
        <v>10956698.663261585</v>
      </c>
      <c r="G56" s="196">
        <f t="shared" si="0"/>
        <v>11656062.407725088</v>
      </c>
      <c r="H56" s="196">
        <f t="shared" si="0"/>
        <v>12400066.391196903</v>
      </c>
      <c r="I56" s="196">
        <f t="shared" si="0"/>
        <v>13191559.990635002</v>
      </c>
      <c r="J56" s="196">
        <f t="shared" si="0"/>
        <v>13949123.3235</v>
      </c>
      <c r="K56" s="196">
        <f t="shared" si="0"/>
        <v>15221987.886499999</v>
      </c>
      <c r="L56" s="197">
        <f t="shared" si="0"/>
        <v>16196198.947500004</v>
      </c>
    </row>
    <row r="57" spans="2:12" s="19" customFormat="1" x14ac:dyDescent="0.25">
      <c r="F57" s="29"/>
      <c r="G57" s="29"/>
      <c r="H57" s="29"/>
      <c r="I57" s="29"/>
      <c r="J57" s="29"/>
      <c r="K57" s="29"/>
      <c r="L57" s="29"/>
    </row>
    <row r="58" spans="2:12" s="19" customFormat="1" x14ac:dyDescent="0.25">
      <c r="B58" s="30"/>
      <c r="C58" s="30"/>
      <c r="D58" s="30"/>
      <c r="E58" s="30"/>
      <c r="F58" s="31"/>
      <c r="G58" s="31"/>
      <c r="H58" s="31"/>
      <c r="I58" s="31"/>
      <c r="J58" s="31"/>
      <c r="K58" s="31"/>
      <c r="L58" s="31"/>
    </row>
    <row r="59" spans="2:12" s="19" customFormat="1" ht="18.75" x14ac:dyDescent="0.25">
      <c r="B59" s="16" t="s">
        <v>72</v>
      </c>
      <c r="C59" s="17" t="s">
        <v>73</v>
      </c>
      <c r="D59" s="17">
        <v>2005</v>
      </c>
      <c r="E59" s="17">
        <v>2006</v>
      </c>
      <c r="F59" s="17">
        <v>2007</v>
      </c>
      <c r="G59" s="17">
        <v>2008</v>
      </c>
      <c r="H59" s="17">
        <v>2009</v>
      </c>
      <c r="I59" s="17">
        <v>2010</v>
      </c>
      <c r="J59" s="17">
        <v>2011</v>
      </c>
      <c r="K59" s="17">
        <v>2012</v>
      </c>
      <c r="L59" s="18">
        <v>2013</v>
      </c>
    </row>
    <row r="60" spans="2:12" s="19" customFormat="1" x14ac:dyDescent="0.25">
      <c r="B60" s="23" t="s">
        <v>28</v>
      </c>
      <c r="C60" s="24" t="s">
        <v>11</v>
      </c>
      <c r="D60" s="136">
        <f t="shared" ref="D60:I60" si="1">E60*1.074</f>
        <v>92.082465413174091</v>
      </c>
      <c r="E60" s="136">
        <f t="shared" si="1"/>
        <v>85.737863513197468</v>
      </c>
      <c r="F60" s="136">
        <f t="shared" si="1"/>
        <v>79.830412954560018</v>
      </c>
      <c r="G60" s="136">
        <f t="shared" si="1"/>
        <v>74.32999344000001</v>
      </c>
      <c r="H60" s="136">
        <f t="shared" si="1"/>
        <v>69.208560000000006</v>
      </c>
      <c r="I60" s="136">
        <f t="shared" si="1"/>
        <v>64.44</v>
      </c>
      <c r="J60" s="136">
        <v>60</v>
      </c>
      <c r="K60" s="136">
        <v>57</v>
      </c>
      <c r="L60" s="136">
        <f>K60*0.926</f>
        <v>52.782000000000004</v>
      </c>
    </row>
    <row r="61" spans="2:12" s="19" customFormat="1" x14ac:dyDescent="0.25">
      <c r="B61" s="27"/>
      <c r="C61" s="28"/>
      <c r="D61" s="154"/>
      <c r="E61" s="154"/>
      <c r="F61" s="135"/>
      <c r="G61" s="135"/>
      <c r="H61" s="135"/>
      <c r="I61" s="135"/>
      <c r="J61" s="135"/>
      <c r="K61" s="135"/>
      <c r="L61" s="135"/>
    </row>
    <row r="62" spans="2:12" x14ac:dyDescent="0.25">
      <c r="B62" s="35"/>
      <c r="C62" s="35"/>
      <c r="D62" s="35"/>
      <c r="E62" s="35"/>
      <c r="F62" s="35"/>
      <c r="G62" s="35"/>
      <c r="H62" s="35"/>
      <c r="I62" s="35"/>
      <c r="J62" s="35"/>
      <c r="K62" s="35"/>
      <c r="L62" s="35"/>
    </row>
    <row r="63" spans="2:12" s="19" customFormat="1" ht="18.75" x14ac:dyDescent="0.25">
      <c r="B63" s="16" t="s">
        <v>74</v>
      </c>
      <c r="C63" s="17" t="s">
        <v>14</v>
      </c>
      <c r="D63" s="17">
        <v>2005</v>
      </c>
      <c r="E63" s="17">
        <v>2006</v>
      </c>
      <c r="F63" s="17">
        <v>2007</v>
      </c>
      <c r="G63" s="17">
        <v>2008</v>
      </c>
      <c r="H63" s="17">
        <v>2009</v>
      </c>
      <c r="I63" s="17">
        <v>2010</v>
      </c>
      <c r="J63" s="17">
        <v>2011</v>
      </c>
      <c r="K63" s="17">
        <v>2012</v>
      </c>
      <c r="L63" s="18">
        <v>2013</v>
      </c>
    </row>
    <row r="64" spans="2:12" s="19" customFormat="1" x14ac:dyDescent="0.25">
      <c r="B64" s="169" t="s">
        <v>28</v>
      </c>
      <c r="C64" s="39"/>
      <c r="D64" s="170"/>
      <c r="E64" s="170"/>
      <c r="F64" s="170"/>
      <c r="G64" s="170"/>
      <c r="H64" s="170"/>
      <c r="I64" s="170"/>
      <c r="J64" s="170"/>
      <c r="K64" s="170"/>
      <c r="L64" s="171"/>
    </row>
    <row r="65" spans="2:12" s="19" customFormat="1" x14ac:dyDescent="0.25">
      <c r="B65" s="158" t="s">
        <v>143</v>
      </c>
      <c r="C65" s="21"/>
      <c r="D65" s="22">
        <f t="shared" ref="D65:L65" si="2">D20*D$60*$C$14</f>
        <v>0</v>
      </c>
      <c r="E65" s="22">
        <f t="shared" si="2"/>
        <v>0</v>
      </c>
      <c r="F65" s="22">
        <f t="shared" si="2"/>
        <v>0</v>
      </c>
      <c r="G65" s="22">
        <f t="shared" si="2"/>
        <v>0</v>
      </c>
      <c r="H65" s="22">
        <f t="shared" si="2"/>
        <v>0</v>
      </c>
      <c r="I65" s="22">
        <f t="shared" si="2"/>
        <v>0</v>
      </c>
      <c r="J65" s="22">
        <f t="shared" si="2"/>
        <v>0</v>
      </c>
      <c r="K65" s="22">
        <f t="shared" si="2"/>
        <v>0</v>
      </c>
      <c r="L65" s="133">
        <f t="shared" si="2"/>
        <v>0</v>
      </c>
    </row>
    <row r="66" spans="2:12" s="19" customFormat="1" x14ac:dyDescent="0.25">
      <c r="B66" s="158" t="s">
        <v>144</v>
      </c>
      <c r="C66" s="21"/>
      <c r="D66" s="22">
        <f t="shared" ref="D66:L66" si="3">D21*D$60*$C$14</f>
        <v>518281755.85539824</v>
      </c>
      <c r="E66" s="22">
        <f t="shared" si="3"/>
        <v>510832557.0751152</v>
      </c>
      <c r="F66" s="22">
        <f t="shared" si="3"/>
        <v>505995242.5562771</v>
      </c>
      <c r="G66" s="22">
        <f t="shared" si="3"/>
        <v>501203734.85110044</v>
      </c>
      <c r="H66" s="22">
        <f t="shared" si="3"/>
        <v>496457600.19325292</v>
      </c>
      <c r="I66" s="22">
        <f t="shared" si="3"/>
        <v>481430058.55267286</v>
      </c>
      <c r="J66" s="22">
        <f t="shared" si="3"/>
        <v>464440839.46499997</v>
      </c>
      <c r="K66" s="22">
        <f t="shared" si="3"/>
        <v>516598332.20925003</v>
      </c>
      <c r="L66" s="133">
        <f t="shared" si="3"/>
        <v>508508924.53546053</v>
      </c>
    </row>
    <row r="67" spans="2:12" s="19" customFormat="1" x14ac:dyDescent="0.25">
      <c r="B67" s="158" t="s">
        <v>145</v>
      </c>
      <c r="C67" s="21"/>
      <c r="D67" s="22">
        <f t="shared" ref="D67:L67" si="4">D22*D$60*$C$14</f>
        <v>0</v>
      </c>
      <c r="E67" s="22">
        <f t="shared" si="4"/>
        <v>0</v>
      </c>
      <c r="F67" s="22">
        <f t="shared" si="4"/>
        <v>0</v>
      </c>
      <c r="G67" s="22">
        <f t="shared" si="4"/>
        <v>0</v>
      </c>
      <c r="H67" s="22">
        <f t="shared" si="4"/>
        <v>0</v>
      </c>
      <c r="I67" s="22">
        <f t="shared" si="4"/>
        <v>0</v>
      </c>
      <c r="J67" s="22">
        <f t="shared" si="4"/>
        <v>0</v>
      </c>
      <c r="K67" s="22">
        <f t="shared" si="4"/>
        <v>0</v>
      </c>
      <c r="L67" s="133">
        <f t="shared" si="4"/>
        <v>0</v>
      </c>
    </row>
    <row r="68" spans="2:12" s="19" customFormat="1" x14ac:dyDescent="0.25">
      <c r="B68" s="158" t="s">
        <v>146</v>
      </c>
      <c r="C68" s="21"/>
      <c r="D68" s="22">
        <f t="shared" ref="D68:L68" si="5">D23*D$60*$C$14</f>
        <v>82616777.00891009</v>
      </c>
      <c r="E68" s="22">
        <f t="shared" si="5"/>
        <v>79745826.08431235</v>
      </c>
      <c r="F68" s="22">
        <f t="shared" si="5"/>
        <v>78990675.229121938</v>
      </c>
      <c r="G68" s="22">
        <f t="shared" si="5"/>
        <v>78242675.253696576</v>
      </c>
      <c r="H68" s="22">
        <f t="shared" si="5"/>
        <v>77501758.442981675</v>
      </c>
      <c r="I68" s="22">
        <f t="shared" si="5"/>
        <v>71661346.346835941</v>
      </c>
      <c r="J68" s="22">
        <f t="shared" si="5"/>
        <v>69780032.632499993</v>
      </c>
      <c r="K68" s="22">
        <f t="shared" si="5"/>
        <v>80090209.633275017</v>
      </c>
      <c r="L68" s="133">
        <f t="shared" si="5"/>
        <v>84585551.331830114</v>
      </c>
    </row>
    <row r="69" spans="2:12" s="19" customFormat="1" x14ac:dyDescent="0.25">
      <c r="B69" s="158" t="s">
        <v>147</v>
      </c>
      <c r="C69" s="21"/>
      <c r="D69" s="22">
        <f t="shared" ref="D69:L69" si="6">D24*D$60*$C$14</f>
        <v>0</v>
      </c>
      <c r="E69" s="22">
        <f t="shared" si="6"/>
        <v>0</v>
      </c>
      <c r="F69" s="22">
        <f t="shared" si="6"/>
        <v>0</v>
      </c>
      <c r="G69" s="22">
        <f t="shared" si="6"/>
        <v>0</v>
      </c>
      <c r="H69" s="22">
        <f t="shared" si="6"/>
        <v>0</v>
      </c>
      <c r="I69" s="22">
        <f t="shared" si="6"/>
        <v>0</v>
      </c>
      <c r="J69" s="22">
        <f t="shared" si="6"/>
        <v>0</v>
      </c>
      <c r="K69" s="22">
        <f t="shared" si="6"/>
        <v>0</v>
      </c>
      <c r="L69" s="133">
        <f t="shared" si="6"/>
        <v>0</v>
      </c>
    </row>
    <row r="70" spans="2:12" s="19" customFormat="1" x14ac:dyDescent="0.25">
      <c r="B70" s="158" t="s">
        <v>148</v>
      </c>
      <c r="C70" s="21"/>
      <c r="D70" s="22">
        <f t="shared" ref="D70:L70" si="7">D25*D$60*$C$14</f>
        <v>0</v>
      </c>
      <c r="E70" s="22">
        <f t="shared" si="7"/>
        <v>0</v>
      </c>
      <c r="F70" s="22">
        <f t="shared" si="7"/>
        <v>0</v>
      </c>
      <c r="G70" s="22">
        <f t="shared" si="7"/>
        <v>0</v>
      </c>
      <c r="H70" s="22">
        <f t="shared" si="7"/>
        <v>0</v>
      </c>
      <c r="I70" s="22">
        <f t="shared" si="7"/>
        <v>0</v>
      </c>
      <c r="J70" s="22">
        <f t="shared" si="7"/>
        <v>0</v>
      </c>
      <c r="K70" s="22">
        <f t="shared" si="7"/>
        <v>0</v>
      </c>
      <c r="L70" s="133">
        <f t="shared" si="7"/>
        <v>0</v>
      </c>
    </row>
    <row r="71" spans="2:12" s="19" customFormat="1" x14ac:dyDescent="0.25">
      <c r="B71" s="158" t="s">
        <v>149</v>
      </c>
      <c r="C71" s="21"/>
      <c r="D71" s="22">
        <f t="shared" ref="D71:L71" si="8">D26*D$60*$C$14</f>
        <v>13411508.896992004</v>
      </c>
      <c r="E71" s="22">
        <f t="shared" si="8"/>
        <v>13043199.978251096</v>
      </c>
      <c r="F71" s="22">
        <f t="shared" si="8"/>
        <v>12919687.763234571</v>
      </c>
      <c r="G71" s="22">
        <f t="shared" si="8"/>
        <v>12797345.143661171</v>
      </c>
      <c r="H71" s="22">
        <f t="shared" si="8"/>
        <v>12676161.044079766</v>
      </c>
      <c r="I71" s="22">
        <f t="shared" si="8"/>
        <v>11447380.69022407</v>
      </c>
      <c r="J71" s="22">
        <f t="shared" si="8"/>
        <v>11023560</v>
      </c>
      <c r="K71" s="22">
        <f t="shared" si="8"/>
        <v>13920970.350000001</v>
      </c>
      <c r="L71" s="133">
        <f t="shared" si="8"/>
        <v>13809022.133400002</v>
      </c>
    </row>
    <row r="72" spans="2:12" s="19" customFormat="1" x14ac:dyDescent="0.25">
      <c r="B72" s="158" t="s">
        <v>150</v>
      </c>
      <c r="C72" s="21"/>
      <c r="D72" s="22">
        <f t="shared" ref="D72:L72" si="9">D27*D$60*$C$14</f>
        <v>0</v>
      </c>
      <c r="E72" s="22">
        <f t="shared" si="9"/>
        <v>0</v>
      </c>
      <c r="F72" s="22">
        <f t="shared" si="9"/>
        <v>0</v>
      </c>
      <c r="G72" s="22">
        <f t="shared" si="9"/>
        <v>0</v>
      </c>
      <c r="H72" s="22">
        <f t="shared" si="9"/>
        <v>0</v>
      </c>
      <c r="I72" s="22">
        <f t="shared" si="9"/>
        <v>0</v>
      </c>
      <c r="J72" s="22">
        <f t="shared" si="9"/>
        <v>0</v>
      </c>
      <c r="K72" s="22">
        <f t="shared" si="9"/>
        <v>0</v>
      </c>
      <c r="L72" s="133">
        <f t="shared" si="9"/>
        <v>0</v>
      </c>
    </row>
    <row r="73" spans="2:12" s="19" customFormat="1" x14ac:dyDescent="0.25">
      <c r="B73" s="158" t="s">
        <v>151</v>
      </c>
      <c r="C73" s="21"/>
      <c r="D73" s="22">
        <f t="shared" ref="D73:L73" si="10">D28*D$60*$C$14</f>
        <v>0</v>
      </c>
      <c r="E73" s="22">
        <f t="shared" si="10"/>
        <v>0</v>
      </c>
      <c r="F73" s="22">
        <f t="shared" si="10"/>
        <v>0</v>
      </c>
      <c r="G73" s="22">
        <f t="shared" si="10"/>
        <v>0</v>
      </c>
      <c r="H73" s="22">
        <f t="shared" si="10"/>
        <v>0</v>
      </c>
      <c r="I73" s="22">
        <f t="shared" si="10"/>
        <v>0</v>
      </c>
      <c r="J73" s="22">
        <f t="shared" si="10"/>
        <v>0</v>
      </c>
      <c r="K73" s="22">
        <f t="shared" si="10"/>
        <v>0</v>
      </c>
      <c r="L73" s="133">
        <f t="shared" si="10"/>
        <v>0</v>
      </c>
    </row>
    <row r="74" spans="2:12" s="19" customFormat="1" x14ac:dyDescent="0.25">
      <c r="B74" s="158" t="s">
        <v>152</v>
      </c>
      <c r="C74" s="21"/>
      <c r="D74" s="22">
        <f t="shared" ref="D74:L74" si="11">D29*D$60*$C$14</f>
        <v>0</v>
      </c>
      <c r="E74" s="22">
        <f t="shared" si="11"/>
        <v>0</v>
      </c>
      <c r="F74" s="22">
        <f t="shared" si="11"/>
        <v>0</v>
      </c>
      <c r="G74" s="22">
        <f t="shared" si="11"/>
        <v>0</v>
      </c>
      <c r="H74" s="22">
        <f t="shared" si="11"/>
        <v>0</v>
      </c>
      <c r="I74" s="22">
        <f t="shared" si="11"/>
        <v>0</v>
      </c>
      <c r="J74" s="22">
        <f t="shared" si="11"/>
        <v>0</v>
      </c>
      <c r="K74" s="22">
        <f t="shared" si="11"/>
        <v>0</v>
      </c>
      <c r="L74" s="133">
        <f t="shared" si="11"/>
        <v>0</v>
      </c>
    </row>
    <row r="75" spans="2:12" s="19" customFormat="1" x14ac:dyDescent="0.25">
      <c r="B75" s="158" t="s">
        <v>153</v>
      </c>
      <c r="C75" s="21"/>
      <c r="D75" s="22">
        <f t="shared" ref="D75:L75" si="12">D30*D$60*$C$14</f>
        <v>0</v>
      </c>
      <c r="E75" s="22">
        <f t="shared" si="12"/>
        <v>0</v>
      </c>
      <c r="F75" s="22">
        <f t="shared" si="12"/>
        <v>0</v>
      </c>
      <c r="G75" s="22">
        <f t="shared" si="12"/>
        <v>0</v>
      </c>
      <c r="H75" s="22">
        <f t="shared" si="12"/>
        <v>0</v>
      </c>
      <c r="I75" s="22">
        <f t="shared" si="12"/>
        <v>0</v>
      </c>
      <c r="J75" s="22">
        <f t="shared" si="12"/>
        <v>0</v>
      </c>
      <c r="K75" s="22">
        <f t="shared" si="12"/>
        <v>0</v>
      </c>
      <c r="L75" s="133">
        <f t="shared" si="12"/>
        <v>0</v>
      </c>
    </row>
    <row r="76" spans="2:12" s="19" customFormat="1" x14ac:dyDescent="0.25">
      <c r="B76" s="158" t="s">
        <v>154</v>
      </c>
      <c r="C76" s="21"/>
      <c r="D76" s="22">
        <f t="shared" ref="D76:L76" si="13">D31*D$60*$C$14</f>
        <v>936834648.28563726</v>
      </c>
      <c r="E76" s="22">
        <f t="shared" si="13"/>
        <v>924726249.58035219</v>
      </c>
      <c r="F76" s="22">
        <f t="shared" si="13"/>
        <v>915969580.39180648</v>
      </c>
      <c r="G76" s="22">
        <f t="shared" si="13"/>
        <v>907295832.23563349</v>
      </c>
      <c r="H76" s="22">
        <f t="shared" si="13"/>
        <v>898704219.89345229</v>
      </c>
      <c r="I76" s="22">
        <f t="shared" si="13"/>
        <v>909249523.19831848</v>
      </c>
      <c r="J76" s="22">
        <f t="shared" si="13"/>
        <v>846767302.44299996</v>
      </c>
      <c r="K76" s="22">
        <f t="shared" si="13"/>
        <v>904781434.83202493</v>
      </c>
      <c r="L76" s="133">
        <f t="shared" si="13"/>
        <v>907497229.56807017</v>
      </c>
    </row>
    <row r="77" spans="2:12" s="19" customFormat="1" x14ac:dyDescent="0.25">
      <c r="B77" s="158" t="s">
        <v>155</v>
      </c>
      <c r="C77" s="21"/>
      <c r="D77" s="22">
        <f t="shared" ref="D77:L77" si="14">D32*D$60*$C$14</f>
        <v>63442610.274088189</v>
      </c>
      <c r="E77" s="22">
        <f t="shared" si="14"/>
        <v>64588853.75060346</v>
      </c>
      <c r="F77" s="22">
        <f t="shared" si="14"/>
        <v>63977231.418245055</v>
      </c>
      <c r="G77" s="22">
        <f t="shared" si="14"/>
        <v>63371400.826345168</v>
      </c>
      <c r="H77" s="22">
        <f t="shared" si="14"/>
        <v>62771307.130180642</v>
      </c>
      <c r="I77" s="22">
        <f t="shared" si="14"/>
        <v>66167385.315846711</v>
      </c>
      <c r="J77" s="22">
        <f t="shared" si="14"/>
        <v>64993072.500000007</v>
      </c>
      <c r="K77" s="22">
        <f t="shared" si="14"/>
        <v>63026655.600000001</v>
      </c>
      <c r="L77" s="133">
        <f t="shared" si="14"/>
        <v>56761782.593250014</v>
      </c>
    </row>
    <row r="78" spans="2:12" s="19" customFormat="1" x14ac:dyDescent="0.25">
      <c r="B78" s="158" t="s">
        <v>156</v>
      </c>
      <c r="C78" s="21"/>
      <c r="D78" s="22">
        <f t="shared" ref="D78:L78" si="15">D33*D$60*$C$14</f>
        <v>54876260.708320543</v>
      </c>
      <c r="E78" s="22">
        <f t="shared" si="15"/>
        <v>55183757.849397048</v>
      </c>
      <c r="F78" s="22">
        <f t="shared" si="15"/>
        <v>54661196.807913393</v>
      </c>
      <c r="G78" s="22">
        <f t="shared" si="15"/>
        <v>54143584.143501513</v>
      </c>
      <c r="H78" s="22">
        <f t="shared" si="15"/>
        <v>53630872.997644037</v>
      </c>
      <c r="I78" s="22">
        <f t="shared" si="15"/>
        <v>54727675.624798901</v>
      </c>
      <c r="J78" s="22">
        <f t="shared" si="15"/>
        <v>54847020.975000001</v>
      </c>
      <c r="K78" s="22">
        <f t="shared" si="15"/>
        <v>53691346.946400017</v>
      </c>
      <c r="L78" s="133">
        <f t="shared" si="15"/>
        <v>50510425.692342304</v>
      </c>
    </row>
    <row r="79" spans="2:12" s="19" customFormat="1" x14ac:dyDescent="0.25">
      <c r="B79" s="158" t="s">
        <v>157</v>
      </c>
      <c r="C79" s="21"/>
      <c r="D79" s="22">
        <f t="shared" ref="D79:L79" si="16">D34*D$60*$C$14</f>
        <v>11725543.105703866</v>
      </c>
      <c r="E79" s="22">
        <f t="shared" si="16"/>
        <v>11837554.925267188</v>
      </c>
      <c r="F79" s="22">
        <f t="shared" si="16"/>
        <v>11725459.532139929</v>
      </c>
      <c r="G79" s="22">
        <f t="shared" si="16"/>
        <v>11614425.623182304</v>
      </c>
      <c r="H79" s="22">
        <f t="shared" si="16"/>
        <v>11504443.146699851</v>
      </c>
      <c r="I79" s="22">
        <f t="shared" si="16"/>
        <v>11752180.822287159</v>
      </c>
      <c r="J79" s="22">
        <f t="shared" si="16"/>
        <v>11915640</v>
      </c>
      <c r="K79" s="22">
        <f t="shared" si="16"/>
        <v>11541816</v>
      </c>
      <c r="L79" s="133">
        <f t="shared" si="16"/>
        <v>10687721.616000002</v>
      </c>
    </row>
    <row r="80" spans="2:12" s="19" customFormat="1" x14ac:dyDescent="0.25">
      <c r="B80" s="158" t="s">
        <v>158</v>
      </c>
      <c r="C80" s="21"/>
      <c r="D80" s="22">
        <f t="shared" ref="D80:L80" si="17">D35*D$60*$C$14</f>
        <v>0</v>
      </c>
      <c r="E80" s="22">
        <f t="shared" si="17"/>
        <v>0</v>
      </c>
      <c r="F80" s="22">
        <f t="shared" si="17"/>
        <v>0</v>
      </c>
      <c r="G80" s="22">
        <f t="shared" si="17"/>
        <v>0</v>
      </c>
      <c r="H80" s="22">
        <f t="shared" si="17"/>
        <v>0</v>
      </c>
      <c r="I80" s="22">
        <f t="shared" si="17"/>
        <v>0</v>
      </c>
      <c r="J80" s="22">
        <f t="shared" si="17"/>
        <v>0</v>
      </c>
      <c r="K80" s="22">
        <f t="shared" si="17"/>
        <v>0</v>
      </c>
      <c r="L80" s="133">
        <f t="shared" si="17"/>
        <v>0</v>
      </c>
    </row>
    <row r="81" spans="2:12" s="19" customFormat="1" x14ac:dyDescent="0.25">
      <c r="B81" s="158" t="s">
        <v>159</v>
      </c>
      <c r="C81" s="21"/>
      <c r="D81" s="22">
        <f t="shared" ref="D81:L81" si="18">D36*D$60*$C$14</f>
        <v>240339859.25857058</v>
      </c>
      <c r="E81" s="22">
        <f t="shared" si="18"/>
        <v>240547273.5371615</v>
      </c>
      <c r="F81" s="22">
        <f t="shared" si="18"/>
        <v>238269417.90201813</v>
      </c>
      <c r="G81" s="22">
        <f t="shared" si="18"/>
        <v>236013132.3566882</v>
      </c>
      <c r="H81" s="22">
        <f t="shared" si="18"/>
        <v>233778212.64381334</v>
      </c>
      <c r="I81" s="22">
        <f t="shared" si="18"/>
        <v>228772549.24944919</v>
      </c>
      <c r="J81" s="22">
        <f t="shared" si="18"/>
        <v>236168356.5</v>
      </c>
      <c r="K81" s="22">
        <f t="shared" si="18"/>
        <v>240474089.47500002</v>
      </c>
      <c r="L81" s="133">
        <f t="shared" si="18"/>
        <v>225607542.22905004</v>
      </c>
    </row>
    <row r="82" spans="2:12" s="19" customFormat="1" x14ac:dyDescent="0.25">
      <c r="B82" s="158" t="s">
        <v>160</v>
      </c>
      <c r="C82" s="21"/>
      <c r="D82" s="22">
        <f t="shared" ref="D82:L82" si="19">D37*D$60*$C$14</f>
        <v>83468687.34582743</v>
      </c>
      <c r="E82" s="22">
        <f t="shared" si="19"/>
        <v>84271234.981832534</v>
      </c>
      <c r="F82" s="22">
        <f t="shared" si="19"/>
        <v>83473230.894481272</v>
      </c>
      <c r="G82" s="22">
        <f t="shared" si="19"/>
        <v>82682783.484370679</v>
      </c>
      <c r="H82" s="22">
        <f t="shared" si="19"/>
        <v>81899821.193758354</v>
      </c>
      <c r="I82" s="22">
        <f t="shared" si="19"/>
        <v>86882749.411772832</v>
      </c>
      <c r="J82" s="22">
        <f t="shared" si="19"/>
        <v>82790776.5</v>
      </c>
      <c r="K82" s="22">
        <f t="shared" si="19"/>
        <v>81086554.125</v>
      </c>
      <c r="L82" s="133">
        <f t="shared" si="19"/>
        <v>76033469.899350017</v>
      </c>
    </row>
    <row r="83" spans="2:12" s="19" customFormat="1" x14ac:dyDescent="0.25">
      <c r="B83" s="158" t="s">
        <v>161</v>
      </c>
      <c r="C83" s="21"/>
      <c r="D83" s="22">
        <f t="shared" ref="D83:L83" si="20">D38*D$60*$C$14</f>
        <v>0</v>
      </c>
      <c r="E83" s="22">
        <f t="shared" si="20"/>
        <v>0</v>
      </c>
      <c r="F83" s="22">
        <f t="shared" si="20"/>
        <v>0</v>
      </c>
      <c r="G83" s="22">
        <f t="shared" si="20"/>
        <v>0</v>
      </c>
      <c r="H83" s="22">
        <f t="shared" si="20"/>
        <v>0</v>
      </c>
      <c r="I83" s="22">
        <f t="shared" si="20"/>
        <v>0</v>
      </c>
      <c r="J83" s="22">
        <f t="shared" si="20"/>
        <v>0</v>
      </c>
      <c r="K83" s="22">
        <f t="shared" si="20"/>
        <v>0</v>
      </c>
      <c r="L83" s="133">
        <f t="shared" si="20"/>
        <v>0</v>
      </c>
    </row>
    <row r="84" spans="2:12" s="19" customFormat="1" x14ac:dyDescent="0.25">
      <c r="B84" s="158" t="s">
        <v>162</v>
      </c>
      <c r="C84" s="21"/>
      <c r="D84" s="22">
        <f t="shared" ref="D84:L84" si="21">D39*D$60*$C$14</f>
        <v>71740238.687219992</v>
      </c>
      <c r="E84" s="22">
        <f t="shared" si="21"/>
        <v>71800417.874880984</v>
      </c>
      <c r="F84" s="22">
        <f t="shared" si="21"/>
        <v>71120505.839059576</v>
      </c>
      <c r="G84" s="22">
        <f t="shared" si="21"/>
        <v>70447032.211121246</v>
      </c>
      <c r="H84" s="22">
        <f t="shared" si="21"/>
        <v>69779936.022743806</v>
      </c>
      <c r="I84" s="22">
        <f t="shared" si="21"/>
        <v>70133636.600879773</v>
      </c>
      <c r="J84" s="22">
        <f t="shared" si="21"/>
        <v>69750390</v>
      </c>
      <c r="K84" s="22">
        <f t="shared" si="21"/>
        <v>70833187.5</v>
      </c>
      <c r="L84" s="133">
        <f t="shared" si="21"/>
        <v>67183245.410250008</v>
      </c>
    </row>
    <row r="85" spans="2:12" s="19" customFormat="1" x14ac:dyDescent="0.25">
      <c r="B85" s="158" t="s">
        <v>163</v>
      </c>
      <c r="C85" s="21"/>
      <c r="D85" s="22">
        <f t="shared" ref="D85:L85" si="22">D40*D$60*$C$14</f>
        <v>476700304.55430943</v>
      </c>
      <c r="E85" s="22">
        <f t="shared" si="22"/>
        <v>478538493.18625194</v>
      </c>
      <c r="F85" s="22">
        <f t="shared" si="22"/>
        <v>474006986.39630318</v>
      </c>
      <c r="G85" s="22">
        <f t="shared" si="22"/>
        <v>469518390.58233601</v>
      </c>
      <c r="H85" s="22">
        <f t="shared" si="22"/>
        <v>465072299.40007132</v>
      </c>
      <c r="I85" s="22">
        <f t="shared" si="22"/>
        <v>472789588.57110757</v>
      </c>
      <c r="J85" s="22">
        <f t="shared" si="22"/>
        <v>470173445.10750002</v>
      </c>
      <c r="K85" s="22">
        <f t="shared" si="22"/>
        <v>468420611.740125</v>
      </c>
      <c r="L85" s="133">
        <f t="shared" si="22"/>
        <v>441890553.62912536</v>
      </c>
    </row>
    <row r="86" spans="2:12" s="19" customFormat="1" x14ac:dyDescent="0.25">
      <c r="B86" s="158" t="s">
        <v>164</v>
      </c>
      <c r="C86" s="21"/>
      <c r="D86" s="22">
        <f t="shared" ref="D86:L86" si="23">D41*D$60*$C$14</f>
        <v>0</v>
      </c>
      <c r="E86" s="22">
        <f t="shared" si="23"/>
        <v>0</v>
      </c>
      <c r="F86" s="22">
        <f t="shared" si="23"/>
        <v>0</v>
      </c>
      <c r="G86" s="22">
        <f t="shared" si="23"/>
        <v>0</v>
      </c>
      <c r="H86" s="22">
        <f t="shared" si="23"/>
        <v>0</v>
      </c>
      <c r="I86" s="22">
        <f t="shared" si="23"/>
        <v>0</v>
      </c>
      <c r="J86" s="22">
        <f t="shared" si="23"/>
        <v>0</v>
      </c>
      <c r="K86" s="22">
        <f t="shared" si="23"/>
        <v>0</v>
      </c>
      <c r="L86" s="133">
        <f t="shared" si="23"/>
        <v>0</v>
      </c>
    </row>
    <row r="87" spans="2:12" s="19" customFormat="1" x14ac:dyDescent="0.25">
      <c r="B87" s="158" t="s">
        <v>165</v>
      </c>
      <c r="C87" s="21"/>
      <c r="D87" s="22">
        <f t="shared" ref="D87:L87" si="24">D42*D$60*$C$14</f>
        <v>0</v>
      </c>
      <c r="E87" s="22">
        <f t="shared" si="24"/>
        <v>0</v>
      </c>
      <c r="F87" s="22">
        <f t="shared" si="24"/>
        <v>0</v>
      </c>
      <c r="G87" s="22">
        <f t="shared" si="24"/>
        <v>0</v>
      </c>
      <c r="H87" s="22">
        <f t="shared" si="24"/>
        <v>0</v>
      </c>
      <c r="I87" s="22">
        <f t="shared" si="24"/>
        <v>0</v>
      </c>
      <c r="J87" s="22">
        <f t="shared" si="24"/>
        <v>0</v>
      </c>
      <c r="K87" s="22">
        <f t="shared" si="24"/>
        <v>0</v>
      </c>
      <c r="L87" s="133">
        <f t="shared" si="24"/>
        <v>0</v>
      </c>
    </row>
    <row r="88" spans="2:12" s="19" customFormat="1" x14ac:dyDescent="0.25">
      <c r="B88" s="158" t="s">
        <v>166</v>
      </c>
      <c r="C88" s="21"/>
      <c r="D88" s="22">
        <f t="shared" ref="D88:L88" si="25">D43*D$60*$C$14</f>
        <v>0</v>
      </c>
      <c r="E88" s="22">
        <f t="shared" si="25"/>
        <v>0</v>
      </c>
      <c r="F88" s="22">
        <f t="shared" si="25"/>
        <v>0</v>
      </c>
      <c r="G88" s="22">
        <f t="shared" si="25"/>
        <v>0</v>
      </c>
      <c r="H88" s="22">
        <f t="shared" si="25"/>
        <v>0</v>
      </c>
      <c r="I88" s="22">
        <f t="shared" si="25"/>
        <v>0</v>
      </c>
      <c r="J88" s="22">
        <f t="shared" si="25"/>
        <v>0</v>
      </c>
      <c r="K88" s="22">
        <f t="shared" si="25"/>
        <v>0</v>
      </c>
      <c r="L88" s="133">
        <f t="shared" si="25"/>
        <v>0</v>
      </c>
    </row>
    <row r="89" spans="2:12" s="19" customFormat="1" x14ac:dyDescent="0.25">
      <c r="B89" s="158" t="s">
        <v>167</v>
      </c>
      <c r="C89" s="21"/>
      <c r="D89" s="22">
        <f t="shared" ref="D89:L89" si="26">D44*D$60*$C$14</f>
        <v>0</v>
      </c>
      <c r="E89" s="22">
        <f t="shared" si="26"/>
        <v>0</v>
      </c>
      <c r="F89" s="22">
        <f t="shared" si="26"/>
        <v>0</v>
      </c>
      <c r="G89" s="22">
        <f t="shared" si="26"/>
        <v>0</v>
      </c>
      <c r="H89" s="22">
        <f t="shared" si="26"/>
        <v>0</v>
      </c>
      <c r="I89" s="22">
        <f t="shared" si="26"/>
        <v>0</v>
      </c>
      <c r="J89" s="22">
        <f t="shared" si="26"/>
        <v>0</v>
      </c>
      <c r="K89" s="22">
        <f t="shared" si="26"/>
        <v>0</v>
      </c>
      <c r="L89" s="133">
        <f t="shared" si="26"/>
        <v>0</v>
      </c>
    </row>
    <row r="90" spans="2:12" s="19" customFormat="1" x14ac:dyDescent="0.25">
      <c r="B90" s="158" t="s">
        <v>168</v>
      </c>
      <c r="C90" s="21"/>
      <c r="D90" s="22">
        <f t="shared" ref="D90:L90" si="27">D45*D$60*$C$14</f>
        <v>133797699.00855735</v>
      </c>
      <c r="E90" s="22">
        <f t="shared" si="27"/>
        <v>134626055.07024932</v>
      </c>
      <c r="F90" s="22">
        <f t="shared" si="27"/>
        <v>133351217.43160321</v>
      </c>
      <c r="G90" s="22">
        <f t="shared" si="27"/>
        <v>132088451.83208843</v>
      </c>
      <c r="H90" s="22">
        <f t="shared" si="27"/>
        <v>130837643.9558703</v>
      </c>
      <c r="I90" s="22">
        <f t="shared" si="27"/>
        <v>135844738.60935715</v>
      </c>
      <c r="J90" s="22">
        <f t="shared" si="27"/>
        <v>134432296.5</v>
      </c>
      <c r="K90" s="22">
        <f t="shared" si="27"/>
        <v>128900427.00000001</v>
      </c>
      <c r="L90" s="133">
        <f t="shared" si="27"/>
        <v>122352224.26995</v>
      </c>
    </row>
    <row r="91" spans="2:12" s="19" customFormat="1" x14ac:dyDescent="0.25">
      <c r="B91" s="158" t="s">
        <v>169</v>
      </c>
      <c r="C91" s="21"/>
      <c r="D91" s="22">
        <f t="shared" ref="D91:L91" si="28">D46*D$60*$C$14</f>
        <v>0</v>
      </c>
      <c r="E91" s="22">
        <f t="shared" si="28"/>
        <v>0</v>
      </c>
      <c r="F91" s="22">
        <f t="shared" si="28"/>
        <v>0</v>
      </c>
      <c r="G91" s="22">
        <f t="shared" si="28"/>
        <v>0</v>
      </c>
      <c r="H91" s="22">
        <f t="shared" si="28"/>
        <v>0</v>
      </c>
      <c r="I91" s="22">
        <f t="shared" si="28"/>
        <v>0</v>
      </c>
      <c r="J91" s="22">
        <f t="shared" si="28"/>
        <v>0</v>
      </c>
      <c r="K91" s="22">
        <f t="shared" si="28"/>
        <v>0</v>
      </c>
      <c r="L91" s="133">
        <f t="shared" si="28"/>
        <v>0</v>
      </c>
    </row>
    <row r="92" spans="2:12" s="19" customFormat="1" x14ac:dyDescent="0.25">
      <c r="B92" s="158" t="s">
        <v>170</v>
      </c>
      <c r="C92" s="21"/>
      <c r="D92" s="22">
        <f t="shared" ref="D92:L92" si="29">D47*D$60*$C$14</f>
        <v>424383724.13825637</v>
      </c>
      <c r="E92" s="22">
        <f t="shared" si="29"/>
        <v>420015845.69753397</v>
      </c>
      <c r="F92" s="22">
        <f t="shared" si="29"/>
        <v>416038517.47051579</v>
      </c>
      <c r="G92" s="22">
        <f t="shared" si="29"/>
        <v>412098852.44117814</v>
      </c>
      <c r="H92" s="22">
        <f t="shared" si="29"/>
        <v>408196493.95893067</v>
      </c>
      <c r="I92" s="22">
        <f t="shared" si="29"/>
        <v>410274821.25384104</v>
      </c>
      <c r="J92" s="22">
        <f t="shared" si="29"/>
        <v>407713556.51700002</v>
      </c>
      <c r="K92" s="22">
        <f t="shared" si="29"/>
        <v>399792105.22530007</v>
      </c>
      <c r="L92" s="133">
        <f t="shared" si="29"/>
        <v>402948463.78364712</v>
      </c>
    </row>
    <row r="93" spans="2:12" s="19" customFormat="1" x14ac:dyDescent="0.25">
      <c r="B93" s="158" t="s">
        <v>171</v>
      </c>
      <c r="C93" s="21"/>
      <c r="D93" s="22">
        <f t="shared" ref="D93:L93" si="30">D48*D$60*$C$14</f>
        <v>23375075.772511609</v>
      </c>
      <c r="E93" s="22">
        <f t="shared" si="30"/>
        <v>21405290.385442466</v>
      </c>
      <c r="F93" s="22">
        <f t="shared" si="30"/>
        <v>21202593.590715222</v>
      </c>
      <c r="G93" s="22">
        <f t="shared" si="30"/>
        <v>21001816.227579564</v>
      </c>
      <c r="H93" s="22">
        <f t="shared" si="30"/>
        <v>20802940.120032053</v>
      </c>
      <c r="I93" s="22">
        <f t="shared" si="30"/>
        <v>18560423.652623162</v>
      </c>
      <c r="J93" s="22">
        <f t="shared" si="30"/>
        <v>18691200</v>
      </c>
      <c r="K93" s="22">
        <f t="shared" si="30"/>
        <v>18311535</v>
      </c>
      <c r="L93" s="133">
        <f t="shared" si="30"/>
        <v>25364654.010000005</v>
      </c>
    </row>
    <row r="94" spans="2:12" s="19" customFormat="1" x14ac:dyDescent="0.25">
      <c r="B94" s="158" t="s">
        <v>172</v>
      </c>
      <c r="C94" s="21"/>
      <c r="D94" s="22">
        <f t="shared" ref="D94:L94" si="31">D49*D$60*$C$14</f>
        <v>0</v>
      </c>
      <c r="E94" s="22">
        <f t="shared" si="31"/>
        <v>0</v>
      </c>
      <c r="F94" s="22">
        <f t="shared" si="31"/>
        <v>0</v>
      </c>
      <c r="G94" s="22">
        <f t="shared" si="31"/>
        <v>0</v>
      </c>
      <c r="H94" s="22">
        <f t="shared" si="31"/>
        <v>0</v>
      </c>
      <c r="I94" s="22">
        <f t="shared" si="31"/>
        <v>0</v>
      </c>
      <c r="J94" s="22">
        <f t="shared" si="31"/>
        <v>0</v>
      </c>
      <c r="K94" s="22">
        <f t="shared" si="31"/>
        <v>0</v>
      </c>
      <c r="L94" s="133">
        <f t="shared" si="31"/>
        <v>0</v>
      </c>
    </row>
    <row r="95" spans="2:12" s="19" customFormat="1" x14ac:dyDescent="0.25">
      <c r="B95" s="158" t="s">
        <v>173</v>
      </c>
      <c r="C95" s="21"/>
      <c r="D95" s="22">
        <f t="shared" ref="D95:L95" si="32">D50*D$60*$C$14</f>
        <v>590733839.95541489</v>
      </c>
      <c r="E95" s="22">
        <f t="shared" si="32"/>
        <v>576719289.17075276</v>
      </c>
      <c r="F95" s="22">
        <f t="shared" si="32"/>
        <v>571258062.09710431</v>
      </c>
      <c r="G95" s="22">
        <f t="shared" si="32"/>
        <v>565848549.95949161</v>
      </c>
      <c r="H95" s="22">
        <f t="shared" si="32"/>
        <v>560490263.04478347</v>
      </c>
      <c r="I95" s="22">
        <f t="shared" si="32"/>
        <v>559569453.51356995</v>
      </c>
      <c r="J95" s="22">
        <f t="shared" si="32"/>
        <v>525266346.96000004</v>
      </c>
      <c r="K95" s="22">
        <f t="shared" si="32"/>
        <v>552122464.35802507</v>
      </c>
      <c r="L95" s="133">
        <f t="shared" si="32"/>
        <v>581998794.15438533</v>
      </c>
    </row>
    <row r="96" spans="2:12" s="19" customFormat="1" x14ac:dyDescent="0.25">
      <c r="B96" s="158" t="s">
        <v>193</v>
      </c>
      <c r="C96" s="21"/>
      <c r="D96" s="22">
        <f t="shared" ref="D96:L96" si="33">D51*D$60*$C$14</f>
        <v>0</v>
      </c>
      <c r="E96" s="22">
        <f t="shared" si="33"/>
        <v>0</v>
      </c>
      <c r="F96" s="22">
        <f t="shared" si="33"/>
        <v>0</v>
      </c>
      <c r="G96" s="22">
        <f t="shared" si="33"/>
        <v>0</v>
      </c>
      <c r="H96" s="22">
        <f t="shared" si="33"/>
        <v>0</v>
      </c>
      <c r="I96" s="22">
        <f t="shared" si="33"/>
        <v>0</v>
      </c>
      <c r="J96" s="22">
        <f t="shared" si="33"/>
        <v>0</v>
      </c>
      <c r="K96" s="22">
        <f t="shared" si="33"/>
        <v>0</v>
      </c>
      <c r="L96" s="133">
        <f t="shared" si="33"/>
        <v>0</v>
      </c>
    </row>
    <row r="97" spans="2:12" s="19" customFormat="1" x14ac:dyDescent="0.25">
      <c r="B97" s="158" t="s">
        <v>174</v>
      </c>
      <c r="C97" s="21"/>
      <c r="D97" s="22">
        <f t="shared" ref="D97:L97" si="34">D52*D$60*$C$14</f>
        <v>0</v>
      </c>
      <c r="E97" s="22">
        <f t="shared" si="34"/>
        <v>0</v>
      </c>
      <c r="F97" s="22">
        <f t="shared" si="34"/>
        <v>0</v>
      </c>
      <c r="G97" s="22">
        <f t="shared" si="34"/>
        <v>0</v>
      </c>
      <c r="H97" s="22">
        <f t="shared" si="34"/>
        <v>0</v>
      </c>
      <c r="I97" s="22">
        <f t="shared" si="34"/>
        <v>0</v>
      </c>
      <c r="J97" s="22">
        <f t="shared" si="34"/>
        <v>0</v>
      </c>
      <c r="K97" s="22">
        <f t="shared" si="34"/>
        <v>0</v>
      </c>
      <c r="L97" s="133">
        <f t="shared" si="34"/>
        <v>0</v>
      </c>
    </row>
    <row r="98" spans="2:12" s="19" customFormat="1" x14ac:dyDescent="0.25">
      <c r="B98" s="158" t="s">
        <v>175</v>
      </c>
      <c r="C98" s="21"/>
      <c r="D98" s="22">
        <f t="shared" ref="D98:L98" si="35">D53*D$60*$C$14</f>
        <v>862546202.03412974</v>
      </c>
      <c r="E98" s="22">
        <f t="shared" si="35"/>
        <v>847687887.67024958</v>
      </c>
      <c r="F98" s="22">
        <f t="shared" si="35"/>
        <v>839660731.08111417</v>
      </c>
      <c r="G98" s="22">
        <f t="shared" si="35"/>
        <v>831709587.4253279</v>
      </c>
      <c r="H98" s="22">
        <f t="shared" si="35"/>
        <v>823833736.90055847</v>
      </c>
      <c r="I98" s="22">
        <f t="shared" si="35"/>
        <v>821999899.07268786</v>
      </c>
      <c r="J98" s="22">
        <f t="shared" si="35"/>
        <v>783493194.47100008</v>
      </c>
      <c r="K98" s="22">
        <f t="shared" si="35"/>
        <v>821547905.77514994</v>
      </c>
      <c r="L98" s="133">
        <f t="shared" si="35"/>
        <v>839882803.1016506</v>
      </c>
    </row>
    <row r="99" spans="2:12" s="19" customFormat="1" x14ac:dyDescent="0.25">
      <c r="B99" s="158" t="s">
        <v>176</v>
      </c>
      <c r="C99" s="21"/>
      <c r="D99" s="22">
        <f t="shared" ref="D99:L99" si="36">D54*D$60*$C$14</f>
        <v>451665877.61999464</v>
      </c>
      <c r="E99" s="22">
        <f t="shared" si="36"/>
        <v>458576727.14346534</v>
      </c>
      <c r="F99" s="22">
        <f t="shared" si="36"/>
        <v>454234247.73511744</v>
      </c>
      <c r="G99" s="22">
        <f t="shared" si="36"/>
        <v>449932889.31328249</v>
      </c>
      <c r="H99" s="22">
        <f t="shared" si="36"/>
        <v>445672262.48393601</v>
      </c>
      <c r="I99" s="22">
        <f t="shared" si="36"/>
        <v>458585883.20735413</v>
      </c>
      <c r="J99" s="22">
        <f t="shared" si="36"/>
        <v>458392804.866</v>
      </c>
      <c r="K99" s="22">
        <f t="shared" si="36"/>
        <v>454858900.50705004</v>
      </c>
      <c r="L99" s="133">
        <f t="shared" si="36"/>
        <v>408986419.86260486</v>
      </c>
    </row>
    <row r="100" spans="2:12" s="19" customFormat="1" x14ac:dyDescent="0.25">
      <c r="B100" s="158" t="s">
        <v>177</v>
      </c>
      <c r="C100" s="21"/>
      <c r="D100" s="22">
        <f t="shared" ref="D100:L100" si="37">D55*D$60*$C$14</f>
        <v>219800579.63470674</v>
      </c>
      <c r="E100" s="22">
        <f t="shared" si="37"/>
        <v>215787707.03074697</v>
      </c>
      <c r="F100" s="22">
        <f t="shared" si="37"/>
        <v>213744311.41363257</v>
      </c>
      <c r="G100" s="22">
        <f t="shared" si="37"/>
        <v>211720265.67379111</v>
      </c>
      <c r="H100" s="22">
        <f t="shared" si="37"/>
        <v>209715386.57810441</v>
      </c>
      <c r="I100" s="22">
        <f t="shared" si="37"/>
        <v>145529048.50583777</v>
      </c>
      <c r="J100" s="22">
        <f t="shared" si="37"/>
        <v>227349821.08200005</v>
      </c>
      <c r="K100" s="22">
        <f t="shared" si="37"/>
        <v>239155979.95335001</v>
      </c>
      <c r="L100" s="133">
        <f t="shared" si="37"/>
        <v>219111031.97660974</v>
      </c>
    </row>
    <row r="101" spans="2:12" s="62" customFormat="1" x14ac:dyDescent="0.25">
      <c r="B101" s="168" t="s">
        <v>181</v>
      </c>
      <c r="C101" s="162" t="s">
        <v>178</v>
      </c>
      <c r="D101" s="196">
        <f>SUM(D65:D100)</f>
        <v>5259741192.1445484</v>
      </c>
      <c r="E101" s="196">
        <f t="shared" ref="E101:L101" si="38">SUM(E65:E100)</f>
        <v>5209934220.9918661</v>
      </c>
      <c r="F101" s="196">
        <f t="shared" si="38"/>
        <v>5160598895.5504026</v>
      </c>
      <c r="G101" s="196">
        <f t="shared" si="38"/>
        <v>5111730749.5843763</v>
      </c>
      <c r="H101" s="196">
        <f t="shared" si="38"/>
        <v>5063325359.1508923</v>
      </c>
      <c r="I101" s="196">
        <f t="shared" si="38"/>
        <v>5015378342.1994648</v>
      </c>
      <c r="J101" s="196">
        <f t="shared" si="38"/>
        <v>4937989656.5190001</v>
      </c>
      <c r="K101" s="196">
        <f t="shared" si="38"/>
        <v>5119154526.22995</v>
      </c>
      <c r="L101" s="197">
        <f t="shared" si="38"/>
        <v>5043719859.7969761</v>
      </c>
    </row>
    <row r="102" spans="2:12" x14ac:dyDescent="0.25">
      <c r="F102" s="46"/>
      <c r="G102" s="46"/>
      <c r="H102" s="46"/>
      <c r="I102" s="46"/>
      <c r="J102" s="46"/>
      <c r="K102" s="46"/>
    </row>
    <row r="103" spans="2:12" x14ac:dyDescent="0.25">
      <c r="B103" s="15"/>
      <c r="C103" s="15"/>
      <c r="D103" s="15"/>
      <c r="E103" s="15"/>
      <c r="F103" s="51"/>
      <c r="G103" s="51"/>
      <c r="H103" s="51"/>
      <c r="I103" s="51"/>
      <c r="J103" s="51"/>
      <c r="K103" s="51"/>
    </row>
    <row r="104" spans="2:12" ht="76.5" customHeight="1" x14ac:dyDescent="0.25">
      <c r="B104" s="491" t="s">
        <v>656</v>
      </c>
      <c r="C104" s="18" t="s">
        <v>60</v>
      </c>
      <c r="D104" s="27"/>
      <c r="E104" s="27"/>
      <c r="F104" s="27"/>
      <c r="G104" s="27"/>
      <c r="H104" s="46"/>
      <c r="I104" s="46"/>
      <c r="J104" s="46"/>
      <c r="K104" s="46"/>
    </row>
    <row r="105" spans="2:12" x14ac:dyDescent="0.25">
      <c r="B105" s="47" t="s">
        <v>61</v>
      </c>
      <c r="C105" s="48">
        <v>0.1</v>
      </c>
      <c r="D105" s="119"/>
      <c r="E105" s="119"/>
      <c r="F105" s="46"/>
      <c r="G105" s="46"/>
      <c r="H105" s="44"/>
      <c r="I105" s="44"/>
      <c r="J105" s="44"/>
      <c r="K105" s="44"/>
    </row>
    <row r="106" spans="2:12" x14ac:dyDescent="0.25">
      <c r="B106" s="47" t="s">
        <v>62</v>
      </c>
      <c r="C106" s="48">
        <v>0</v>
      </c>
      <c r="D106" s="119"/>
      <c r="E106" s="119"/>
      <c r="F106" s="12"/>
      <c r="G106" s="46"/>
      <c r="H106" s="44"/>
      <c r="I106" s="44"/>
      <c r="J106" s="44"/>
      <c r="K106" s="44"/>
    </row>
    <row r="107" spans="2:12" x14ac:dyDescent="0.25">
      <c r="B107" s="47" t="s">
        <v>63</v>
      </c>
      <c r="C107" s="48">
        <v>0.3</v>
      </c>
      <c r="D107" s="119"/>
      <c r="E107" s="119"/>
      <c r="F107" s="12"/>
      <c r="G107" s="46"/>
      <c r="H107" s="44"/>
      <c r="I107" s="44"/>
      <c r="J107" s="44"/>
      <c r="K107" s="44"/>
    </row>
    <row r="108" spans="2:12" x14ac:dyDescent="0.25">
      <c r="B108" s="47" t="s">
        <v>64</v>
      </c>
      <c r="C108" s="48">
        <v>0.8</v>
      </c>
      <c r="D108" s="119"/>
      <c r="E108" s="119"/>
      <c r="F108" s="12"/>
      <c r="G108" s="46"/>
      <c r="H108" s="44"/>
      <c r="I108" s="44"/>
      <c r="J108" s="44"/>
      <c r="K108" s="44"/>
    </row>
    <row r="109" spans="2:12" x14ac:dyDescent="0.25">
      <c r="B109" s="47" t="s">
        <v>65</v>
      </c>
      <c r="C109" s="48">
        <v>0.8</v>
      </c>
      <c r="D109" s="119"/>
      <c r="E109" s="119"/>
      <c r="F109" s="12"/>
      <c r="G109" s="46"/>
      <c r="H109" s="44"/>
      <c r="I109" s="44"/>
      <c r="J109" s="44"/>
      <c r="K109" s="44"/>
    </row>
    <row r="110" spans="2:12" x14ac:dyDescent="0.25">
      <c r="B110" s="47" t="s">
        <v>66</v>
      </c>
      <c r="C110" s="48">
        <v>0.2</v>
      </c>
      <c r="D110" s="119"/>
      <c r="E110" s="119"/>
      <c r="F110" s="12"/>
      <c r="G110" s="46"/>
      <c r="H110" s="44"/>
      <c r="I110" s="44"/>
      <c r="J110" s="44"/>
      <c r="K110" s="44"/>
    </row>
    <row r="111" spans="2:12" x14ac:dyDescent="0.25">
      <c r="B111" s="49" t="s">
        <v>67</v>
      </c>
      <c r="C111" s="50">
        <v>0.8</v>
      </c>
      <c r="D111" s="119"/>
      <c r="E111" s="119"/>
      <c r="F111" s="12"/>
      <c r="G111" s="46"/>
      <c r="H111" s="44"/>
      <c r="I111" s="44"/>
      <c r="J111" s="44"/>
      <c r="K111" s="44"/>
    </row>
    <row r="112" spans="2:12" x14ac:dyDescent="0.25">
      <c r="B112" s="74"/>
      <c r="C112" s="75"/>
      <c r="D112" s="119"/>
      <c r="E112" s="119"/>
      <c r="F112" s="12"/>
      <c r="G112" s="46"/>
      <c r="H112" s="44"/>
      <c r="I112" s="44"/>
      <c r="J112" s="44"/>
      <c r="K112" s="44"/>
    </row>
    <row r="113" spans="2:11" ht="16.5" thickBot="1" x14ac:dyDescent="0.3">
      <c r="B113" s="74"/>
      <c r="C113" s="75"/>
      <c r="D113" s="119"/>
      <c r="E113" s="119"/>
      <c r="F113" s="12"/>
      <c r="G113" s="46"/>
      <c r="H113" s="44"/>
      <c r="I113" s="44"/>
      <c r="J113" s="44"/>
      <c r="K113" s="44"/>
    </row>
    <row r="114" spans="2:11" x14ac:dyDescent="0.25">
      <c r="B114" s="515" t="s">
        <v>68</v>
      </c>
      <c r="C114" s="516"/>
      <c r="D114" s="120"/>
      <c r="E114" s="120"/>
    </row>
    <row r="115" spans="2:11" x14ac:dyDescent="0.25">
      <c r="B115" s="9" t="s">
        <v>4</v>
      </c>
      <c r="C115" s="8">
        <f>C106</f>
        <v>0</v>
      </c>
      <c r="D115" s="13"/>
      <c r="E115" s="13"/>
    </row>
    <row r="116" spans="2:11" x14ac:dyDescent="0.25">
      <c r="B116" s="9" t="s">
        <v>5</v>
      </c>
      <c r="C116" s="8">
        <f>C110</f>
        <v>0.2</v>
      </c>
      <c r="D116" s="13"/>
      <c r="E116" s="13"/>
    </row>
    <row r="117" spans="2:11" x14ac:dyDescent="0.25">
      <c r="B117" s="9" t="s">
        <v>2</v>
      </c>
      <c r="C117" s="8">
        <f>C109</f>
        <v>0.8</v>
      </c>
      <c r="D117" s="13"/>
      <c r="E117" s="13"/>
    </row>
    <row r="118" spans="2:11" x14ac:dyDescent="0.25">
      <c r="B118" s="9" t="s">
        <v>6</v>
      </c>
      <c r="C118" s="8">
        <f>C109</f>
        <v>0.8</v>
      </c>
      <c r="D118" s="13"/>
      <c r="E118" s="13"/>
    </row>
    <row r="119" spans="2:11" x14ac:dyDescent="0.25">
      <c r="B119" s="9" t="s">
        <v>50</v>
      </c>
      <c r="C119" s="8">
        <f>C106</f>
        <v>0</v>
      </c>
      <c r="D119" s="13"/>
      <c r="E119" s="13"/>
    </row>
    <row r="120" spans="2:11" x14ac:dyDescent="0.25">
      <c r="B120" s="9" t="s">
        <v>7</v>
      </c>
      <c r="C120" s="8">
        <f>C109</f>
        <v>0.8</v>
      </c>
      <c r="D120" s="13"/>
      <c r="E120" s="13"/>
    </row>
    <row r="121" spans="2:11" x14ac:dyDescent="0.25">
      <c r="B121" s="9" t="s">
        <v>1</v>
      </c>
      <c r="C121" s="8">
        <f>C109</f>
        <v>0.8</v>
      </c>
      <c r="D121" s="13"/>
      <c r="E121" s="13"/>
    </row>
    <row r="122" spans="2:11" x14ac:dyDescent="0.25">
      <c r="B122" s="9" t="s">
        <v>12</v>
      </c>
      <c r="C122" s="8">
        <f>C109</f>
        <v>0.8</v>
      </c>
      <c r="D122" s="13"/>
      <c r="E122" s="13"/>
    </row>
    <row r="123" spans="2:11" x14ac:dyDescent="0.25">
      <c r="B123" s="9" t="s">
        <v>59</v>
      </c>
      <c r="C123" s="8">
        <f>C109</f>
        <v>0.8</v>
      </c>
      <c r="D123" s="13"/>
      <c r="E123" s="13"/>
    </row>
    <row r="124" spans="2:11" x14ac:dyDescent="0.25">
      <c r="B124" s="5" t="s">
        <v>8</v>
      </c>
      <c r="C124" s="6">
        <f>C109</f>
        <v>0.8</v>
      </c>
      <c r="D124" s="13"/>
      <c r="E124" s="13"/>
    </row>
    <row r="125" spans="2:11" s="14" customFormat="1" x14ac:dyDescent="0.25">
      <c r="B125" s="7" t="s">
        <v>9</v>
      </c>
      <c r="C125" s="8">
        <f>C106</f>
        <v>0</v>
      </c>
      <c r="D125" s="13"/>
      <c r="E125" s="13"/>
      <c r="F125" s="2"/>
      <c r="G125" s="2"/>
      <c r="H125" s="2"/>
      <c r="I125" s="2"/>
      <c r="J125" s="2"/>
      <c r="K125" s="2"/>
    </row>
    <row r="126" spans="2:11" s="14" customFormat="1" ht="16.5" thickBot="1" x14ac:dyDescent="0.3">
      <c r="B126" s="10" t="s">
        <v>10</v>
      </c>
      <c r="C126" s="11">
        <f>C110</f>
        <v>0.2</v>
      </c>
      <c r="D126" s="13"/>
      <c r="E126" s="13"/>
      <c r="F126" s="2"/>
      <c r="G126" s="2"/>
      <c r="H126" s="2"/>
      <c r="I126" s="2"/>
      <c r="J126" s="2"/>
      <c r="K126" s="2"/>
    </row>
    <row r="127" spans="2:11" x14ac:dyDescent="0.25">
      <c r="B127" s="14"/>
      <c r="C127" s="15"/>
      <c r="D127" s="15"/>
      <c r="E127" s="15"/>
    </row>
    <row r="128" spans="2:11" ht="16.5" thickBot="1" x14ac:dyDescent="0.3">
      <c r="B128" s="14"/>
      <c r="C128" s="15"/>
      <c r="D128" s="15"/>
      <c r="E128" s="15"/>
    </row>
    <row r="129" spans="2:11" ht="69.75" customHeight="1" x14ac:dyDescent="0.25">
      <c r="B129" s="495" t="s">
        <v>666</v>
      </c>
      <c r="C129" s="496" t="s">
        <v>13</v>
      </c>
      <c r="D129" s="28"/>
      <c r="E129" s="28"/>
    </row>
    <row r="130" spans="2:11" ht="16.5" thickBot="1" x14ac:dyDescent="0.3">
      <c r="B130" s="10"/>
      <c r="C130" s="498">
        <v>0.25</v>
      </c>
      <c r="D130" s="72"/>
      <c r="E130" s="72"/>
    </row>
    <row r="131" spans="2:11" x14ac:dyDescent="0.25">
      <c r="B131" s="12"/>
      <c r="C131" s="499"/>
      <c r="D131" s="54"/>
      <c r="E131" s="54"/>
    </row>
    <row r="132" spans="2:11" ht="16.5" thickBot="1" x14ac:dyDescent="0.3">
      <c r="B132" s="14"/>
      <c r="C132" s="500"/>
      <c r="D132" s="15"/>
      <c r="E132" s="15"/>
    </row>
    <row r="133" spans="2:11" ht="33" x14ac:dyDescent="0.35">
      <c r="B133" s="55" t="s">
        <v>75</v>
      </c>
      <c r="C133" s="497" t="s">
        <v>0</v>
      </c>
      <c r="D133" s="59"/>
      <c r="E133" s="59"/>
    </row>
    <row r="134" spans="2:11" x14ac:dyDescent="0.25">
      <c r="B134" s="9" t="s">
        <v>4</v>
      </c>
      <c r="C134" s="8">
        <f t="shared" ref="C134:C145" si="39">C115*$C$130</f>
        <v>0</v>
      </c>
      <c r="D134" s="13"/>
      <c r="E134" s="13"/>
    </row>
    <row r="135" spans="2:11" x14ac:dyDescent="0.25">
      <c r="B135" s="9" t="s">
        <v>5</v>
      </c>
      <c r="C135" s="8">
        <f t="shared" si="39"/>
        <v>0.05</v>
      </c>
      <c r="D135" s="13"/>
      <c r="E135" s="13"/>
    </row>
    <row r="136" spans="2:11" s="14" customFormat="1" x14ac:dyDescent="0.25">
      <c r="B136" s="9" t="s">
        <v>2</v>
      </c>
      <c r="C136" s="8">
        <f t="shared" si="39"/>
        <v>0.2</v>
      </c>
      <c r="D136" s="13"/>
      <c r="E136" s="13"/>
      <c r="F136" s="2"/>
      <c r="G136" s="2"/>
      <c r="H136" s="2"/>
      <c r="I136" s="2"/>
      <c r="J136" s="2"/>
      <c r="K136" s="2"/>
    </row>
    <row r="137" spans="2:11" s="14" customFormat="1" x14ac:dyDescent="0.25">
      <c r="B137" s="9" t="s">
        <v>6</v>
      </c>
      <c r="C137" s="8">
        <f t="shared" si="39"/>
        <v>0.2</v>
      </c>
      <c r="D137" s="13"/>
      <c r="E137" s="13"/>
      <c r="F137" s="2"/>
      <c r="G137" s="2"/>
      <c r="H137" s="2"/>
      <c r="I137" s="2"/>
      <c r="J137" s="2"/>
      <c r="K137" s="2"/>
    </row>
    <row r="138" spans="2:11" x14ac:dyDescent="0.25">
      <c r="B138" s="9" t="s">
        <v>50</v>
      </c>
      <c r="C138" s="8">
        <f t="shared" si="39"/>
        <v>0</v>
      </c>
      <c r="D138" s="13"/>
      <c r="E138" s="13"/>
    </row>
    <row r="139" spans="2:11" x14ac:dyDescent="0.25">
      <c r="B139" s="9" t="s">
        <v>7</v>
      </c>
      <c r="C139" s="8">
        <f t="shared" si="39"/>
        <v>0.2</v>
      </c>
      <c r="D139" s="13"/>
      <c r="E139" s="13"/>
    </row>
    <row r="140" spans="2:11" x14ac:dyDescent="0.25">
      <c r="B140" s="9" t="s">
        <v>1</v>
      </c>
      <c r="C140" s="8">
        <f t="shared" si="39"/>
        <v>0.2</v>
      </c>
      <c r="D140" s="13"/>
      <c r="E140" s="13"/>
    </row>
    <row r="141" spans="2:11" x14ac:dyDescent="0.25">
      <c r="B141" s="9" t="s">
        <v>12</v>
      </c>
      <c r="C141" s="8">
        <f t="shared" si="39"/>
        <v>0.2</v>
      </c>
      <c r="D141" s="13"/>
      <c r="E141" s="13"/>
    </row>
    <row r="142" spans="2:11" x14ac:dyDescent="0.25">
      <c r="B142" s="9" t="s">
        <v>58</v>
      </c>
      <c r="C142" s="8">
        <f t="shared" si="39"/>
        <v>0.2</v>
      </c>
      <c r="D142" s="13"/>
      <c r="E142" s="13"/>
    </row>
    <row r="143" spans="2:11" x14ac:dyDescent="0.25">
      <c r="B143" s="5" t="s">
        <v>8</v>
      </c>
      <c r="C143" s="6">
        <f t="shared" si="39"/>
        <v>0.2</v>
      </c>
      <c r="D143" s="13"/>
      <c r="E143" s="13"/>
    </row>
    <row r="144" spans="2:11" x14ac:dyDescent="0.25">
      <c r="B144" s="7" t="s">
        <v>9</v>
      </c>
      <c r="C144" s="8">
        <f t="shared" si="39"/>
        <v>0</v>
      </c>
      <c r="D144" s="13"/>
      <c r="E144" s="13"/>
    </row>
    <row r="145" spans="2:12" ht="16.5" thickBot="1" x14ac:dyDescent="0.3">
      <c r="B145" s="10" t="s">
        <v>10</v>
      </c>
      <c r="C145" s="11">
        <f t="shared" si="39"/>
        <v>0.05</v>
      </c>
      <c r="D145" s="13"/>
      <c r="E145" s="13"/>
      <c r="F145" s="57"/>
      <c r="G145" s="57"/>
      <c r="H145" s="57"/>
      <c r="I145" s="57"/>
    </row>
    <row r="146" spans="2:12" x14ac:dyDescent="0.25">
      <c r="B146" s="12"/>
      <c r="C146" s="54"/>
      <c r="D146" s="54"/>
      <c r="E146" s="54"/>
      <c r="F146" s="57"/>
      <c r="G146" s="57"/>
      <c r="H146" s="57"/>
      <c r="I146" s="57"/>
    </row>
    <row r="147" spans="2:12" ht="16.5" thickBot="1" x14ac:dyDescent="0.3">
      <c r="B147" s="58"/>
      <c r="C147" s="59"/>
      <c r="D147" s="59"/>
      <c r="E147" s="59"/>
      <c r="H147" s="60"/>
      <c r="I147" s="60"/>
    </row>
    <row r="148" spans="2:12" ht="68.25" customHeight="1" x14ac:dyDescent="0.25">
      <c r="B148" s="494" t="s">
        <v>665</v>
      </c>
      <c r="C148" s="52" t="s">
        <v>19</v>
      </c>
      <c r="D148" s="28"/>
      <c r="E148" s="28"/>
    </row>
    <row r="149" spans="2:12" ht="16.5" thickBot="1" x14ac:dyDescent="0.3">
      <c r="B149" s="10"/>
      <c r="C149" s="53">
        <v>0.35</v>
      </c>
      <c r="D149" s="72"/>
      <c r="E149" s="72"/>
    </row>
    <row r="150" spans="2:12" x14ac:dyDescent="0.25">
      <c r="B150" s="14"/>
      <c r="C150" s="15"/>
      <c r="D150" s="15"/>
      <c r="E150" s="15"/>
    </row>
    <row r="151" spans="2:12" s="19" customFormat="1" x14ac:dyDescent="0.25">
      <c r="B151" s="61" t="s">
        <v>104</v>
      </c>
      <c r="C151" s="17" t="s">
        <v>92</v>
      </c>
      <c r="D151" s="17">
        <v>2005</v>
      </c>
      <c r="E151" s="17">
        <v>2006</v>
      </c>
      <c r="F151" s="17">
        <v>2007</v>
      </c>
      <c r="G151" s="17">
        <v>2008</v>
      </c>
      <c r="H151" s="17">
        <v>2009</v>
      </c>
      <c r="I151" s="17">
        <v>2010</v>
      </c>
      <c r="J151" s="17">
        <v>2011</v>
      </c>
      <c r="K151" s="17">
        <v>2012</v>
      </c>
      <c r="L151" s="18">
        <v>2013</v>
      </c>
    </row>
    <row r="152" spans="2:12" s="19" customFormat="1" x14ac:dyDescent="0.25">
      <c r="B152" s="169" t="s">
        <v>28</v>
      </c>
      <c r="C152" s="39"/>
      <c r="D152" s="85"/>
      <c r="E152" s="85"/>
      <c r="F152" s="85"/>
      <c r="G152" s="85"/>
      <c r="H152" s="85"/>
      <c r="I152" s="85"/>
      <c r="J152" s="85"/>
      <c r="K152" s="85"/>
      <c r="L152" s="86"/>
    </row>
    <row r="153" spans="2:12" s="19" customFormat="1" x14ac:dyDescent="0.25">
      <c r="B153" s="158" t="s">
        <v>143</v>
      </c>
      <c r="C153" s="21"/>
      <c r="D153" s="205">
        <f t="shared" ref="D153:L153" si="40">((D65-$C$149)*$C$143)/10^3</f>
        <v>-6.9999999999999994E-5</v>
      </c>
      <c r="E153" s="205">
        <f t="shared" si="40"/>
        <v>-6.9999999999999994E-5</v>
      </c>
      <c r="F153" s="205">
        <f t="shared" si="40"/>
        <v>-6.9999999999999994E-5</v>
      </c>
      <c r="G153" s="205">
        <f t="shared" si="40"/>
        <v>-6.9999999999999994E-5</v>
      </c>
      <c r="H153" s="205">
        <f t="shared" si="40"/>
        <v>-6.9999999999999994E-5</v>
      </c>
      <c r="I153" s="205">
        <f t="shared" si="40"/>
        <v>-6.9999999999999994E-5</v>
      </c>
      <c r="J153" s="205">
        <f t="shared" si="40"/>
        <v>-6.9999999999999994E-5</v>
      </c>
      <c r="K153" s="205">
        <f t="shared" si="40"/>
        <v>-6.9999999999999994E-5</v>
      </c>
      <c r="L153" s="206">
        <f t="shared" si="40"/>
        <v>-6.9999999999999994E-5</v>
      </c>
    </row>
    <row r="154" spans="2:12" s="19" customFormat="1" x14ac:dyDescent="0.25">
      <c r="B154" s="158" t="s">
        <v>144</v>
      </c>
      <c r="C154" s="21"/>
      <c r="D154" s="22">
        <f t="shared" ref="D154:L154" si="41">((D66-$C$149)*$C$143)/10^3</f>
        <v>103656.35110107964</v>
      </c>
      <c r="E154" s="22">
        <f t="shared" si="41"/>
        <v>102166.51134502304</v>
      </c>
      <c r="F154" s="22">
        <f t="shared" si="41"/>
        <v>101199.04844125542</v>
      </c>
      <c r="G154" s="22">
        <f t="shared" si="41"/>
        <v>100240.7469002201</v>
      </c>
      <c r="H154" s="22">
        <f t="shared" si="41"/>
        <v>99291.51996865058</v>
      </c>
      <c r="I154" s="22">
        <f t="shared" si="41"/>
        <v>96286.011640534576</v>
      </c>
      <c r="J154" s="22">
        <f t="shared" si="41"/>
        <v>92888.167822999996</v>
      </c>
      <c r="K154" s="22">
        <f t="shared" si="41"/>
        <v>103319.66637185002</v>
      </c>
      <c r="L154" s="133">
        <f t="shared" si="41"/>
        <v>101701.7848370921</v>
      </c>
    </row>
    <row r="155" spans="2:12" s="19" customFormat="1" x14ac:dyDescent="0.25">
      <c r="B155" s="158" t="s">
        <v>145</v>
      </c>
      <c r="C155" s="21"/>
      <c r="D155" s="205">
        <f t="shared" ref="D155:L155" si="42">((D67-$C$149)*$C$143)/10^3</f>
        <v>-6.9999999999999994E-5</v>
      </c>
      <c r="E155" s="205">
        <f t="shared" si="42"/>
        <v>-6.9999999999999994E-5</v>
      </c>
      <c r="F155" s="205">
        <f t="shared" si="42"/>
        <v>-6.9999999999999994E-5</v>
      </c>
      <c r="G155" s="205">
        <f t="shared" si="42"/>
        <v>-6.9999999999999994E-5</v>
      </c>
      <c r="H155" s="205">
        <f t="shared" si="42"/>
        <v>-6.9999999999999994E-5</v>
      </c>
      <c r="I155" s="205">
        <f t="shared" si="42"/>
        <v>-6.9999999999999994E-5</v>
      </c>
      <c r="J155" s="205">
        <f t="shared" si="42"/>
        <v>-6.9999999999999994E-5</v>
      </c>
      <c r="K155" s="205">
        <f t="shared" si="42"/>
        <v>-6.9999999999999994E-5</v>
      </c>
      <c r="L155" s="206">
        <f t="shared" si="42"/>
        <v>-6.9999999999999994E-5</v>
      </c>
    </row>
    <row r="156" spans="2:12" s="19" customFormat="1" x14ac:dyDescent="0.25">
      <c r="B156" s="158" t="s">
        <v>146</v>
      </c>
      <c r="C156" s="21"/>
      <c r="D156" s="22">
        <f t="shared" ref="D156:L156" si="43">((D68-$C$149)*$C$143)/10^3</f>
        <v>16523.355331782022</v>
      </c>
      <c r="E156" s="22">
        <f t="shared" si="43"/>
        <v>15949.165146862471</v>
      </c>
      <c r="F156" s="22">
        <f t="shared" si="43"/>
        <v>15798.13497582439</v>
      </c>
      <c r="G156" s="22">
        <f t="shared" si="43"/>
        <v>15648.534980739318</v>
      </c>
      <c r="H156" s="22">
        <f t="shared" si="43"/>
        <v>15500.351618596338</v>
      </c>
      <c r="I156" s="22">
        <f t="shared" si="43"/>
        <v>14332.269199367191</v>
      </c>
      <c r="J156" s="22">
        <f t="shared" si="43"/>
        <v>13956.006456500001</v>
      </c>
      <c r="K156" s="22">
        <f t="shared" si="43"/>
        <v>16018.041856655005</v>
      </c>
      <c r="L156" s="133">
        <f t="shared" si="43"/>
        <v>16917.110196366022</v>
      </c>
    </row>
    <row r="157" spans="2:12" s="19" customFormat="1" x14ac:dyDescent="0.25">
      <c r="B157" s="158" t="s">
        <v>147</v>
      </c>
      <c r="C157" s="21"/>
      <c r="D157" s="205">
        <f t="shared" ref="D157:L157" si="44">((D69-$C$149)*$C$143)/10^3</f>
        <v>-6.9999999999999994E-5</v>
      </c>
      <c r="E157" s="205">
        <f t="shared" si="44"/>
        <v>-6.9999999999999994E-5</v>
      </c>
      <c r="F157" s="205">
        <f t="shared" si="44"/>
        <v>-6.9999999999999994E-5</v>
      </c>
      <c r="G157" s="205">
        <f t="shared" si="44"/>
        <v>-6.9999999999999994E-5</v>
      </c>
      <c r="H157" s="205">
        <f t="shared" si="44"/>
        <v>-6.9999999999999994E-5</v>
      </c>
      <c r="I157" s="205">
        <f t="shared" si="44"/>
        <v>-6.9999999999999994E-5</v>
      </c>
      <c r="J157" s="205">
        <f t="shared" si="44"/>
        <v>-6.9999999999999994E-5</v>
      </c>
      <c r="K157" s="205">
        <f t="shared" si="44"/>
        <v>-6.9999999999999994E-5</v>
      </c>
      <c r="L157" s="206">
        <f t="shared" si="44"/>
        <v>-6.9999999999999994E-5</v>
      </c>
    </row>
    <row r="158" spans="2:12" s="19" customFormat="1" x14ac:dyDescent="0.25">
      <c r="B158" s="158" t="s">
        <v>148</v>
      </c>
      <c r="C158" s="21"/>
      <c r="D158" s="205">
        <f t="shared" ref="D158:L158" si="45">((D70-$C$149)*$C$143)/10^3</f>
        <v>-6.9999999999999994E-5</v>
      </c>
      <c r="E158" s="205">
        <f t="shared" si="45"/>
        <v>-6.9999999999999994E-5</v>
      </c>
      <c r="F158" s="205">
        <f t="shared" si="45"/>
        <v>-6.9999999999999994E-5</v>
      </c>
      <c r="G158" s="205">
        <f t="shared" si="45"/>
        <v>-6.9999999999999994E-5</v>
      </c>
      <c r="H158" s="205">
        <f t="shared" si="45"/>
        <v>-6.9999999999999994E-5</v>
      </c>
      <c r="I158" s="205">
        <f t="shared" si="45"/>
        <v>-6.9999999999999994E-5</v>
      </c>
      <c r="J158" s="205">
        <f t="shared" si="45"/>
        <v>-6.9999999999999994E-5</v>
      </c>
      <c r="K158" s="205">
        <f t="shared" si="45"/>
        <v>-6.9999999999999994E-5</v>
      </c>
      <c r="L158" s="206">
        <f t="shared" si="45"/>
        <v>-6.9999999999999994E-5</v>
      </c>
    </row>
    <row r="159" spans="2:12" s="19" customFormat="1" x14ac:dyDescent="0.25">
      <c r="B159" s="158" t="s">
        <v>149</v>
      </c>
      <c r="C159" s="21"/>
      <c r="D159" s="22">
        <f t="shared" ref="D159:L159" si="46">((D71-$C$149)*$C$143)/10^3</f>
        <v>2682.3017093984008</v>
      </c>
      <c r="E159" s="22">
        <f t="shared" si="46"/>
        <v>2608.6399256502195</v>
      </c>
      <c r="F159" s="22">
        <f t="shared" si="46"/>
        <v>2583.9374826469143</v>
      </c>
      <c r="G159" s="22">
        <f t="shared" si="46"/>
        <v>2559.4689587322341</v>
      </c>
      <c r="H159" s="22">
        <f t="shared" si="46"/>
        <v>2535.2321388159535</v>
      </c>
      <c r="I159" s="22">
        <f t="shared" si="46"/>
        <v>2289.4760680448144</v>
      </c>
      <c r="J159" s="22">
        <f t="shared" si="46"/>
        <v>2204.7119300000004</v>
      </c>
      <c r="K159" s="22">
        <f t="shared" si="46"/>
        <v>2784.1940000000004</v>
      </c>
      <c r="L159" s="133">
        <f t="shared" si="46"/>
        <v>2761.8043566800006</v>
      </c>
    </row>
    <row r="160" spans="2:12" s="19" customFormat="1" x14ac:dyDescent="0.25">
      <c r="B160" s="158" t="s">
        <v>150</v>
      </c>
      <c r="C160" s="21"/>
      <c r="D160" s="205">
        <f t="shared" ref="D160:L160" si="47">((D72-$C$149)*$C$143)/10^3</f>
        <v>-6.9999999999999994E-5</v>
      </c>
      <c r="E160" s="205">
        <f t="shared" si="47"/>
        <v>-6.9999999999999994E-5</v>
      </c>
      <c r="F160" s="205">
        <f t="shared" si="47"/>
        <v>-6.9999999999999994E-5</v>
      </c>
      <c r="G160" s="205">
        <f t="shared" si="47"/>
        <v>-6.9999999999999994E-5</v>
      </c>
      <c r="H160" s="205">
        <f t="shared" si="47"/>
        <v>-6.9999999999999994E-5</v>
      </c>
      <c r="I160" s="205">
        <f t="shared" si="47"/>
        <v>-6.9999999999999994E-5</v>
      </c>
      <c r="J160" s="205">
        <f t="shared" si="47"/>
        <v>-6.9999999999999994E-5</v>
      </c>
      <c r="K160" s="205">
        <f t="shared" si="47"/>
        <v>-6.9999999999999994E-5</v>
      </c>
      <c r="L160" s="206">
        <f t="shared" si="47"/>
        <v>-6.9999999999999994E-5</v>
      </c>
    </row>
    <row r="161" spans="2:12" s="19" customFormat="1" x14ac:dyDescent="0.25">
      <c r="B161" s="158" t="s">
        <v>151</v>
      </c>
      <c r="C161" s="21"/>
      <c r="D161" s="205">
        <f t="shared" ref="D161:L161" si="48">((D73-$C$149)*$C$143)/10^3</f>
        <v>-6.9999999999999994E-5</v>
      </c>
      <c r="E161" s="205">
        <f t="shared" si="48"/>
        <v>-6.9999999999999994E-5</v>
      </c>
      <c r="F161" s="205">
        <f t="shared" si="48"/>
        <v>-6.9999999999999994E-5</v>
      </c>
      <c r="G161" s="205">
        <f t="shared" si="48"/>
        <v>-6.9999999999999994E-5</v>
      </c>
      <c r="H161" s="205">
        <f t="shared" si="48"/>
        <v>-6.9999999999999994E-5</v>
      </c>
      <c r="I161" s="205">
        <f t="shared" si="48"/>
        <v>-6.9999999999999994E-5</v>
      </c>
      <c r="J161" s="205">
        <f t="shared" si="48"/>
        <v>-6.9999999999999994E-5</v>
      </c>
      <c r="K161" s="205">
        <f t="shared" si="48"/>
        <v>-6.9999999999999994E-5</v>
      </c>
      <c r="L161" s="206">
        <f t="shared" si="48"/>
        <v>-6.9999999999999994E-5</v>
      </c>
    </row>
    <row r="162" spans="2:12" s="19" customFormat="1" x14ac:dyDescent="0.25">
      <c r="B162" s="158" t="s">
        <v>152</v>
      </c>
      <c r="C162" s="21"/>
      <c r="D162" s="205">
        <f t="shared" ref="D162:L162" si="49">((D74-$C$149)*$C$143)/10^3</f>
        <v>-6.9999999999999994E-5</v>
      </c>
      <c r="E162" s="205">
        <f t="shared" si="49"/>
        <v>-6.9999999999999994E-5</v>
      </c>
      <c r="F162" s="205">
        <f t="shared" si="49"/>
        <v>-6.9999999999999994E-5</v>
      </c>
      <c r="G162" s="205">
        <f t="shared" si="49"/>
        <v>-6.9999999999999994E-5</v>
      </c>
      <c r="H162" s="205">
        <f t="shared" si="49"/>
        <v>-6.9999999999999994E-5</v>
      </c>
      <c r="I162" s="205">
        <f t="shared" si="49"/>
        <v>-6.9999999999999994E-5</v>
      </c>
      <c r="J162" s="205">
        <f t="shared" si="49"/>
        <v>-6.9999999999999994E-5</v>
      </c>
      <c r="K162" s="205">
        <f t="shared" si="49"/>
        <v>-6.9999999999999994E-5</v>
      </c>
      <c r="L162" s="206">
        <f t="shared" si="49"/>
        <v>-6.9999999999999994E-5</v>
      </c>
    </row>
    <row r="163" spans="2:12" s="19" customFormat="1" x14ac:dyDescent="0.25">
      <c r="B163" s="158" t="s">
        <v>153</v>
      </c>
      <c r="C163" s="21"/>
      <c r="D163" s="205">
        <f t="shared" ref="D163:L163" si="50">((D75-$C$149)*$C$143)/10^3</f>
        <v>-6.9999999999999994E-5</v>
      </c>
      <c r="E163" s="205">
        <f t="shared" si="50"/>
        <v>-6.9999999999999994E-5</v>
      </c>
      <c r="F163" s="205">
        <f t="shared" si="50"/>
        <v>-6.9999999999999994E-5</v>
      </c>
      <c r="G163" s="205">
        <f t="shared" si="50"/>
        <v>-6.9999999999999994E-5</v>
      </c>
      <c r="H163" s="205">
        <f t="shared" si="50"/>
        <v>-6.9999999999999994E-5</v>
      </c>
      <c r="I163" s="205">
        <f t="shared" si="50"/>
        <v>-6.9999999999999994E-5</v>
      </c>
      <c r="J163" s="205">
        <f t="shared" si="50"/>
        <v>-6.9999999999999994E-5</v>
      </c>
      <c r="K163" s="205">
        <f t="shared" si="50"/>
        <v>-6.9999999999999994E-5</v>
      </c>
      <c r="L163" s="206">
        <f t="shared" si="50"/>
        <v>-6.9999999999999994E-5</v>
      </c>
    </row>
    <row r="164" spans="2:12" s="19" customFormat="1" x14ac:dyDescent="0.25">
      <c r="B164" s="158" t="s">
        <v>154</v>
      </c>
      <c r="C164" s="21"/>
      <c r="D164" s="22">
        <f t="shared" ref="D164:L164" si="51">((D76-$C$149)*$C$143)/10^3</f>
        <v>187366.92958712744</v>
      </c>
      <c r="E164" s="22">
        <f t="shared" si="51"/>
        <v>184945.24984607045</v>
      </c>
      <c r="F164" s="22">
        <f t="shared" si="51"/>
        <v>183193.91600836132</v>
      </c>
      <c r="G164" s="22">
        <f t="shared" si="51"/>
        <v>181459.1663771267</v>
      </c>
      <c r="H164" s="22">
        <f t="shared" si="51"/>
        <v>179740.84390869044</v>
      </c>
      <c r="I164" s="22">
        <f t="shared" si="51"/>
        <v>181849.90456966369</v>
      </c>
      <c r="J164" s="22">
        <f t="shared" si="51"/>
        <v>169353.46041860001</v>
      </c>
      <c r="K164" s="22">
        <f t="shared" si="51"/>
        <v>180956.28689640498</v>
      </c>
      <c r="L164" s="133">
        <f t="shared" si="51"/>
        <v>181499.44584361406</v>
      </c>
    </row>
    <row r="165" spans="2:12" s="19" customFormat="1" x14ac:dyDescent="0.25">
      <c r="B165" s="158" t="s">
        <v>155</v>
      </c>
      <c r="C165" s="21"/>
      <c r="D165" s="22">
        <f t="shared" ref="D165:L165" si="52">((D77-$C$149)*$C$143)/10^3</f>
        <v>12688.521984817638</v>
      </c>
      <c r="E165" s="22">
        <f t="shared" si="52"/>
        <v>12917.770680120691</v>
      </c>
      <c r="F165" s="22">
        <f t="shared" si="52"/>
        <v>12795.446213649013</v>
      </c>
      <c r="G165" s="22">
        <f t="shared" si="52"/>
        <v>12674.280095269034</v>
      </c>
      <c r="H165" s="22">
        <f t="shared" si="52"/>
        <v>12554.261356036128</v>
      </c>
      <c r="I165" s="22">
        <f t="shared" si="52"/>
        <v>13233.476993169343</v>
      </c>
      <c r="J165" s="22">
        <f t="shared" si="52"/>
        <v>12998.614430000001</v>
      </c>
      <c r="K165" s="22">
        <f t="shared" si="52"/>
        <v>12605.331050000001</v>
      </c>
      <c r="L165" s="133">
        <f t="shared" si="52"/>
        <v>11352.356448650002</v>
      </c>
    </row>
    <row r="166" spans="2:12" s="19" customFormat="1" x14ac:dyDescent="0.25">
      <c r="B166" s="158" t="s">
        <v>156</v>
      </c>
      <c r="C166" s="21"/>
      <c r="D166" s="22">
        <f t="shared" ref="D166:L166" si="53">((D78-$C$149)*$C$143)/10^3</f>
        <v>10975.25207166411</v>
      </c>
      <c r="E166" s="22">
        <f t="shared" si="53"/>
        <v>11036.75149987941</v>
      </c>
      <c r="F166" s="22">
        <f t="shared" si="53"/>
        <v>10932.239291582679</v>
      </c>
      <c r="G166" s="22">
        <f t="shared" si="53"/>
        <v>10828.716758700304</v>
      </c>
      <c r="H166" s="22">
        <f t="shared" si="53"/>
        <v>10726.174529528807</v>
      </c>
      <c r="I166" s="22">
        <f t="shared" si="53"/>
        <v>10945.535054959781</v>
      </c>
      <c r="J166" s="22">
        <f t="shared" si="53"/>
        <v>10969.404124999999</v>
      </c>
      <c r="K166" s="22">
        <f t="shared" si="53"/>
        <v>10738.269319280003</v>
      </c>
      <c r="L166" s="133">
        <f t="shared" si="53"/>
        <v>10102.085068468461</v>
      </c>
    </row>
    <row r="167" spans="2:12" s="19" customFormat="1" x14ac:dyDescent="0.25">
      <c r="B167" s="158" t="s">
        <v>157</v>
      </c>
      <c r="C167" s="21"/>
      <c r="D167" s="22">
        <f t="shared" ref="D167:L167" si="54">((D79-$C$149)*$C$143)/10^3</f>
        <v>2345.1085511407737</v>
      </c>
      <c r="E167" s="22">
        <f t="shared" si="54"/>
        <v>2367.5109150534381</v>
      </c>
      <c r="F167" s="22">
        <f t="shared" si="54"/>
        <v>2345.091836427986</v>
      </c>
      <c r="G167" s="22">
        <f t="shared" si="54"/>
        <v>2322.8850546364611</v>
      </c>
      <c r="H167" s="22">
        <f t="shared" si="54"/>
        <v>2300.8885593399705</v>
      </c>
      <c r="I167" s="22">
        <f t="shared" si="54"/>
        <v>2350.4360944574323</v>
      </c>
      <c r="J167" s="22">
        <f t="shared" si="54"/>
        <v>2383.1279300000001</v>
      </c>
      <c r="K167" s="22">
        <f t="shared" si="54"/>
        <v>2308.3631300000002</v>
      </c>
      <c r="L167" s="133">
        <f t="shared" si="54"/>
        <v>2137.5442532000006</v>
      </c>
    </row>
    <row r="168" spans="2:12" s="19" customFormat="1" x14ac:dyDescent="0.25">
      <c r="B168" s="158" t="s">
        <v>158</v>
      </c>
      <c r="C168" s="21"/>
      <c r="D168" s="205">
        <f t="shared" ref="D168:L168" si="55">((D80-$C$149)*$C$143)/10^3</f>
        <v>-6.9999999999999994E-5</v>
      </c>
      <c r="E168" s="205">
        <f t="shared" si="55"/>
        <v>-6.9999999999999994E-5</v>
      </c>
      <c r="F168" s="205">
        <f t="shared" si="55"/>
        <v>-6.9999999999999994E-5</v>
      </c>
      <c r="G168" s="205">
        <f t="shared" si="55"/>
        <v>-6.9999999999999994E-5</v>
      </c>
      <c r="H168" s="205">
        <f t="shared" si="55"/>
        <v>-6.9999999999999994E-5</v>
      </c>
      <c r="I168" s="205">
        <f t="shared" si="55"/>
        <v>-6.9999999999999994E-5</v>
      </c>
      <c r="J168" s="205">
        <f t="shared" si="55"/>
        <v>-6.9999999999999994E-5</v>
      </c>
      <c r="K168" s="205">
        <f t="shared" si="55"/>
        <v>-6.9999999999999994E-5</v>
      </c>
      <c r="L168" s="206">
        <f t="shared" si="55"/>
        <v>-6.9999999999999994E-5</v>
      </c>
    </row>
    <row r="169" spans="2:12" s="19" customFormat="1" x14ac:dyDescent="0.25">
      <c r="B169" s="158" t="s">
        <v>159</v>
      </c>
      <c r="C169" s="21"/>
      <c r="D169" s="22">
        <f t="shared" ref="D169:L169" si="56">((D81-$C$149)*$C$143)/10^3</f>
        <v>48067.971781714121</v>
      </c>
      <c r="E169" s="22">
        <f t="shared" si="56"/>
        <v>48109.454637432304</v>
      </c>
      <c r="F169" s="22">
        <f t="shared" si="56"/>
        <v>47653.883510403633</v>
      </c>
      <c r="G169" s="22">
        <f t="shared" si="56"/>
        <v>47202.626401337649</v>
      </c>
      <c r="H169" s="22">
        <f t="shared" si="56"/>
        <v>46755.642458762675</v>
      </c>
      <c r="I169" s="22">
        <f t="shared" si="56"/>
        <v>45754.509779889842</v>
      </c>
      <c r="J169" s="22">
        <f t="shared" si="56"/>
        <v>47233.671230000007</v>
      </c>
      <c r="K169" s="22">
        <f t="shared" si="56"/>
        <v>48094.817825000013</v>
      </c>
      <c r="L169" s="133">
        <f t="shared" si="56"/>
        <v>45121.508375810015</v>
      </c>
    </row>
    <row r="170" spans="2:12" s="19" customFormat="1" x14ac:dyDescent="0.25">
      <c r="B170" s="158" t="s">
        <v>160</v>
      </c>
      <c r="C170" s="21"/>
      <c r="D170" s="22">
        <f t="shared" ref="D170:L170" si="57">((D82-$C$149)*$C$143)/10^3</f>
        <v>16693.737399165489</v>
      </c>
      <c r="E170" s="22">
        <f t="shared" si="57"/>
        <v>16854.246926366508</v>
      </c>
      <c r="F170" s="22">
        <f t="shared" si="57"/>
        <v>16694.646108896257</v>
      </c>
      <c r="G170" s="22">
        <f t="shared" si="57"/>
        <v>16536.556626874139</v>
      </c>
      <c r="H170" s="22">
        <f t="shared" si="57"/>
        <v>16379.964168751672</v>
      </c>
      <c r="I170" s="22">
        <f t="shared" si="57"/>
        <v>17376.549812354569</v>
      </c>
      <c r="J170" s="22">
        <f t="shared" si="57"/>
        <v>16558.155230000004</v>
      </c>
      <c r="K170" s="22">
        <f t="shared" si="57"/>
        <v>16217.310755000002</v>
      </c>
      <c r="L170" s="133">
        <f t="shared" si="57"/>
        <v>15206.693909870006</v>
      </c>
    </row>
    <row r="171" spans="2:12" s="19" customFormat="1" x14ac:dyDescent="0.25">
      <c r="B171" s="158" t="s">
        <v>161</v>
      </c>
      <c r="C171" s="21"/>
      <c r="D171" s="205">
        <f t="shared" ref="D171:L171" si="58">((D83-$C$149)*$C$143)/10^3</f>
        <v>-6.9999999999999994E-5</v>
      </c>
      <c r="E171" s="205">
        <f t="shared" si="58"/>
        <v>-6.9999999999999994E-5</v>
      </c>
      <c r="F171" s="205">
        <f t="shared" si="58"/>
        <v>-6.9999999999999994E-5</v>
      </c>
      <c r="G171" s="205">
        <f t="shared" si="58"/>
        <v>-6.9999999999999994E-5</v>
      </c>
      <c r="H171" s="205">
        <f t="shared" si="58"/>
        <v>-6.9999999999999994E-5</v>
      </c>
      <c r="I171" s="205">
        <f t="shared" si="58"/>
        <v>-6.9999999999999994E-5</v>
      </c>
      <c r="J171" s="205">
        <f t="shared" si="58"/>
        <v>-6.9999999999999994E-5</v>
      </c>
      <c r="K171" s="205">
        <f t="shared" si="58"/>
        <v>-6.9999999999999994E-5</v>
      </c>
      <c r="L171" s="206">
        <f t="shared" si="58"/>
        <v>-6.9999999999999994E-5</v>
      </c>
    </row>
    <row r="172" spans="2:12" s="19" customFormat="1" x14ac:dyDescent="0.25">
      <c r="B172" s="158" t="s">
        <v>162</v>
      </c>
      <c r="C172" s="21"/>
      <c r="D172" s="22">
        <f t="shared" ref="D172:L172" si="59">((D84-$C$149)*$C$143)/10^3</f>
        <v>14348.047667444</v>
      </c>
      <c r="E172" s="22">
        <f t="shared" si="59"/>
        <v>14360.083504976197</v>
      </c>
      <c r="F172" s="22">
        <f t="shared" si="59"/>
        <v>14224.101097811917</v>
      </c>
      <c r="G172" s="22">
        <f t="shared" si="59"/>
        <v>14089.40637222425</v>
      </c>
      <c r="H172" s="22">
        <f t="shared" si="59"/>
        <v>13955.987134548763</v>
      </c>
      <c r="I172" s="22">
        <f t="shared" si="59"/>
        <v>14026.727250175956</v>
      </c>
      <c r="J172" s="22">
        <f t="shared" si="59"/>
        <v>13950.077930000001</v>
      </c>
      <c r="K172" s="22">
        <f t="shared" si="59"/>
        <v>14166.637430000001</v>
      </c>
      <c r="L172" s="133">
        <f t="shared" si="59"/>
        <v>13436.649012050002</v>
      </c>
    </row>
    <row r="173" spans="2:12" s="19" customFormat="1" x14ac:dyDescent="0.25">
      <c r="B173" s="158" t="s">
        <v>163</v>
      </c>
      <c r="C173" s="21"/>
      <c r="D173" s="22">
        <f t="shared" ref="D173:L173" si="60">((D85-$C$149)*$C$143)/10^3</f>
        <v>95340.060840861886</v>
      </c>
      <c r="E173" s="22">
        <f t="shared" si="60"/>
        <v>95707.69856725038</v>
      </c>
      <c r="F173" s="22">
        <f t="shared" si="60"/>
        <v>94801.397209260642</v>
      </c>
      <c r="G173" s="22">
        <f t="shared" si="60"/>
        <v>93903.678046467205</v>
      </c>
      <c r="H173" s="22">
        <f t="shared" si="60"/>
        <v>93014.459810014261</v>
      </c>
      <c r="I173" s="22">
        <f t="shared" si="60"/>
        <v>94557.91764422151</v>
      </c>
      <c r="J173" s="22">
        <f t="shared" si="60"/>
        <v>94034.688951499993</v>
      </c>
      <c r="K173" s="22">
        <f t="shared" si="60"/>
        <v>93684.122278024995</v>
      </c>
      <c r="L173" s="133">
        <f t="shared" si="60"/>
        <v>88378.110655825076</v>
      </c>
    </row>
    <row r="174" spans="2:12" s="19" customFormat="1" x14ac:dyDescent="0.25">
      <c r="B174" s="158" t="s">
        <v>164</v>
      </c>
      <c r="C174" s="21"/>
      <c r="D174" s="205">
        <f t="shared" ref="D174:L174" si="61">((D86-$C$149)*$C$143)/10^3</f>
        <v>-6.9999999999999994E-5</v>
      </c>
      <c r="E174" s="205">
        <f t="shared" si="61"/>
        <v>-6.9999999999999994E-5</v>
      </c>
      <c r="F174" s="205">
        <f t="shared" si="61"/>
        <v>-6.9999999999999994E-5</v>
      </c>
      <c r="G174" s="205">
        <f t="shared" si="61"/>
        <v>-6.9999999999999994E-5</v>
      </c>
      <c r="H174" s="205">
        <f t="shared" si="61"/>
        <v>-6.9999999999999994E-5</v>
      </c>
      <c r="I174" s="205">
        <f t="shared" si="61"/>
        <v>-6.9999999999999994E-5</v>
      </c>
      <c r="J174" s="205">
        <f t="shared" si="61"/>
        <v>-6.9999999999999994E-5</v>
      </c>
      <c r="K174" s="205">
        <f t="shared" si="61"/>
        <v>-6.9999999999999994E-5</v>
      </c>
      <c r="L174" s="206">
        <f t="shared" si="61"/>
        <v>-6.9999999999999994E-5</v>
      </c>
    </row>
    <row r="175" spans="2:12" s="19" customFormat="1" x14ac:dyDescent="0.25">
      <c r="B175" s="158" t="s">
        <v>165</v>
      </c>
      <c r="C175" s="21"/>
      <c r="D175" s="205">
        <f t="shared" ref="D175:L175" si="62">((D87-$C$149)*$C$143)/10^3</f>
        <v>-6.9999999999999994E-5</v>
      </c>
      <c r="E175" s="205">
        <f t="shared" si="62"/>
        <v>-6.9999999999999994E-5</v>
      </c>
      <c r="F175" s="205">
        <f t="shared" si="62"/>
        <v>-6.9999999999999994E-5</v>
      </c>
      <c r="G175" s="205">
        <f t="shared" si="62"/>
        <v>-6.9999999999999994E-5</v>
      </c>
      <c r="H175" s="205">
        <f t="shared" si="62"/>
        <v>-6.9999999999999994E-5</v>
      </c>
      <c r="I175" s="205">
        <f t="shared" si="62"/>
        <v>-6.9999999999999994E-5</v>
      </c>
      <c r="J175" s="205">
        <f t="shared" si="62"/>
        <v>-6.9999999999999994E-5</v>
      </c>
      <c r="K175" s="205">
        <f t="shared" si="62"/>
        <v>-6.9999999999999994E-5</v>
      </c>
      <c r="L175" s="206">
        <f t="shared" si="62"/>
        <v>-6.9999999999999994E-5</v>
      </c>
    </row>
    <row r="176" spans="2:12" s="19" customFormat="1" x14ac:dyDescent="0.25">
      <c r="B176" s="158" t="s">
        <v>166</v>
      </c>
      <c r="C176" s="21"/>
      <c r="D176" s="205">
        <f t="shared" ref="D176:L176" si="63">((D88-$C$149)*$C$143)/10^3</f>
        <v>-6.9999999999999994E-5</v>
      </c>
      <c r="E176" s="205">
        <f t="shared" si="63"/>
        <v>-6.9999999999999994E-5</v>
      </c>
      <c r="F176" s="205">
        <f t="shared" si="63"/>
        <v>-6.9999999999999994E-5</v>
      </c>
      <c r="G176" s="205">
        <f t="shared" si="63"/>
        <v>-6.9999999999999994E-5</v>
      </c>
      <c r="H176" s="205">
        <f t="shared" si="63"/>
        <v>-6.9999999999999994E-5</v>
      </c>
      <c r="I176" s="205">
        <f t="shared" si="63"/>
        <v>-6.9999999999999994E-5</v>
      </c>
      <c r="J176" s="205">
        <f t="shared" si="63"/>
        <v>-6.9999999999999994E-5</v>
      </c>
      <c r="K176" s="205">
        <f t="shared" si="63"/>
        <v>-6.9999999999999994E-5</v>
      </c>
      <c r="L176" s="206">
        <f t="shared" si="63"/>
        <v>-6.9999999999999994E-5</v>
      </c>
    </row>
    <row r="177" spans="2:12" s="19" customFormat="1" x14ac:dyDescent="0.25">
      <c r="B177" s="158" t="s">
        <v>167</v>
      </c>
      <c r="C177" s="21"/>
      <c r="D177" s="205">
        <f t="shared" ref="D177:L177" si="64">((D89-$C$149)*$C$143)/10^3</f>
        <v>-6.9999999999999994E-5</v>
      </c>
      <c r="E177" s="205">
        <f t="shared" si="64"/>
        <v>-6.9999999999999994E-5</v>
      </c>
      <c r="F177" s="205">
        <f t="shared" si="64"/>
        <v>-6.9999999999999994E-5</v>
      </c>
      <c r="G177" s="205">
        <f t="shared" si="64"/>
        <v>-6.9999999999999994E-5</v>
      </c>
      <c r="H177" s="205">
        <f t="shared" si="64"/>
        <v>-6.9999999999999994E-5</v>
      </c>
      <c r="I177" s="205">
        <f t="shared" si="64"/>
        <v>-6.9999999999999994E-5</v>
      </c>
      <c r="J177" s="205">
        <f t="shared" si="64"/>
        <v>-6.9999999999999994E-5</v>
      </c>
      <c r="K177" s="205">
        <f t="shared" si="64"/>
        <v>-6.9999999999999994E-5</v>
      </c>
      <c r="L177" s="206">
        <f t="shared" si="64"/>
        <v>-6.9999999999999994E-5</v>
      </c>
    </row>
    <row r="178" spans="2:12" s="19" customFormat="1" x14ac:dyDescent="0.25">
      <c r="B178" s="158" t="s">
        <v>168</v>
      </c>
      <c r="C178" s="21"/>
      <c r="D178" s="22">
        <f t="shared" ref="D178:L178" si="65">((D90-$C$149)*$C$143)/10^3</f>
        <v>26759.539731711473</v>
      </c>
      <c r="E178" s="22">
        <f t="shared" si="65"/>
        <v>26925.210944049864</v>
      </c>
      <c r="F178" s="22">
        <f t="shared" si="65"/>
        <v>26670.243416320645</v>
      </c>
      <c r="G178" s="22">
        <f t="shared" si="65"/>
        <v>26417.690296417688</v>
      </c>
      <c r="H178" s="22">
        <f t="shared" si="65"/>
        <v>26167.528721174062</v>
      </c>
      <c r="I178" s="22">
        <f t="shared" si="65"/>
        <v>27168.947651871433</v>
      </c>
      <c r="J178" s="22">
        <f t="shared" si="65"/>
        <v>26886.459230000004</v>
      </c>
      <c r="K178" s="22">
        <f t="shared" si="65"/>
        <v>25780.085330000005</v>
      </c>
      <c r="L178" s="133">
        <f t="shared" si="65"/>
        <v>24470.444783990002</v>
      </c>
    </row>
    <row r="179" spans="2:12" s="19" customFormat="1" x14ac:dyDescent="0.25">
      <c r="B179" s="158" t="s">
        <v>169</v>
      </c>
      <c r="C179" s="21"/>
      <c r="D179" s="205">
        <f t="shared" ref="D179:L179" si="66">((D91-$C$149)*$C$143)/10^3</f>
        <v>-6.9999999999999994E-5</v>
      </c>
      <c r="E179" s="205">
        <f t="shared" si="66"/>
        <v>-6.9999999999999994E-5</v>
      </c>
      <c r="F179" s="205">
        <f t="shared" si="66"/>
        <v>-6.9999999999999994E-5</v>
      </c>
      <c r="G179" s="205">
        <f t="shared" si="66"/>
        <v>-6.9999999999999994E-5</v>
      </c>
      <c r="H179" s="205">
        <f t="shared" si="66"/>
        <v>-6.9999999999999994E-5</v>
      </c>
      <c r="I179" s="205">
        <f t="shared" si="66"/>
        <v>-6.9999999999999994E-5</v>
      </c>
      <c r="J179" s="205">
        <f t="shared" si="66"/>
        <v>-6.9999999999999994E-5</v>
      </c>
      <c r="K179" s="205">
        <f t="shared" si="66"/>
        <v>-6.9999999999999994E-5</v>
      </c>
      <c r="L179" s="206">
        <f t="shared" si="66"/>
        <v>-6.9999999999999994E-5</v>
      </c>
    </row>
    <row r="180" spans="2:12" s="19" customFormat="1" x14ac:dyDescent="0.25">
      <c r="B180" s="158" t="s">
        <v>170</v>
      </c>
      <c r="C180" s="21"/>
      <c r="D180" s="22">
        <f t="shared" ref="D180:L180" si="67">((D92-$C$149)*$C$143)/10^3</f>
        <v>84876.744757651264</v>
      </c>
      <c r="E180" s="22">
        <f t="shared" si="67"/>
        <v>84003.169069506795</v>
      </c>
      <c r="F180" s="22">
        <f t="shared" si="67"/>
        <v>83207.703424103151</v>
      </c>
      <c r="G180" s="22">
        <f t="shared" si="67"/>
        <v>82419.770418235625</v>
      </c>
      <c r="H180" s="22">
        <f t="shared" si="67"/>
        <v>81639.298721786137</v>
      </c>
      <c r="I180" s="22">
        <f t="shared" si="67"/>
        <v>82054.964180768206</v>
      </c>
      <c r="J180" s="22">
        <f t="shared" si="67"/>
        <v>81542.711233399998</v>
      </c>
      <c r="K180" s="22">
        <f t="shared" si="67"/>
        <v>79958.420975060013</v>
      </c>
      <c r="L180" s="133">
        <f t="shared" si="67"/>
        <v>80589.692686729424</v>
      </c>
    </row>
    <row r="181" spans="2:12" s="19" customFormat="1" x14ac:dyDescent="0.25">
      <c r="B181" s="158" t="s">
        <v>171</v>
      </c>
      <c r="C181" s="21"/>
      <c r="D181" s="22">
        <f t="shared" ref="D181:L181" si="68">((D93-$C$149)*$C$143)/10^3</f>
        <v>4675.0150845023218</v>
      </c>
      <c r="E181" s="22">
        <f t="shared" si="68"/>
        <v>4281.0580070884926</v>
      </c>
      <c r="F181" s="22">
        <f t="shared" si="68"/>
        <v>4240.5186481430446</v>
      </c>
      <c r="G181" s="22">
        <f t="shared" si="68"/>
        <v>4200.3631755159122</v>
      </c>
      <c r="H181" s="22">
        <f t="shared" si="68"/>
        <v>4160.5879540064107</v>
      </c>
      <c r="I181" s="22">
        <f t="shared" si="68"/>
        <v>3712.0846605246325</v>
      </c>
      <c r="J181" s="22">
        <f t="shared" si="68"/>
        <v>3738.2399299999997</v>
      </c>
      <c r="K181" s="22">
        <f t="shared" si="68"/>
        <v>3662.3069299999997</v>
      </c>
      <c r="L181" s="133">
        <f t="shared" si="68"/>
        <v>5072.9307320000007</v>
      </c>
    </row>
    <row r="182" spans="2:12" s="19" customFormat="1" x14ac:dyDescent="0.25">
      <c r="B182" s="158" t="s">
        <v>172</v>
      </c>
      <c r="C182" s="21"/>
      <c r="D182" s="205">
        <f t="shared" ref="D182:L182" si="69">((D94-$C$149)*$C$143)/10^3</f>
        <v>-6.9999999999999994E-5</v>
      </c>
      <c r="E182" s="205">
        <f t="shared" si="69"/>
        <v>-6.9999999999999994E-5</v>
      </c>
      <c r="F182" s="205">
        <f t="shared" si="69"/>
        <v>-6.9999999999999994E-5</v>
      </c>
      <c r="G182" s="205">
        <f t="shared" si="69"/>
        <v>-6.9999999999999994E-5</v>
      </c>
      <c r="H182" s="205">
        <f t="shared" si="69"/>
        <v>-6.9999999999999994E-5</v>
      </c>
      <c r="I182" s="205">
        <f t="shared" si="69"/>
        <v>-6.9999999999999994E-5</v>
      </c>
      <c r="J182" s="205">
        <f t="shared" si="69"/>
        <v>-6.9999999999999994E-5</v>
      </c>
      <c r="K182" s="205">
        <f t="shared" si="69"/>
        <v>-6.9999999999999994E-5</v>
      </c>
      <c r="L182" s="206">
        <f t="shared" si="69"/>
        <v>-6.9999999999999994E-5</v>
      </c>
    </row>
    <row r="183" spans="2:12" s="19" customFormat="1" x14ac:dyDescent="0.25">
      <c r="B183" s="158" t="s">
        <v>173</v>
      </c>
      <c r="C183" s="21"/>
      <c r="D183" s="22">
        <f t="shared" ref="D183:L183" si="70">((D95-$C$149)*$C$143)/10^3</f>
        <v>118146.76792108297</v>
      </c>
      <c r="E183" s="22">
        <f t="shared" si="70"/>
        <v>115343.85776415055</v>
      </c>
      <c r="F183" s="22">
        <f t="shared" si="70"/>
        <v>114251.61234942086</v>
      </c>
      <c r="G183" s="22">
        <f t="shared" si="70"/>
        <v>113169.70992189832</v>
      </c>
      <c r="H183" s="22">
        <f t="shared" si="70"/>
        <v>112098.0525389567</v>
      </c>
      <c r="I183" s="22">
        <f t="shared" si="70"/>
        <v>111913.89063271398</v>
      </c>
      <c r="J183" s="22">
        <f t="shared" si="70"/>
        <v>105053.26932200001</v>
      </c>
      <c r="K183" s="22">
        <f t="shared" si="70"/>
        <v>110424.49280160501</v>
      </c>
      <c r="L183" s="133">
        <f t="shared" si="70"/>
        <v>116399.75876087707</v>
      </c>
    </row>
    <row r="184" spans="2:12" s="19" customFormat="1" x14ac:dyDescent="0.25">
      <c r="B184" s="158" t="s">
        <v>193</v>
      </c>
      <c r="C184" s="21"/>
      <c r="D184" s="205">
        <f t="shared" ref="D184:L184" si="71">((D96-$C$149)*$C$143)/10^3</f>
        <v>-6.9999999999999994E-5</v>
      </c>
      <c r="E184" s="205">
        <f t="shared" si="71"/>
        <v>-6.9999999999999994E-5</v>
      </c>
      <c r="F184" s="205">
        <f t="shared" si="71"/>
        <v>-6.9999999999999994E-5</v>
      </c>
      <c r="G184" s="205">
        <f t="shared" si="71"/>
        <v>-6.9999999999999994E-5</v>
      </c>
      <c r="H184" s="205">
        <f t="shared" si="71"/>
        <v>-6.9999999999999994E-5</v>
      </c>
      <c r="I184" s="205">
        <f t="shared" si="71"/>
        <v>-6.9999999999999994E-5</v>
      </c>
      <c r="J184" s="205">
        <f t="shared" si="71"/>
        <v>-6.9999999999999994E-5</v>
      </c>
      <c r="K184" s="205">
        <f t="shared" si="71"/>
        <v>-6.9999999999999994E-5</v>
      </c>
      <c r="L184" s="206">
        <f t="shared" si="71"/>
        <v>-6.9999999999999994E-5</v>
      </c>
    </row>
    <row r="185" spans="2:12" s="19" customFormat="1" x14ac:dyDescent="0.25">
      <c r="B185" s="158" t="s">
        <v>174</v>
      </c>
      <c r="C185" s="21"/>
      <c r="D185" s="205">
        <f t="shared" ref="D185:L185" si="72">((D97-$C$149)*$C$143)/10^3</f>
        <v>-6.9999999999999994E-5</v>
      </c>
      <c r="E185" s="205">
        <f t="shared" si="72"/>
        <v>-6.9999999999999994E-5</v>
      </c>
      <c r="F185" s="205">
        <f t="shared" si="72"/>
        <v>-6.9999999999999994E-5</v>
      </c>
      <c r="G185" s="205">
        <f t="shared" si="72"/>
        <v>-6.9999999999999994E-5</v>
      </c>
      <c r="H185" s="205">
        <f t="shared" si="72"/>
        <v>-6.9999999999999994E-5</v>
      </c>
      <c r="I185" s="205">
        <f t="shared" si="72"/>
        <v>-6.9999999999999994E-5</v>
      </c>
      <c r="J185" s="205">
        <f t="shared" si="72"/>
        <v>-6.9999999999999994E-5</v>
      </c>
      <c r="K185" s="205">
        <f t="shared" si="72"/>
        <v>-6.9999999999999994E-5</v>
      </c>
      <c r="L185" s="206">
        <f t="shared" si="72"/>
        <v>-6.9999999999999994E-5</v>
      </c>
    </row>
    <row r="186" spans="2:12" s="19" customFormat="1" x14ac:dyDescent="0.25">
      <c r="B186" s="158" t="s">
        <v>175</v>
      </c>
      <c r="C186" s="21"/>
      <c r="D186" s="22">
        <f t="shared" ref="D186:L186" si="73">((D98-$C$149)*$C$143)/10^3</f>
        <v>172509.24033682595</v>
      </c>
      <c r="E186" s="22">
        <f t="shared" si="73"/>
        <v>169537.57746404994</v>
      </c>
      <c r="F186" s="22">
        <f t="shared" si="73"/>
        <v>167932.14614622283</v>
      </c>
      <c r="G186" s="22">
        <f t="shared" si="73"/>
        <v>166341.91741506557</v>
      </c>
      <c r="H186" s="22">
        <f t="shared" si="73"/>
        <v>164766.74731011171</v>
      </c>
      <c r="I186" s="22">
        <f t="shared" si="73"/>
        <v>164399.97974453759</v>
      </c>
      <c r="J186" s="22">
        <f t="shared" si="73"/>
        <v>156698.6388242</v>
      </c>
      <c r="K186" s="22">
        <f t="shared" si="73"/>
        <v>164309.58108502999</v>
      </c>
      <c r="L186" s="133">
        <f t="shared" si="73"/>
        <v>167976.56055033012</v>
      </c>
    </row>
    <row r="187" spans="2:12" s="19" customFormat="1" x14ac:dyDescent="0.25">
      <c r="B187" s="158" t="s">
        <v>176</v>
      </c>
      <c r="C187" s="21"/>
      <c r="D187" s="22">
        <f t="shared" ref="D187:L187" si="74">((D99-$C$149)*$C$143)/10^3</f>
        <v>90333.17545399892</v>
      </c>
      <c r="E187" s="22">
        <f t="shared" si="74"/>
        <v>91715.34535869307</v>
      </c>
      <c r="F187" s="22">
        <f t="shared" si="74"/>
        <v>90846.849477023483</v>
      </c>
      <c r="G187" s="22">
        <f t="shared" si="74"/>
        <v>89986.577792656492</v>
      </c>
      <c r="H187" s="22">
        <f t="shared" si="74"/>
        <v>89134.452426787204</v>
      </c>
      <c r="I187" s="22">
        <f t="shared" si="74"/>
        <v>91717.176571470831</v>
      </c>
      <c r="J187" s="22">
        <f t="shared" si="74"/>
        <v>91678.560903200007</v>
      </c>
      <c r="K187" s="22">
        <f t="shared" si="74"/>
        <v>90971.780031410002</v>
      </c>
      <c r="L187" s="133">
        <f t="shared" si="74"/>
        <v>81797.283902520969</v>
      </c>
    </row>
    <row r="188" spans="2:12" s="19" customFormat="1" x14ac:dyDescent="0.25">
      <c r="B188" s="158" t="s">
        <v>177</v>
      </c>
      <c r="C188" s="21"/>
      <c r="D188" s="22">
        <f t="shared" ref="D188:L188" si="75">((D100-$C$149)*$C$143)/10^3</f>
        <v>43960.115856941353</v>
      </c>
      <c r="E188" s="22">
        <f t="shared" si="75"/>
        <v>43157.541336149392</v>
      </c>
      <c r="F188" s="22">
        <f t="shared" si="75"/>
        <v>42748.862212726519</v>
      </c>
      <c r="G188" s="22">
        <f t="shared" si="75"/>
        <v>42344.053064758227</v>
      </c>
      <c r="H188" s="22">
        <f t="shared" si="75"/>
        <v>41943.077245620887</v>
      </c>
      <c r="I188" s="22">
        <f t="shared" si="75"/>
        <v>29105.809631167558</v>
      </c>
      <c r="J188" s="22">
        <f t="shared" si="75"/>
        <v>45469.964146400009</v>
      </c>
      <c r="K188" s="22">
        <f t="shared" si="75"/>
        <v>47831.195920670005</v>
      </c>
      <c r="L188" s="133">
        <f t="shared" si="75"/>
        <v>43822.206325321953</v>
      </c>
    </row>
    <row r="189" spans="2:12" s="19" customFormat="1" x14ac:dyDescent="0.25">
      <c r="B189" s="168" t="s">
        <v>181</v>
      </c>
      <c r="C189" s="162" t="s">
        <v>178</v>
      </c>
      <c r="D189" s="196">
        <f>SUM(D153:D188)</f>
        <v>1051948.2359089097</v>
      </c>
      <c r="E189" s="196">
        <f t="shared" ref="E189:L189" si="76">SUM(E153:E188)</f>
        <v>1041986.8416783734</v>
      </c>
      <c r="F189" s="196">
        <f t="shared" si="76"/>
        <v>1032119.7765900809</v>
      </c>
      <c r="G189" s="196">
        <f t="shared" si="76"/>
        <v>1022346.1473968753</v>
      </c>
      <c r="H189" s="196">
        <f t="shared" si="76"/>
        <v>1012665.0693101789</v>
      </c>
      <c r="I189" s="196">
        <f t="shared" si="76"/>
        <v>1003075.6659198931</v>
      </c>
      <c r="J189" s="196">
        <f t="shared" si="76"/>
        <v>987597.92878380034</v>
      </c>
      <c r="K189" s="196">
        <f t="shared" si="76"/>
        <v>1023830.9027259903</v>
      </c>
      <c r="L189" s="197">
        <f t="shared" si="76"/>
        <v>1008743.9694393955</v>
      </c>
    </row>
    <row r="190" spans="2:12" s="62" customFormat="1" x14ac:dyDescent="0.25">
      <c r="B190" s="78"/>
      <c r="C190" s="78"/>
      <c r="D190" s="78"/>
      <c r="E190" s="78"/>
      <c r="F190" s="76"/>
      <c r="G190" s="76"/>
      <c r="H190" s="76"/>
      <c r="I190" s="76"/>
      <c r="J190" s="76"/>
      <c r="K190" s="76"/>
      <c r="L190" s="76"/>
    </row>
    <row r="191" spans="2:12" x14ac:dyDescent="0.25">
      <c r="B191" s="14"/>
      <c r="C191" s="15"/>
      <c r="D191" s="15"/>
      <c r="E191" s="15"/>
    </row>
    <row r="192" spans="2:12" s="19" customFormat="1" x14ac:dyDescent="0.25">
      <c r="B192" s="16" t="s">
        <v>54</v>
      </c>
      <c r="C192" s="17" t="s">
        <v>55</v>
      </c>
      <c r="D192" s="17">
        <v>2005</v>
      </c>
      <c r="E192" s="17">
        <v>2006</v>
      </c>
      <c r="F192" s="17">
        <v>2007</v>
      </c>
      <c r="G192" s="17">
        <v>2008</v>
      </c>
      <c r="H192" s="17">
        <v>2009</v>
      </c>
      <c r="I192" s="17">
        <v>2010</v>
      </c>
      <c r="J192" s="17">
        <v>2011</v>
      </c>
      <c r="K192" s="17">
        <v>2012</v>
      </c>
      <c r="L192" s="18">
        <v>2013</v>
      </c>
    </row>
    <row r="193" spans="2:12" s="62" customFormat="1" x14ac:dyDescent="0.25">
      <c r="B193" s="23" t="s">
        <v>28</v>
      </c>
      <c r="C193" s="24" t="s">
        <v>11</v>
      </c>
      <c r="D193" s="64">
        <v>0</v>
      </c>
      <c r="E193" s="64">
        <v>0</v>
      </c>
      <c r="F193" s="64">
        <v>0</v>
      </c>
      <c r="G193" s="64">
        <v>0</v>
      </c>
      <c r="H193" s="64">
        <v>0</v>
      </c>
      <c r="I193" s="64">
        <v>0</v>
      </c>
      <c r="J193" s="64">
        <v>0</v>
      </c>
      <c r="K193" s="64">
        <v>0</v>
      </c>
      <c r="L193" s="65">
        <v>0</v>
      </c>
    </row>
    <row r="194" spans="2:12" x14ac:dyDescent="0.25">
      <c r="B194" s="66"/>
      <c r="C194" s="67"/>
      <c r="D194" s="67"/>
      <c r="E194" s="67"/>
      <c r="F194" s="35"/>
      <c r="G194" s="35"/>
      <c r="H194" s="35"/>
      <c r="I194" s="35"/>
      <c r="J194" s="35"/>
      <c r="K194" s="35"/>
      <c r="L194" s="35"/>
    </row>
    <row r="195" spans="2:12" x14ac:dyDescent="0.25">
      <c r="B195" s="35"/>
      <c r="C195" s="35"/>
      <c r="D195" s="35"/>
      <c r="E195" s="35"/>
      <c r="F195" s="35"/>
      <c r="G195" s="35"/>
      <c r="H195" s="35"/>
      <c r="I195" s="35"/>
      <c r="J195" s="35"/>
      <c r="K195" s="35"/>
      <c r="L195" s="35"/>
    </row>
    <row r="196" spans="2:12" s="19" customFormat="1" x14ac:dyDescent="0.25">
      <c r="B196" s="16" t="s">
        <v>102</v>
      </c>
      <c r="C196" s="17" t="s">
        <v>92</v>
      </c>
      <c r="D196" s="17">
        <v>2005</v>
      </c>
      <c r="E196" s="17">
        <v>2006</v>
      </c>
      <c r="F196" s="17">
        <v>2007</v>
      </c>
      <c r="G196" s="17">
        <v>2008</v>
      </c>
      <c r="H196" s="17">
        <v>2009</v>
      </c>
      <c r="I196" s="17">
        <v>2010</v>
      </c>
      <c r="J196" s="17">
        <v>2011</v>
      </c>
      <c r="K196" s="17">
        <v>2012</v>
      </c>
      <c r="L196" s="18">
        <v>2013</v>
      </c>
    </row>
    <row r="197" spans="2:12" s="19" customFormat="1" x14ac:dyDescent="0.25">
      <c r="B197" s="160" t="s">
        <v>29</v>
      </c>
      <c r="C197" s="28"/>
      <c r="D197" s="82"/>
      <c r="E197" s="82"/>
      <c r="F197" s="82"/>
      <c r="G197" s="82"/>
      <c r="H197" s="82"/>
      <c r="I197" s="82"/>
      <c r="J197" s="82"/>
      <c r="K197" s="82"/>
      <c r="L197" s="87"/>
    </row>
    <row r="198" spans="2:12" s="19" customFormat="1" x14ac:dyDescent="0.25">
      <c r="B198" s="158" t="s">
        <v>143</v>
      </c>
      <c r="C198" s="21"/>
      <c r="D198" s="205">
        <f t="shared" ref="D198:L198" si="77">D153*(1-$F$193)</f>
        <v>-6.9999999999999994E-5</v>
      </c>
      <c r="E198" s="205">
        <f t="shared" si="77"/>
        <v>-6.9999999999999994E-5</v>
      </c>
      <c r="F198" s="205">
        <f t="shared" si="77"/>
        <v>-6.9999999999999994E-5</v>
      </c>
      <c r="G198" s="205">
        <f t="shared" si="77"/>
        <v>-6.9999999999999994E-5</v>
      </c>
      <c r="H198" s="205">
        <f t="shared" si="77"/>
        <v>-6.9999999999999994E-5</v>
      </c>
      <c r="I198" s="205">
        <f t="shared" si="77"/>
        <v>-6.9999999999999994E-5</v>
      </c>
      <c r="J198" s="205">
        <f t="shared" si="77"/>
        <v>-6.9999999999999994E-5</v>
      </c>
      <c r="K198" s="205">
        <f t="shared" si="77"/>
        <v>-6.9999999999999994E-5</v>
      </c>
      <c r="L198" s="206">
        <f t="shared" si="77"/>
        <v>-6.9999999999999994E-5</v>
      </c>
    </row>
    <row r="199" spans="2:12" s="19" customFormat="1" x14ac:dyDescent="0.25">
      <c r="B199" s="158" t="s">
        <v>144</v>
      </c>
      <c r="C199" s="21"/>
      <c r="D199" s="22">
        <f t="shared" ref="D199:L199" si="78">D154*(1-$F$193)</f>
        <v>103656.35110107964</v>
      </c>
      <c r="E199" s="22">
        <f t="shared" si="78"/>
        <v>102166.51134502304</v>
      </c>
      <c r="F199" s="22">
        <f t="shared" si="78"/>
        <v>101199.04844125542</v>
      </c>
      <c r="G199" s="22">
        <f t="shared" si="78"/>
        <v>100240.7469002201</v>
      </c>
      <c r="H199" s="22">
        <f t="shared" si="78"/>
        <v>99291.51996865058</v>
      </c>
      <c r="I199" s="22">
        <f t="shared" si="78"/>
        <v>96286.011640534576</v>
      </c>
      <c r="J199" s="22">
        <f t="shared" si="78"/>
        <v>92888.167822999996</v>
      </c>
      <c r="K199" s="22">
        <f t="shared" si="78"/>
        <v>103319.66637185002</v>
      </c>
      <c r="L199" s="133">
        <f t="shared" si="78"/>
        <v>101701.7848370921</v>
      </c>
    </row>
    <row r="200" spans="2:12" s="19" customFormat="1" x14ac:dyDescent="0.25">
      <c r="B200" s="158" t="s">
        <v>145</v>
      </c>
      <c r="C200" s="21"/>
      <c r="D200" s="205">
        <f t="shared" ref="D200:L200" si="79">D155*(1-$F$193)</f>
        <v>-6.9999999999999994E-5</v>
      </c>
      <c r="E200" s="205">
        <f t="shared" si="79"/>
        <v>-6.9999999999999994E-5</v>
      </c>
      <c r="F200" s="205">
        <f t="shared" si="79"/>
        <v>-6.9999999999999994E-5</v>
      </c>
      <c r="G200" s="205">
        <f t="shared" si="79"/>
        <v>-6.9999999999999994E-5</v>
      </c>
      <c r="H200" s="205">
        <f t="shared" si="79"/>
        <v>-6.9999999999999994E-5</v>
      </c>
      <c r="I200" s="205">
        <f t="shared" si="79"/>
        <v>-6.9999999999999994E-5</v>
      </c>
      <c r="J200" s="205">
        <f t="shared" si="79"/>
        <v>-6.9999999999999994E-5</v>
      </c>
      <c r="K200" s="205">
        <f t="shared" si="79"/>
        <v>-6.9999999999999994E-5</v>
      </c>
      <c r="L200" s="206">
        <f t="shared" si="79"/>
        <v>-6.9999999999999994E-5</v>
      </c>
    </row>
    <row r="201" spans="2:12" s="19" customFormat="1" x14ac:dyDescent="0.25">
      <c r="B201" s="158" t="s">
        <v>146</v>
      </c>
      <c r="C201" s="21"/>
      <c r="D201" s="22">
        <f t="shared" ref="D201:L201" si="80">D156*(1-$F$193)</f>
        <v>16523.355331782022</v>
      </c>
      <c r="E201" s="22">
        <f t="shared" si="80"/>
        <v>15949.165146862471</v>
      </c>
      <c r="F201" s="22">
        <f t="shared" si="80"/>
        <v>15798.13497582439</v>
      </c>
      <c r="G201" s="22">
        <f t="shared" si="80"/>
        <v>15648.534980739318</v>
      </c>
      <c r="H201" s="22">
        <f t="shared" si="80"/>
        <v>15500.351618596338</v>
      </c>
      <c r="I201" s="22">
        <f t="shared" si="80"/>
        <v>14332.269199367191</v>
      </c>
      <c r="J201" s="22">
        <f t="shared" si="80"/>
        <v>13956.006456500001</v>
      </c>
      <c r="K201" s="22">
        <f t="shared" si="80"/>
        <v>16018.041856655005</v>
      </c>
      <c r="L201" s="133">
        <f t="shared" si="80"/>
        <v>16917.110196366022</v>
      </c>
    </row>
    <row r="202" spans="2:12" s="19" customFormat="1" x14ac:dyDescent="0.25">
      <c r="B202" s="158" t="s">
        <v>147</v>
      </c>
      <c r="C202" s="21"/>
      <c r="D202" s="205">
        <f t="shared" ref="D202:L202" si="81">D157*(1-$F$193)</f>
        <v>-6.9999999999999994E-5</v>
      </c>
      <c r="E202" s="205">
        <f t="shared" si="81"/>
        <v>-6.9999999999999994E-5</v>
      </c>
      <c r="F202" s="205">
        <f t="shared" si="81"/>
        <v>-6.9999999999999994E-5</v>
      </c>
      <c r="G202" s="205">
        <f t="shared" si="81"/>
        <v>-6.9999999999999994E-5</v>
      </c>
      <c r="H202" s="205">
        <f t="shared" si="81"/>
        <v>-6.9999999999999994E-5</v>
      </c>
      <c r="I202" s="205">
        <f t="shared" si="81"/>
        <v>-6.9999999999999994E-5</v>
      </c>
      <c r="J202" s="205">
        <f t="shared" si="81"/>
        <v>-6.9999999999999994E-5</v>
      </c>
      <c r="K202" s="205">
        <f t="shared" si="81"/>
        <v>-6.9999999999999994E-5</v>
      </c>
      <c r="L202" s="206">
        <f t="shared" si="81"/>
        <v>-6.9999999999999994E-5</v>
      </c>
    </row>
    <row r="203" spans="2:12" s="19" customFormat="1" x14ac:dyDescent="0.25">
      <c r="B203" s="158" t="s">
        <v>148</v>
      </c>
      <c r="C203" s="21"/>
      <c r="D203" s="205">
        <f t="shared" ref="D203:L203" si="82">D158*(1-$F$193)</f>
        <v>-6.9999999999999994E-5</v>
      </c>
      <c r="E203" s="205">
        <f t="shared" si="82"/>
        <v>-6.9999999999999994E-5</v>
      </c>
      <c r="F203" s="205">
        <f t="shared" si="82"/>
        <v>-6.9999999999999994E-5</v>
      </c>
      <c r="G203" s="205">
        <f t="shared" si="82"/>
        <v>-6.9999999999999994E-5</v>
      </c>
      <c r="H203" s="205">
        <f t="shared" si="82"/>
        <v>-6.9999999999999994E-5</v>
      </c>
      <c r="I203" s="205">
        <f t="shared" si="82"/>
        <v>-6.9999999999999994E-5</v>
      </c>
      <c r="J203" s="205">
        <f t="shared" si="82"/>
        <v>-6.9999999999999994E-5</v>
      </c>
      <c r="K203" s="205">
        <f t="shared" si="82"/>
        <v>-6.9999999999999994E-5</v>
      </c>
      <c r="L203" s="206">
        <f t="shared" si="82"/>
        <v>-6.9999999999999994E-5</v>
      </c>
    </row>
    <row r="204" spans="2:12" s="19" customFormat="1" x14ac:dyDescent="0.25">
      <c r="B204" s="158" t="s">
        <v>149</v>
      </c>
      <c r="C204" s="21"/>
      <c r="D204" s="22">
        <f t="shared" ref="D204:L204" si="83">D159*(1-$F$193)</f>
        <v>2682.3017093984008</v>
      </c>
      <c r="E204" s="22">
        <f t="shared" si="83"/>
        <v>2608.6399256502195</v>
      </c>
      <c r="F204" s="22">
        <f t="shared" si="83"/>
        <v>2583.9374826469143</v>
      </c>
      <c r="G204" s="22">
        <f t="shared" si="83"/>
        <v>2559.4689587322341</v>
      </c>
      <c r="H204" s="22">
        <f t="shared" si="83"/>
        <v>2535.2321388159535</v>
      </c>
      <c r="I204" s="22">
        <f t="shared" si="83"/>
        <v>2289.4760680448144</v>
      </c>
      <c r="J204" s="22">
        <f t="shared" si="83"/>
        <v>2204.7119300000004</v>
      </c>
      <c r="K204" s="22">
        <f t="shared" si="83"/>
        <v>2784.1940000000004</v>
      </c>
      <c r="L204" s="133">
        <f t="shared" si="83"/>
        <v>2761.8043566800006</v>
      </c>
    </row>
    <row r="205" spans="2:12" s="19" customFormat="1" x14ac:dyDescent="0.25">
      <c r="B205" s="158" t="s">
        <v>150</v>
      </c>
      <c r="C205" s="21"/>
      <c r="D205" s="205">
        <f t="shared" ref="D205:L205" si="84">D160*(1-$F$193)</f>
        <v>-6.9999999999999994E-5</v>
      </c>
      <c r="E205" s="205">
        <f t="shared" si="84"/>
        <v>-6.9999999999999994E-5</v>
      </c>
      <c r="F205" s="205">
        <f t="shared" si="84"/>
        <v>-6.9999999999999994E-5</v>
      </c>
      <c r="G205" s="205">
        <f t="shared" si="84"/>
        <v>-6.9999999999999994E-5</v>
      </c>
      <c r="H205" s="205">
        <f t="shared" si="84"/>
        <v>-6.9999999999999994E-5</v>
      </c>
      <c r="I205" s="205">
        <f t="shared" si="84"/>
        <v>-6.9999999999999994E-5</v>
      </c>
      <c r="J205" s="205">
        <f t="shared" si="84"/>
        <v>-6.9999999999999994E-5</v>
      </c>
      <c r="K205" s="205">
        <f t="shared" si="84"/>
        <v>-6.9999999999999994E-5</v>
      </c>
      <c r="L205" s="206">
        <f t="shared" si="84"/>
        <v>-6.9999999999999994E-5</v>
      </c>
    </row>
    <row r="206" spans="2:12" s="19" customFormat="1" x14ac:dyDescent="0.25">
      <c r="B206" s="158" t="s">
        <v>151</v>
      </c>
      <c r="C206" s="21"/>
      <c r="D206" s="205">
        <f t="shared" ref="D206:L206" si="85">D161*(1-$F$193)</f>
        <v>-6.9999999999999994E-5</v>
      </c>
      <c r="E206" s="205">
        <f t="shared" si="85"/>
        <v>-6.9999999999999994E-5</v>
      </c>
      <c r="F206" s="205">
        <f t="shared" si="85"/>
        <v>-6.9999999999999994E-5</v>
      </c>
      <c r="G206" s="205">
        <f t="shared" si="85"/>
        <v>-6.9999999999999994E-5</v>
      </c>
      <c r="H206" s="205">
        <f t="shared" si="85"/>
        <v>-6.9999999999999994E-5</v>
      </c>
      <c r="I206" s="205">
        <f t="shared" si="85"/>
        <v>-6.9999999999999994E-5</v>
      </c>
      <c r="J206" s="205">
        <f t="shared" si="85"/>
        <v>-6.9999999999999994E-5</v>
      </c>
      <c r="K206" s="205">
        <f t="shared" si="85"/>
        <v>-6.9999999999999994E-5</v>
      </c>
      <c r="L206" s="206">
        <f t="shared" si="85"/>
        <v>-6.9999999999999994E-5</v>
      </c>
    </row>
    <row r="207" spans="2:12" s="19" customFormat="1" x14ac:dyDescent="0.25">
      <c r="B207" s="158" t="s">
        <v>152</v>
      </c>
      <c r="C207" s="21"/>
      <c r="D207" s="205">
        <f t="shared" ref="D207:L207" si="86">D162*(1-$F$193)</f>
        <v>-6.9999999999999994E-5</v>
      </c>
      <c r="E207" s="205">
        <f t="shared" si="86"/>
        <v>-6.9999999999999994E-5</v>
      </c>
      <c r="F207" s="205">
        <f t="shared" si="86"/>
        <v>-6.9999999999999994E-5</v>
      </c>
      <c r="G207" s="205">
        <f t="shared" si="86"/>
        <v>-6.9999999999999994E-5</v>
      </c>
      <c r="H207" s="205">
        <f t="shared" si="86"/>
        <v>-6.9999999999999994E-5</v>
      </c>
      <c r="I207" s="205">
        <f t="shared" si="86"/>
        <v>-6.9999999999999994E-5</v>
      </c>
      <c r="J207" s="205">
        <f t="shared" si="86"/>
        <v>-6.9999999999999994E-5</v>
      </c>
      <c r="K207" s="205">
        <f t="shared" si="86"/>
        <v>-6.9999999999999994E-5</v>
      </c>
      <c r="L207" s="206">
        <f t="shared" si="86"/>
        <v>-6.9999999999999994E-5</v>
      </c>
    </row>
    <row r="208" spans="2:12" s="19" customFormat="1" x14ac:dyDescent="0.25">
      <c r="B208" s="158" t="s">
        <v>153</v>
      </c>
      <c r="C208" s="21"/>
      <c r="D208" s="205">
        <f t="shared" ref="D208:L208" si="87">D163*(1-$F$193)</f>
        <v>-6.9999999999999994E-5</v>
      </c>
      <c r="E208" s="205">
        <f t="shared" si="87"/>
        <v>-6.9999999999999994E-5</v>
      </c>
      <c r="F208" s="205">
        <f t="shared" si="87"/>
        <v>-6.9999999999999994E-5</v>
      </c>
      <c r="G208" s="205">
        <f t="shared" si="87"/>
        <v>-6.9999999999999994E-5</v>
      </c>
      <c r="H208" s="205">
        <f t="shared" si="87"/>
        <v>-6.9999999999999994E-5</v>
      </c>
      <c r="I208" s="205">
        <f t="shared" si="87"/>
        <v>-6.9999999999999994E-5</v>
      </c>
      <c r="J208" s="205">
        <f t="shared" si="87"/>
        <v>-6.9999999999999994E-5</v>
      </c>
      <c r="K208" s="205">
        <f t="shared" si="87"/>
        <v>-6.9999999999999994E-5</v>
      </c>
      <c r="L208" s="206">
        <f t="shared" si="87"/>
        <v>-6.9999999999999994E-5</v>
      </c>
    </row>
    <row r="209" spans="2:12" s="19" customFormat="1" x14ac:dyDescent="0.25">
      <c r="B209" s="158" t="s">
        <v>154</v>
      </c>
      <c r="C209" s="21"/>
      <c r="D209" s="22">
        <f t="shared" ref="D209:L209" si="88">D164*(1-$F$193)</f>
        <v>187366.92958712744</v>
      </c>
      <c r="E209" s="22">
        <f t="shared" si="88"/>
        <v>184945.24984607045</v>
      </c>
      <c r="F209" s="22">
        <f t="shared" si="88"/>
        <v>183193.91600836132</v>
      </c>
      <c r="G209" s="22">
        <f t="shared" si="88"/>
        <v>181459.1663771267</v>
      </c>
      <c r="H209" s="22">
        <f t="shared" si="88"/>
        <v>179740.84390869044</v>
      </c>
      <c r="I209" s="22">
        <f t="shared" si="88"/>
        <v>181849.90456966369</v>
      </c>
      <c r="J209" s="22">
        <f t="shared" si="88"/>
        <v>169353.46041860001</v>
      </c>
      <c r="K209" s="22">
        <f t="shared" si="88"/>
        <v>180956.28689640498</v>
      </c>
      <c r="L209" s="133">
        <f t="shared" si="88"/>
        <v>181499.44584361406</v>
      </c>
    </row>
    <row r="210" spans="2:12" s="19" customFormat="1" x14ac:dyDescent="0.25">
      <c r="B210" s="158" t="s">
        <v>155</v>
      </c>
      <c r="C210" s="21"/>
      <c r="D210" s="22">
        <f t="shared" ref="D210:L210" si="89">D165*(1-$F$193)</f>
        <v>12688.521984817638</v>
      </c>
      <c r="E210" s="22">
        <f t="shared" si="89"/>
        <v>12917.770680120691</v>
      </c>
      <c r="F210" s="22">
        <f t="shared" si="89"/>
        <v>12795.446213649013</v>
      </c>
      <c r="G210" s="22">
        <f t="shared" si="89"/>
        <v>12674.280095269034</v>
      </c>
      <c r="H210" s="22">
        <f t="shared" si="89"/>
        <v>12554.261356036128</v>
      </c>
      <c r="I210" s="22">
        <f t="shared" si="89"/>
        <v>13233.476993169343</v>
      </c>
      <c r="J210" s="22">
        <f t="shared" si="89"/>
        <v>12998.614430000001</v>
      </c>
      <c r="K210" s="22">
        <f t="shared" si="89"/>
        <v>12605.331050000001</v>
      </c>
      <c r="L210" s="133">
        <f t="shared" si="89"/>
        <v>11352.356448650002</v>
      </c>
    </row>
    <row r="211" spans="2:12" s="19" customFormat="1" x14ac:dyDescent="0.25">
      <c r="B211" s="158" t="s">
        <v>156</v>
      </c>
      <c r="C211" s="21"/>
      <c r="D211" s="22">
        <f t="shared" ref="D211:L211" si="90">D166*(1-$F$193)</f>
        <v>10975.25207166411</v>
      </c>
      <c r="E211" s="22">
        <f t="shared" si="90"/>
        <v>11036.75149987941</v>
      </c>
      <c r="F211" s="22">
        <f t="shared" si="90"/>
        <v>10932.239291582679</v>
      </c>
      <c r="G211" s="22">
        <f t="shared" si="90"/>
        <v>10828.716758700304</v>
      </c>
      <c r="H211" s="22">
        <f t="shared" si="90"/>
        <v>10726.174529528807</v>
      </c>
      <c r="I211" s="22">
        <f t="shared" si="90"/>
        <v>10945.535054959781</v>
      </c>
      <c r="J211" s="22">
        <f t="shared" si="90"/>
        <v>10969.404124999999</v>
      </c>
      <c r="K211" s="22">
        <f t="shared" si="90"/>
        <v>10738.269319280003</v>
      </c>
      <c r="L211" s="133">
        <f t="shared" si="90"/>
        <v>10102.085068468461</v>
      </c>
    </row>
    <row r="212" spans="2:12" s="19" customFormat="1" x14ac:dyDescent="0.25">
      <c r="B212" s="158" t="s">
        <v>157</v>
      </c>
      <c r="C212" s="21"/>
      <c r="D212" s="22">
        <f t="shared" ref="D212:L212" si="91">D167*(1-$F$193)</f>
        <v>2345.1085511407737</v>
      </c>
      <c r="E212" s="22">
        <f t="shared" si="91"/>
        <v>2367.5109150534381</v>
      </c>
      <c r="F212" s="22">
        <f t="shared" si="91"/>
        <v>2345.091836427986</v>
      </c>
      <c r="G212" s="22">
        <f t="shared" si="91"/>
        <v>2322.8850546364611</v>
      </c>
      <c r="H212" s="22">
        <f t="shared" si="91"/>
        <v>2300.8885593399705</v>
      </c>
      <c r="I212" s="22">
        <f t="shared" si="91"/>
        <v>2350.4360944574323</v>
      </c>
      <c r="J212" s="22">
        <f t="shared" si="91"/>
        <v>2383.1279300000001</v>
      </c>
      <c r="K212" s="22">
        <f t="shared" si="91"/>
        <v>2308.3631300000002</v>
      </c>
      <c r="L212" s="133">
        <f t="shared" si="91"/>
        <v>2137.5442532000006</v>
      </c>
    </row>
    <row r="213" spans="2:12" s="19" customFormat="1" x14ac:dyDescent="0.25">
      <c r="B213" s="158" t="s">
        <v>158</v>
      </c>
      <c r="C213" s="21"/>
      <c r="D213" s="205">
        <f t="shared" ref="D213:L213" si="92">D168*(1-$F$193)</f>
        <v>-6.9999999999999994E-5</v>
      </c>
      <c r="E213" s="205">
        <f t="shared" si="92"/>
        <v>-6.9999999999999994E-5</v>
      </c>
      <c r="F213" s="205">
        <f t="shared" si="92"/>
        <v>-6.9999999999999994E-5</v>
      </c>
      <c r="G213" s="205">
        <f t="shared" si="92"/>
        <v>-6.9999999999999994E-5</v>
      </c>
      <c r="H213" s="205">
        <f t="shared" si="92"/>
        <v>-6.9999999999999994E-5</v>
      </c>
      <c r="I213" s="205">
        <f t="shared" si="92"/>
        <v>-6.9999999999999994E-5</v>
      </c>
      <c r="J213" s="205">
        <f t="shared" si="92"/>
        <v>-6.9999999999999994E-5</v>
      </c>
      <c r="K213" s="205">
        <f t="shared" si="92"/>
        <v>-6.9999999999999994E-5</v>
      </c>
      <c r="L213" s="206">
        <f t="shared" si="92"/>
        <v>-6.9999999999999994E-5</v>
      </c>
    </row>
    <row r="214" spans="2:12" s="19" customFormat="1" x14ac:dyDescent="0.25">
      <c r="B214" s="158" t="s">
        <v>159</v>
      </c>
      <c r="C214" s="21"/>
      <c r="D214" s="22">
        <f t="shared" ref="D214:L214" si="93">D169*(1-$F$193)</f>
        <v>48067.971781714121</v>
      </c>
      <c r="E214" s="22">
        <f t="shared" si="93"/>
        <v>48109.454637432304</v>
      </c>
      <c r="F214" s="22">
        <f t="shared" si="93"/>
        <v>47653.883510403633</v>
      </c>
      <c r="G214" s="22">
        <f t="shared" si="93"/>
        <v>47202.626401337649</v>
      </c>
      <c r="H214" s="22">
        <f t="shared" si="93"/>
        <v>46755.642458762675</v>
      </c>
      <c r="I214" s="22">
        <f t="shared" si="93"/>
        <v>45754.509779889842</v>
      </c>
      <c r="J214" s="22">
        <f t="shared" si="93"/>
        <v>47233.671230000007</v>
      </c>
      <c r="K214" s="22">
        <f t="shared" si="93"/>
        <v>48094.817825000013</v>
      </c>
      <c r="L214" s="133">
        <f t="shared" si="93"/>
        <v>45121.508375810015</v>
      </c>
    </row>
    <row r="215" spans="2:12" s="19" customFormat="1" x14ac:dyDescent="0.25">
      <c r="B215" s="158" t="s">
        <v>160</v>
      </c>
      <c r="C215" s="21"/>
      <c r="D215" s="22">
        <f t="shared" ref="D215:L215" si="94">D170*(1-$F$193)</f>
        <v>16693.737399165489</v>
      </c>
      <c r="E215" s="22">
        <f t="shared" si="94"/>
        <v>16854.246926366508</v>
      </c>
      <c r="F215" s="22">
        <f t="shared" si="94"/>
        <v>16694.646108896257</v>
      </c>
      <c r="G215" s="22">
        <f t="shared" si="94"/>
        <v>16536.556626874139</v>
      </c>
      <c r="H215" s="22">
        <f t="shared" si="94"/>
        <v>16379.964168751672</v>
      </c>
      <c r="I215" s="22">
        <f t="shared" si="94"/>
        <v>17376.549812354569</v>
      </c>
      <c r="J215" s="22">
        <f t="shared" si="94"/>
        <v>16558.155230000004</v>
      </c>
      <c r="K215" s="22">
        <f t="shared" si="94"/>
        <v>16217.310755000002</v>
      </c>
      <c r="L215" s="133">
        <f t="shared" si="94"/>
        <v>15206.693909870006</v>
      </c>
    </row>
    <row r="216" spans="2:12" s="19" customFormat="1" x14ac:dyDescent="0.25">
      <c r="B216" s="158" t="s">
        <v>161</v>
      </c>
      <c r="C216" s="21"/>
      <c r="D216" s="205">
        <f t="shared" ref="D216:L216" si="95">D171*(1-$F$193)</f>
        <v>-6.9999999999999994E-5</v>
      </c>
      <c r="E216" s="205">
        <f t="shared" si="95"/>
        <v>-6.9999999999999994E-5</v>
      </c>
      <c r="F216" s="205">
        <f t="shared" si="95"/>
        <v>-6.9999999999999994E-5</v>
      </c>
      <c r="G216" s="205">
        <f t="shared" si="95"/>
        <v>-6.9999999999999994E-5</v>
      </c>
      <c r="H216" s="205">
        <f t="shared" si="95"/>
        <v>-6.9999999999999994E-5</v>
      </c>
      <c r="I216" s="205">
        <f t="shared" si="95"/>
        <v>-6.9999999999999994E-5</v>
      </c>
      <c r="J216" s="205">
        <f t="shared" si="95"/>
        <v>-6.9999999999999994E-5</v>
      </c>
      <c r="K216" s="205">
        <f t="shared" si="95"/>
        <v>-6.9999999999999994E-5</v>
      </c>
      <c r="L216" s="206">
        <f t="shared" si="95"/>
        <v>-6.9999999999999994E-5</v>
      </c>
    </row>
    <row r="217" spans="2:12" s="19" customFormat="1" x14ac:dyDescent="0.25">
      <c r="B217" s="158" t="s">
        <v>162</v>
      </c>
      <c r="C217" s="21"/>
      <c r="D217" s="22">
        <f t="shared" ref="D217:L217" si="96">D172*(1-$F$193)</f>
        <v>14348.047667444</v>
      </c>
      <c r="E217" s="22">
        <f t="shared" si="96"/>
        <v>14360.083504976197</v>
      </c>
      <c r="F217" s="22">
        <f t="shared" si="96"/>
        <v>14224.101097811917</v>
      </c>
      <c r="G217" s="22">
        <f t="shared" si="96"/>
        <v>14089.40637222425</v>
      </c>
      <c r="H217" s="22">
        <f t="shared" si="96"/>
        <v>13955.987134548763</v>
      </c>
      <c r="I217" s="22">
        <f t="shared" si="96"/>
        <v>14026.727250175956</v>
      </c>
      <c r="J217" s="22">
        <f t="shared" si="96"/>
        <v>13950.077930000001</v>
      </c>
      <c r="K217" s="22">
        <f t="shared" si="96"/>
        <v>14166.637430000001</v>
      </c>
      <c r="L217" s="133">
        <f t="shared" si="96"/>
        <v>13436.649012050002</v>
      </c>
    </row>
    <row r="218" spans="2:12" s="19" customFormat="1" x14ac:dyDescent="0.25">
      <c r="B218" s="158" t="s">
        <v>163</v>
      </c>
      <c r="C218" s="21"/>
      <c r="D218" s="22">
        <f t="shared" ref="D218:L218" si="97">D173*(1-$F$193)</f>
        <v>95340.060840861886</v>
      </c>
      <c r="E218" s="22">
        <f t="shared" si="97"/>
        <v>95707.69856725038</v>
      </c>
      <c r="F218" s="22">
        <f t="shared" si="97"/>
        <v>94801.397209260642</v>
      </c>
      <c r="G218" s="22">
        <f t="shared" si="97"/>
        <v>93903.678046467205</v>
      </c>
      <c r="H218" s="22">
        <f t="shared" si="97"/>
        <v>93014.459810014261</v>
      </c>
      <c r="I218" s="22">
        <f t="shared" si="97"/>
        <v>94557.91764422151</v>
      </c>
      <c r="J218" s="22">
        <f t="shared" si="97"/>
        <v>94034.688951499993</v>
      </c>
      <c r="K218" s="22">
        <f t="shared" si="97"/>
        <v>93684.122278024995</v>
      </c>
      <c r="L218" s="133">
        <f t="shared" si="97"/>
        <v>88378.110655825076</v>
      </c>
    </row>
    <row r="219" spans="2:12" s="19" customFormat="1" x14ac:dyDescent="0.25">
      <c r="B219" s="158" t="s">
        <v>164</v>
      </c>
      <c r="C219" s="21"/>
      <c r="D219" s="205">
        <f t="shared" ref="D219:L219" si="98">D174*(1-$F$193)</f>
        <v>-6.9999999999999994E-5</v>
      </c>
      <c r="E219" s="205">
        <f t="shared" si="98"/>
        <v>-6.9999999999999994E-5</v>
      </c>
      <c r="F219" s="205">
        <f t="shared" si="98"/>
        <v>-6.9999999999999994E-5</v>
      </c>
      <c r="G219" s="205">
        <f t="shared" si="98"/>
        <v>-6.9999999999999994E-5</v>
      </c>
      <c r="H219" s="205">
        <f t="shared" si="98"/>
        <v>-6.9999999999999994E-5</v>
      </c>
      <c r="I219" s="205">
        <f t="shared" si="98"/>
        <v>-6.9999999999999994E-5</v>
      </c>
      <c r="J219" s="205">
        <f t="shared" si="98"/>
        <v>-6.9999999999999994E-5</v>
      </c>
      <c r="K219" s="205">
        <f t="shared" si="98"/>
        <v>-6.9999999999999994E-5</v>
      </c>
      <c r="L219" s="206">
        <f t="shared" si="98"/>
        <v>-6.9999999999999994E-5</v>
      </c>
    </row>
    <row r="220" spans="2:12" s="19" customFormat="1" x14ac:dyDescent="0.25">
      <c r="B220" s="158" t="s">
        <v>165</v>
      </c>
      <c r="C220" s="21"/>
      <c r="D220" s="205">
        <f t="shared" ref="D220:L220" si="99">D175*(1-$F$193)</f>
        <v>-6.9999999999999994E-5</v>
      </c>
      <c r="E220" s="205">
        <f t="shared" si="99"/>
        <v>-6.9999999999999994E-5</v>
      </c>
      <c r="F220" s="205">
        <f t="shared" si="99"/>
        <v>-6.9999999999999994E-5</v>
      </c>
      <c r="G220" s="205">
        <f t="shared" si="99"/>
        <v>-6.9999999999999994E-5</v>
      </c>
      <c r="H220" s="205">
        <f t="shared" si="99"/>
        <v>-6.9999999999999994E-5</v>
      </c>
      <c r="I220" s="205">
        <f t="shared" si="99"/>
        <v>-6.9999999999999994E-5</v>
      </c>
      <c r="J220" s="205">
        <f t="shared" si="99"/>
        <v>-6.9999999999999994E-5</v>
      </c>
      <c r="K220" s="205">
        <f t="shared" si="99"/>
        <v>-6.9999999999999994E-5</v>
      </c>
      <c r="L220" s="206">
        <f t="shared" si="99"/>
        <v>-6.9999999999999994E-5</v>
      </c>
    </row>
    <row r="221" spans="2:12" s="19" customFormat="1" x14ac:dyDescent="0.25">
      <c r="B221" s="158" t="s">
        <v>166</v>
      </c>
      <c r="C221" s="21"/>
      <c r="D221" s="205">
        <f t="shared" ref="D221:L221" si="100">D176*(1-$F$193)</f>
        <v>-6.9999999999999994E-5</v>
      </c>
      <c r="E221" s="205">
        <f t="shared" si="100"/>
        <v>-6.9999999999999994E-5</v>
      </c>
      <c r="F221" s="205">
        <f t="shared" si="100"/>
        <v>-6.9999999999999994E-5</v>
      </c>
      <c r="G221" s="205">
        <f t="shared" si="100"/>
        <v>-6.9999999999999994E-5</v>
      </c>
      <c r="H221" s="205">
        <f t="shared" si="100"/>
        <v>-6.9999999999999994E-5</v>
      </c>
      <c r="I221" s="205">
        <f t="shared" si="100"/>
        <v>-6.9999999999999994E-5</v>
      </c>
      <c r="J221" s="205">
        <f t="shared" si="100"/>
        <v>-6.9999999999999994E-5</v>
      </c>
      <c r="K221" s="205">
        <f t="shared" si="100"/>
        <v>-6.9999999999999994E-5</v>
      </c>
      <c r="L221" s="206">
        <f t="shared" si="100"/>
        <v>-6.9999999999999994E-5</v>
      </c>
    </row>
    <row r="222" spans="2:12" s="19" customFormat="1" x14ac:dyDescent="0.25">
      <c r="B222" s="158" t="s">
        <v>167</v>
      </c>
      <c r="C222" s="21"/>
      <c r="D222" s="205">
        <f t="shared" ref="D222:L222" si="101">D177*(1-$F$193)</f>
        <v>-6.9999999999999994E-5</v>
      </c>
      <c r="E222" s="205">
        <f t="shared" si="101"/>
        <v>-6.9999999999999994E-5</v>
      </c>
      <c r="F222" s="205">
        <f t="shared" si="101"/>
        <v>-6.9999999999999994E-5</v>
      </c>
      <c r="G222" s="205">
        <f t="shared" si="101"/>
        <v>-6.9999999999999994E-5</v>
      </c>
      <c r="H222" s="205">
        <f t="shared" si="101"/>
        <v>-6.9999999999999994E-5</v>
      </c>
      <c r="I222" s="205">
        <f t="shared" si="101"/>
        <v>-6.9999999999999994E-5</v>
      </c>
      <c r="J222" s="205">
        <f t="shared" si="101"/>
        <v>-6.9999999999999994E-5</v>
      </c>
      <c r="K222" s="205">
        <f t="shared" si="101"/>
        <v>-6.9999999999999994E-5</v>
      </c>
      <c r="L222" s="206">
        <f t="shared" si="101"/>
        <v>-6.9999999999999994E-5</v>
      </c>
    </row>
    <row r="223" spans="2:12" s="19" customFormat="1" x14ac:dyDescent="0.25">
      <c r="B223" s="158" t="s">
        <v>168</v>
      </c>
      <c r="C223" s="21"/>
      <c r="D223" s="22">
        <f t="shared" ref="D223:L223" si="102">D178*(1-$F$193)</f>
        <v>26759.539731711473</v>
      </c>
      <c r="E223" s="22">
        <f t="shared" si="102"/>
        <v>26925.210944049864</v>
      </c>
      <c r="F223" s="22">
        <f t="shared" si="102"/>
        <v>26670.243416320645</v>
      </c>
      <c r="G223" s="22">
        <f t="shared" si="102"/>
        <v>26417.690296417688</v>
      </c>
      <c r="H223" s="22">
        <f t="shared" si="102"/>
        <v>26167.528721174062</v>
      </c>
      <c r="I223" s="22">
        <f t="shared" si="102"/>
        <v>27168.947651871433</v>
      </c>
      <c r="J223" s="22">
        <f t="shared" si="102"/>
        <v>26886.459230000004</v>
      </c>
      <c r="K223" s="22">
        <f t="shared" si="102"/>
        <v>25780.085330000005</v>
      </c>
      <c r="L223" s="133">
        <f t="shared" si="102"/>
        <v>24470.444783990002</v>
      </c>
    </row>
    <row r="224" spans="2:12" s="19" customFormat="1" x14ac:dyDescent="0.25">
      <c r="B224" s="158" t="s">
        <v>169</v>
      </c>
      <c r="C224" s="21"/>
      <c r="D224" s="205">
        <f t="shared" ref="D224:L224" si="103">D179*(1-$F$193)</f>
        <v>-6.9999999999999994E-5</v>
      </c>
      <c r="E224" s="205">
        <f t="shared" si="103"/>
        <v>-6.9999999999999994E-5</v>
      </c>
      <c r="F224" s="205">
        <f t="shared" si="103"/>
        <v>-6.9999999999999994E-5</v>
      </c>
      <c r="G224" s="205">
        <f t="shared" si="103"/>
        <v>-6.9999999999999994E-5</v>
      </c>
      <c r="H224" s="205">
        <f t="shared" si="103"/>
        <v>-6.9999999999999994E-5</v>
      </c>
      <c r="I224" s="205">
        <f t="shared" si="103"/>
        <v>-6.9999999999999994E-5</v>
      </c>
      <c r="J224" s="205">
        <f t="shared" si="103"/>
        <v>-6.9999999999999994E-5</v>
      </c>
      <c r="K224" s="205">
        <f t="shared" si="103"/>
        <v>-6.9999999999999994E-5</v>
      </c>
      <c r="L224" s="206">
        <f t="shared" si="103"/>
        <v>-6.9999999999999994E-5</v>
      </c>
    </row>
    <row r="225" spans="2:12" s="19" customFormat="1" x14ac:dyDescent="0.25">
      <c r="B225" s="158" t="s">
        <v>170</v>
      </c>
      <c r="C225" s="21"/>
      <c r="D225" s="22">
        <f t="shared" ref="D225:L225" si="104">D180*(1-$F$193)</f>
        <v>84876.744757651264</v>
      </c>
      <c r="E225" s="22">
        <f t="shared" si="104"/>
        <v>84003.169069506795</v>
      </c>
      <c r="F225" s="22">
        <f t="shared" si="104"/>
        <v>83207.703424103151</v>
      </c>
      <c r="G225" s="22">
        <f t="shared" si="104"/>
        <v>82419.770418235625</v>
      </c>
      <c r="H225" s="22">
        <f t="shared" si="104"/>
        <v>81639.298721786137</v>
      </c>
      <c r="I225" s="22">
        <f t="shared" si="104"/>
        <v>82054.964180768206</v>
      </c>
      <c r="J225" s="22">
        <f t="shared" si="104"/>
        <v>81542.711233399998</v>
      </c>
      <c r="K225" s="22">
        <f t="shared" si="104"/>
        <v>79958.420975060013</v>
      </c>
      <c r="L225" s="133">
        <f t="shared" si="104"/>
        <v>80589.692686729424</v>
      </c>
    </row>
    <row r="226" spans="2:12" s="19" customFormat="1" x14ac:dyDescent="0.25">
      <c r="B226" s="158" t="s">
        <v>171</v>
      </c>
      <c r="C226" s="21"/>
      <c r="D226" s="22">
        <f t="shared" ref="D226:L226" si="105">D181*(1-$F$193)</f>
        <v>4675.0150845023218</v>
      </c>
      <c r="E226" s="22">
        <f t="shared" si="105"/>
        <v>4281.0580070884926</v>
      </c>
      <c r="F226" s="22">
        <f t="shared" si="105"/>
        <v>4240.5186481430446</v>
      </c>
      <c r="G226" s="22">
        <f t="shared" si="105"/>
        <v>4200.3631755159122</v>
      </c>
      <c r="H226" s="22">
        <f t="shared" si="105"/>
        <v>4160.5879540064107</v>
      </c>
      <c r="I226" s="22">
        <f t="shared" si="105"/>
        <v>3712.0846605246325</v>
      </c>
      <c r="J226" s="22">
        <f t="shared" si="105"/>
        <v>3738.2399299999997</v>
      </c>
      <c r="K226" s="22">
        <f t="shared" si="105"/>
        <v>3662.3069299999997</v>
      </c>
      <c r="L226" s="133">
        <f t="shared" si="105"/>
        <v>5072.9307320000007</v>
      </c>
    </row>
    <row r="227" spans="2:12" s="19" customFormat="1" x14ac:dyDescent="0.25">
      <c r="B227" s="158" t="s">
        <v>172</v>
      </c>
      <c r="C227" s="21"/>
      <c r="D227" s="205">
        <f t="shared" ref="D227:L227" si="106">D182*(1-$F$193)</f>
        <v>-6.9999999999999994E-5</v>
      </c>
      <c r="E227" s="205">
        <f t="shared" si="106"/>
        <v>-6.9999999999999994E-5</v>
      </c>
      <c r="F227" s="205">
        <f t="shared" si="106"/>
        <v>-6.9999999999999994E-5</v>
      </c>
      <c r="G227" s="205">
        <f t="shared" si="106"/>
        <v>-6.9999999999999994E-5</v>
      </c>
      <c r="H227" s="205">
        <f t="shared" si="106"/>
        <v>-6.9999999999999994E-5</v>
      </c>
      <c r="I227" s="205">
        <f t="shared" si="106"/>
        <v>-6.9999999999999994E-5</v>
      </c>
      <c r="J227" s="205">
        <f t="shared" si="106"/>
        <v>-6.9999999999999994E-5</v>
      </c>
      <c r="K227" s="205">
        <f t="shared" si="106"/>
        <v>-6.9999999999999994E-5</v>
      </c>
      <c r="L227" s="206">
        <f t="shared" si="106"/>
        <v>-6.9999999999999994E-5</v>
      </c>
    </row>
    <row r="228" spans="2:12" s="19" customFormat="1" x14ac:dyDescent="0.25">
      <c r="B228" s="158" t="s">
        <v>173</v>
      </c>
      <c r="C228" s="21"/>
      <c r="D228" s="22">
        <f t="shared" ref="D228:L228" si="107">D183*(1-$F$193)</f>
        <v>118146.76792108297</v>
      </c>
      <c r="E228" s="22">
        <f t="shared" si="107"/>
        <v>115343.85776415055</v>
      </c>
      <c r="F228" s="22">
        <f t="shared" si="107"/>
        <v>114251.61234942086</v>
      </c>
      <c r="G228" s="22">
        <f t="shared" si="107"/>
        <v>113169.70992189832</v>
      </c>
      <c r="H228" s="22">
        <f t="shared" si="107"/>
        <v>112098.0525389567</v>
      </c>
      <c r="I228" s="22">
        <f t="shared" si="107"/>
        <v>111913.89063271398</v>
      </c>
      <c r="J228" s="22">
        <f t="shared" si="107"/>
        <v>105053.26932200001</v>
      </c>
      <c r="K228" s="22">
        <f t="shared" si="107"/>
        <v>110424.49280160501</v>
      </c>
      <c r="L228" s="133">
        <f t="shared" si="107"/>
        <v>116399.75876087707</v>
      </c>
    </row>
    <row r="229" spans="2:12" s="19" customFormat="1" x14ac:dyDescent="0.25">
      <c r="B229" s="158" t="s">
        <v>193</v>
      </c>
      <c r="C229" s="21"/>
      <c r="D229" s="205">
        <f t="shared" ref="D229:L229" si="108">D184*(1-$F$193)</f>
        <v>-6.9999999999999994E-5</v>
      </c>
      <c r="E229" s="205">
        <f t="shared" si="108"/>
        <v>-6.9999999999999994E-5</v>
      </c>
      <c r="F229" s="205">
        <f t="shared" si="108"/>
        <v>-6.9999999999999994E-5</v>
      </c>
      <c r="G229" s="205">
        <f t="shared" si="108"/>
        <v>-6.9999999999999994E-5</v>
      </c>
      <c r="H229" s="205">
        <f t="shared" si="108"/>
        <v>-6.9999999999999994E-5</v>
      </c>
      <c r="I229" s="205">
        <f t="shared" si="108"/>
        <v>-6.9999999999999994E-5</v>
      </c>
      <c r="J229" s="205">
        <f t="shared" si="108"/>
        <v>-6.9999999999999994E-5</v>
      </c>
      <c r="K229" s="205">
        <f t="shared" si="108"/>
        <v>-6.9999999999999994E-5</v>
      </c>
      <c r="L229" s="206">
        <f t="shared" si="108"/>
        <v>-6.9999999999999994E-5</v>
      </c>
    </row>
    <row r="230" spans="2:12" s="19" customFormat="1" x14ac:dyDescent="0.25">
      <c r="B230" s="158" t="s">
        <v>174</v>
      </c>
      <c r="C230" s="21"/>
      <c r="D230" s="205">
        <f t="shared" ref="D230:L230" si="109">D185*(1-$F$193)</f>
        <v>-6.9999999999999994E-5</v>
      </c>
      <c r="E230" s="205">
        <f t="shared" si="109"/>
        <v>-6.9999999999999994E-5</v>
      </c>
      <c r="F230" s="205">
        <f t="shared" si="109"/>
        <v>-6.9999999999999994E-5</v>
      </c>
      <c r="G230" s="205">
        <f t="shared" si="109"/>
        <v>-6.9999999999999994E-5</v>
      </c>
      <c r="H230" s="205">
        <f t="shared" si="109"/>
        <v>-6.9999999999999994E-5</v>
      </c>
      <c r="I230" s="205">
        <f t="shared" si="109"/>
        <v>-6.9999999999999994E-5</v>
      </c>
      <c r="J230" s="205">
        <f t="shared" si="109"/>
        <v>-6.9999999999999994E-5</v>
      </c>
      <c r="K230" s="205">
        <f t="shared" si="109"/>
        <v>-6.9999999999999994E-5</v>
      </c>
      <c r="L230" s="206">
        <f t="shared" si="109"/>
        <v>-6.9999999999999994E-5</v>
      </c>
    </row>
    <row r="231" spans="2:12" s="19" customFormat="1" x14ac:dyDescent="0.25">
      <c r="B231" s="158" t="s">
        <v>175</v>
      </c>
      <c r="C231" s="21"/>
      <c r="D231" s="22">
        <f t="shared" ref="D231:L231" si="110">D186*(1-$F$193)</f>
        <v>172509.24033682595</v>
      </c>
      <c r="E231" s="22">
        <f t="shared" si="110"/>
        <v>169537.57746404994</v>
      </c>
      <c r="F231" s="22">
        <f t="shared" si="110"/>
        <v>167932.14614622283</v>
      </c>
      <c r="G231" s="22">
        <f t="shared" si="110"/>
        <v>166341.91741506557</v>
      </c>
      <c r="H231" s="22">
        <f t="shared" si="110"/>
        <v>164766.74731011171</v>
      </c>
      <c r="I231" s="22">
        <f t="shared" si="110"/>
        <v>164399.97974453759</v>
      </c>
      <c r="J231" s="22">
        <f t="shared" si="110"/>
        <v>156698.6388242</v>
      </c>
      <c r="K231" s="22">
        <f t="shared" si="110"/>
        <v>164309.58108502999</v>
      </c>
      <c r="L231" s="133">
        <f t="shared" si="110"/>
        <v>167976.56055033012</v>
      </c>
    </row>
    <row r="232" spans="2:12" s="19" customFormat="1" x14ac:dyDescent="0.25">
      <c r="B232" s="158" t="s">
        <v>176</v>
      </c>
      <c r="C232" s="21"/>
      <c r="D232" s="22">
        <f t="shared" ref="D232:L232" si="111">D187*(1-$F$193)</f>
        <v>90333.17545399892</v>
      </c>
      <c r="E232" s="22">
        <f t="shared" si="111"/>
        <v>91715.34535869307</v>
      </c>
      <c r="F232" s="22">
        <f t="shared" si="111"/>
        <v>90846.849477023483</v>
      </c>
      <c r="G232" s="22">
        <f t="shared" si="111"/>
        <v>89986.577792656492</v>
      </c>
      <c r="H232" s="22">
        <f t="shared" si="111"/>
        <v>89134.452426787204</v>
      </c>
      <c r="I232" s="22">
        <f t="shared" si="111"/>
        <v>91717.176571470831</v>
      </c>
      <c r="J232" s="22">
        <f t="shared" si="111"/>
        <v>91678.560903200007</v>
      </c>
      <c r="K232" s="22">
        <f t="shared" si="111"/>
        <v>90971.780031410002</v>
      </c>
      <c r="L232" s="133">
        <f t="shared" si="111"/>
        <v>81797.283902520969</v>
      </c>
    </row>
    <row r="233" spans="2:12" s="19" customFormat="1" x14ac:dyDescent="0.25">
      <c r="B233" s="158" t="s">
        <v>177</v>
      </c>
      <c r="C233" s="21"/>
      <c r="D233" s="22">
        <f t="shared" ref="D233:L233" si="112">D188*(1-$F$193)</f>
        <v>43960.115856941353</v>
      </c>
      <c r="E233" s="22">
        <f t="shared" si="112"/>
        <v>43157.541336149392</v>
      </c>
      <c r="F233" s="22">
        <f t="shared" si="112"/>
        <v>42748.862212726519</v>
      </c>
      <c r="G233" s="22">
        <f t="shared" si="112"/>
        <v>42344.053064758227</v>
      </c>
      <c r="H233" s="22">
        <f t="shared" si="112"/>
        <v>41943.077245620887</v>
      </c>
      <c r="I233" s="22">
        <f t="shared" si="112"/>
        <v>29105.809631167558</v>
      </c>
      <c r="J233" s="22">
        <f t="shared" si="112"/>
        <v>45469.964146400009</v>
      </c>
      <c r="K233" s="22">
        <f t="shared" si="112"/>
        <v>47831.195920670005</v>
      </c>
      <c r="L233" s="133">
        <f t="shared" si="112"/>
        <v>43822.206325321953</v>
      </c>
    </row>
    <row r="234" spans="2:12" s="19" customFormat="1" x14ac:dyDescent="0.25">
      <c r="B234" s="168" t="s">
        <v>181</v>
      </c>
      <c r="C234" s="162" t="s">
        <v>178</v>
      </c>
      <c r="D234" s="196">
        <f t="shared" ref="D234:L234" si="113">SUM(D198:D233)</f>
        <v>1051948.2359089097</v>
      </c>
      <c r="E234" s="196">
        <f t="shared" si="113"/>
        <v>1041986.8416783734</v>
      </c>
      <c r="F234" s="196">
        <f t="shared" si="113"/>
        <v>1032119.7765900809</v>
      </c>
      <c r="G234" s="196">
        <f t="shared" si="113"/>
        <v>1022346.1473968753</v>
      </c>
      <c r="H234" s="196">
        <f t="shared" si="113"/>
        <v>1012665.0693101789</v>
      </c>
      <c r="I234" s="196">
        <f t="shared" si="113"/>
        <v>1003075.6659198931</v>
      </c>
      <c r="J234" s="196">
        <f t="shared" si="113"/>
        <v>987597.92878380034</v>
      </c>
      <c r="K234" s="196">
        <f t="shared" si="113"/>
        <v>1023830.9027259903</v>
      </c>
      <c r="L234" s="197">
        <f t="shared" si="113"/>
        <v>1008743.9694393955</v>
      </c>
    </row>
    <row r="235" spans="2:12" s="62" customFormat="1" x14ac:dyDescent="0.25">
      <c r="F235" s="77"/>
      <c r="G235" s="77"/>
      <c r="H235" s="77"/>
      <c r="I235" s="77"/>
      <c r="J235" s="77"/>
      <c r="K235" s="77"/>
      <c r="L235" s="77"/>
    </row>
    <row r="236" spans="2:12" x14ac:dyDescent="0.25">
      <c r="B236" s="35"/>
      <c r="C236" s="35"/>
      <c r="D236" s="35"/>
      <c r="E236" s="35"/>
      <c r="F236" s="35"/>
      <c r="G236" s="35"/>
      <c r="H236" s="35"/>
      <c r="I236" s="35"/>
      <c r="J236" s="35"/>
      <c r="K236" s="35"/>
      <c r="L236" s="35"/>
    </row>
    <row r="237" spans="2:12" s="19" customFormat="1" x14ac:dyDescent="0.25">
      <c r="B237" s="16" t="s">
        <v>111</v>
      </c>
      <c r="C237" s="17" t="s">
        <v>92</v>
      </c>
      <c r="D237" s="17">
        <v>2005</v>
      </c>
      <c r="E237" s="17">
        <v>2006</v>
      </c>
      <c r="F237" s="17">
        <v>2007</v>
      </c>
      <c r="G237" s="17">
        <v>2008</v>
      </c>
      <c r="H237" s="17">
        <v>2009</v>
      </c>
      <c r="I237" s="17">
        <v>2010</v>
      </c>
      <c r="J237" s="17">
        <v>2011</v>
      </c>
      <c r="K237" s="17">
        <v>2012</v>
      </c>
      <c r="L237" s="18">
        <v>2013</v>
      </c>
    </row>
    <row r="238" spans="2:12" s="69" customFormat="1" x14ac:dyDescent="0.25">
      <c r="B238" s="160" t="s">
        <v>29</v>
      </c>
      <c r="C238" s="28"/>
      <c r="D238" s="85"/>
      <c r="E238" s="85"/>
      <c r="F238" s="85"/>
      <c r="G238" s="85"/>
      <c r="H238" s="85"/>
      <c r="I238" s="85"/>
      <c r="J238" s="85"/>
      <c r="K238" s="85"/>
      <c r="L238" s="86"/>
    </row>
    <row r="239" spans="2:12" s="19" customFormat="1" x14ac:dyDescent="0.25">
      <c r="B239" s="158" t="s">
        <v>143</v>
      </c>
      <c r="C239" s="21"/>
      <c r="D239" s="205">
        <f t="shared" ref="D239:L239" si="114">D198*21</f>
        <v>-1.47E-3</v>
      </c>
      <c r="E239" s="205">
        <f t="shared" si="114"/>
        <v>-1.47E-3</v>
      </c>
      <c r="F239" s="205">
        <f t="shared" si="114"/>
        <v>-1.47E-3</v>
      </c>
      <c r="G239" s="205">
        <f t="shared" si="114"/>
        <v>-1.47E-3</v>
      </c>
      <c r="H239" s="205">
        <f t="shared" si="114"/>
        <v>-1.47E-3</v>
      </c>
      <c r="I239" s="205">
        <f t="shared" si="114"/>
        <v>-1.47E-3</v>
      </c>
      <c r="J239" s="205">
        <f t="shared" si="114"/>
        <v>-1.47E-3</v>
      </c>
      <c r="K239" s="205">
        <f t="shared" si="114"/>
        <v>-1.47E-3</v>
      </c>
      <c r="L239" s="206">
        <f t="shared" si="114"/>
        <v>-1.47E-3</v>
      </c>
    </row>
    <row r="240" spans="2:12" s="19" customFormat="1" x14ac:dyDescent="0.25">
      <c r="B240" s="158" t="s">
        <v>144</v>
      </c>
      <c r="C240" s="21"/>
      <c r="D240" s="22">
        <f t="shared" ref="D240:L240" si="115">D199*21</f>
        <v>2176783.3731226726</v>
      </c>
      <c r="E240" s="22">
        <f t="shared" si="115"/>
        <v>2145496.738245484</v>
      </c>
      <c r="F240" s="22">
        <f t="shared" si="115"/>
        <v>2125180.0172663638</v>
      </c>
      <c r="G240" s="22">
        <f t="shared" si="115"/>
        <v>2105055.6849046219</v>
      </c>
      <c r="H240" s="22">
        <f t="shared" si="115"/>
        <v>2085121.9193416622</v>
      </c>
      <c r="I240" s="22">
        <f t="shared" si="115"/>
        <v>2022006.2444512262</v>
      </c>
      <c r="J240" s="22">
        <f t="shared" si="115"/>
        <v>1950651.5242829998</v>
      </c>
      <c r="K240" s="22">
        <f t="shared" si="115"/>
        <v>2169712.9938088506</v>
      </c>
      <c r="L240" s="133">
        <f t="shared" si="115"/>
        <v>2135737.481578934</v>
      </c>
    </row>
    <row r="241" spans="2:12" s="19" customFormat="1" x14ac:dyDescent="0.25">
      <c r="B241" s="158" t="s">
        <v>145</v>
      </c>
      <c r="C241" s="21"/>
      <c r="D241" s="205">
        <f t="shared" ref="D241:L241" si="116">D200*21</f>
        <v>-1.47E-3</v>
      </c>
      <c r="E241" s="205">
        <f t="shared" si="116"/>
        <v>-1.47E-3</v>
      </c>
      <c r="F241" s="205">
        <f t="shared" si="116"/>
        <v>-1.47E-3</v>
      </c>
      <c r="G241" s="205">
        <f t="shared" si="116"/>
        <v>-1.47E-3</v>
      </c>
      <c r="H241" s="205">
        <f t="shared" si="116"/>
        <v>-1.47E-3</v>
      </c>
      <c r="I241" s="205">
        <f t="shared" si="116"/>
        <v>-1.47E-3</v>
      </c>
      <c r="J241" s="205">
        <f t="shared" si="116"/>
        <v>-1.47E-3</v>
      </c>
      <c r="K241" s="205">
        <f t="shared" si="116"/>
        <v>-1.47E-3</v>
      </c>
      <c r="L241" s="206">
        <f t="shared" si="116"/>
        <v>-1.47E-3</v>
      </c>
    </row>
    <row r="242" spans="2:12" s="19" customFormat="1" x14ac:dyDescent="0.25">
      <c r="B242" s="158" t="s">
        <v>146</v>
      </c>
      <c r="C242" s="21"/>
      <c r="D242" s="22">
        <f t="shared" ref="D242:L242" si="117">D201*21</f>
        <v>346990.46196742245</v>
      </c>
      <c r="E242" s="22">
        <f t="shared" si="117"/>
        <v>334932.46808411193</v>
      </c>
      <c r="F242" s="22">
        <f t="shared" si="117"/>
        <v>331760.83449231222</v>
      </c>
      <c r="G242" s="22">
        <f t="shared" si="117"/>
        <v>328619.23459552566</v>
      </c>
      <c r="H242" s="22">
        <f t="shared" si="117"/>
        <v>325507.38399052311</v>
      </c>
      <c r="I242" s="22">
        <f t="shared" si="117"/>
        <v>300977.65318671102</v>
      </c>
      <c r="J242" s="22">
        <f t="shared" si="117"/>
        <v>293076.13558650005</v>
      </c>
      <c r="K242" s="22">
        <f t="shared" si="117"/>
        <v>336378.87898975512</v>
      </c>
      <c r="L242" s="133">
        <f t="shared" si="117"/>
        <v>355259.31412368646</v>
      </c>
    </row>
    <row r="243" spans="2:12" s="19" customFormat="1" x14ac:dyDescent="0.25">
      <c r="B243" s="158" t="s">
        <v>147</v>
      </c>
      <c r="C243" s="21"/>
      <c r="D243" s="205">
        <f t="shared" ref="D243:L243" si="118">D202*21</f>
        <v>-1.47E-3</v>
      </c>
      <c r="E243" s="205">
        <f t="shared" si="118"/>
        <v>-1.47E-3</v>
      </c>
      <c r="F243" s="205">
        <f t="shared" si="118"/>
        <v>-1.47E-3</v>
      </c>
      <c r="G243" s="205">
        <f t="shared" si="118"/>
        <v>-1.47E-3</v>
      </c>
      <c r="H243" s="205">
        <f t="shared" si="118"/>
        <v>-1.47E-3</v>
      </c>
      <c r="I243" s="205">
        <f t="shared" si="118"/>
        <v>-1.47E-3</v>
      </c>
      <c r="J243" s="205">
        <f t="shared" si="118"/>
        <v>-1.47E-3</v>
      </c>
      <c r="K243" s="205">
        <f t="shared" si="118"/>
        <v>-1.47E-3</v>
      </c>
      <c r="L243" s="206">
        <f t="shared" si="118"/>
        <v>-1.47E-3</v>
      </c>
    </row>
    <row r="244" spans="2:12" s="19" customFormat="1" x14ac:dyDescent="0.25">
      <c r="B244" s="158" t="s">
        <v>148</v>
      </c>
      <c r="C244" s="21"/>
      <c r="D244" s="205">
        <f t="shared" ref="D244:L244" si="119">D203*21</f>
        <v>-1.47E-3</v>
      </c>
      <c r="E244" s="205">
        <f t="shared" si="119"/>
        <v>-1.47E-3</v>
      </c>
      <c r="F244" s="205">
        <f t="shared" si="119"/>
        <v>-1.47E-3</v>
      </c>
      <c r="G244" s="205">
        <f t="shared" si="119"/>
        <v>-1.47E-3</v>
      </c>
      <c r="H244" s="205">
        <f t="shared" si="119"/>
        <v>-1.47E-3</v>
      </c>
      <c r="I244" s="205">
        <f t="shared" si="119"/>
        <v>-1.47E-3</v>
      </c>
      <c r="J244" s="205">
        <f t="shared" si="119"/>
        <v>-1.47E-3</v>
      </c>
      <c r="K244" s="205">
        <f t="shared" si="119"/>
        <v>-1.47E-3</v>
      </c>
      <c r="L244" s="206">
        <f t="shared" si="119"/>
        <v>-1.47E-3</v>
      </c>
    </row>
    <row r="245" spans="2:12" s="19" customFormat="1" x14ac:dyDescent="0.25">
      <c r="B245" s="158" t="s">
        <v>149</v>
      </c>
      <c r="C245" s="21"/>
      <c r="D245" s="22">
        <f t="shared" ref="D245:L245" si="120">D204*21</f>
        <v>56328.335897366414</v>
      </c>
      <c r="E245" s="22">
        <f t="shared" si="120"/>
        <v>54781.438438654608</v>
      </c>
      <c r="F245" s="22">
        <f t="shared" si="120"/>
        <v>54262.687135585198</v>
      </c>
      <c r="G245" s="22">
        <f t="shared" si="120"/>
        <v>53748.848133376916</v>
      </c>
      <c r="H245" s="22">
        <f t="shared" si="120"/>
        <v>53239.87491513502</v>
      </c>
      <c r="I245" s="22">
        <f t="shared" si="120"/>
        <v>48078.997428941104</v>
      </c>
      <c r="J245" s="22">
        <f t="shared" si="120"/>
        <v>46298.950530000009</v>
      </c>
      <c r="K245" s="22">
        <f t="shared" si="120"/>
        <v>58468.074000000008</v>
      </c>
      <c r="L245" s="133">
        <f t="shared" si="120"/>
        <v>57997.891490280017</v>
      </c>
    </row>
    <row r="246" spans="2:12" s="19" customFormat="1" x14ac:dyDescent="0.25">
      <c r="B246" s="158" t="s">
        <v>150</v>
      </c>
      <c r="C246" s="21"/>
      <c r="D246" s="205">
        <f t="shared" ref="D246:L246" si="121">D205*21</f>
        <v>-1.47E-3</v>
      </c>
      <c r="E246" s="205">
        <f t="shared" si="121"/>
        <v>-1.47E-3</v>
      </c>
      <c r="F246" s="205">
        <f t="shared" si="121"/>
        <v>-1.47E-3</v>
      </c>
      <c r="G246" s="205">
        <f t="shared" si="121"/>
        <v>-1.47E-3</v>
      </c>
      <c r="H246" s="205">
        <f t="shared" si="121"/>
        <v>-1.47E-3</v>
      </c>
      <c r="I246" s="205">
        <f t="shared" si="121"/>
        <v>-1.47E-3</v>
      </c>
      <c r="J246" s="205">
        <f t="shared" si="121"/>
        <v>-1.47E-3</v>
      </c>
      <c r="K246" s="205">
        <f t="shared" si="121"/>
        <v>-1.47E-3</v>
      </c>
      <c r="L246" s="206">
        <f t="shared" si="121"/>
        <v>-1.47E-3</v>
      </c>
    </row>
    <row r="247" spans="2:12" s="19" customFormat="1" x14ac:dyDescent="0.25">
      <c r="B247" s="158" t="s">
        <v>151</v>
      </c>
      <c r="C247" s="21"/>
      <c r="D247" s="205">
        <f t="shared" ref="D247:L247" si="122">D206*21</f>
        <v>-1.47E-3</v>
      </c>
      <c r="E247" s="205">
        <f t="shared" si="122"/>
        <v>-1.47E-3</v>
      </c>
      <c r="F247" s="205">
        <f t="shared" si="122"/>
        <v>-1.47E-3</v>
      </c>
      <c r="G247" s="205">
        <f t="shared" si="122"/>
        <v>-1.47E-3</v>
      </c>
      <c r="H247" s="205">
        <f t="shared" si="122"/>
        <v>-1.47E-3</v>
      </c>
      <c r="I247" s="205">
        <f t="shared" si="122"/>
        <v>-1.47E-3</v>
      </c>
      <c r="J247" s="205">
        <f t="shared" si="122"/>
        <v>-1.47E-3</v>
      </c>
      <c r="K247" s="205">
        <f t="shared" si="122"/>
        <v>-1.47E-3</v>
      </c>
      <c r="L247" s="206">
        <f t="shared" si="122"/>
        <v>-1.47E-3</v>
      </c>
    </row>
    <row r="248" spans="2:12" s="19" customFormat="1" x14ac:dyDescent="0.25">
      <c r="B248" s="158" t="s">
        <v>152</v>
      </c>
      <c r="C248" s="21"/>
      <c r="D248" s="205">
        <f t="shared" ref="D248:L248" si="123">D207*21</f>
        <v>-1.47E-3</v>
      </c>
      <c r="E248" s="205">
        <f t="shared" si="123"/>
        <v>-1.47E-3</v>
      </c>
      <c r="F248" s="205">
        <f t="shared" si="123"/>
        <v>-1.47E-3</v>
      </c>
      <c r="G248" s="205">
        <f t="shared" si="123"/>
        <v>-1.47E-3</v>
      </c>
      <c r="H248" s="205">
        <f t="shared" si="123"/>
        <v>-1.47E-3</v>
      </c>
      <c r="I248" s="205">
        <f t="shared" si="123"/>
        <v>-1.47E-3</v>
      </c>
      <c r="J248" s="205">
        <f t="shared" si="123"/>
        <v>-1.47E-3</v>
      </c>
      <c r="K248" s="205">
        <f t="shared" si="123"/>
        <v>-1.47E-3</v>
      </c>
      <c r="L248" s="206">
        <f t="shared" si="123"/>
        <v>-1.47E-3</v>
      </c>
    </row>
    <row r="249" spans="2:12" s="19" customFormat="1" x14ac:dyDescent="0.25">
      <c r="B249" s="158" t="s">
        <v>153</v>
      </c>
      <c r="C249" s="21"/>
      <c r="D249" s="205">
        <f t="shared" ref="D249:L249" si="124">D208*21</f>
        <v>-1.47E-3</v>
      </c>
      <c r="E249" s="205">
        <f t="shared" si="124"/>
        <v>-1.47E-3</v>
      </c>
      <c r="F249" s="205">
        <f t="shared" si="124"/>
        <v>-1.47E-3</v>
      </c>
      <c r="G249" s="205">
        <f t="shared" si="124"/>
        <v>-1.47E-3</v>
      </c>
      <c r="H249" s="205">
        <f t="shared" si="124"/>
        <v>-1.47E-3</v>
      </c>
      <c r="I249" s="205">
        <f t="shared" si="124"/>
        <v>-1.47E-3</v>
      </c>
      <c r="J249" s="205">
        <f t="shared" si="124"/>
        <v>-1.47E-3</v>
      </c>
      <c r="K249" s="205">
        <f t="shared" si="124"/>
        <v>-1.47E-3</v>
      </c>
      <c r="L249" s="206">
        <f t="shared" si="124"/>
        <v>-1.47E-3</v>
      </c>
    </row>
    <row r="250" spans="2:12" s="19" customFormat="1" x14ac:dyDescent="0.25">
      <c r="B250" s="158" t="s">
        <v>154</v>
      </c>
      <c r="C250" s="21"/>
      <c r="D250" s="22">
        <f t="shared" ref="D250:L250" si="125">D209*21</f>
        <v>3934705.5213296763</v>
      </c>
      <c r="E250" s="22">
        <f t="shared" si="125"/>
        <v>3883850.2467674795</v>
      </c>
      <c r="F250" s="22">
        <f t="shared" si="125"/>
        <v>3847072.2361755879</v>
      </c>
      <c r="G250" s="22">
        <f t="shared" si="125"/>
        <v>3810642.4939196608</v>
      </c>
      <c r="H250" s="22">
        <f t="shared" si="125"/>
        <v>3774557.7220824994</v>
      </c>
      <c r="I250" s="22">
        <f t="shared" si="125"/>
        <v>3818847.9959629374</v>
      </c>
      <c r="J250" s="22">
        <f t="shared" si="125"/>
        <v>3556422.6687906003</v>
      </c>
      <c r="K250" s="22">
        <f t="shared" si="125"/>
        <v>3800082.0248245047</v>
      </c>
      <c r="L250" s="133">
        <f t="shared" si="125"/>
        <v>3811488.3627158953</v>
      </c>
    </row>
    <row r="251" spans="2:12" s="19" customFormat="1" x14ac:dyDescent="0.25">
      <c r="B251" s="158" t="s">
        <v>155</v>
      </c>
      <c r="C251" s="21"/>
      <c r="D251" s="22">
        <f t="shared" ref="D251:L251" si="126">D210*21</f>
        <v>266458.96168117039</v>
      </c>
      <c r="E251" s="22">
        <f t="shared" si="126"/>
        <v>271273.18428253452</v>
      </c>
      <c r="F251" s="22">
        <f t="shared" si="126"/>
        <v>268704.37048662925</v>
      </c>
      <c r="G251" s="22">
        <f t="shared" si="126"/>
        <v>266159.8820006497</v>
      </c>
      <c r="H251" s="22">
        <f t="shared" si="126"/>
        <v>263639.48847675871</v>
      </c>
      <c r="I251" s="22">
        <f t="shared" si="126"/>
        <v>277903.01685655618</v>
      </c>
      <c r="J251" s="22">
        <f t="shared" si="126"/>
        <v>272970.90303000004</v>
      </c>
      <c r="K251" s="22">
        <f t="shared" si="126"/>
        <v>264711.95205000002</v>
      </c>
      <c r="L251" s="133">
        <f t="shared" si="126"/>
        <v>238399.48542165002</v>
      </c>
    </row>
    <row r="252" spans="2:12" s="19" customFormat="1" x14ac:dyDescent="0.25">
      <c r="B252" s="158" t="s">
        <v>156</v>
      </c>
      <c r="C252" s="21"/>
      <c r="D252" s="22">
        <f t="shared" ref="D252:L252" si="127">D211*21</f>
        <v>230480.29350494631</v>
      </c>
      <c r="E252" s="22">
        <f t="shared" si="127"/>
        <v>231771.78149746763</v>
      </c>
      <c r="F252" s="22">
        <f t="shared" si="127"/>
        <v>229577.02512323624</v>
      </c>
      <c r="G252" s="22">
        <f t="shared" si="127"/>
        <v>227403.05193270638</v>
      </c>
      <c r="H252" s="22">
        <f t="shared" si="127"/>
        <v>225249.66512010497</v>
      </c>
      <c r="I252" s="22">
        <f t="shared" si="127"/>
        <v>229856.2361541554</v>
      </c>
      <c r="J252" s="22">
        <f t="shared" si="127"/>
        <v>230357.48662499999</v>
      </c>
      <c r="K252" s="22">
        <f t="shared" si="127"/>
        <v>225503.65570488008</v>
      </c>
      <c r="L252" s="133">
        <f t="shared" si="127"/>
        <v>212143.78643783767</v>
      </c>
    </row>
    <row r="253" spans="2:12" s="19" customFormat="1" x14ac:dyDescent="0.25">
      <c r="B253" s="158" t="s">
        <v>157</v>
      </c>
      <c r="C253" s="21"/>
      <c r="D253" s="22">
        <f t="shared" ref="D253:L253" si="128">D212*21</f>
        <v>49247.27957395625</v>
      </c>
      <c r="E253" s="22">
        <f t="shared" si="128"/>
        <v>49717.729216122199</v>
      </c>
      <c r="F253" s="22">
        <f t="shared" si="128"/>
        <v>49246.928564987706</v>
      </c>
      <c r="G253" s="22">
        <f t="shared" si="128"/>
        <v>48780.586147365684</v>
      </c>
      <c r="H253" s="22">
        <f t="shared" si="128"/>
        <v>48318.659746139383</v>
      </c>
      <c r="I253" s="22">
        <f t="shared" si="128"/>
        <v>49359.157983606077</v>
      </c>
      <c r="J253" s="22">
        <f t="shared" si="128"/>
        <v>50045.686529999999</v>
      </c>
      <c r="K253" s="22">
        <f t="shared" si="128"/>
        <v>48475.625730000007</v>
      </c>
      <c r="L253" s="133">
        <f t="shared" si="128"/>
        <v>44888.429317200011</v>
      </c>
    </row>
    <row r="254" spans="2:12" s="19" customFormat="1" x14ac:dyDescent="0.25">
      <c r="B254" s="158" t="s">
        <v>158</v>
      </c>
      <c r="C254" s="21"/>
      <c r="D254" s="205">
        <f t="shared" ref="D254:L254" si="129">D213*21</f>
        <v>-1.47E-3</v>
      </c>
      <c r="E254" s="205">
        <f t="shared" si="129"/>
        <v>-1.47E-3</v>
      </c>
      <c r="F254" s="205">
        <f t="shared" si="129"/>
        <v>-1.47E-3</v>
      </c>
      <c r="G254" s="205">
        <f t="shared" si="129"/>
        <v>-1.47E-3</v>
      </c>
      <c r="H254" s="205">
        <f t="shared" si="129"/>
        <v>-1.47E-3</v>
      </c>
      <c r="I254" s="205">
        <f t="shared" si="129"/>
        <v>-1.47E-3</v>
      </c>
      <c r="J254" s="205">
        <f t="shared" si="129"/>
        <v>-1.47E-3</v>
      </c>
      <c r="K254" s="205">
        <f t="shared" si="129"/>
        <v>-1.47E-3</v>
      </c>
      <c r="L254" s="206">
        <f t="shared" si="129"/>
        <v>-1.47E-3</v>
      </c>
    </row>
    <row r="255" spans="2:12" s="19" customFormat="1" x14ac:dyDescent="0.25">
      <c r="B255" s="158" t="s">
        <v>159</v>
      </c>
      <c r="C255" s="21"/>
      <c r="D255" s="22">
        <f t="shared" ref="D255:L255" si="130">D214*21</f>
        <v>1009427.4074159965</v>
      </c>
      <c r="E255" s="22">
        <f t="shared" si="130"/>
        <v>1010298.5473860784</v>
      </c>
      <c r="F255" s="22">
        <f t="shared" si="130"/>
        <v>1000731.5537184763</v>
      </c>
      <c r="G255" s="22">
        <f t="shared" si="130"/>
        <v>991255.15442809067</v>
      </c>
      <c r="H255" s="22">
        <f t="shared" si="130"/>
        <v>981868.49163401616</v>
      </c>
      <c r="I255" s="22">
        <f t="shared" si="130"/>
        <v>960844.70537768665</v>
      </c>
      <c r="J255" s="22">
        <f t="shared" si="130"/>
        <v>991907.09583000012</v>
      </c>
      <c r="K255" s="22">
        <f t="shared" si="130"/>
        <v>1009991.1743250003</v>
      </c>
      <c r="L255" s="133">
        <f t="shared" si="130"/>
        <v>947551.67589201033</v>
      </c>
    </row>
    <row r="256" spans="2:12" s="19" customFormat="1" x14ac:dyDescent="0.25">
      <c r="B256" s="158" t="s">
        <v>160</v>
      </c>
      <c r="C256" s="21"/>
      <c r="D256" s="22">
        <f t="shared" ref="D256:L256" si="131">D215*21</f>
        <v>350568.48538247531</v>
      </c>
      <c r="E256" s="22">
        <f t="shared" si="131"/>
        <v>353939.18545369664</v>
      </c>
      <c r="F256" s="22">
        <f t="shared" si="131"/>
        <v>350587.56828682142</v>
      </c>
      <c r="G256" s="22">
        <f t="shared" si="131"/>
        <v>347267.68916435691</v>
      </c>
      <c r="H256" s="22">
        <f t="shared" si="131"/>
        <v>343979.24754378514</v>
      </c>
      <c r="I256" s="22">
        <f t="shared" si="131"/>
        <v>364907.54605944594</v>
      </c>
      <c r="J256" s="22">
        <f t="shared" si="131"/>
        <v>347721.25983000011</v>
      </c>
      <c r="K256" s="22">
        <f t="shared" si="131"/>
        <v>340563.52585500007</v>
      </c>
      <c r="L256" s="133">
        <f t="shared" si="131"/>
        <v>319340.57210727013</v>
      </c>
    </row>
    <row r="257" spans="2:12" s="19" customFormat="1" x14ac:dyDescent="0.25">
      <c r="B257" s="158" t="s">
        <v>161</v>
      </c>
      <c r="C257" s="21"/>
      <c r="D257" s="205">
        <f t="shared" ref="D257:L257" si="132">D216*21</f>
        <v>-1.47E-3</v>
      </c>
      <c r="E257" s="205">
        <f t="shared" si="132"/>
        <v>-1.47E-3</v>
      </c>
      <c r="F257" s="205">
        <f t="shared" si="132"/>
        <v>-1.47E-3</v>
      </c>
      <c r="G257" s="205">
        <f t="shared" si="132"/>
        <v>-1.47E-3</v>
      </c>
      <c r="H257" s="205">
        <f t="shared" si="132"/>
        <v>-1.47E-3</v>
      </c>
      <c r="I257" s="205">
        <f t="shared" si="132"/>
        <v>-1.47E-3</v>
      </c>
      <c r="J257" s="205">
        <f t="shared" si="132"/>
        <v>-1.47E-3</v>
      </c>
      <c r="K257" s="205">
        <f t="shared" si="132"/>
        <v>-1.47E-3</v>
      </c>
      <c r="L257" s="206">
        <f t="shared" si="132"/>
        <v>-1.47E-3</v>
      </c>
    </row>
    <row r="258" spans="2:12" s="19" customFormat="1" x14ac:dyDescent="0.25">
      <c r="B258" s="158" t="s">
        <v>162</v>
      </c>
      <c r="C258" s="21"/>
      <c r="D258" s="22">
        <f t="shared" ref="D258:L258" si="133">D217*21</f>
        <v>301309.00101632398</v>
      </c>
      <c r="E258" s="22">
        <f t="shared" si="133"/>
        <v>301561.75360450015</v>
      </c>
      <c r="F258" s="22">
        <f t="shared" si="133"/>
        <v>298706.12305405026</v>
      </c>
      <c r="G258" s="22">
        <f t="shared" si="133"/>
        <v>295877.53381670924</v>
      </c>
      <c r="H258" s="22">
        <f t="shared" si="133"/>
        <v>293075.72982552403</v>
      </c>
      <c r="I258" s="22">
        <f t="shared" si="133"/>
        <v>294561.27225369506</v>
      </c>
      <c r="J258" s="22">
        <f t="shared" si="133"/>
        <v>292951.63653000002</v>
      </c>
      <c r="K258" s="22">
        <f t="shared" si="133"/>
        <v>297499.38602999999</v>
      </c>
      <c r="L258" s="133">
        <f t="shared" si="133"/>
        <v>282169.62925305002</v>
      </c>
    </row>
    <row r="259" spans="2:12" s="19" customFormat="1" x14ac:dyDescent="0.25">
      <c r="B259" s="158" t="s">
        <v>163</v>
      </c>
      <c r="C259" s="21"/>
      <c r="D259" s="22">
        <f t="shared" ref="D259:L259" si="134">D218*21</f>
        <v>2002141.2776580995</v>
      </c>
      <c r="E259" s="22">
        <f t="shared" si="134"/>
        <v>2009861.6699122579</v>
      </c>
      <c r="F259" s="22">
        <f t="shared" si="134"/>
        <v>1990829.3413944736</v>
      </c>
      <c r="G259" s="22">
        <f t="shared" si="134"/>
        <v>1971977.2389758113</v>
      </c>
      <c r="H259" s="22">
        <f t="shared" si="134"/>
        <v>1953303.6560102995</v>
      </c>
      <c r="I259" s="22">
        <f t="shared" si="134"/>
        <v>1985716.2705286518</v>
      </c>
      <c r="J259" s="22">
        <f t="shared" si="134"/>
        <v>1974728.4679814999</v>
      </c>
      <c r="K259" s="22">
        <f t="shared" si="134"/>
        <v>1967366.5678385249</v>
      </c>
      <c r="L259" s="133">
        <f t="shared" si="134"/>
        <v>1855940.3237723266</v>
      </c>
    </row>
    <row r="260" spans="2:12" s="19" customFormat="1" x14ac:dyDescent="0.25">
      <c r="B260" s="158" t="s">
        <v>164</v>
      </c>
      <c r="C260" s="21"/>
      <c r="D260" s="205">
        <f t="shared" ref="D260:L260" si="135">D219*21</f>
        <v>-1.47E-3</v>
      </c>
      <c r="E260" s="205">
        <f t="shared" si="135"/>
        <v>-1.47E-3</v>
      </c>
      <c r="F260" s="205">
        <f t="shared" si="135"/>
        <v>-1.47E-3</v>
      </c>
      <c r="G260" s="205">
        <f t="shared" si="135"/>
        <v>-1.47E-3</v>
      </c>
      <c r="H260" s="205">
        <f t="shared" si="135"/>
        <v>-1.47E-3</v>
      </c>
      <c r="I260" s="205">
        <f t="shared" si="135"/>
        <v>-1.47E-3</v>
      </c>
      <c r="J260" s="205">
        <f t="shared" si="135"/>
        <v>-1.47E-3</v>
      </c>
      <c r="K260" s="205">
        <f t="shared" si="135"/>
        <v>-1.47E-3</v>
      </c>
      <c r="L260" s="206">
        <f t="shared" si="135"/>
        <v>-1.47E-3</v>
      </c>
    </row>
    <row r="261" spans="2:12" s="19" customFormat="1" x14ac:dyDescent="0.25">
      <c r="B261" s="158" t="s">
        <v>165</v>
      </c>
      <c r="C261" s="21"/>
      <c r="D261" s="205">
        <f t="shared" ref="D261:L261" si="136">D220*21</f>
        <v>-1.47E-3</v>
      </c>
      <c r="E261" s="205">
        <f t="shared" si="136"/>
        <v>-1.47E-3</v>
      </c>
      <c r="F261" s="205">
        <f t="shared" si="136"/>
        <v>-1.47E-3</v>
      </c>
      <c r="G261" s="205">
        <f t="shared" si="136"/>
        <v>-1.47E-3</v>
      </c>
      <c r="H261" s="205">
        <f t="shared" si="136"/>
        <v>-1.47E-3</v>
      </c>
      <c r="I261" s="205">
        <f t="shared" si="136"/>
        <v>-1.47E-3</v>
      </c>
      <c r="J261" s="205">
        <f t="shared" si="136"/>
        <v>-1.47E-3</v>
      </c>
      <c r="K261" s="205">
        <f t="shared" si="136"/>
        <v>-1.47E-3</v>
      </c>
      <c r="L261" s="206">
        <f t="shared" si="136"/>
        <v>-1.47E-3</v>
      </c>
    </row>
    <row r="262" spans="2:12" s="19" customFormat="1" x14ac:dyDescent="0.25">
      <c r="B262" s="158" t="s">
        <v>166</v>
      </c>
      <c r="C262" s="21"/>
      <c r="D262" s="205">
        <f t="shared" ref="D262:L262" si="137">D221*21</f>
        <v>-1.47E-3</v>
      </c>
      <c r="E262" s="205">
        <f t="shared" si="137"/>
        <v>-1.47E-3</v>
      </c>
      <c r="F262" s="205">
        <f t="shared" si="137"/>
        <v>-1.47E-3</v>
      </c>
      <c r="G262" s="205">
        <f t="shared" si="137"/>
        <v>-1.47E-3</v>
      </c>
      <c r="H262" s="205">
        <f t="shared" si="137"/>
        <v>-1.47E-3</v>
      </c>
      <c r="I262" s="205">
        <f t="shared" si="137"/>
        <v>-1.47E-3</v>
      </c>
      <c r="J262" s="205">
        <f t="shared" si="137"/>
        <v>-1.47E-3</v>
      </c>
      <c r="K262" s="205">
        <f t="shared" si="137"/>
        <v>-1.47E-3</v>
      </c>
      <c r="L262" s="206">
        <f t="shared" si="137"/>
        <v>-1.47E-3</v>
      </c>
    </row>
    <row r="263" spans="2:12" s="19" customFormat="1" x14ac:dyDescent="0.25">
      <c r="B263" s="158" t="s">
        <v>167</v>
      </c>
      <c r="C263" s="21"/>
      <c r="D263" s="205">
        <f t="shared" ref="D263:L263" si="138">D222*21</f>
        <v>-1.47E-3</v>
      </c>
      <c r="E263" s="205">
        <f t="shared" si="138"/>
        <v>-1.47E-3</v>
      </c>
      <c r="F263" s="205">
        <f t="shared" si="138"/>
        <v>-1.47E-3</v>
      </c>
      <c r="G263" s="205">
        <f t="shared" si="138"/>
        <v>-1.47E-3</v>
      </c>
      <c r="H263" s="205">
        <f t="shared" si="138"/>
        <v>-1.47E-3</v>
      </c>
      <c r="I263" s="205">
        <f t="shared" si="138"/>
        <v>-1.47E-3</v>
      </c>
      <c r="J263" s="205">
        <f t="shared" si="138"/>
        <v>-1.47E-3</v>
      </c>
      <c r="K263" s="205">
        <f t="shared" si="138"/>
        <v>-1.47E-3</v>
      </c>
      <c r="L263" s="206">
        <f t="shared" si="138"/>
        <v>-1.47E-3</v>
      </c>
    </row>
    <row r="264" spans="2:12" s="19" customFormat="1" x14ac:dyDescent="0.25">
      <c r="B264" s="158" t="s">
        <v>168</v>
      </c>
      <c r="C264" s="21"/>
      <c r="D264" s="22">
        <f t="shared" ref="D264:L264" si="139">D223*21</f>
        <v>561950.33436594089</v>
      </c>
      <c r="E264" s="22">
        <f t="shared" si="139"/>
        <v>565429.42982504715</v>
      </c>
      <c r="F264" s="22">
        <f t="shared" si="139"/>
        <v>560075.11174273351</v>
      </c>
      <c r="G264" s="22">
        <f t="shared" si="139"/>
        <v>554771.49622477149</v>
      </c>
      <c r="H264" s="22">
        <f t="shared" si="139"/>
        <v>549518.10314465524</v>
      </c>
      <c r="I264" s="22">
        <f t="shared" si="139"/>
        <v>570547.90068930003</v>
      </c>
      <c r="J264" s="22">
        <f t="shared" si="139"/>
        <v>564615.64383000007</v>
      </c>
      <c r="K264" s="22">
        <f t="shared" si="139"/>
        <v>541381.79193000006</v>
      </c>
      <c r="L264" s="133">
        <f t="shared" si="139"/>
        <v>513879.34046379005</v>
      </c>
    </row>
    <row r="265" spans="2:12" s="19" customFormat="1" x14ac:dyDescent="0.25">
      <c r="B265" s="158" t="s">
        <v>169</v>
      </c>
      <c r="C265" s="21"/>
      <c r="D265" s="205">
        <f t="shared" ref="D265:L265" si="140">D224*21</f>
        <v>-1.47E-3</v>
      </c>
      <c r="E265" s="205">
        <f t="shared" si="140"/>
        <v>-1.47E-3</v>
      </c>
      <c r="F265" s="205">
        <f t="shared" si="140"/>
        <v>-1.47E-3</v>
      </c>
      <c r="G265" s="205">
        <f t="shared" si="140"/>
        <v>-1.47E-3</v>
      </c>
      <c r="H265" s="205">
        <f t="shared" si="140"/>
        <v>-1.47E-3</v>
      </c>
      <c r="I265" s="205">
        <f t="shared" si="140"/>
        <v>-1.47E-3</v>
      </c>
      <c r="J265" s="205">
        <f t="shared" si="140"/>
        <v>-1.47E-3</v>
      </c>
      <c r="K265" s="205">
        <f t="shared" si="140"/>
        <v>-1.47E-3</v>
      </c>
      <c r="L265" s="206">
        <f t="shared" si="140"/>
        <v>-1.47E-3</v>
      </c>
    </row>
    <row r="266" spans="2:12" s="19" customFormat="1" x14ac:dyDescent="0.25">
      <c r="B266" s="158" t="s">
        <v>170</v>
      </c>
      <c r="C266" s="21"/>
      <c r="D266" s="22">
        <f t="shared" ref="D266:L266" si="141">D225*21</f>
        <v>1782411.6399106765</v>
      </c>
      <c r="E266" s="22">
        <f t="shared" si="141"/>
        <v>1764066.5504596427</v>
      </c>
      <c r="F266" s="22">
        <f t="shared" si="141"/>
        <v>1747361.7719061661</v>
      </c>
      <c r="G266" s="22">
        <f t="shared" si="141"/>
        <v>1730815.1787829481</v>
      </c>
      <c r="H266" s="22">
        <f t="shared" si="141"/>
        <v>1714425.2731575088</v>
      </c>
      <c r="I266" s="22">
        <f t="shared" si="141"/>
        <v>1723154.2477961322</v>
      </c>
      <c r="J266" s="22">
        <f t="shared" si="141"/>
        <v>1712396.9359013999</v>
      </c>
      <c r="K266" s="22">
        <f t="shared" si="141"/>
        <v>1679126.8404762603</v>
      </c>
      <c r="L266" s="133">
        <f t="shared" si="141"/>
        <v>1692383.5464213178</v>
      </c>
    </row>
    <row r="267" spans="2:12" s="19" customFormat="1" x14ac:dyDescent="0.25">
      <c r="B267" s="158" t="s">
        <v>171</v>
      </c>
      <c r="C267" s="21"/>
      <c r="D267" s="22">
        <f t="shared" ref="D267:L267" si="142">D226*21</f>
        <v>98175.316774548759</v>
      </c>
      <c r="E267" s="22">
        <f t="shared" si="142"/>
        <v>89902.218148858345</v>
      </c>
      <c r="F267" s="22">
        <f t="shared" si="142"/>
        <v>89050.891611003943</v>
      </c>
      <c r="G267" s="22">
        <f t="shared" si="142"/>
        <v>88207.626685834155</v>
      </c>
      <c r="H267" s="22">
        <f t="shared" si="142"/>
        <v>87372.347034134626</v>
      </c>
      <c r="I267" s="22">
        <f t="shared" si="142"/>
        <v>77953.777871017286</v>
      </c>
      <c r="J267" s="22">
        <f t="shared" si="142"/>
        <v>78503.038529999991</v>
      </c>
      <c r="K267" s="22">
        <f t="shared" si="142"/>
        <v>76908.445529999997</v>
      </c>
      <c r="L267" s="133">
        <f t="shared" si="142"/>
        <v>106531.54537200002</v>
      </c>
    </row>
    <row r="268" spans="2:12" s="19" customFormat="1" x14ac:dyDescent="0.25">
      <c r="B268" s="158" t="s">
        <v>172</v>
      </c>
      <c r="C268" s="21"/>
      <c r="D268" s="205">
        <f t="shared" ref="D268:L268" si="143">D227*21</f>
        <v>-1.47E-3</v>
      </c>
      <c r="E268" s="205">
        <f t="shared" si="143"/>
        <v>-1.47E-3</v>
      </c>
      <c r="F268" s="205">
        <f t="shared" si="143"/>
        <v>-1.47E-3</v>
      </c>
      <c r="G268" s="205">
        <f t="shared" si="143"/>
        <v>-1.47E-3</v>
      </c>
      <c r="H268" s="205">
        <f t="shared" si="143"/>
        <v>-1.47E-3</v>
      </c>
      <c r="I268" s="205">
        <f t="shared" si="143"/>
        <v>-1.47E-3</v>
      </c>
      <c r="J268" s="205">
        <f t="shared" si="143"/>
        <v>-1.47E-3</v>
      </c>
      <c r="K268" s="205">
        <f t="shared" si="143"/>
        <v>-1.47E-3</v>
      </c>
      <c r="L268" s="206">
        <f t="shared" si="143"/>
        <v>-1.47E-3</v>
      </c>
    </row>
    <row r="269" spans="2:12" s="19" customFormat="1" x14ac:dyDescent="0.25">
      <c r="B269" s="158" t="s">
        <v>173</v>
      </c>
      <c r="C269" s="21"/>
      <c r="D269" s="22">
        <f t="shared" ref="D269:L269" si="144">D228*21</f>
        <v>2481082.1263427422</v>
      </c>
      <c r="E269" s="22">
        <f t="shared" si="144"/>
        <v>2422221.0130471615</v>
      </c>
      <c r="F269" s="22">
        <f t="shared" si="144"/>
        <v>2399283.8593378379</v>
      </c>
      <c r="G269" s="22">
        <f t="shared" si="144"/>
        <v>2376563.9083598647</v>
      </c>
      <c r="H269" s="22">
        <f t="shared" si="144"/>
        <v>2354059.103318091</v>
      </c>
      <c r="I269" s="22">
        <f t="shared" si="144"/>
        <v>2350191.7032869938</v>
      </c>
      <c r="J269" s="22">
        <f t="shared" si="144"/>
        <v>2206118.655762</v>
      </c>
      <c r="K269" s="22">
        <f t="shared" si="144"/>
        <v>2318914.3488337053</v>
      </c>
      <c r="L269" s="133">
        <f t="shared" si="144"/>
        <v>2444394.9339784184</v>
      </c>
    </row>
    <row r="270" spans="2:12" s="19" customFormat="1" x14ac:dyDescent="0.25">
      <c r="B270" s="158" t="s">
        <v>193</v>
      </c>
      <c r="C270" s="21"/>
      <c r="D270" s="205">
        <f t="shared" ref="D270:L270" si="145">D229*21</f>
        <v>-1.47E-3</v>
      </c>
      <c r="E270" s="205">
        <f t="shared" si="145"/>
        <v>-1.47E-3</v>
      </c>
      <c r="F270" s="205">
        <f t="shared" si="145"/>
        <v>-1.47E-3</v>
      </c>
      <c r="G270" s="205">
        <f t="shared" si="145"/>
        <v>-1.47E-3</v>
      </c>
      <c r="H270" s="205">
        <f t="shared" si="145"/>
        <v>-1.47E-3</v>
      </c>
      <c r="I270" s="205">
        <f t="shared" si="145"/>
        <v>-1.47E-3</v>
      </c>
      <c r="J270" s="205">
        <f t="shared" si="145"/>
        <v>-1.47E-3</v>
      </c>
      <c r="K270" s="205">
        <f t="shared" si="145"/>
        <v>-1.47E-3</v>
      </c>
      <c r="L270" s="206">
        <f t="shared" si="145"/>
        <v>-1.47E-3</v>
      </c>
    </row>
    <row r="271" spans="2:12" s="19" customFormat="1" x14ac:dyDescent="0.25">
      <c r="B271" s="158" t="s">
        <v>174</v>
      </c>
      <c r="C271" s="21"/>
      <c r="D271" s="205">
        <f t="shared" ref="D271:L271" si="146">D230*21</f>
        <v>-1.47E-3</v>
      </c>
      <c r="E271" s="205">
        <f t="shared" si="146"/>
        <v>-1.47E-3</v>
      </c>
      <c r="F271" s="205">
        <f t="shared" si="146"/>
        <v>-1.47E-3</v>
      </c>
      <c r="G271" s="205">
        <f t="shared" si="146"/>
        <v>-1.47E-3</v>
      </c>
      <c r="H271" s="205">
        <f t="shared" si="146"/>
        <v>-1.47E-3</v>
      </c>
      <c r="I271" s="205">
        <f t="shared" si="146"/>
        <v>-1.47E-3</v>
      </c>
      <c r="J271" s="205">
        <f t="shared" si="146"/>
        <v>-1.47E-3</v>
      </c>
      <c r="K271" s="205">
        <f t="shared" si="146"/>
        <v>-1.47E-3</v>
      </c>
      <c r="L271" s="206">
        <f t="shared" si="146"/>
        <v>-1.47E-3</v>
      </c>
    </row>
    <row r="272" spans="2:12" s="19" customFormat="1" x14ac:dyDescent="0.25">
      <c r="B272" s="158" t="s">
        <v>175</v>
      </c>
      <c r="C272" s="21"/>
      <c r="D272" s="22">
        <f t="shared" ref="D272:L272" si="147">D231*21</f>
        <v>3622694.0470733452</v>
      </c>
      <c r="E272" s="22">
        <f t="shared" si="147"/>
        <v>3560289.1267450489</v>
      </c>
      <c r="F272" s="22">
        <f t="shared" si="147"/>
        <v>3526575.0690706796</v>
      </c>
      <c r="G272" s="22">
        <f t="shared" si="147"/>
        <v>3493180.2657163772</v>
      </c>
      <c r="H272" s="22">
        <f t="shared" si="147"/>
        <v>3460101.6935123457</v>
      </c>
      <c r="I272" s="22">
        <f t="shared" si="147"/>
        <v>3452399.5746352891</v>
      </c>
      <c r="J272" s="22">
        <f t="shared" si="147"/>
        <v>3290671.4153081998</v>
      </c>
      <c r="K272" s="22">
        <f t="shared" si="147"/>
        <v>3450501.2027856298</v>
      </c>
      <c r="L272" s="133">
        <f t="shared" si="147"/>
        <v>3527507.7715569325</v>
      </c>
    </row>
    <row r="273" spans="2:12" s="19" customFormat="1" x14ac:dyDescent="0.25">
      <c r="B273" s="158" t="s">
        <v>176</v>
      </c>
      <c r="C273" s="21"/>
      <c r="D273" s="22">
        <f t="shared" ref="D273:L273" si="148">D232*21</f>
        <v>1896996.6845339774</v>
      </c>
      <c r="E273" s="22">
        <f t="shared" si="148"/>
        <v>1926022.2525325546</v>
      </c>
      <c r="F273" s="22">
        <f t="shared" si="148"/>
        <v>1907783.8390174932</v>
      </c>
      <c r="G273" s="22">
        <f t="shared" si="148"/>
        <v>1889718.1336457864</v>
      </c>
      <c r="H273" s="22">
        <f t="shared" si="148"/>
        <v>1871823.5009625312</v>
      </c>
      <c r="I273" s="22">
        <f t="shared" si="148"/>
        <v>1926060.7080008874</v>
      </c>
      <c r="J273" s="22">
        <f t="shared" si="148"/>
        <v>1925249.7789672001</v>
      </c>
      <c r="K273" s="22">
        <f t="shared" si="148"/>
        <v>1910407.38065961</v>
      </c>
      <c r="L273" s="133">
        <f t="shared" si="148"/>
        <v>1717742.9619529403</v>
      </c>
    </row>
    <row r="274" spans="2:12" s="19" customFormat="1" x14ac:dyDescent="0.25">
      <c r="B274" s="158" t="s">
        <v>177</v>
      </c>
      <c r="C274" s="21"/>
      <c r="D274" s="22">
        <f t="shared" ref="D274:L274" si="149">D233*21</f>
        <v>923162.43299576838</v>
      </c>
      <c r="E274" s="22">
        <f t="shared" si="149"/>
        <v>906308.36805913725</v>
      </c>
      <c r="F274" s="22">
        <f t="shared" si="149"/>
        <v>897726.1064672569</v>
      </c>
      <c r="G274" s="22">
        <f t="shared" si="149"/>
        <v>889225.11435992282</v>
      </c>
      <c r="H274" s="22">
        <f t="shared" si="149"/>
        <v>880804.62215803866</v>
      </c>
      <c r="I274" s="22">
        <f t="shared" si="149"/>
        <v>611222.00225451868</v>
      </c>
      <c r="J274" s="22">
        <f t="shared" si="149"/>
        <v>954869.24707440019</v>
      </c>
      <c r="K274" s="22">
        <f t="shared" si="149"/>
        <v>1004455.1143340701</v>
      </c>
      <c r="L274" s="133">
        <f t="shared" si="149"/>
        <v>920266.33283176098</v>
      </c>
    </row>
    <row r="275" spans="2:12" s="19" customFormat="1" x14ac:dyDescent="0.25">
      <c r="B275" s="168" t="s">
        <v>181</v>
      </c>
      <c r="C275" s="162" t="s">
        <v>178</v>
      </c>
      <c r="D275" s="196">
        <f t="shared" ref="D275:L275" si="150">SUM(D239:D274)</f>
        <v>22090912.954087112</v>
      </c>
      <c r="E275" s="196">
        <f t="shared" si="150"/>
        <v>21881723.675245836</v>
      </c>
      <c r="F275" s="196">
        <f t="shared" si="150"/>
        <v>21674515.308391698</v>
      </c>
      <c r="G275" s="196">
        <f t="shared" si="150"/>
        <v>21469269.095334385</v>
      </c>
      <c r="H275" s="196">
        <f t="shared" si="150"/>
        <v>21265966.455513757</v>
      </c>
      <c r="I275" s="196">
        <f t="shared" si="150"/>
        <v>21064588.984317757</v>
      </c>
      <c r="J275" s="196">
        <f t="shared" si="150"/>
        <v>20739556.504459802</v>
      </c>
      <c r="K275" s="196">
        <f t="shared" si="150"/>
        <v>21500448.957245793</v>
      </c>
      <c r="L275" s="197">
        <f t="shared" si="150"/>
        <v>21183623.358227305</v>
      </c>
    </row>
    <row r="276" spans="2:12" s="62" customFormat="1" x14ac:dyDescent="0.25">
      <c r="F276" s="77"/>
      <c r="G276" s="77"/>
      <c r="H276" s="77"/>
      <c r="I276" s="77"/>
      <c r="J276" s="77"/>
      <c r="K276" s="77"/>
    </row>
    <row r="277" spans="2:12" x14ac:dyDescent="0.25">
      <c r="F277" s="155"/>
      <c r="G277" s="155"/>
      <c r="H277" s="155"/>
      <c r="I277" s="155"/>
      <c r="J277" s="155"/>
      <c r="K277" s="155"/>
    </row>
    <row r="278" spans="2:12" x14ac:dyDescent="0.25">
      <c r="F278" s="156"/>
      <c r="G278" s="156"/>
      <c r="H278" s="156"/>
      <c r="I278" s="156"/>
      <c r="J278" s="156"/>
      <c r="K278" s="156"/>
    </row>
  </sheetData>
  <mergeCells count="1">
    <mergeCell ref="B114:C114"/>
  </mergeCells>
  <pageMargins left="0.511811024" right="0.511811024" top="0.78740157499999996" bottom="0.78740157499999996" header="0.31496062000000002" footer="0.31496062000000002"/>
  <pageSetup paperSize="9" scale="60" fitToHeight="0" orientation="landscape" horizontalDpi="4294967293" verticalDpi="4294967293"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T74"/>
  <sheetViews>
    <sheetView zoomScale="70" zoomScaleNormal="70" workbookViewId="0">
      <selection activeCell="B46" sqref="B46:L46"/>
    </sheetView>
  </sheetViews>
  <sheetFormatPr defaultRowHeight="15.75" x14ac:dyDescent="0.25"/>
  <cols>
    <col min="1" max="1" width="3.5703125" style="2" customWidth="1"/>
    <col min="2" max="2" width="17.42578125" style="2" customWidth="1"/>
    <col min="3" max="3" width="18.85546875" style="35" customWidth="1"/>
    <col min="4" max="4" width="26.28515625" style="2" customWidth="1"/>
    <col min="5" max="5" width="18.28515625" style="2" customWidth="1"/>
    <col min="6" max="6" width="17.85546875" style="2" customWidth="1"/>
    <col min="7" max="7" width="16.140625" style="2" customWidth="1"/>
    <col min="8" max="8" width="19" style="2" customWidth="1"/>
    <col min="9" max="9" width="16.28515625" style="2" customWidth="1"/>
    <col min="10" max="10" width="19.5703125" style="2" customWidth="1"/>
    <col min="11" max="11" width="18" style="2" customWidth="1"/>
    <col min="12" max="12" width="17.7109375" style="2" customWidth="1"/>
    <col min="13" max="13" width="19.28515625" style="2" customWidth="1"/>
    <col min="14" max="14" width="9.140625" style="2"/>
    <col min="15" max="15" width="11" style="2" bestFit="1" customWidth="1"/>
    <col min="16" max="16384" width="9.140625" style="2"/>
  </cols>
  <sheetData>
    <row r="2" spans="2:20" x14ac:dyDescent="0.25">
      <c r="B2" s="210" t="s">
        <v>360</v>
      </c>
    </row>
    <row r="3" spans="2:20" x14ac:dyDescent="0.25">
      <c r="B3" s="1"/>
    </row>
    <row r="4" spans="2:20" x14ac:dyDescent="0.25">
      <c r="B4" s="552" t="s">
        <v>341</v>
      </c>
      <c r="C4" s="536" t="s">
        <v>97</v>
      </c>
      <c r="D4" s="536"/>
      <c r="E4" s="536"/>
      <c r="F4" s="536"/>
      <c r="G4" s="536"/>
      <c r="H4" s="536"/>
      <c r="I4" s="536"/>
      <c r="J4" s="536"/>
      <c r="K4" s="536"/>
      <c r="L4" s="536"/>
      <c r="M4" s="536"/>
    </row>
    <row r="5" spans="2:20" s="30" customFormat="1" ht="27.75" customHeight="1" x14ac:dyDescent="0.25">
      <c r="B5" s="552"/>
      <c r="C5" s="424" t="s">
        <v>83</v>
      </c>
      <c r="D5" s="309" t="s">
        <v>93</v>
      </c>
      <c r="E5" s="351" t="s">
        <v>94</v>
      </c>
      <c r="F5" s="351" t="s">
        <v>84</v>
      </c>
      <c r="G5" s="351" t="s">
        <v>85</v>
      </c>
      <c r="H5" s="351" t="s">
        <v>86</v>
      </c>
      <c r="I5" s="351" t="s">
        <v>87</v>
      </c>
      <c r="J5" s="351" t="s">
        <v>88</v>
      </c>
      <c r="K5" s="351" t="s">
        <v>89</v>
      </c>
      <c r="L5" s="351" t="s">
        <v>90</v>
      </c>
      <c r="M5" s="351" t="s">
        <v>95</v>
      </c>
    </row>
    <row r="6" spans="2:20" s="30" customFormat="1" ht="27.75" customHeight="1" x14ac:dyDescent="0.25">
      <c r="B6" s="343" t="s">
        <v>348</v>
      </c>
      <c r="C6" s="344" t="s">
        <v>92</v>
      </c>
      <c r="D6" s="435">
        <f t="shared" ref="D6:I6" si="0">E6-(E6*0.06)</f>
        <v>9239044.2665243242</v>
      </c>
      <c r="E6" s="435">
        <f t="shared" si="0"/>
        <v>9828770.4963024724</v>
      </c>
      <c r="F6" s="435">
        <f t="shared" si="0"/>
        <v>10456138.825853694</v>
      </c>
      <c r="G6" s="435">
        <f t="shared" si="0"/>
        <v>11123551.942397546</v>
      </c>
      <c r="H6" s="435">
        <f t="shared" si="0"/>
        <v>11833565.896167602</v>
      </c>
      <c r="I6" s="435">
        <f t="shared" si="0"/>
        <v>12588899.889540002</v>
      </c>
      <c r="J6" s="435">
        <v>13392446.691000002</v>
      </c>
      <c r="K6" s="435">
        <v>14134682.200999999</v>
      </c>
      <c r="L6" s="435">
        <v>15584423.114999998</v>
      </c>
      <c r="M6" s="435">
        <v>16400124.224999998</v>
      </c>
      <c r="N6" s="485"/>
      <c r="O6" s="485"/>
      <c r="P6" s="485"/>
      <c r="Q6" s="485"/>
      <c r="R6" s="485"/>
      <c r="S6" s="485"/>
      <c r="T6" s="485"/>
    </row>
    <row r="7" spans="2:20" ht="31.5" x14ac:dyDescent="0.25">
      <c r="B7" s="345" t="s">
        <v>143</v>
      </c>
      <c r="C7" s="346" t="s">
        <v>92</v>
      </c>
      <c r="D7" s="436">
        <v>0</v>
      </c>
      <c r="E7" s="436">
        <v>0</v>
      </c>
      <c r="F7" s="436">
        <v>0</v>
      </c>
      <c r="G7" s="436">
        <v>0</v>
      </c>
      <c r="H7" s="436">
        <v>0</v>
      </c>
      <c r="I7" s="436">
        <v>0</v>
      </c>
      <c r="J7" s="436">
        <v>0</v>
      </c>
      <c r="K7" s="436">
        <v>0</v>
      </c>
      <c r="L7" s="436">
        <v>0</v>
      </c>
      <c r="M7" s="436">
        <v>0</v>
      </c>
      <c r="N7" s="156"/>
      <c r="O7" s="156"/>
    </row>
    <row r="8" spans="2:20" x14ac:dyDescent="0.25">
      <c r="B8" s="345" t="s">
        <v>144</v>
      </c>
      <c r="C8" s="346" t="s">
        <v>92</v>
      </c>
      <c r="D8" s="436">
        <f>D6*K52%</f>
        <v>924775.41264412424</v>
      </c>
      <c r="E8" s="436">
        <f>E6*L52%</f>
        <v>963708.12999914843</v>
      </c>
      <c r="F8" s="436">
        <f>F6*L52%</f>
        <v>1025221.4148927111</v>
      </c>
      <c r="G8" s="436">
        <f>G6*L52%</f>
        <v>1090661.0796730968</v>
      </c>
      <c r="H8" s="436">
        <f>H6*L52%</f>
        <v>1160277.7443330816</v>
      </c>
      <c r="I8" s="436">
        <f>I6*L52%</f>
        <v>1234338.0258862569</v>
      </c>
      <c r="J8" s="437">
        <v>1276911.43</v>
      </c>
      <c r="K8" s="437">
        <v>1323669.22</v>
      </c>
      <c r="L8" s="437">
        <v>1606941.59</v>
      </c>
      <c r="M8" s="437">
        <v>1641558.5</v>
      </c>
      <c r="N8" s="156"/>
      <c r="O8" s="156"/>
      <c r="P8" s="156"/>
      <c r="Q8" s="156"/>
      <c r="R8" s="156"/>
      <c r="S8" s="156"/>
      <c r="T8" s="156"/>
    </row>
    <row r="9" spans="2:20" ht="31.5" x14ac:dyDescent="0.25">
      <c r="B9" s="345" t="s">
        <v>145</v>
      </c>
      <c r="C9" s="346" t="s">
        <v>92</v>
      </c>
      <c r="D9" s="436">
        <f>D6*K72%</f>
        <v>0</v>
      </c>
      <c r="E9" s="436">
        <v>0</v>
      </c>
      <c r="F9" s="436">
        <v>0</v>
      </c>
      <c r="G9" s="436">
        <v>0</v>
      </c>
      <c r="H9" s="436">
        <v>0</v>
      </c>
      <c r="I9" s="436">
        <v>0</v>
      </c>
      <c r="J9" s="436">
        <v>0</v>
      </c>
      <c r="K9" s="436">
        <v>0</v>
      </c>
      <c r="L9" s="436">
        <v>0</v>
      </c>
      <c r="M9" s="436">
        <v>0</v>
      </c>
      <c r="N9" s="156"/>
      <c r="O9" s="156"/>
      <c r="P9" s="156"/>
      <c r="Q9" s="156"/>
      <c r="R9" s="156"/>
      <c r="S9" s="156"/>
      <c r="T9" s="156"/>
    </row>
    <row r="10" spans="2:20" x14ac:dyDescent="0.25">
      <c r="B10" s="345" t="s">
        <v>146</v>
      </c>
      <c r="C10" s="346" t="s">
        <v>92</v>
      </c>
      <c r="D10" s="436">
        <f>D6*K53%</f>
        <v>156942.00548251919</v>
      </c>
      <c r="E10" s="436">
        <f>E6*L53%</f>
        <v>150444.01510150681</v>
      </c>
      <c r="F10" s="436">
        <f>F6*L53%</f>
        <v>160046.82457607109</v>
      </c>
      <c r="G10" s="436">
        <f>G6*L53%</f>
        <v>170262.57933624584</v>
      </c>
      <c r="H10" s="436">
        <f>H6*L53%</f>
        <v>181130.40354919768</v>
      </c>
      <c r="I10" s="436">
        <f>I6*L53%</f>
        <v>192691.91866935923</v>
      </c>
      <c r="J10" s="437">
        <v>187083.05600000001</v>
      </c>
      <c r="K10" s="437">
        <v>200463.96299999999</v>
      </c>
      <c r="L10" s="437">
        <v>250713.45800000001</v>
      </c>
      <c r="M10" s="437">
        <v>278586</v>
      </c>
      <c r="N10" s="156"/>
      <c r="O10" s="156"/>
      <c r="P10" s="156"/>
      <c r="Q10" s="156"/>
      <c r="R10" s="156"/>
      <c r="S10" s="156"/>
      <c r="T10" s="156"/>
    </row>
    <row r="11" spans="2:20" x14ac:dyDescent="0.25">
      <c r="B11" s="345" t="s">
        <v>147</v>
      </c>
      <c r="C11" s="346" t="s">
        <v>92</v>
      </c>
      <c r="D11" s="436">
        <f>D6*K54%</f>
        <v>0</v>
      </c>
      <c r="E11" s="436">
        <f>E6*L54%</f>
        <v>0</v>
      </c>
      <c r="F11" s="436">
        <f>F6*L54%</f>
        <v>0</v>
      </c>
      <c r="G11" s="436">
        <f>G6*L54%</f>
        <v>0</v>
      </c>
      <c r="H11" s="436">
        <f>H6*L54%</f>
        <v>0</v>
      </c>
      <c r="I11" s="436">
        <f>I6*L54%</f>
        <v>0</v>
      </c>
      <c r="J11" s="437">
        <v>0</v>
      </c>
      <c r="K11" s="437">
        <v>0</v>
      </c>
      <c r="L11" s="437">
        <v>0</v>
      </c>
      <c r="M11" s="437">
        <v>0</v>
      </c>
      <c r="N11" s="156"/>
      <c r="O11" s="156"/>
      <c r="P11" s="156"/>
      <c r="Q11" s="156"/>
      <c r="R11" s="156"/>
      <c r="S11" s="156"/>
      <c r="T11" s="156"/>
    </row>
    <row r="12" spans="2:20" x14ac:dyDescent="0.25">
      <c r="B12" s="345" t="s">
        <v>148</v>
      </c>
      <c r="C12" s="346" t="s">
        <v>92</v>
      </c>
      <c r="D12" s="436">
        <f>D6*K73%</f>
        <v>0</v>
      </c>
      <c r="E12" s="436">
        <v>0</v>
      </c>
      <c r="F12" s="436">
        <v>0</v>
      </c>
      <c r="G12" s="436">
        <v>0</v>
      </c>
      <c r="H12" s="436">
        <v>0</v>
      </c>
      <c r="I12" s="436">
        <v>0</v>
      </c>
      <c r="J12" s="436">
        <v>0</v>
      </c>
      <c r="K12" s="436">
        <v>0</v>
      </c>
      <c r="L12" s="436">
        <v>0</v>
      </c>
      <c r="M12" s="436">
        <v>0</v>
      </c>
      <c r="N12" s="156"/>
      <c r="O12" s="156"/>
      <c r="P12" s="156"/>
      <c r="Q12" s="156"/>
      <c r="R12" s="156"/>
      <c r="S12" s="156"/>
      <c r="T12" s="156"/>
    </row>
    <row r="13" spans="2:20" x14ac:dyDescent="0.25">
      <c r="B13" s="345" t="s">
        <v>149</v>
      </c>
      <c r="C13" s="346" t="s">
        <v>92</v>
      </c>
      <c r="D13" s="436">
        <f>D6*K55%</f>
        <v>24923.823187660593</v>
      </c>
      <c r="E13" s="436">
        <f>E6*L55%</f>
        <v>24606.571539247001</v>
      </c>
      <c r="F13" s="436">
        <f>F6*L55%</f>
        <v>26177.203765156384</v>
      </c>
      <c r="G13" s="436">
        <f>G6*L55%</f>
        <v>27848.089111868489</v>
      </c>
      <c r="H13" s="436">
        <f>H6*L55%</f>
        <v>29625.626714753715</v>
      </c>
      <c r="I13" s="436">
        <f>I6*L55%</f>
        <v>31516.624164631608</v>
      </c>
      <c r="J13" s="437">
        <v>29640</v>
      </c>
      <c r="K13" s="437">
        <v>31640</v>
      </c>
      <c r="L13" s="437">
        <v>44646</v>
      </c>
      <c r="M13" s="437">
        <v>44242</v>
      </c>
      <c r="N13" s="156"/>
      <c r="O13" s="156"/>
      <c r="P13" s="156"/>
      <c r="Q13" s="156"/>
      <c r="R13" s="156"/>
      <c r="S13" s="156"/>
      <c r="T13" s="156"/>
    </row>
    <row r="14" spans="2:20" ht="31.5" x14ac:dyDescent="0.25">
      <c r="B14" s="345" t="s">
        <v>150</v>
      </c>
      <c r="C14" s="346" t="s">
        <v>92</v>
      </c>
      <c r="D14" s="436">
        <f>D6*K74%</f>
        <v>0</v>
      </c>
      <c r="E14" s="436">
        <v>0</v>
      </c>
      <c r="F14" s="436">
        <v>0</v>
      </c>
      <c r="G14" s="436">
        <v>0</v>
      </c>
      <c r="H14" s="436">
        <v>0</v>
      </c>
      <c r="I14" s="436">
        <v>0</v>
      </c>
      <c r="J14" s="436">
        <v>0</v>
      </c>
      <c r="K14" s="436">
        <v>0</v>
      </c>
      <c r="L14" s="436">
        <v>0</v>
      </c>
      <c r="M14" s="436">
        <v>0</v>
      </c>
      <c r="N14" s="156"/>
      <c r="O14" s="156"/>
      <c r="P14" s="156"/>
      <c r="Q14" s="156"/>
      <c r="R14" s="156"/>
      <c r="S14" s="156"/>
      <c r="T14" s="156"/>
    </row>
    <row r="15" spans="2:20" x14ac:dyDescent="0.25">
      <c r="B15" s="345" t="s">
        <v>151</v>
      </c>
      <c r="C15" s="346" t="s">
        <v>92</v>
      </c>
      <c r="D15" s="436">
        <f>D6*K75%</f>
        <v>0</v>
      </c>
      <c r="E15" s="436">
        <v>0</v>
      </c>
      <c r="F15" s="436">
        <v>0</v>
      </c>
      <c r="G15" s="436">
        <v>0</v>
      </c>
      <c r="H15" s="436">
        <v>0</v>
      </c>
      <c r="I15" s="436">
        <v>0</v>
      </c>
      <c r="J15" s="436">
        <v>0</v>
      </c>
      <c r="K15" s="436">
        <v>0</v>
      </c>
      <c r="L15" s="436">
        <v>0</v>
      </c>
      <c r="M15" s="436">
        <v>0</v>
      </c>
      <c r="N15" s="156"/>
      <c r="O15" s="156"/>
      <c r="P15" s="156"/>
      <c r="Q15" s="156"/>
      <c r="R15" s="156"/>
      <c r="S15" s="156"/>
      <c r="T15" s="156"/>
    </row>
    <row r="16" spans="2:20" x14ac:dyDescent="0.25">
      <c r="B16" s="345" t="s">
        <v>152</v>
      </c>
      <c r="C16" s="346" t="s">
        <v>92</v>
      </c>
      <c r="D16" s="436">
        <f>D6*K76%</f>
        <v>0</v>
      </c>
      <c r="E16" s="436">
        <v>0</v>
      </c>
      <c r="F16" s="436">
        <v>0</v>
      </c>
      <c r="G16" s="436">
        <v>0</v>
      </c>
      <c r="H16" s="436">
        <v>0</v>
      </c>
      <c r="I16" s="436">
        <v>0</v>
      </c>
      <c r="J16" s="436">
        <v>0</v>
      </c>
      <c r="K16" s="436">
        <v>0</v>
      </c>
      <c r="L16" s="436">
        <v>0</v>
      </c>
      <c r="M16" s="436">
        <v>0</v>
      </c>
      <c r="N16" s="156"/>
      <c r="O16" s="156"/>
      <c r="P16" s="156"/>
      <c r="Q16" s="156"/>
      <c r="R16" s="156"/>
      <c r="S16" s="156"/>
      <c r="T16" s="156"/>
    </row>
    <row r="17" spans="2:20" x14ac:dyDescent="0.25">
      <c r="B17" s="345" t="s">
        <v>153</v>
      </c>
      <c r="C17" s="346" t="s">
        <v>92</v>
      </c>
      <c r="D17" s="436">
        <f>D6*K77%</f>
        <v>0</v>
      </c>
      <c r="E17" s="436">
        <v>0</v>
      </c>
      <c r="F17" s="436">
        <v>0</v>
      </c>
      <c r="G17" s="436">
        <v>0</v>
      </c>
      <c r="H17" s="436">
        <v>0</v>
      </c>
      <c r="I17" s="436">
        <v>0</v>
      </c>
      <c r="J17" s="436">
        <v>0</v>
      </c>
      <c r="K17" s="436">
        <v>0</v>
      </c>
      <c r="L17" s="436">
        <v>0</v>
      </c>
      <c r="M17" s="436">
        <v>0</v>
      </c>
      <c r="N17" s="156"/>
      <c r="O17" s="156"/>
      <c r="P17" s="156"/>
      <c r="Q17" s="156"/>
      <c r="R17" s="156"/>
      <c r="S17" s="156"/>
      <c r="T17" s="156"/>
    </row>
    <row r="18" spans="2:20" x14ac:dyDescent="0.25">
      <c r="B18" s="345" t="s">
        <v>154</v>
      </c>
      <c r="C18" s="346" t="s">
        <v>92</v>
      </c>
      <c r="D18" s="436">
        <f>D6*K56%</f>
        <v>1663925.6945997493</v>
      </c>
      <c r="E18" s="436">
        <f>E6*L56%</f>
        <v>1744536.8201407839</v>
      </c>
      <c r="F18" s="436">
        <f>F6*L56%</f>
        <v>1855890.2341923234</v>
      </c>
      <c r="G18" s="436">
        <f>G6*L56%</f>
        <v>1974351.3129705566</v>
      </c>
      <c r="H18" s="436">
        <f>H6*L56%</f>
        <v>2100373.7372027198</v>
      </c>
      <c r="I18" s="436">
        <f>I6*L56%</f>
        <v>2234440.1459603403</v>
      </c>
      <c r="J18" s="437">
        <v>2443891.122</v>
      </c>
      <c r="K18" s="437">
        <v>2374700.3319999999</v>
      </c>
      <c r="L18" s="437">
        <v>2795632.8849999998</v>
      </c>
      <c r="M18" s="437">
        <v>2953615.9049999998</v>
      </c>
      <c r="N18" s="156"/>
      <c r="O18" s="156"/>
      <c r="P18" s="156"/>
      <c r="Q18" s="156"/>
      <c r="R18" s="156"/>
      <c r="S18" s="156"/>
      <c r="T18" s="156"/>
    </row>
    <row r="19" spans="2:20" x14ac:dyDescent="0.25">
      <c r="B19" s="345" t="s">
        <v>155</v>
      </c>
      <c r="C19" s="346" t="s">
        <v>92</v>
      </c>
      <c r="D19" s="436">
        <f>D6*K57%</f>
        <v>101553.22794509346</v>
      </c>
      <c r="E19" s="436">
        <f>E6*L57%</f>
        <v>121849.71886517757</v>
      </c>
      <c r="F19" s="436">
        <f>F6*L57%</f>
        <v>129627.36049486975</v>
      </c>
      <c r="G19" s="436">
        <f>G6*L57%</f>
        <v>137901.44733496782</v>
      </c>
      <c r="H19" s="436">
        <f>H6*L57%</f>
        <v>146703.66737762533</v>
      </c>
      <c r="I19" s="436">
        <f>I6*L57%</f>
        <v>156067.7312527929</v>
      </c>
      <c r="J19" s="437">
        <v>180024</v>
      </c>
      <c r="K19" s="437">
        <v>184787</v>
      </c>
      <c r="L19" s="437">
        <v>188287</v>
      </c>
      <c r="M19" s="437">
        <v>180266</v>
      </c>
      <c r="N19" s="156"/>
      <c r="O19" s="156"/>
      <c r="P19" s="156"/>
      <c r="Q19" s="156"/>
      <c r="R19" s="156"/>
      <c r="S19" s="156"/>
      <c r="T19" s="156"/>
    </row>
    <row r="20" spans="2:20" x14ac:dyDescent="0.25">
      <c r="B20" s="345" t="s">
        <v>156</v>
      </c>
      <c r="C20" s="346" t="s">
        <v>92</v>
      </c>
      <c r="D20" s="436">
        <f>D6*K58%</f>
        <v>91712.030276243881</v>
      </c>
      <c r="E20" s="436">
        <f>E6*L58%</f>
        <v>104106.59098916492</v>
      </c>
      <c r="F20" s="436">
        <f>F6*L58%</f>
        <v>110751.69254166482</v>
      </c>
      <c r="G20" s="436">
        <f>G6*L58%</f>
        <v>117820.94951240937</v>
      </c>
      <c r="H20" s="436">
        <f>H6*L58%</f>
        <v>125341.43565149933</v>
      </c>
      <c r="I20" s="436">
        <f>I6*L58%</f>
        <v>133341.95282074396</v>
      </c>
      <c r="J20" s="437">
        <v>147480.62</v>
      </c>
      <c r="K20" s="437">
        <v>157419.91</v>
      </c>
      <c r="L20" s="437">
        <v>160397.53400000001</v>
      </c>
      <c r="M20" s="437">
        <v>162797</v>
      </c>
      <c r="N20" s="156"/>
      <c r="O20" s="156"/>
      <c r="P20" s="156"/>
      <c r="Q20" s="156"/>
      <c r="R20" s="156"/>
      <c r="S20" s="156"/>
      <c r="T20" s="156"/>
    </row>
    <row r="21" spans="2:20" x14ac:dyDescent="0.25">
      <c r="B21" s="345" t="s">
        <v>157</v>
      </c>
      <c r="C21" s="346" t="s">
        <v>92</v>
      </c>
      <c r="D21" s="436">
        <f>D6*K59%</f>
        <v>19334.243745773507</v>
      </c>
      <c r="E21" s="436">
        <f>E6*L59%</f>
        <v>22332.069017116253</v>
      </c>
      <c r="F21" s="436">
        <f>F6*L59%</f>
        <v>23757.52023097474</v>
      </c>
      <c r="G21" s="436">
        <f>G6*L59%</f>
        <v>25273.957692526317</v>
      </c>
      <c r="H21" s="436">
        <f>H6*L59%</f>
        <v>26887.189034602463</v>
      </c>
      <c r="I21" s="436">
        <f>I6*L59%</f>
        <v>28603.392590002619</v>
      </c>
      <c r="J21" s="437">
        <v>31680</v>
      </c>
      <c r="K21" s="437">
        <v>34320</v>
      </c>
      <c r="L21" s="437">
        <v>34320</v>
      </c>
      <c r="M21" s="437">
        <v>34320</v>
      </c>
      <c r="N21" s="156"/>
      <c r="O21" s="156"/>
      <c r="P21" s="156"/>
      <c r="Q21" s="156"/>
      <c r="R21" s="156"/>
      <c r="S21" s="156"/>
      <c r="T21" s="156"/>
    </row>
    <row r="22" spans="2:20" x14ac:dyDescent="0.25">
      <c r="B22" s="345" t="s">
        <v>158</v>
      </c>
      <c r="C22" s="346" t="s">
        <v>92</v>
      </c>
      <c r="D22" s="436">
        <f>D6*K78%</f>
        <v>0</v>
      </c>
      <c r="E22" s="436">
        <v>0</v>
      </c>
      <c r="F22" s="436">
        <v>0</v>
      </c>
      <c r="G22" s="436">
        <v>0</v>
      </c>
      <c r="H22" s="436">
        <v>0</v>
      </c>
      <c r="I22" s="436">
        <v>0</v>
      </c>
      <c r="J22" s="436">
        <v>0</v>
      </c>
      <c r="K22" s="436">
        <v>0</v>
      </c>
      <c r="L22" s="436">
        <v>0</v>
      </c>
      <c r="M22" s="436">
        <v>0</v>
      </c>
      <c r="N22" s="156"/>
      <c r="O22" s="156"/>
      <c r="P22" s="156"/>
      <c r="Q22" s="156"/>
      <c r="R22" s="156"/>
      <c r="S22" s="156"/>
      <c r="T22" s="156"/>
    </row>
    <row r="23" spans="2:20" x14ac:dyDescent="0.25">
      <c r="B23" s="345" t="s">
        <v>159</v>
      </c>
      <c r="C23" s="346" t="s">
        <v>92</v>
      </c>
      <c r="D23" s="436">
        <f>D6*K60%</f>
        <v>408116.47849415493</v>
      </c>
      <c r="E23" s="436">
        <f>E6*L60%</f>
        <v>453803.03182751924</v>
      </c>
      <c r="F23" s="436">
        <f>F6*L60%</f>
        <v>482769.18279523321</v>
      </c>
      <c r="G23" s="436">
        <f>G6*L60%</f>
        <v>513584.2370162055</v>
      </c>
      <c r="H23" s="436">
        <f>H6*L60%</f>
        <v>546366.20959170803</v>
      </c>
      <c r="I23" s="436">
        <f>I6*L60%</f>
        <v>581240.64850181702</v>
      </c>
      <c r="J23" s="437">
        <v>608550</v>
      </c>
      <c r="K23" s="437">
        <v>686673</v>
      </c>
      <c r="L23" s="437">
        <v>724520</v>
      </c>
      <c r="M23" s="437">
        <v>724443</v>
      </c>
      <c r="N23" s="156"/>
      <c r="O23" s="156"/>
      <c r="P23" s="156"/>
      <c r="Q23" s="156"/>
      <c r="R23" s="156"/>
      <c r="S23" s="156"/>
      <c r="T23" s="156"/>
    </row>
    <row r="24" spans="2:20" x14ac:dyDescent="0.25">
      <c r="B24" s="345" t="s">
        <v>160</v>
      </c>
      <c r="C24" s="346" t="s">
        <v>92</v>
      </c>
      <c r="D24" s="436">
        <f>D6*K61%</f>
        <v>137602.12821584073</v>
      </c>
      <c r="E24" s="436">
        <f>E6*L61%</f>
        <v>158981.39840980954</v>
      </c>
      <c r="F24" s="436">
        <f>F6*L61%</f>
        <v>169129.14724447823</v>
      </c>
      <c r="G24" s="436">
        <f>G6*L61%</f>
        <v>179924.6247281683</v>
      </c>
      <c r="H24" s="436">
        <f>H6*L61%</f>
        <v>191409.17524273225</v>
      </c>
      <c r="I24" s="436">
        <f>I6*L61%</f>
        <v>203626.7821731194</v>
      </c>
      <c r="J24" s="437">
        <v>236819</v>
      </c>
      <c r="K24" s="437">
        <v>232890</v>
      </c>
      <c r="L24" s="437">
        <v>243855</v>
      </c>
      <c r="M24" s="437">
        <v>244256</v>
      </c>
      <c r="N24" s="156"/>
      <c r="O24" s="156"/>
      <c r="P24" s="156"/>
      <c r="Q24" s="156"/>
      <c r="R24" s="156"/>
      <c r="S24" s="156"/>
      <c r="T24" s="156"/>
    </row>
    <row r="25" spans="2:20" x14ac:dyDescent="0.25">
      <c r="B25" s="345" t="s">
        <v>161</v>
      </c>
      <c r="C25" s="346" t="s">
        <v>92</v>
      </c>
      <c r="D25" s="436">
        <f>D6*K79%</f>
        <v>0</v>
      </c>
      <c r="E25" s="436">
        <v>0</v>
      </c>
      <c r="F25" s="436">
        <v>0</v>
      </c>
      <c r="G25" s="436">
        <v>0</v>
      </c>
      <c r="H25" s="436">
        <v>0</v>
      </c>
      <c r="I25" s="436">
        <v>0</v>
      </c>
      <c r="J25" s="436">
        <v>0</v>
      </c>
      <c r="K25" s="436">
        <v>0</v>
      </c>
      <c r="L25" s="436">
        <v>0</v>
      </c>
      <c r="M25" s="436">
        <v>0</v>
      </c>
      <c r="N25" s="156"/>
      <c r="O25" s="156"/>
      <c r="P25" s="156"/>
      <c r="Q25" s="156"/>
      <c r="R25" s="156"/>
      <c r="S25" s="156"/>
      <c r="T25" s="156"/>
    </row>
    <row r="26" spans="2:20" x14ac:dyDescent="0.25">
      <c r="B26" s="345" t="s">
        <v>162</v>
      </c>
      <c r="C26" s="346" t="s">
        <v>92</v>
      </c>
      <c r="D26" s="436">
        <f>D6*K62%</f>
        <v>121830.52309035487</v>
      </c>
      <c r="E26" s="436">
        <f>E6*L62%</f>
        <v>135454.65238071012</v>
      </c>
      <c r="F26" s="436">
        <f>F6*L62%</f>
        <v>144100.69402203205</v>
      </c>
      <c r="G26" s="436">
        <f>G6*L62%</f>
        <v>153298.61066173622</v>
      </c>
      <c r="H26" s="436">
        <f>H6*L62%</f>
        <v>163083.62836354916</v>
      </c>
      <c r="I26" s="436">
        <f>I6*L62%</f>
        <v>173493.22166335015</v>
      </c>
      <c r="J26" s="437">
        <v>188125</v>
      </c>
      <c r="K26" s="437">
        <v>200005</v>
      </c>
      <c r="L26" s="437">
        <v>214165</v>
      </c>
      <c r="M26" s="437">
        <v>216260</v>
      </c>
      <c r="N26" s="156"/>
      <c r="O26" s="156"/>
      <c r="P26" s="156"/>
      <c r="Q26" s="156"/>
      <c r="R26" s="156"/>
      <c r="S26" s="156"/>
      <c r="T26" s="156"/>
    </row>
    <row r="27" spans="2:20" x14ac:dyDescent="0.25">
      <c r="B27" s="345" t="s">
        <v>163</v>
      </c>
      <c r="C27" s="346" t="s">
        <v>92</v>
      </c>
      <c r="D27" s="436">
        <f>D6*K63%</f>
        <v>801400.45979767852</v>
      </c>
      <c r="E27" s="436">
        <f>E6*L63%</f>
        <v>902783.95535647171</v>
      </c>
      <c r="F27" s="436">
        <f>F6*L63%</f>
        <v>960408.4631451827</v>
      </c>
      <c r="G27" s="436">
        <f>G6*L63%</f>
        <v>1021711.1310055134</v>
      </c>
      <c r="H27" s="436">
        <f>H6*L63%</f>
        <v>1086926.7351122485</v>
      </c>
      <c r="I27" s="436">
        <f>I6*L63%</f>
        <v>1156305.0373534556</v>
      </c>
      <c r="J27" s="437">
        <v>1272620.6170000001</v>
      </c>
      <c r="K27" s="437">
        <v>1346691.226</v>
      </c>
      <c r="L27" s="437">
        <v>1408256.703</v>
      </c>
      <c r="M27" s="437">
        <v>1422557</v>
      </c>
      <c r="N27" s="156"/>
      <c r="O27" s="156"/>
      <c r="P27" s="156"/>
      <c r="Q27" s="156"/>
      <c r="R27" s="156"/>
      <c r="S27" s="156"/>
      <c r="T27" s="156"/>
    </row>
    <row r="28" spans="2:20" x14ac:dyDescent="0.25">
      <c r="B28" s="345" t="s">
        <v>164</v>
      </c>
      <c r="C28" s="346" t="s">
        <v>92</v>
      </c>
      <c r="D28" s="436">
        <f>D6*K80%</f>
        <v>0</v>
      </c>
      <c r="E28" s="436">
        <v>0</v>
      </c>
      <c r="F28" s="436">
        <v>0</v>
      </c>
      <c r="G28" s="436">
        <v>0</v>
      </c>
      <c r="H28" s="436">
        <v>0</v>
      </c>
      <c r="I28" s="436">
        <v>0</v>
      </c>
      <c r="J28" s="436">
        <v>0</v>
      </c>
      <c r="K28" s="436">
        <v>0</v>
      </c>
      <c r="L28" s="436">
        <v>0</v>
      </c>
      <c r="M28" s="436">
        <v>0</v>
      </c>
      <c r="N28" s="156"/>
      <c r="O28" s="156"/>
      <c r="P28" s="156"/>
      <c r="Q28" s="156"/>
      <c r="R28" s="156"/>
      <c r="S28" s="156"/>
      <c r="T28" s="156"/>
    </row>
    <row r="29" spans="2:20" x14ac:dyDescent="0.25">
      <c r="B29" s="345" t="s">
        <v>165</v>
      </c>
      <c r="C29" s="346" t="s">
        <v>92</v>
      </c>
      <c r="D29" s="436">
        <f>D6*K81%</f>
        <v>0</v>
      </c>
      <c r="E29" s="436">
        <v>0</v>
      </c>
      <c r="F29" s="436">
        <v>0</v>
      </c>
      <c r="G29" s="436">
        <v>0</v>
      </c>
      <c r="H29" s="436">
        <v>0</v>
      </c>
      <c r="I29" s="436">
        <v>0</v>
      </c>
      <c r="J29" s="436">
        <v>0</v>
      </c>
      <c r="K29" s="436">
        <v>0</v>
      </c>
      <c r="L29" s="436">
        <v>0</v>
      </c>
      <c r="M29" s="436">
        <v>0</v>
      </c>
      <c r="N29" s="156"/>
      <c r="O29" s="156"/>
      <c r="P29" s="156"/>
      <c r="Q29" s="156"/>
      <c r="R29" s="156"/>
      <c r="S29" s="156"/>
      <c r="T29" s="156"/>
    </row>
    <row r="30" spans="2:20" x14ac:dyDescent="0.25">
      <c r="B30" s="345" t="s">
        <v>166</v>
      </c>
      <c r="C30" s="346" t="s">
        <v>92</v>
      </c>
      <c r="D30" s="436">
        <f>D6*K82%</f>
        <v>0</v>
      </c>
      <c r="E30" s="436">
        <v>0</v>
      </c>
      <c r="F30" s="436">
        <v>0</v>
      </c>
      <c r="G30" s="436">
        <v>0</v>
      </c>
      <c r="H30" s="436">
        <v>0</v>
      </c>
      <c r="I30" s="436">
        <v>0</v>
      </c>
      <c r="J30" s="436">
        <v>0</v>
      </c>
      <c r="K30" s="436">
        <v>0</v>
      </c>
      <c r="L30" s="436">
        <v>0</v>
      </c>
      <c r="M30" s="436">
        <v>0</v>
      </c>
      <c r="N30" s="156"/>
      <c r="O30" s="156"/>
      <c r="P30" s="156"/>
      <c r="Q30" s="156"/>
      <c r="R30" s="156"/>
      <c r="S30" s="156"/>
      <c r="T30" s="156"/>
    </row>
    <row r="31" spans="2:20" x14ac:dyDescent="0.25">
      <c r="B31" s="345" t="s">
        <v>167</v>
      </c>
      <c r="C31" s="346" t="s">
        <v>92</v>
      </c>
      <c r="D31" s="436">
        <f>D6*K83%</f>
        <v>0</v>
      </c>
      <c r="E31" s="436">
        <v>0</v>
      </c>
      <c r="F31" s="436">
        <v>0</v>
      </c>
      <c r="G31" s="436">
        <v>0</v>
      </c>
      <c r="H31" s="436">
        <v>0</v>
      </c>
      <c r="I31" s="436">
        <v>0</v>
      </c>
      <c r="J31" s="436">
        <v>0</v>
      </c>
      <c r="K31" s="436">
        <v>0</v>
      </c>
      <c r="L31" s="436">
        <v>0</v>
      </c>
      <c r="M31" s="436">
        <v>0</v>
      </c>
      <c r="N31" s="156"/>
      <c r="O31" s="156"/>
      <c r="P31" s="156"/>
      <c r="Q31" s="156"/>
      <c r="R31" s="156"/>
      <c r="S31" s="156"/>
      <c r="T31" s="156"/>
    </row>
    <row r="32" spans="2:20" x14ac:dyDescent="0.25">
      <c r="B32" s="345" t="s">
        <v>168</v>
      </c>
      <c r="C32" s="346" t="s">
        <v>92</v>
      </c>
      <c r="D32" s="436">
        <f>D6*K84%</f>
        <v>0</v>
      </c>
      <c r="E32" s="436">
        <v>0</v>
      </c>
      <c r="F32" s="436">
        <v>0</v>
      </c>
      <c r="G32" s="436">
        <v>0</v>
      </c>
      <c r="H32" s="436">
        <v>0</v>
      </c>
      <c r="I32" s="436">
        <v>0</v>
      </c>
      <c r="J32" s="436">
        <v>0</v>
      </c>
      <c r="K32" s="436">
        <v>0</v>
      </c>
      <c r="L32" s="436">
        <v>0</v>
      </c>
      <c r="M32" s="436">
        <v>0</v>
      </c>
      <c r="N32" s="156"/>
      <c r="O32" s="156"/>
      <c r="P32" s="156"/>
      <c r="Q32" s="156"/>
      <c r="R32" s="156"/>
      <c r="S32" s="156"/>
      <c r="T32" s="156"/>
    </row>
    <row r="33" spans="2:20" x14ac:dyDescent="0.25">
      <c r="B33" s="345" t="s">
        <v>169</v>
      </c>
      <c r="C33" s="346" t="s">
        <v>92</v>
      </c>
      <c r="D33" s="436">
        <f>D6*K85%</f>
        <v>0</v>
      </c>
      <c r="E33" s="436">
        <v>0</v>
      </c>
      <c r="F33" s="436">
        <v>0</v>
      </c>
      <c r="G33" s="436">
        <v>0</v>
      </c>
      <c r="H33" s="436">
        <v>0</v>
      </c>
      <c r="I33" s="436">
        <v>0</v>
      </c>
      <c r="J33" s="436">
        <v>0</v>
      </c>
      <c r="K33" s="436">
        <v>0</v>
      </c>
      <c r="L33" s="436">
        <v>0</v>
      </c>
      <c r="M33" s="436">
        <v>0</v>
      </c>
      <c r="N33" s="156"/>
      <c r="O33" s="156"/>
      <c r="P33" s="156"/>
      <c r="Q33" s="156"/>
      <c r="R33" s="156"/>
      <c r="S33" s="156"/>
      <c r="T33" s="156"/>
    </row>
    <row r="34" spans="2:20" x14ac:dyDescent="0.25">
      <c r="B34" s="345" t="s">
        <v>342</v>
      </c>
      <c r="C34" s="346" t="s">
        <v>92</v>
      </c>
      <c r="D34" s="436">
        <f>D6*K64%</f>
        <v>223164.60707224591</v>
      </c>
      <c r="E34" s="436">
        <f>E6*L64%</f>
        <v>253977.98551401799</v>
      </c>
      <c r="F34" s="436">
        <f>F6*L64%</f>
        <v>270189.34629150847</v>
      </c>
      <c r="G34" s="436">
        <f>G6*L64%</f>
        <v>287435.4747782005</v>
      </c>
      <c r="H34" s="436">
        <f>H6*L64%</f>
        <v>305782.41997680906</v>
      </c>
      <c r="I34" s="436">
        <f>I6*L64%</f>
        <v>325300.44678383938</v>
      </c>
      <c r="J34" s="437">
        <v>367969</v>
      </c>
      <c r="K34" s="437">
        <v>383680</v>
      </c>
      <c r="L34" s="437">
        <v>383160</v>
      </c>
      <c r="M34" s="437">
        <v>396137</v>
      </c>
      <c r="N34" s="156"/>
      <c r="O34" s="156"/>
      <c r="P34" s="156"/>
      <c r="Q34" s="156"/>
      <c r="R34" s="156"/>
      <c r="S34" s="156"/>
      <c r="T34" s="156"/>
    </row>
    <row r="35" spans="2:20" x14ac:dyDescent="0.25">
      <c r="B35" s="345" t="s">
        <v>170</v>
      </c>
      <c r="C35" s="346" t="s">
        <v>92</v>
      </c>
      <c r="D35" s="436">
        <f>D6*K65%</f>
        <v>747431.21178771195</v>
      </c>
      <c r="E35" s="436">
        <f>E6*L65%</f>
        <v>792378.40192644903</v>
      </c>
      <c r="F35" s="436">
        <f>F6*L65%</f>
        <v>842955.74673026497</v>
      </c>
      <c r="G35" s="436">
        <f>G6*L65%</f>
        <v>896761.43269177107</v>
      </c>
      <c r="H35" s="436">
        <f>H6*L65%</f>
        <v>954001.52414018207</v>
      </c>
      <c r="I35" s="436">
        <f>I6*L65%</f>
        <v>1014895.2384470021</v>
      </c>
      <c r="J35" s="437">
        <v>1100520.236</v>
      </c>
      <c r="K35" s="437">
        <v>1168804.202</v>
      </c>
      <c r="L35" s="437">
        <v>1195459.9739999999</v>
      </c>
      <c r="M35" s="437">
        <v>1326756.791</v>
      </c>
      <c r="N35" s="156"/>
      <c r="O35" s="156"/>
      <c r="P35" s="156"/>
      <c r="Q35" s="156"/>
      <c r="R35" s="156"/>
      <c r="S35" s="156"/>
      <c r="T35" s="156"/>
    </row>
    <row r="36" spans="2:20" x14ac:dyDescent="0.25">
      <c r="B36" s="345" t="s">
        <v>171</v>
      </c>
      <c r="C36" s="346" t="s">
        <v>92</v>
      </c>
      <c r="D36" s="436">
        <f>D6*K66%</f>
        <v>50955.196585233498</v>
      </c>
      <c r="E36" s="436">
        <f>E6*L66%</f>
        <v>40382.02358823071</v>
      </c>
      <c r="F36" s="436">
        <f>F6*L66%</f>
        <v>42959.599561947558</v>
      </c>
      <c r="G36" s="436">
        <f>G6*L66%</f>
        <v>45701.701661646337</v>
      </c>
      <c r="H36" s="436">
        <f>H6*L66%</f>
        <v>48618.83155494291</v>
      </c>
      <c r="I36" s="436">
        <f>I6*L66%</f>
        <v>51722.16122866267</v>
      </c>
      <c r="J36" s="437">
        <v>47850</v>
      </c>
      <c r="K36" s="437">
        <v>54450</v>
      </c>
      <c r="L36" s="437">
        <v>54450</v>
      </c>
      <c r="M36" s="437">
        <v>90450</v>
      </c>
      <c r="N36" s="156"/>
      <c r="O36" s="156"/>
      <c r="P36" s="156"/>
      <c r="Q36" s="156"/>
      <c r="R36" s="156"/>
      <c r="S36" s="156"/>
      <c r="T36" s="156"/>
    </row>
    <row r="37" spans="2:20" x14ac:dyDescent="0.25">
      <c r="B37" s="345" t="s">
        <v>172</v>
      </c>
      <c r="C37" s="346" t="s">
        <v>92</v>
      </c>
      <c r="D37" s="436">
        <f>D6*K86%</f>
        <v>0</v>
      </c>
      <c r="E37" s="436">
        <v>0</v>
      </c>
      <c r="F37" s="436">
        <v>0</v>
      </c>
      <c r="G37" s="436">
        <v>0</v>
      </c>
      <c r="H37" s="436">
        <v>0</v>
      </c>
      <c r="I37" s="436">
        <v>0</v>
      </c>
      <c r="J37" s="436">
        <v>0</v>
      </c>
      <c r="K37" s="436">
        <v>0</v>
      </c>
      <c r="L37" s="436">
        <v>0</v>
      </c>
      <c r="M37" s="436">
        <v>0</v>
      </c>
      <c r="N37" s="156"/>
      <c r="O37" s="156"/>
      <c r="P37" s="156"/>
      <c r="Q37" s="156"/>
      <c r="R37" s="156"/>
      <c r="S37" s="156"/>
      <c r="T37" s="156"/>
    </row>
    <row r="38" spans="2:20" x14ac:dyDescent="0.25">
      <c r="B38" s="345" t="s">
        <v>343</v>
      </c>
      <c r="C38" s="346" t="s">
        <v>92</v>
      </c>
      <c r="D38" s="436">
        <f>D6*K67%</f>
        <v>1085316.2532454496</v>
      </c>
      <c r="E38" s="436">
        <f>E6*L67%</f>
        <v>1088006.3535563934</v>
      </c>
      <c r="F38" s="436">
        <f>F6*L67%</f>
        <v>1157453.5676131845</v>
      </c>
      <c r="G38" s="436">
        <f>G6*L67%</f>
        <v>1231333.5825672173</v>
      </c>
      <c r="H38" s="436">
        <f>H6*L67%</f>
        <v>1309929.3431566143</v>
      </c>
      <c r="I38" s="436">
        <f>I6*L67%</f>
        <v>1393541.8544219299</v>
      </c>
      <c r="J38" s="437">
        <v>1497875.46</v>
      </c>
      <c r="K38" s="437">
        <v>1479112.5</v>
      </c>
      <c r="L38" s="437">
        <v>1695970.189</v>
      </c>
      <c r="M38" s="437">
        <v>1926532.7520000001</v>
      </c>
      <c r="N38" s="156"/>
      <c r="O38" s="156"/>
      <c r="P38" s="156"/>
      <c r="Q38" s="156"/>
      <c r="R38" s="156"/>
      <c r="S38" s="156"/>
      <c r="T38" s="156"/>
    </row>
    <row r="39" spans="2:20" x14ac:dyDescent="0.25">
      <c r="B39" s="345" t="s">
        <v>174</v>
      </c>
      <c r="C39" s="346" t="s">
        <v>92</v>
      </c>
      <c r="D39" s="436">
        <f>D6*K87%</f>
        <v>0</v>
      </c>
      <c r="E39" s="436">
        <v>0</v>
      </c>
      <c r="F39" s="436">
        <v>0</v>
      </c>
      <c r="G39" s="436">
        <v>0</v>
      </c>
      <c r="H39" s="436">
        <v>0</v>
      </c>
      <c r="I39" s="436">
        <v>0</v>
      </c>
      <c r="J39" s="436">
        <v>0</v>
      </c>
      <c r="K39" s="436">
        <v>0</v>
      </c>
      <c r="L39" s="436">
        <v>0</v>
      </c>
      <c r="M39" s="436">
        <v>0</v>
      </c>
      <c r="N39" s="156"/>
      <c r="O39" s="156"/>
      <c r="P39" s="156"/>
      <c r="Q39" s="156"/>
      <c r="R39" s="156"/>
      <c r="S39" s="156"/>
      <c r="T39" s="156"/>
    </row>
    <row r="40" spans="2:20" x14ac:dyDescent="0.25">
      <c r="B40" s="345" t="s">
        <v>193</v>
      </c>
      <c r="C40" s="346" t="s">
        <v>92</v>
      </c>
      <c r="D40" s="436">
        <f>D6*K88%</f>
        <v>0</v>
      </c>
      <c r="E40" s="436">
        <v>0</v>
      </c>
      <c r="F40" s="436">
        <v>0</v>
      </c>
      <c r="G40" s="436">
        <v>0</v>
      </c>
      <c r="H40" s="436">
        <v>0</v>
      </c>
      <c r="I40" s="436">
        <v>0</v>
      </c>
      <c r="J40" s="436">
        <v>0</v>
      </c>
      <c r="K40" s="436">
        <v>0</v>
      </c>
      <c r="L40" s="436">
        <v>0</v>
      </c>
      <c r="M40" s="436">
        <v>0</v>
      </c>
      <c r="N40" s="156"/>
      <c r="O40" s="156"/>
      <c r="P40" s="156"/>
      <c r="Q40" s="156"/>
      <c r="R40" s="156"/>
      <c r="S40" s="156"/>
      <c r="T40" s="156"/>
    </row>
    <row r="41" spans="2:20" x14ac:dyDescent="0.25">
      <c r="B41" s="345" t="s">
        <v>175</v>
      </c>
      <c r="C41" s="346" t="s">
        <v>92</v>
      </c>
      <c r="D41" s="436">
        <f>D6*K68%</f>
        <v>1552978.5823760531</v>
      </c>
      <c r="E41" s="436">
        <f>E6*L68%</f>
        <v>1599200.5555149068</v>
      </c>
      <c r="F41" s="436">
        <f>F6*L68%</f>
        <v>1701277.1867179859</v>
      </c>
      <c r="G41" s="436">
        <f>G6*L68%</f>
        <v>1809869.3475723253</v>
      </c>
      <c r="H41" s="436">
        <f>H6*L68%</f>
        <v>1925392.9229492822</v>
      </c>
      <c r="I41" s="436">
        <f>I6*L68%</f>
        <v>2048290.3435630661</v>
      </c>
      <c r="J41" s="437">
        <v>2199959.8459999999</v>
      </c>
      <c r="K41" s="437">
        <v>2217690.2000000002</v>
      </c>
      <c r="L41" s="437">
        <v>2517972.4539999999</v>
      </c>
      <c r="M41" s="437">
        <v>2756674.926</v>
      </c>
      <c r="N41" s="156"/>
      <c r="O41" s="156"/>
      <c r="P41" s="156"/>
      <c r="Q41" s="156"/>
      <c r="R41" s="156"/>
      <c r="S41" s="156"/>
      <c r="T41" s="156"/>
    </row>
    <row r="42" spans="2:20" x14ac:dyDescent="0.25">
      <c r="B42" s="345" t="s">
        <v>345</v>
      </c>
      <c r="C42" s="346" t="s">
        <v>92</v>
      </c>
      <c r="D42" s="436">
        <f>D6*K69%</f>
        <v>730058.31214612082</v>
      </c>
      <c r="E42" s="436">
        <f>E6*L69%</f>
        <v>865125.20405306632</v>
      </c>
      <c r="F42" s="436">
        <f>F6*L69%</f>
        <v>920345.96175858122</v>
      </c>
      <c r="G42" s="436">
        <f>G6*L69%</f>
        <v>979091.4486793417</v>
      </c>
      <c r="H42" s="436">
        <f>H6*L69%</f>
        <v>1041586.6475312145</v>
      </c>
      <c r="I42" s="436">
        <f>I6*L69%</f>
        <v>1108070.9016289515</v>
      </c>
      <c r="J42" s="437">
        <v>1238886.7919999999</v>
      </c>
      <c r="K42" s="437">
        <v>1313564.308</v>
      </c>
      <c r="L42" s="437">
        <v>1365530.702</v>
      </c>
      <c r="M42" s="437">
        <v>1295918.351</v>
      </c>
      <c r="N42" s="156"/>
      <c r="O42" s="156"/>
      <c r="P42" s="156"/>
      <c r="Q42" s="156"/>
      <c r="R42" s="156"/>
      <c r="S42" s="156"/>
      <c r="T42" s="156"/>
    </row>
    <row r="43" spans="2:20" x14ac:dyDescent="0.25">
      <c r="B43" s="345" t="s">
        <v>177</v>
      </c>
      <c r="C43" s="346" t="s">
        <v>92</v>
      </c>
      <c r="D43" s="436">
        <f>D6*K70%</f>
        <v>397024.07583231688</v>
      </c>
      <c r="E43" s="436">
        <f>E6*L70%</f>
        <v>407093.01852275315</v>
      </c>
      <c r="F43" s="436">
        <f>F6*L70%</f>
        <v>433077.67927952466</v>
      </c>
      <c r="G43" s="436">
        <f>G6*L70%</f>
        <v>460720.93540374958</v>
      </c>
      <c r="H43" s="436">
        <f>H6*L70%</f>
        <v>490128.65468484</v>
      </c>
      <c r="I43" s="436">
        <f>I6*L70%</f>
        <v>521413.46243068081</v>
      </c>
      <c r="J43" s="437">
        <v>336560.51199999999</v>
      </c>
      <c r="K43" s="437">
        <v>744121.34</v>
      </c>
      <c r="L43" s="437">
        <v>700144.62600000005</v>
      </c>
      <c r="M43" s="437">
        <v>704753</v>
      </c>
      <c r="N43" s="156"/>
      <c r="O43" s="156"/>
      <c r="P43" s="156"/>
      <c r="Q43" s="156"/>
      <c r="R43" s="156"/>
      <c r="S43" s="156"/>
      <c r="T43" s="156"/>
    </row>
    <row r="44" spans="2:20" x14ac:dyDescent="0.25">
      <c r="B44" s="357"/>
      <c r="C44" s="358"/>
      <c r="D44" s="359"/>
      <c r="E44" s="359"/>
      <c r="F44" s="359"/>
      <c r="G44" s="359"/>
      <c r="H44" s="359"/>
      <c r="I44" s="360"/>
      <c r="J44" s="360"/>
      <c r="K44" s="360"/>
      <c r="L44" s="360"/>
      <c r="M44" s="360"/>
    </row>
    <row r="45" spans="2:20" x14ac:dyDescent="0.25">
      <c r="B45" s="550" t="s">
        <v>198</v>
      </c>
      <c r="C45" s="551"/>
      <c r="D45" s="551"/>
      <c r="E45" s="551"/>
      <c r="F45" s="551"/>
      <c r="G45" s="551"/>
      <c r="H45" s="551"/>
      <c r="I45" s="551"/>
      <c r="J45" s="551"/>
      <c r="K45" s="551"/>
      <c r="L45" s="357"/>
      <c r="M45" s="357"/>
    </row>
    <row r="46" spans="2:20" ht="69" customHeight="1" x14ac:dyDescent="0.25">
      <c r="B46" s="551" t="s">
        <v>547</v>
      </c>
      <c r="C46" s="551"/>
      <c r="D46" s="551"/>
      <c r="E46" s="551"/>
      <c r="F46" s="551"/>
      <c r="G46" s="551"/>
      <c r="H46" s="551"/>
      <c r="I46" s="551"/>
      <c r="J46" s="551"/>
      <c r="K46" s="551"/>
      <c r="L46" s="551"/>
      <c r="M46" s="357"/>
    </row>
    <row r="47" spans="2:20" x14ac:dyDescent="0.25">
      <c r="B47" s="349"/>
    </row>
    <row r="48" spans="2:20" x14ac:dyDescent="0.25">
      <c r="B48" s="352" t="s">
        <v>542</v>
      </c>
    </row>
    <row r="49" spans="2:12" x14ac:dyDescent="0.25">
      <c r="B49" s="348"/>
    </row>
    <row r="50" spans="2:12" x14ac:dyDescent="0.25">
      <c r="B50" s="552" t="s">
        <v>341</v>
      </c>
      <c r="C50" s="527" t="s">
        <v>361</v>
      </c>
      <c r="D50" s="528"/>
      <c r="E50" s="528"/>
      <c r="F50" s="528"/>
      <c r="G50" s="528"/>
      <c r="H50" s="528"/>
      <c r="I50" s="528"/>
      <c r="J50" s="528"/>
      <c r="K50" s="528"/>
      <c r="L50" s="529"/>
    </row>
    <row r="51" spans="2:12" ht="63" x14ac:dyDescent="0.25">
      <c r="B51" s="552"/>
      <c r="C51" s="423" t="s">
        <v>83</v>
      </c>
      <c r="D51" s="351" t="s">
        <v>88</v>
      </c>
      <c r="E51" s="351" t="s">
        <v>520</v>
      </c>
      <c r="F51" s="351" t="s">
        <v>89</v>
      </c>
      <c r="G51" s="388" t="s">
        <v>520</v>
      </c>
      <c r="H51" s="351" t="s">
        <v>90</v>
      </c>
      <c r="I51" s="388" t="s">
        <v>520</v>
      </c>
      <c r="J51" s="351" t="s">
        <v>95</v>
      </c>
      <c r="K51" s="388" t="s">
        <v>520</v>
      </c>
      <c r="L51" s="356" t="s">
        <v>521</v>
      </c>
    </row>
    <row r="52" spans="2:12" x14ac:dyDescent="0.25">
      <c r="B52" s="345" t="s">
        <v>144</v>
      </c>
      <c r="C52" s="350" t="s">
        <v>92</v>
      </c>
      <c r="D52" s="347">
        <v>1276911.43</v>
      </c>
      <c r="E52" s="347">
        <f>D52/D71*100</f>
        <v>9.5345642171427158</v>
      </c>
      <c r="F52" s="437">
        <v>1323669.22</v>
      </c>
      <c r="G52" s="437">
        <f>F52/F71*100</f>
        <v>9.3646903494324985</v>
      </c>
      <c r="H52" s="437">
        <v>1606941.59</v>
      </c>
      <c r="I52" s="437">
        <f>H52/H71*100</f>
        <v>10.311203553330888</v>
      </c>
      <c r="J52" s="437">
        <v>1641558.5</v>
      </c>
      <c r="K52" s="347">
        <f>J52/J71*100</f>
        <v>10.009427230420874</v>
      </c>
      <c r="L52" s="400">
        <f>AVERAGE(E52, G52, I52, K52)</f>
        <v>9.804971337581744</v>
      </c>
    </row>
    <row r="53" spans="2:12" x14ac:dyDescent="0.25">
      <c r="B53" s="345" t="s">
        <v>146</v>
      </c>
      <c r="C53" s="350" t="s">
        <v>92</v>
      </c>
      <c r="D53" s="347">
        <v>187083.05600000001</v>
      </c>
      <c r="E53" s="347">
        <f>D53/D71*100</f>
        <v>1.3969296299362808</v>
      </c>
      <c r="F53" s="437">
        <v>200463.96299999999</v>
      </c>
      <c r="G53" s="437">
        <f>F53/F71*100</f>
        <v>1.4182417414791086</v>
      </c>
      <c r="H53" s="437">
        <v>250713.45800000001</v>
      </c>
      <c r="I53" s="437">
        <f>H53/H71*100</f>
        <v>1.6087439114681663</v>
      </c>
      <c r="J53" s="437">
        <v>278586</v>
      </c>
      <c r="K53" s="347">
        <f>J53/J71*100</f>
        <v>1.6986822549510294</v>
      </c>
      <c r="L53" s="400">
        <f t="shared" ref="L53:L70" si="1">AVERAGE(E53, G53, I53, K53)</f>
        <v>1.5306493844586462</v>
      </c>
    </row>
    <row r="54" spans="2:12" x14ac:dyDescent="0.25">
      <c r="B54" s="345" t="s">
        <v>147</v>
      </c>
      <c r="C54" s="350" t="s">
        <v>92</v>
      </c>
      <c r="D54" s="347">
        <v>0</v>
      </c>
      <c r="E54" s="347">
        <f>D54/D71*100</f>
        <v>0</v>
      </c>
      <c r="F54" s="437">
        <v>0</v>
      </c>
      <c r="G54" s="437">
        <f>F54/F71*100</f>
        <v>0</v>
      </c>
      <c r="H54" s="437">
        <v>0</v>
      </c>
      <c r="I54" s="437">
        <f>H54/H71*100</f>
        <v>0</v>
      </c>
      <c r="J54" s="437">
        <v>0</v>
      </c>
      <c r="K54" s="347">
        <f>J54/J71*100</f>
        <v>0</v>
      </c>
      <c r="L54" s="400">
        <f t="shared" si="1"/>
        <v>0</v>
      </c>
    </row>
    <row r="55" spans="2:12" x14ac:dyDescent="0.25">
      <c r="B55" s="345" t="s">
        <v>149</v>
      </c>
      <c r="C55" s="350" t="s">
        <v>92</v>
      </c>
      <c r="D55" s="347">
        <v>29640</v>
      </c>
      <c r="E55" s="347">
        <f>D55/D71*100</f>
        <v>0.22131878277267056</v>
      </c>
      <c r="F55" s="437">
        <v>31640</v>
      </c>
      <c r="G55" s="437">
        <f>F55/F71*100</f>
        <v>0.22384656089233854</v>
      </c>
      <c r="H55" s="437">
        <v>44646</v>
      </c>
      <c r="I55" s="437">
        <f>H55/H71*100</f>
        <v>0.28647836157007472</v>
      </c>
      <c r="J55" s="437">
        <v>44242</v>
      </c>
      <c r="K55" s="347">
        <f>J55/J71*100</f>
        <v>0.26976624928583437</v>
      </c>
      <c r="L55" s="400">
        <f t="shared" si="1"/>
        <v>0.25035248863022952</v>
      </c>
    </row>
    <row r="56" spans="2:12" x14ac:dyDescent="0.25">
      <c r="B56" s="345" t="s">
        <v>154</v>
      </c>
      <c r="C56" s="350" t="s">
        <v>92</v>
      </c>
      <c r="D56" s="347">
        <v>2443891.122</v>
      </c>
      <c r="E56" s="347">
        <f>D56/D71*100</f>
        <v>18.248279633939816</v>
      </c>
      <c r="F56" s="437">
        <v>2374700.3319999999</v>
      </c>
      <c r="G56" s="437">
        <f>F56/F71*100</f>
        <v>16.800521569788067</v>
      </c>
      <c r="H56" s="437">
        <v>2795632.8849999998</v>
      </c>
      <c r="I56" s="437">
        <f>H56/H71*100</f>
        <v>17.938635677243674</v>
      </c>
      <c r="J56" s="437">
        <v>2953615.9049999998</v>
      </c>
      <c r="K56" s="347">
        <f>J56/J71*100</f>
        <v>18.009716661155352</v>
      </c>
      <c r="L56" s="400">
        <f t="shared" si="1"/>
        <v>17.749288385531727</v>
      </c>
    </row>
    <row r="57" spans="2:12" x14ac:dyDescent="0.25">
      <c r="B57" s="345" t="s">
        <v>155</v>
      </c>
      <c r="C57" s="350" t="s">
        <v>92</v>
      </c>
      <c r="D57" s="347">
        <v>180024</v>
      </c>
      <c r="E57" s="347">
        <f>D57/D71*100</f>
        <v>1.3442203964192727</v>
      </c>
      <c r="F57" s="437">
        <v>184787</v>
      </c>
      <c r="G57" s="437">
        <f>F57/F71*100</f>
        <v>1.3073304186982477</v>
      </c>
      <c r="H57" s="437">
        <v>188287</v>
      </c>
      <c r="I57" s="437">
        <f>H57/H71*100</f>
        <v>1.2081743328617269</v>
      </c>
      <c r="J57" s="437">
        <v>180266</v>
      </c>
      <c r="K57" s="347">
        <f>J57/J71*100</f>
        <v>1.0991746009167807</v>
      </c>
      <c r="L57" s="400">
        <f t="shared" si="1"/>
        <v>1.2397249372240071</v>
      </c>
    </row>
    <row r="58" spans="2:12" x14ac:dyDescent="0.25">
      <c r="B58" s="345" t="s">
        <v>156</v>
      </c>
      <c r="C58" s="350" t="s">
        <v>92</v>
      </c>
      <c r="D58" s="347">
        <v>147480.62</v>
      </c>
      <c r="E58" s="347">
        <f>D58/D71*100</f>
        <v>1.1012223785748574</v>
      </c>
      <c r="F58" s="437">
        <v>157419.91</v>
      </c>
      <c r="G58" s="437">
        <f>F58/F71*100</f>
        <v>1.1137138264690725</v>
      </c>
      <c r="H58" s="437">
        <v>160397.53400000001</v>
      </c>
      <c r="I58" s="437">
        <f>H58/H71*100</f>
        <v>1.0292170125028077</v>
      </c>
      <c r="J58" s="437">
        <v>162797</v>
      </c>
      <c r="K58" s="347">
        <f>J58/J71*100</f>
        <v>0.99265711507133436</v>
      </c>
      <c r="L58" s="400">
        <f t="shared" si="1"/>
        <v>1.059202583154518</v>
      </c>
    </row>
    <row r="59" spans="2:12" x14ac:dyDescent="0.25">
      <c r="B59" s="345" t="s">
        <v>157</v>
      </c>
      <c r="C59" s="350" t="s">
        <v>92</v>
      </c>
      <c r="D59" s="347">
        <v>31680</v>
      </c>
      <c r="E59" s="347">
        <f>D59/D71*100</f>
        <v>0.23655124960317828</v>
      </c>
      <c r="F59" s="437">
        <v>34320</v>
      </c>
      <c r="G59" s="437">
        <f>F59/F71*100</f>
        <v>0.24280701548119654</v>
      </c>
      <c r="H59" s="437">
        <v>34320</v>
      </c>
      <c r="I59" s="437">
        <f>H59/H71*100</f>
        <v>0.2202198935869947</v>
      </c>
      <c r="J59" s="437">
        <v>34320</v>
      </c>
      <c r="K59" s="347">
        <f>J59/J71*100</f>
        <v>0.20926670755141799</v>
      </c>
      <c r="L59" s="400">
        <f t="shared" si="1"/>
        <v>0.22721121655569687</v>
      </c>
    </row>
    <row r="60" spans="2:12" x14ac:dyDescent="0.25">
      <c r="B60" s="345" t="s">
        <v>159</v>
      </c>
      <c r="C60" s="350" t="s">
        <v>92</v>
      </c>
      <c r="D60" s="347">
        <v>608550</v>
      </c>
      <c r="E60" s="347">
        <f>D60/D71*100</f>
        <v>4.5439792596595368</v>
      </c>
      <c r="F60" s="437">
        <v>686673</v>
      </c>
      <c r="G60" s="437">
        <f>F60/F71*100</f>
        <v>4.8580717290652586</v>
      </c>
      <c r="H60" s="437">
        <v>724520</v>
      </c>
      <c r="I60" s="437">
        <f>H60/H71*100</f>
        <v>4.6490010868778961</v>
      </c>
      <c r="J60" s="437">
        <v>724443</v>
      </c>
      <c r="K60" s="347">
        <f>J60/J71*100</f>
        <v>4.4173019061384586</v>
      </c>
      <c r="L60" s="400">
        <f t="shared" si="1"/>
        <v>4.6170884954352873</v>
      </c>
    </row>
    <row r="61" spans="2:12" x14ac:dyDescent="0.25">
      <c r="B61" s="345" t="s">
        <v>160</v>
      </c>
      <c r="C61" s="350" t="s">
        <v>92</v>
      </c>
      <c r="D61" s="347">
        <v>236819</v>
      </c>
      <c r="E61" s="347">
        <f>D61/D71*100</f>
        <v>1.7683027266343143</v>
      </c>
      <c r="F61" s="437">
        <v>232890</v>
      </c>
      <c r="G61" s="437">
        <f>F61/F71*100</f>
        <v>1.6476493541787838</v>
      </c>
      <c r="H61" s="437">
        <v>243855</v>
      </c>
      <c r="I61" s="437">
        <f>H61/H71*100</f>
        <v>1.5647354939002502</v>
      </c>
      <c r="J61" s="437">
        <v>244256</v>
      </c>
      <c r="K61" s="347">
        <f>J61/J71*100</f>
        <v>1.4893545722517234</v>
      </c>
      <c r="L61" s="400">
        <f t="shared" si="1"/>
        <v>1.6175105367412681</v>
      </c>
    </row>
    <row r="62" spans="2:12" x14ac:dyDescent="0.25">
      <c r="B62" s="345" t="s">
        <v>162</v>
      </c>
      <c r="C62" s="350" t="s">
        <v>92</v>
      </c>
      <c r="D62" s="347">
        <v>188125</v>
      </c>
      <c r="E62" s="347">
        <f>D62/D71*100</f>
        <v>1.4047097169064997</v>
      </c>
      <c r="F62" s="437">
        <v>200005</v>
      </c>
      <c r="G62" s="437">
        <f>F62/F71*100</f>
        <v>1.4149946716584123</v>
      </c>
      <c r="H62" s="437">
        <v>214165</v>
      </c>
      <c r="I62" s="437">
        <f>H62/H71*100</f>
        <v>1.3742247526240885</v>
      </c>
      <c r="J62" s="437">
        <v>216260</v>
      </c>
      <c r="K62" s="347">
        <f>J62/J71*100</f>
        <v>1.3186485482246402</v>
      </c>
      <c r="L62" s="400">
        <f t="shared" si="1"/>
        <v>1.3781444223534103</v>
      </c>
    </row>
    <row r="63" spans="2:12" x14ac:dyDescent="0.25">
      <c r="B63" s="345" t="s">
        <v>163</v>
      </c>
      <c r="C63" s="350" t="s">
        <v>92</v>
      </c>
      <c r="D63" s="347">
        <v>1272620.6170000001</v>
      </c>
      <c r="E63" s="347">
        <f>D63/D71*100</f>
        <v>9.5025251648395752</v>
      </c>
      <c r="F63" s="437">
        <v>1346691.226</v>
      </c>
      <c r="G63" s="437">
        <f>F63/F71*100</f>
        <v>9.5275663566367594</v>
      </c>
      <c r="H63" s="437">
        <v>1408256.703</v>
      </c>
      <c r="I63" s="437">
        <f>H63/H71*100</f>
        <v>9.0363094777923081</v>
      </c>
      <c r="J63" s="437">
        <v>1422557</v>
      </c>
      <c r="K63" s="347">
        <f>J63/J71*100</f>
        <v>8.6740623454027546</v>
      </c>
      <c r="L63" s="400">
        <f t="shared" si="1"/>
        <v>9.1851158361678493</v>
      </c>
    </row>
    <row r="64" spans="2:12" x14ac:dyDescent="0.25">
      <c r="B64" s="345" t="s">
        <v>342</v>
      </c>
      <c r="C64" s="350" t="s">
        <v>92</v>
      </c>
      <c r="D64" s="347">
        <v>367969</v>
      </c>
      <c r="E64" s="347">
        <f>D64/D71*100</f>
        <v>2.7475860721348453</v>
      </c>
      <c r="F64" s="437">
        <v>383680</v>
      </c>
      <c r="G64" s="437">
        <f>F64/F71*100</f>
        <v>2.7144579166615816</v>
      </c>
      <c r="H64" s="437">
        <v>383160</v>
      </c>
      <c r="I64" s="437">
        <f>H64/H71*100</f>
        <v>2.4586088119694893</v>
      </c>
      <c r="J64" s="437">
        <v>396137</v>
      </c>
      <c r="K64" s="347">
        <f>J64/J71*100</f>
        <v>2.4154512158885799</v>
      </c>
      <c r="L64" s="400">
        <f t="shared" si="1"/>
        <v>2.5840260041636238</v>
      </c>
    </row>
    <row r="65" spans="2:12" x14ac:dyDescent="0.25">
      <c r="B65" s="345" t="s">
        <v>170</v>
      </c>
      <c r="C65" s="350" t="s">
        <v>92</v>
      </c>
      <c r="D65" s="347">
        <v>1100520.236</v>
      </c>
      <c r="E65" s="347">
        <f>D65/D71*100</f>
        <v>8.21746960351593</v>
      </c>
      <c r="F65" s="437">
        <v>1168804.202</v>
      </c>
      <c r="G65" s="437">
        <f>F65/F71*100</f>
        <v>8.2690518639132158</v>
      </c>
      <c r="H65" s="437">
        <v>1195459.9739999999</v>
      </c>
      <c r="I65" s="437">
        <f>H65/H71*100</f>
        <v>7.6708644598424076</v>
      </c>
      <c r="J65" s="437">
        <v>1326756.791</v>
      </c>
      <c r="K65" s="347">
        <f>J65/J71*100</f>
        <v>8.089919154255675</v>
      </c>
      <c r="L65" s="400">
        <f t="shared" si="1"/>
        <v>8.0618262703818075</v>
      </c>
    </row>
    <row r="66" spans="2:12" x14ac:dyDescent="0.25">
      <c r="B66" s="345" t="s">
        <v>171</v>
      </c>
      <c r="C66" s="350" t="s">
        <v>92</v>
      </c>
      <c r="D66" s="347">
        <v>47850</v>
      </c>
      <c r="E66" s="347">
        <f>D66/D71*100</f>
        <v>0.35729094992146715</v>
      </c>
      <c r="F66" s="437">
        <v>54450</v>
      </c>
      <c r="G66" s="437">
        <f>F66/F71*100</f>
        <v>0.38522266879228295</v>
      </c>
      <c r="H66" s="437">
        <v>54450</v>
      </c>
      <c r="I66" s="437">
        <f>H66/H71*100</f>
        <v>0.34938733117167431</v>
      </c>
      <c r="J66" s="437">
        <v>90450</v>
      </c>
      <c r="K66" s="347">
        <f>J66/J71*100</f>
        <v>0.55152021264643813</v>
      </c>
      <c r="L66" s="400">
        <f t="shared" si="1"/>
        <v>0.41085529063296566</v>
      </c>
    </row>
    <row r="67" spans="2:12" x14ac:dyDescent="0.25">
      <c r="B67" s="345" t="s">
        <v>343</v>
      </c>
      <c r="C67" s="350" t="s">
        <v>92</v>
      </c>
      <c r="D67" s="347">
        <v>1497875.46</v>
      </c>
      <c r="E67" s="347">
        <f>D67/D71*100</f>
        <v>11.184479539549731</v>
      </c>
      <c r="F67" s="437">
        <v>1479112.5</v>
      </c>
      <c r="G67" s="437">
        <f>F67/F71*100</f>
        <v>10.464419920918745</v>
      </c>
      <c r="H67" s="437">
        <v>1695970.189</v>
      </c>
      <c r="I67" s="437">
        <f>H67/H71*100</f>
        <v>10.882470120871075</v>
      </c>
      <c r="J67" s="437">
        <v>1926532.7520000001</v>
      </c>
      <c r="K67" s="347">
        <f>J67/J71*100</f>
        <v>11.747061946416448</v>
      </c>
      <c r="L67" s="400">
        <f t="shared" si="1"/>
        <v>11.069607881939</v>
      </c>
    </row>
    <row r="68" spans="2:12" x14ac:dyDescent="0.25">
      <c r="B68" s="345" t="s">
        <v>344</v>
      </c>
      <c r="C68" s="350" t="s">
        <v>92</v>
      </c>
      <c r="D68" s="347">
        <v>2199959.8459999999</v>
      </c>
      <c r="E68" s="347">
        <f>D68/D71*100</f>
        <v>16.426870285609709</v>
      </c>
      <c r="F68" s="437">
        <v>2217690.2000000002</v>
      </c>
      <c r="G68" s="437">
        <f>F68/F71*100</f>
        <v>15.689706839274415</v>
      </c>
      <c r="H68" s="437">
        <v>2517972.4539999999</v>
      </c>
      <c r="I68" s="437">
        <f>H68/H71*100</f>
        <v>16.156982105910952</v>
      </c>
      <c r="J68" s="437">
        <v>2756674.926</v>
      </c>
      <c r="K68" s="347">
        <f>J68/J71*100</f>
        <v>16.80886612918324</v>
      </c>
      <c r="L68" s="400">
        <f t="shared" si="1"/>
        <v>16.270606339994579</v>
      </c>
    </row>
    <row r="69" spans="2:12" x14ac:dyDescent="0.25">
      <c r="B69" s="345" t="s">
        <v>345</v>
      </c>
      <c r="C69" s="350" t="s">
        <v>92</v>
      </c>
      <c r="D69" s="347">
        <v>1238886.7919999999</v>
      </c>
      <c r="E69" s="347">
        <f>D69/D71*100</f>
        <v>9.2506382185755278</v>
      </c>
      <c r="F69" s="437">
        <v>1313564.308</v>
      </c>
      <c r="G69" s="437">
        <f>F69/F71*100</f>
        <v>9.2932001534995106</v>
      </c>
      <c r="H69" s="437">
        <v>1365530.702</v>
      </c>
      <c r="I69" s="437">
        <f>H69/H71*100</f>
        <v>8.7621511038523945</v>
      </c>
      <c r="J69" s="437">
        <v>1295918.351</v>
      </c>
      <c r="K69" s="347">
        <f>J69/J71*100</f>
        <v>7.9018813102923318</v>
      </c>
      <c r="L69" s="400">
        <f t="shared" si="1"/>
        <v>8.8019676965549412</v>
      </c>
    </row>
    <row r="70" spans="2:12" x14ac:dyDescent="0.25">
      <c r="B70" s="345" t="s">
        <v>177</v>
      </c>
      <c r="C70" s="350" t="s">
        <v>92</v>
      </c>
      <c r="D70" s="347">
        <v>336560.51199999999</v>
      </c>
      <c r="E70" s="347">
        <f>D70/D71*100</f>
        <v>2.5130621742640615</v>
      </c>
      <c r="F70" s="437">
        <v>744121.34</v>
      </c>
      <c r="G70" s="437">
        <f>F70/F71*100</f>
        <v>5.2645070431605099</v>
      </c>
      <c r="H70" s="437">
        <v>700144.62600000005</v>
      </c>
      <c r="I70" s="437">
        <f>H70/H71*100</f>
        <v>4.4925925126231414</v>
      </c>
      <c r="J70" s="437">
        <v>704753</v>
      </c>
      <c r="K70" s="347">
        <f>J70/J71*100</f>
        <v>4.2972418399471</v>
      </c>
      <c r="L70" s="400">
        <f t="shared" si="1"/>
        <v>4.1418508924987032</v>
      </c>
    </row>
    <row r="71" spans="2:12" s="355" customFormat="1" x14ac:dyDescent="0.25">
      <c r="B71" s="353" t="s">
        <v>285</v>
      </c>
      <c r="C71" s="343" t="s">
        <v>92</v>
      </c>
      <c r="D71" s="354">
        <f t="shared" ref="D71:J71" si="2">SUM(D52:D70)</f>
        <v>13392446.691000002</v>
      </c>
      <c r="E71" s="354">
        <v>100</v>
      </c>
      <c r="F71" s="225">
        <f t="shared" si="2"/>
        <v>14134682.200999999</v>
      </c>
      <c r="G71" s="225">
        <v>100</v>
      </c>
      <c r="H71" s="225">
        <f t="shared" si="2"/>
        <v>15584423.114999998</v>
      </c>
      <c r="I71" s="225">
        <v>100</v>
      </c>
      <c r="J71" s="225">
        <f t="shared" si="2"/>
        <v>16400124.224999998</v>
      </c>
      <c r="K71" s="353">
        <v>100</v>
      </c>
      <c r="L71" s="353">
        <v>100</v>
      </c>
    </row>
    <row r="73" spans="2:12" x14ac:dyDescent="0.25">
      <c r="B73" s="550" t="s">
        <v>546</v>
      </c>
      <c r="C73" s="550"/>
      <c r="D73" s="550"/>
      <c r="E73" s="550"/>
      <c r="F73" s="550"/>
      <c r="G73" s="550"/>
      <c r="H73" s="550"/>
      <c r="I73" s="550"/>
      <c r="J73" s="550"/>
    </row>
    <row r="74" spans="2:12" x14ac:dyDescent="0.25">
      <c r="B74" s="348"/>
    </row>
  </sheetData>
  <mergeCells count="7">
    <mergeCell ref="B73:J73"/>
    <mergeCell ref="B46:L46"/>
    <mergeCell ref="B4:B5"/>
    <mergeCell ref="B50:B51"/>
    <mergeCell ref="B45:K45"/>
    <mergeCell ref="C50:L50"/>
    <mergeCell ref="C4:M4"/>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33"/>
  <sheetViews>
    <sheetView zoomScale="80" zoomScaleNormal="80" workbookViewId="0">
      <selection activeCell="L10" sqref="L10"/>
    </sheetView>
  </sheetViews>
  <sheetFormatPr defaultRowHeight="15.75" x14ac:dyDescent="0.25"/>
  <cols>
    <col min="1" max="1" width="1.85546875" style="278" customWidth="1"/>
    <col min="2" max="2" width="36.85546875" style="278" customWidth="1"/>
    <col min="3" max="11" width="15.7109375" style="278" bestFit="1" customWidth="1"/>
    <col min="12" max="12" width="16.5703125" style="278" customWidth="1"/>
    <col min="13" max="13" width="18.140625" style="278" customWidth="1"/>
    <col min="14" max="20" width="17" style="278" bestFit="1" customWidth="1"/>
    <col min="21" max="16384" width="9.140625" style="278"/>
  </cols>
  <sheetData>
    <row r="1" spans="1:13" x14ac:dyDescent="0.25">
      <c r="A1" s="277"/>
      <c r="B1" s="277"/>
      <c r="C1" s="277"/>
      <c r="D1" s="277"/>
      <c r="E1" s="277"/>
      <c r="F1" s="277"/>
      <c r="G1" s="277"/>
      <c r="H1" s="277"/>
      <c r="I1" s="277"/>
      <c r="J1" s="277"/>
      <c r="K1" s="277"/>
    </row>
    <row r="2" spans="1:13" x14ac:dyDescent="0.25">
      <c r="A2" s="277"/>
      <c r="B2" s="459" t="s">
        <v>190</v>
      </c>
      <c r="C2" s="279"/>
      <c r="D2" s="279"/>
      <c r="E2" s="277"/>
      <c r="F2" s="277"/>
      <c r="G2" s="277"/>
      <c r="H2" s="277"/>
      <c r="I2" s="277"/>
      <c r="J2" s="277"/>
      <c r="K2" s="277"/>
    </row>
    <row r="3" spans="1:13" x14ac:dyDescent="0.25">
      <c r="A3" s="277"/>
      <c r="B3" s="279"/>
      <c r="C3" s="279"/>
      <c r="D3" s="279"/>
      <c r="E3" s="277"/>
      <c r="F3" s="277"/>
      <c r="G3" s="277"/>
      <c r="H3" s="277"/>
      <c r="I3" s="277"/>
      <c r="J3" s="277"/>
      <c r="K3" s="277"/>
    </row>
    <row r="4" spans="1:13" ht="31.5" x14ac:dyDescent="0.25">
      <c r="A4" s="277"/>
      <c r="B4" s="280" t="s">
        <v>188</v>
      </c>
      <c r="C4" s="419">
        <v>2005</v>
      </c>
      <c r="D4" s="419">
        <v>2006</v>
      </c>
      <c r="E4" s="419">
        <v>2007</v>
      </c>
      <c r="F4" s="419">
        <v>2008</v>
      </c>
      <c r="G4" s="419">
        <v>2009</v>
      </c>
      <c r="H4" s="419">
        <v>2010</v>
      </c>
      <c r="I4" s="419">
        <v>2011</v>
      </c>
      <c r="J4" s="419">
        <v>2012</v>
      </c>
      <c r="K4" s="420">
        <v>2013</v>
      </c>
      <c r="L4" s="281"/>
    </row>
    <row r="5" spans="1:13" s="282" customFormat="1" x14ac:dyDescent="0.25">
      <c r="B5" s="283" t="s">
        <v>143</v>
      </c>
      <c r="C5" s="396">
        <f t="shared" ref="C5:C40" si="0">C63+C100+C137+C174+C211+C248+C285+C322+C359+C396</f>
        <v>70.509579000000016</v>
      </c>
      <c r="D5" s="396">
        <f t="shared" ref="D5:K5" si="1">D63+D100+D137+D174+D211+D248+D285+D322+D359+D396</f>
        <v>60.435878999999993</v>
      </c>
      <c r="E5" s="396">
        <f t="shared" si="1"/>
        <v>60.435878999999993</v>
      </c>
      <c r="F5" s="396">
        <f t="shared" si="1"/>
        <v>60.435878999999993</v>
      </c>
      <c r="G5" s="396">
        <f t="shared" si="1"/>
        <v>75.546429000000018</v>
      </c>
      <c r="H5" s="396">
        <f t="shared" si="1"/>
        <v>80.583279000000019</v>
      </c>
      <c r="I5" s="396">
        <f t="shared" si="1"/>
        <v>82.094334000000018</v>
      </c>
      <c r="J5" s="396">
        <f t="shared" si="1"/>
        <v>93.175404</v>
      </c>
      <c r="K5" s="396">
        <f t="shared" si="1"/>
        <v>281.04990899999996</v>
      </c>
      <c r="L5" s="173"/>
      <c r="M5" s="488"/>
    </row>
    <row r="6" spans="1:13" s="282" customFormat="1" x14ac:dyDescent="0.25">
      <c r="B6" s="283" t="s">
        <v>144</v>
      </c>
      <c r="C6" s="396">
        <f t="shared" si="0"/>
        <v>2355661.33838788</v>
      </c>
      <c r="D6" s="396">
        <f t="shared" ref="D6:K6" si="2">D64+D101+D138+D175+D212+D249+D286+D323+D360+D397</f>
        <v>2336147.2788453614</v>
      </c>
      <c r="E6" s="396">
        <f t="shared" si="2"/>
        <v>2326895.9614689029</v>
      </c>
      <c r="F6" s="396">
        <f t="shared" si="2"/>
        <v>2317085.3097768622</v>
      </c>
      <c r="G6" s="396">
        <f t="shared" si="2"/>
        <v>2318044.4933488164</v>
      </c>
      <c r="H6" s="396">
        <f t="shared" si="2"/>
        <v>2273584.1855737758</v>
      </c>
      <c r="I6" s="396">
        <f t="shared" si="2"/>
        <v>2219030.3278210168</v>
      </c>
      <c r="J6" s="396">
        <f t="shared" si="2"/>
        <v>2455340.6103563886</v>
      </c>
      <c r="K6" s="396">
        <f t="shared" si="2"/>
        <v>2433262.0848343945</v>
      </c>
      <c r="L6" s="173"/>
      <c r="M6" s="488"/>
    </row>
    <row r="7" spans="1:13" s="282" customFormat="1" x14ac:dyDescent="0.25">
      <c r="B7" s="283" t="s">
        <v>145</v>
      </c>
      <c r="C7" s="396">
        <f t="shared" si="0"/>
        <v>3431.0051789999998</v>
      </c>
      <c r="D7" s="396">
        <f t="shared" ref="D7:K7" si="3">D65+D102+D139+D176+D213+D250+D287+D324+D361+D398</f>
        <v>4185.2285789999987</v>
      </c>
      <c r="E7" s="396">
        <f t="shared" si="3"/>
        <v>4083.4709789999997</v>
      </c>
      <c r="F7" s="396">
        <f t="shared" si="3"/>
        <v>4032.450429</v>
      </c>
      <c r="G7" s="396">
        <f t="shared" si="3"/>
        <v>4183.4992289999991</v>
      </c>
      <c r="H7" s="396">
        <f t="shared" si="3"/>
        <v>4234.5764789999994</v>
      </c>
      <c r="I7" s="396">
        <f t="shared" si="3"/>
        <v>3959.1307140000008</v>
      </c>
      <c r="J7" s="396">
        <f t="shared" si="3"/>
        <v>3635.2829940000001</v>
      </c>
      <c r="K7" s="396">
        <f t="shared" si="3"/>
        <v>3618.6613890000003</v>
      </c>
      <c r="L7" s="173"/>
      <c r="M7" s="488"/>
    </row>
    <row r="8" spans="1:13" s="282" customFormat="1" x14ac:dyDescent="0.25">
      <c r="B8" s="283" t="s">
        <v>146</v>
      </c>
      <c r="C8" s="396">
        <f t="shared" si="0"/>
        <v>355125.30061642244</v>
      </c>
      <c r="D8" s="396">
        <f t="shared" ref="D8:K8" si="4">D66+D103+D140+D177+D214+D251+D288+D325+D362+D399</f>
        <v>344084.22123311192</v>
      </c>
      <c r="E8" s="396">
        <f t="shared" si="4"/>
        <v>341514.89914131223</v>
      </c>
      <c r="F8" s="396">
        <f t="shared" si="4"/>
        <v>337418.26649452565</v>
      </c>
      <c r="G8" s="396">
        <f t="shared" si="4"/>
        <v>335148.50538952311</v>
      </c>
      <c r="H8" s="396">
        <f t="shared" si="4"/>
        <v>311107.98533571104</v>
      </c>
      <c r="I8" s="396">
        <f t="shared" si="4"/>
        <v>303213.22133550007</v>
      </c>
      <c r="J8" s="396">
        <f t="shared" si="4"/>
        <v>347876.98838875513</v>
      </c>
      <c r="K8" s="396">
        <f t="shared" si="4"/>
        <v>368474.56727268646</v>
      </c>
      <c r="L8" s="173"/>
      <c r="M8" s="488"/>
    </row>
    <row r="9" spans="1:13" s="282" customFormat="1" x14ac:dyDescent="0.25">
      <c r="B9" s="283" t="s">
        <v>147</v>
      </c>
      <c r="C9" s="396">
        <f t="shared" si="0"/>
        <v>42999.525832412488</v>
      </c>
      <c r="D9" s="396">
        <f t="shared" ref="D9:K9" si="5">D67+D104+D141+D178+D215+D252+D289+D326+D363+D400</f>
        <v>43897.800621466457</v>
      </c>
      <c r="E9" s="396">
        <f t="shared" si="5"/>
        <v>47876.337661165766</v>
      </c>
      <c r="F9" s="396">
        <f t="shared" si="5"/>
        <v>49961.120181378821</v>
      </c>
      <c r="G9" s="396">
        <f t="shared" si="5"/>
        <v>51907.734004002756</v>
      </c>
      <c r="H9" s="396">
        <f t="shared" si="5"/>
        <v>53784.534762379742</v>
      </c>
      <c r="I9" s="396">
        <f t="shared" si="5"/>
        <v>55395.489485782149</v>
      </c>
      <c r="J9" s="396">
        <f t="shared" si="5"/>
        <v>56032.931428476091</v>
      </c>
      <c r="K9" s="396">
        <f t="shared" si="5"/>
        <v>66011.592382987888</v>
      </c>
      <c r="L9" s="173"/>
      <c r="M9" s="488"/>
    </row>
    <row r="10" spans="1:13" s="282" customFormat="1" x14ac:dyDescent="0.25">
      <c r="B10" s="283" t="s">
        <v>148</v>
      </c>
      <c r="C10" s="396">
        <f t="shared" si="0"/>
        <v>201.46767899999995</v>
      </c>
      <c r="D10" s="396">
        <f t="shared" ref="D10:K10" si="6">D68+D105+D142+D179+D216+D253+D290+D327+D364+D401</f>
        <v>201.46767899999995</v>
      </c>
      <c r="E10" s="396">
        <f t="shared" si="6"/>
        <v>201.46767899999995</v>
      </c>
      <c r="F10" s="396">
        <f t="shared" si="6"/>
        <v>201.46767899999995</v>
      </c>
      <c r="G10" s="396">
        <f t="shared" si="6"/>
        <v>201.46767899999995</v>
      </c>
      <c r="H10" s="396">
        <f t="shared" si="6"/>
        <v>201.46767899999995</v>
      </c>
      <c r="I10" s="396">
        <f t="shared" si="6"/>
        <v>190.89029399999998</v>
      </c>
      <c r="J10" s="396">
        <f t="shared" si="6"/>
        <v>179.80922399999997</v>
      </c>
      <c r="K10" s="396">
        <f t="shared" si="6"/>
        <v>181.82396399999996</v>
      </c>
      <c r="L10" s="173"/>
      <c r="M10" s="488"/>
    </row>
    <row r="11" spans="1:13" s="282" customFormat="1" x14ac:dyDescent="0.25">
      <c r="B11" s="283" t="s">
        <v>149</v>
      </c>
      <c r="C11" s="396">
        <f t="shared" si="0"/>
        <v>57751.647328804815</v>
      </c>
      <c r="D11" s="396">
        <f t="shared" ref="D11:K11" si="7">D69+D106+D143+D180+D217+D254+D291+D328+D365+D402</f>
        <v>56256.21211020348</v>
      </c>
      <c r="E11" s="396">
        <f t="shared" si="7"/>
        <v>57922.1662452819</v>
      </c>
      <c r="F11" s="396">
        <f t="shared" si="7"/>
        <v>58394.411072123963</v>
      </c>
      <c r="G11" s="396">
        <f t="shared" si="7"/>
        <v>58737.408363204864</v>
      </c>
      <c r="H11" s="396">
        <f t="shared" si="7"/>
        <v>54190.483308771494</v>
      </c>
      <c r="I11" s="396">
        <f t="shared" si="7"/>
        <v>52977.48778062257</v>
      </c>
      <c r="J11" s="396">
        <f t="shared" si="7"/>
        <v>65973.515656034069</v>
      </c>
      <c r="K11" s="396">
        <f t="shared" si="7"/>
        <v>65019.381683707623</v>
      </c>
      <c r="L11" s="173"/>
      <c r="M11" s="488"/>
    </row>
    <row r="12" spans="1:13" s="282" customFormat="1" x14ac:dyDescent="0.25">
      <c r="B12" s="283" t="s">
        <v>150</v>
      </c>
      <c r="C12" s="421">
        <f t="shared" si="0"/>
        <v>-6.3209999999999994E-3</v>
      </c>
      <c r="D12" s="421">
        <f t="shared" ref="D12:K12" si="8">D70+D107+D144+D181+D218+D255+D292+D329+D366+D403</f>
        <v>-6.3209999999999994E-3</v>
      </c>
      <c r="E12" s="421">
        <f t="shared" si="8"/>
        <v>-6.3209999999999994E-3</v>
      </c>
      <c r="F12" s="421">
        <f t="shared" si="8"/>
        <v>15.104229000000002</v>
      </c>
      <c r="G12" s="421">
        <f t="shared" si="8"/>
        <v>20.141078999999994</v>
      </c>
      <c r="H12" s="421">
        <f t="shared" si="8"/>
        <v>20.141078999999994</v>
      </c>
      <c r="I12" s="421">
        <f t="shared" si="8"/>
        <v>18.630023999999995</v>
      </c>
      <c r="J12" s="421">
        <f t="shared" si="8"/>
        <v>18.126338999999994</v>
      </c>
      <c r="K12" s="421">
        <f t="shared" si="8"/>
        <v>18.126338999999994</v>
      </c>
      <c r="L12" s="173"/>
      <c r="M12" s="488"/>
    </row>
    <row r="13" spans="1:13" s="282" customFormat="1" x14ac:dyDescent="0.25">
      <c r="B13" s="283" t="s">
        <v>151</v>
      </c>
      <c r="C13" s="396">
        <f t="shared" si="0"/>
        <v>11.578434</v>
      </c>
      <c r="D13" s="396">
        <f t="shared" ref="D13:K13" si="9">D71+D108+D145+D182+D219+D256+D293+D330+D367+D404</f>
        <v>-6.3209999999999994E-3</v>
      </c>
      <c r="E13" s="396">
        <f t="shared" si="9"/>
        <v>45.325328999999982</v>
      </c>
      <c r="F13" s="396">
        <f t="shared" si="9"/>
        <v>45.325328999999982</v>
      </c>
      <c r="G13" s="396">
        <f t="shared" si="9"/>
        <v>40.288478999999995</v>
      </c>
      <c r="H13" s="396">
        <f t="shared" si="9"/>
        <v>40.288478999999995</v>
      </c>
      <c r="I13" s="396">
        <f t="shared" si="9"/>
        <v>41.799534000000001</v>
      </c>
      <c r="J13" s="396">
        <f t="shared" si="9"/>
        <v>42.303218999999991</v>
      </c>
      <c r="K13" s="396">
        <f t="shared" si="9"/>
        <v>74.035374000000019</v>
      </c>
      <c r="L13" s="173"/>
      <c r="M13" s="488"/>
    </row>
    <row r="14" spans="1:13" s="282" customFormat="1" x14ac:dyDescent="0.25">
      <c r="B14" s="283" t="s">
        <v>152</v>
      </c>
      <c r="C14" s="396">
        <f t="shared" si="0"/>
        <v>28710.538194977038</v>
      </c>
      <c r="D14" s="396">
        <f t="shared" ref="D14:K14" si="10">D72+D109+D146+D183+D220+D257+D294+D331+D368+D405</f>
        <v>30247.789179049771</v>
      </c>
      <c r="E14" s="396">
        <f t="shared" si="10"/>
        <v>31450.020473322595</v>
      </c>
      <c r="F14" s="396">
        <f t="shared" si="10"/>
        <v>31558.314125461166</v>
      </c>
      <c r="G14" s="396">
        <f t="shared" si="10"/>
        <v>32245.305766732694</v>
      </c>
      <c r="H14" s="396">
        <f t="shared" si="10"/>
        <v>35857.060860338555</v>
      </c>
      <c r="I14" s="396">
        <f t="shared" si="10"/>
        <v>38503.498366145366</v>
      </c>
      <c r="J14" s="396">
        <f t="shared" si="10"/>
        <v>45228.043304217681</v>
      </c>
      <c r="K14" s="396">
        <f t="shared" si="10"/>
        <v>47652.109167823539</v>
      </c>
      <c r="L14" s="173"/>
      <c r="M14" s="488"/>
    </row>
    <row r="15" spans="1:13" s="282" customFormat="1" x14ac:dyDescent="0.25">
      <c r="B15" s="283" t="s">
        <v>153</v>
      </c>
      <c r="C15" s="396">
        <f t="shared" si="0"/>
        <v>14174.916167698284</v>
      </c>
      <c r="D15" s="396">
        <f t="shared" ref="D15:K15" si="11">D73+D110+D147+D184+D221+D258+D295+D332+D369+D406</f>
        <v>15002.256466503733</v>
      </c>
      <c r="E15" s="396">
        <f t="shared" si="11"/>
        <v>15436.054951074197</v>
      </c>
      <c r="F15" s="396">
        <f t="shared" si="11"/>
        <v>15007.038087484591</v>
      </c>
      <c r="G15" s="396">
        <f t="shared" si="11"/>
        <v>16506.099285579956</v>
      </c>
      <c r="H15" s="396">
        <f t="shared" si="11"/>
        <v>15837.354817600397</v>
      </c>
      <c r="I15" s="396">
        <f t="shared" si="11"/>
        <v>15243.790133035904</v>
      </c>
      <c r="J15" s="396">
        <f t="shared" si="11"/>
        <v>13480.438857148543</v>
      </c>
      <c r="K15" s="396">
        <f t="shared" si="11"/>
        <v>14137.851718340042</v>
      </c>
      <c r="L15" s="173"/>
      <c r="M15" s="488"/>
    </row>
    <row r="16" spans="1:13" s="282" customFormat="1" x14ac:dyDescent="0.25">
      <c r="B16" s="283" t="s">
        <v>154</v>
      </c>
      <c r="C16" s="396">
        <f t="shared" si="0"/>
        <v>4104965.2357687419</v>
      </c>
      <c r="D16" s="396">
        <f t="shared" ref="D16:K16" si="12">D74+D111+D148+D185+D222+D259+D296+D333+D370+D407</f>
        <v>4070136.515020404</v>
      </c>
      <c r="E16" s="396">
        <f t="shared" si="12"/>
        <v>4029604.273592399</v>
      </c>
      <c r="F16" s="396">
        <f t="shared" si="12"/>
        <v>3988502.1961917146</v>
      </c>
      <c r="G16" s="396">
        <f t="shared" si="12"/>
        <v>3966260.0543724396</v>
      </c>
      <c r="H16" s="396">
        <f t="shared" si="12"/>
        <v>4015665.6734677167</v>
      </c>
      <c r="I16" s="396">
        <f t="shared" si="12"/>
        <v>3754185.857576855</v>
      </c>
      <c r="J16" s="396">
        <f t="shared" si="12"/>
        <v>4006244.0988941789</v>
      </c>
      <c r="K16" s="396">
        <f t="shared" si="12"/>
        <v>4018988.6541671781</v>
      </c>
      <c r="L16" s="173"/>
      <c r="M16" s="488"/>
    </row>
    <row r="17" spans="2:13" s="282" customFormat="1" x14ac:dyDescent="0.25">
      <c r="B17" s="283" t="s">
        <v>155</v>
      </c>
      <c r="C17" s="396">
        <f t="shared" si="0"/>
        <v>295876.36849282047</v>
      </c>
      <c r="D17" s="396">
        <f t="shared" ref="D17:K17" si="13">D75+D112+D149+D186+D223+D260+D297+D334+D371+D408</f>
        <v>302522.24236488296</v>
      </c>
      <c r="E17" s="396">
        <f t="shared" si="13"/>
        <v>329214.64620384952</v>
      </c>
      <c r="F17" s="396">
        <f t="shared" si="13"/>
        <v>341262.16721767082</v>
      </c>
      <c r="G17" s="396">
        <f t="shared" si="13"/>
        <v>342941.718376178</v>
      </c>
      <c r="H17" s="396">
        <f t="shared" si="13"/>
        <v>370578.09136966511</v>
      </c>
      <c r="I17" s="396">
        <f t="shared" si="13"/>
        <v>373836.40071630856</v>
      </c>
      <c r="J17" s="396">
        <f t="shared" si="13"/>
        <v>368602.95156816818</v>
      </c>
      <c r="K17" s="396">
        <f t="shared" si="13"/>
        <v>347289.88052071485</v>
      </c>
      <c r="L17" s="173"/>
      <c r="M17" s="488"/>
    </row>
    <row r="18" spans="2:13" s="282" customFormat="1" x14ac:dyDescent="0.25">
      <c r="B18" s="283" t="s">
        <v>156</v>
      </c>
      <c r="C18" s="396">
        <f t="shared" si="0"/>
        <v>235440.96263264539</v>
      </c>
      <c r="D18" s="396">
        <f t="shared" ref="D18:K18" si="14">D76+D113+D150+D187+D224+D261+D298+D335+D372+D409</f>
        <v>236938.99803131624</v>
      </c>
      <c r="E18" s="396">
        <f t="shared" si="14"/>
        <v>235104.94152628075</v>
      </c>
      <c r="F18" s="396">
        <f t="shared" si="14"/>
        <v>233163.5789822081</v>
      </c>
      <c r="G18" s="396">
        <f t="shared" si="14"/>
        <v>231179.9477194112</v>
      </c>
      <c r="H18" s="396">
        <f t="shared" si="14"/>
        <v>235837.71871869621</v>
      </c>
      <c r="I18" s="396">
        <f t="shared" si="14"/>
        <v>236652.81164174178</v>
      </c>
      <c r="J18" s="396">
        <f t="shared" si="14"/>
        <v>232038.99142149577</v>
      </c>
      <c r="K18" s="396">
        <f t="shared" si="14"/>
        <v>218934.21825642858</v>
      </c>
      <c r="L18" s="173"/>
      <c r="M18" s="488"/>
    </row>
    <row r="19" spans="2:13" s="282" customFormat="1" x14ac:dyDescent="0.25">
      <c r="B19" s="283" t="s">
        <v>157</v>
      </c>
      <c r="C19" s="396">
        <f t="shared" si="0"/>
        <v>53495.60960182608</v>
      </c>
      <c r="D19" s="396">
        <f t="shared" ref="D19:K19" si="15">D77+D114+D151+D188+D225+D262+D299+D336+D373+D410</f>
        <v>55335.271543872579</v>
      </c>
      <c r="E19" s="396">
        <f t="shared" si="15"/>
        <v>55024.970891195131</v>
      </c>
      <c r="F19" s="396">
        <f t="shared" si="15"/>
        <v>54616.986687214143</v>
      </c>
      <c r="G19" s="396">
        <f t="shared" si="15"/>
        <v>54464.690305797376</v>
      </c>
      <c r="H19" s="396">
        <f t="shared" si="15"/>
        <v>55765.98654646612</v>
      </c>
      <c r="I19" s="396">
        <f t="shared" si="15"/>
        <v>56732.39075540359</v>
      </c>
      <c r="J19" s="396">
        <f t="shared" si="15"/>
        <v>55488.759497401639</v>
      </c>
      <c r="K19" s="396">
        <f t="shared" si="15"/>
        <v>51834.965837803691</v>
      </c>
      <c r="L19" s="173"/>
      <c r="M19" s="488"/>
    </row>
    <row r="20" spans="2:13" s="282" customFormat="1" x14ac:dyDescent="0.25">
      <c r="B20" s="283" t="s">
        <v>158</v>
      </c>
      <c r="C20" s="396">
        <f t="shared" si="0"/>
        <v>8663.3756789999989</v>
      </c>
      <c r="D20" s="396">
        <f t="shared" ref="D20:K20" si="16">D78+D115+D152+D189+D226+D263+D300+D337+D374+D411</f>
        <v>8814.4811790000003</v>
      </c>
      <c r="E20" s="396">
        <f t="shared" si="16"/>
        <v>9318.1661789999998</v>
      </c>
      <c r="F20" s="396">
        <f t="shared" si="16"/>
        <v>9469.2716790000013</v>
      </c>
      <c r="G20" s="396">
        <f t="shared" si="16"/>
        <v>9469.2716790000013</v>
      </c>
      <c r="H20" s="396">
        <f t="shared" si="16"/>
        <v>9015.9551789999987</v>
      </c>
      <c r="I20" s="396">
        <f t="shared" si="16"/>
        <v>9157.9943490000005</v>
      </c>
      <c r="J20" s="396">
        <f t="shared" si="16"/>
        <v>9041.1394290000007</v>
      </c>
      <c r="K20" s="396">
        <f t="shared" si="16"/>
        <v>9110.1442739999984</v>
      </c>
      <c r="L20" s="173"/>
      <c r="M20" s="488"/>
    </row>
    <row r="21" spans="2:13" s="282" customFormat="1" x14ac:dyDescent="0.25">
      <c r="B21" s="283" t="s">
        <v>159</v>
      </c>
      <c r="C21" s="396">
        <f t="shared" si="0"/>
        <v>1087501.9391311735</v>
      </c>
      <c r="D21" s="396">
        <f t="shared" ref="D21:K21" si="17">D79+D116+D153+D190+D227+D264+D301+D338+D375+D412</f>
        <v>1094117.8223539498</v>
      </c>
      <c r="E21" s="396">
        <f t="shared" si="17"/>
        <v>1085795.6679619288</v>
      </c>
      <c r="F21" s="396">
        <f t="shared" si="17"/>
        <v>1077051.362169845</v>
      </c>
      <c r="G21" s="396">
        <f t="shared" si="17"/>
        <v>1072587.4502734439</v>
      </c>
      <c r="H21" s="396">
        <f t="shared" si="17"/>
        <v>1055270.4692106002</v>
      </c>
      <c r="I21" s="396">
        <f t="shared" si="17"/>
        <v>1089229.3821004236</v>
      </c>
      <c r="J21" s="396">
        <f t="shared" si="17"/>
        <v>1110046.4390193589</v>
      </c>
      <c r="K21" s="396">
        <f t="shared" si="17"/>
        <v>1046396.9650734655</v>
      </c>
      <c r="L21" s="173"/>
      <c r="M21" s="488"/>
    </row>
    <row r="22" spans="2:13" s="282" customFormat="1" x14ac:dyDescent="0.25">
      <c r="B22" s="283" t="s">
        <v>160</v>
      </c>
      <c r="C22" s="396">
        <f t="shared" si="0"/>
        <v>399986.27710565156</v>
      </c>
      <c r="D22" s="396">
        <f t="shared" ref="D22:K22" si="18">D80+D117+D154+D191+D228+D265+D302+D339+D376+D413</f>
        <v>405695.63395309763</v>
      </c>
      <c r="E22" s="396">
        <f t="shared" si="18"/>
        <v>399464.23887436604</v>
      </c>
      <c r="F22" s="396">
        <f t="shared" si="18"/>
        <v>398997.93930747715</v>
      </c>
      <c r="G22" s="396">
        <f t="shared" si="18"/>
        <v>399624.93698564562</v>
      </c>
      <c r="H22" s="396">
        <f t="shared" si="18"/>
        <v>422610.81567897275</v>
      </c>
      <c r="I22" s="396">
        <f t="shared" si="18"/>
        <v>408682.08036622411</v>
      </c>
      <c r="J22" s="396">
        <f t="shared" si="18"/>
        <v>406372.44501635095</v>
      </c>
      <c r="K22" s="396">
        <f t="shared" si="18"/>
        <v>388237.33028570312</v>
      </c>
      <c r="L22" s="173"/>
      <c r="M22" s="488"/>
    </row>
    <row r="23" spans="2:13" s="282" customFormat="1" x14ac:dyDescent="0.25">
      <c r="B23" s="283" t="s">
        <v>161</v>
      </c>
      <c r="C23" s="396">
        <f t="shared" si="0"/>
        <v>12843.961178999998</v>
      </c>
      <c r="D23" s="396">
        <f t="shared" ref="D23:K23" si="19">D81+D118+D155+D192+D229+D266+D303+D340+D377+D414</f>
        <v>14304.647679</v>
      </c>
      <c r="E23" s="396">
        <f t="shared" si="19"/>
        <v>23169.503678999998</v>
      </c>
      <c r="F23" s="396">
        <f t="shared" si="19"/>
        <v>25184.243678999996</v>
      </c>
      <c r="G23" s="396">
        <f t="shared" si="19"/>
        <v>24076.136678999996</v>
      </c>
      <c r="H23" s="396">
        <f t="shared" si="19"/>
        <v>24680.558678999994</v>
      </c>
      <c r="I23" s="396">
        <f t="shared" si="19"/>
        <v>70551.655313999989</v>
      </c>
      <c r="J23" s="396">
        <f t="shared" si="19"/>
        <v>82027.110668999987</v>
      </c>
      <c r="K23" s="396">
        <f t="shared" si="19"/>
        <v>83066.212823999987</v>
      </c>
      <c r="L23" s="173"/>
      <c r="M23" s="488"/>
    </row>
    <row r="24" spans="2:13" s="282" customFormat="1" x14ac:dyDescent="0.25">
      <c r="B24" s="283" t="s">
        <v>162</v>
      </c>
      <c r="C24" s="396">
        <f t="shared" si="0"/>
        <v>356428.44973265566</v>
      </c>
      <c r="D24" s="396">
        <f t="shared" ref="D24:K24" si="20">D82+D119+D156+D193+D230+D267+D304+D341+D378+D415</f>
        <v>358777.96783733036</v>
      </c>
      <c r="E24" s="396">
        <f t="shared" si="20"/>
        <v>359345.76036700053</v>
      </c>
      <c r="F24" s="396">
        <f t="shared" si="20"/>
        <v>358189.79514626629</v>
      </c>
      <c r="G24" s="396">
        <f t="shared" si="20"/>
        <v>357145.58717784646</v>
      </c>
      <c r="H24" s="396">
        <f t="shared" si="20"/>
        <v>361291.29760147224</v>
      </c>
      <c r="I24" s="396">
        <f t="shared" si="20"/>
        <v>362253.26288746891</v>
      </c>
      <c r="J24" s="396">
        <f t="shared" si="20"/>
        <v>368516.05403748824</v>
      </c>
      <c r="K24" s="396">
        <f t="shared" si="20"/>
        <v>357290.84024752083</v>
      </c>
      <c r="L24" s="173"/>
      <c r="M24" s="488"/>
    </row>
    <row r="25" spans="2:13" s="282" customFormat="1" x14ac:dyDescent="0.25">
      <c r="B25" s="283" t="s">
        <v>163</v>
      </c>
      <c r="C25" s="396">
        <f t="shared" si="0"/>
        <v>2240094.1570212515</v>
      </c>
      <c r="D25" s="396">
        <f t="shared" ref="D25:K25" si="21">D83+D120+D157+D194+D231+D268+D305+D342+D379+D416</f>
        <v>2269415.752549211</v>
      </c>
      <c r="E25" s="396">
        <f t="shared" si="21"/>
        <v>2304162.3685315498</v>
      </c>
      <c r="F25" s="396">
        <f t="shared" si="21"/>
        <v>2298105.1716223843</v>
      </c>
      <c r="G25" s="396">
        <f t="shared" si="21"/>
        <v>2292716.5163838435</v>
      </c>
      <c r="H25" s="396">
        <f t="shared" si="21"/>
        <v>2345324.9604407363</v>
      </c>
      <c r="I25" s="396">
        <f t="shared" si="21"/>
        <v>2350008.6700244397</v>
      </c>
      <c r="J25" s="396">
        <f t="shared" si="21"/>
        <v>2353693.2021212922</v>
      </c>
      <c r="K25" s="396">
        <f t="shared" si="21"/>
        <v>2249690.9257156877</v>
      </c>
      <c r="L25" s="173"/>
      <c r="M25" s="488"/>
    </row>
    <row r="26" spans="2:13" s="282" customFormat="1" x14ac:dyDescent="0.25">
      <c r="B26" s="283" t="s">
        <v>164</v>
      </c>
      <c r="C26" s="396">
        <f t="shared" si="0"/>
        <v>4639.8491789999998</v>
      </c>
      <c r="D26" s="396">
        <f t="shared" ref="D26:K26" si="22">D84+D121+D158+D195+D232+D269+D306+D343+D380+D417</f>
        <v>4638.5450789999995</v>
      </c>
      <c r="E26" s="396">
        <f t="shared" si="22"/>
        <v>4728.187778999999</v>
      </c>
      <c r="F26" s="396">
        <f t="shared" si="22"/>
        <v>4682.2040790000001</v>
      </c>
      <c r="G26" s="396">
        <f t="shared" si="22"/>
        <v>4792.958079</v>
      </c>
      <c r="H26" s="396">
        <f t="shared" si="22"/>
        <v>4838.9984789999999</v>
      </c>
      <c r="I26" s="396">
        <f t="shared" si="22"/>
        <v>4905.051144</v>
      </c>
      <c r="J26" s="396">
        <f t="shared" si="22"/>
        <v>5015.3798939999997</v>
      </c>
      <c r="K26" s="396">
        <f t="shared" si="22"/>
        <v>5043.5862539999998</v>
      </c>
      <c r="L26" s="173"/>
      <c r="M26" s="488"/>
    </row>
    <row r="27" spans="2:13" s="282" customFormat="1" x14ac:dyDescent="0.25">
      <c r="B27" s="283" t="s">
        <v>165</v>
      </c>
      <c r="C27" s="396">
        <f t="shared" si="0"/>
        <v>7414.0856789999989</v>
      </c>
      <c r="D27" s="396">
        <f t="shared" ref="D27:K27" si="23">D85+D122+D159+D196+D233+D270+D307+D344+D381+D418</f>
        <v>7311.175178999998</v>
      </c>
      <c r="E27" s="396">
        <f t="shared" si="23"/>
        <v>7410.211178999999</v>
      </c>
      <c r="F27" s="396">
        <f t="shared" si="23"/>
        <v>7459.4929289999991</v>
      </c>
      <c r="G27" s="396">
        <f t="shared" si="23"/>
        <v>7459.3984289999999</v>
      </c>
      <c r="H27" s="396">
        <f t="shared" si="23"/>
        <v>7611.6851789999992</v>
      </c>
      <c r="I27" s="396">
        <f t="shared" si="23"/>
        <v>7700.1144989999993</v>
      </c>
      <c r="J27" s="396">
        <f t="shared" si="23"/>
        <v>7753.7092290000001</v>
      </c>
      <c r="K27" s="396">
        <f t="shared" si="23"/>
        <v>8042.8244189999987</v>
      </c>
      <c r="L27" s="173"/>
      <c r="M27" s="488"/>
    </row>
    <row r="28" spans="2:13" s="282" customFormat="1" x14ac:dyDescent="0.25">
      <c r="B28" s="283" t="s">
        <v>166</v>
      </c>
      <c r="C28" s="396">
        <f t="shared" si="0"/>
        <v>1819.2131789999999</v>
      </c>
      <c r="D28" s="396">
        <f t="shared" ref="D28:K28" si="24">D86+D123+D160+D197+D234+D271+D308+D345+D382+D419</f>
        <v>1969.0145789999999</v>
      </c>
      <c r="E28" s="396">
        <f t="shared" si="24"/>
        <v>2169.467979</v>
      </c>
      <c r="F28" s="396">
        <f t="shared" si="24"/>
        <v>2521.3954290000001</v>
      </c>
      <c r="G28" s="396">
        <f t="shared" si="24"/>
        <v>2168.7592290000002</v>
      </c>
      <c r="H28" s="396">
        <f t="shared" si="24"/>
        <v>2018.3624789999999</v>
      </c>
      <c r="I28" s="396">
        <f t="shared" si="24"/>
        <v>2496.9331590000002</v>
      </c>
      <c r="J28" s="396">
        <f t="shared" si="24"/>
        <v>2492.4217290000001</v>
      </c>
      <c r="K28" s="396">
        <f t="shared" si="24"/>
        <v>2454.6453540000002</v>
      </c>
      <c r="L28" s="173"/>
      <c r="M28" s="488"/>
    </row>
    <row r="29" spans="2:13" s="282" customFormat="1" x14ac:dyDescent="0.25">
      <c r="B29" s="283" t="s">
        <v>167</v>
      </c>
      <c r="C29" s="396">
        <f t="shared" si="0"/>
        <v>12598.072178999999</v>
      </c>
      <c r="D29" s="396">
        <f t="shared" ref="D29:K29" si="25">D87+D124+D161+D198+D235+D272+D309+D346+D383+D420</f>
        <v>12697.505079</v>
      </c>
      <c r="E29" s="396">
        <f t="shared" si="25"/>
        <v>6501.1589789999989</v>
      </c>
      <c r="F29" s="396">
        <f t="shared" si="25"/>
        <v>10630.723929</v>
      </c>
      <c r="G29" s="396">
        <f t="shared" si="25"/>
        <v>13149.092229</v>
      </c>
      <c r="H29" s="396">
        <f t="shared" si="25"/>
        <v>13149.800979</v>
      </c>
      <c r="I29" s="396">
        <f t="shared" si="25"/>
        <v>15049.770728999996</v>
      </c>
      <c r="J29" s="396">
        <f t="shared" si="25"/>
        <v>14602.016498999999</v>
      </c>
      <c r="K29" s="396">
        <f t="shared" si="25"/>
        <v>13758.847809000003</v>
      </c>
      <c r="L29" s="173"/>
      <c r="M29" s="488"/>
    </row>
    <row r="30" spans="2:13" s="282" customFormat="1" x14ac:dyDescent="0.25">
      <c r="B30" s="283" t="s">
        <v>168</v>
      </c>
      <c r="C30" s="396">
        <f t="shared" si="0"/>
        <v>596611.69845457945</v>
      </c>
      <c r="D30" s="396">
        <f t="shared" ref="D30:K30" si="26">D88+D125+D162+D199+D236+D273+D310+D347+D384+D421</f>
        <v>606628.09960380464</v>
      </c>
      <c r="E30" s="396">
        <f t="shared" si="26"/>
        <v>613346.36531573476</v>
      </c>
      <c r="F30" s="396">
        <f t="shared" si="26"/>
        <v>611388.12223551737</v>
      </c>
      <c r="G30" s="396">
        <f t="shared" si="26"/>
        <v>611840.81357527128</v>
      </c>
      <c r="H30" s="396">
        <f t="shared" si="26"/>
        <v>639092.6669004102</v>
      </c>
      <c r="I30" s="396">
        <f t="shared" si="26"/>
        <v>635267.70551197825</v>
      </c>
      <c r="J30" s="396">
        <f t="shared" si="26"/>
        <v>609737.08250083204</v>
      </c>
      <c r="K30" s="396">
        <f t="shared" si="26"/>
        <v>585720.66744972789</v>
      </c>
      <c r="L30" s="173"/>
      <c r="M30" s="488"/>
    </row>
    <row r="31" spans="2:13" s="282" customFormat="1" x14ac:dyDescent="0.25">
      <c r="B31" s="283" t="s">
        <v>169</v>
      </c>
      <c r="C31" s="396">
        <f t="shared" si="0"/>
        <v>1569.9733104497132</v>
      </c>
      <c r="D31" s="396">
        <f t="shared" ref="D31:K31" si="27">D89+D126+D163+D200+D237+D274+D311+D348+D385+D422</f>
        <v>2172.5713102506224</v>
      </c>
      <c r="E31" s="396">
        <f t="shared" si="27"/>
        <v>2141.7978076790328</v>
      </c>
      <c r="F31" s="396">
        <f t="shared" si="27"/>
        <v>2168.4384970807646</v>
      </c>
      <c r="G31" s="396">
        <f t="shared" si="27"/>
        <v>2511.3330300966586</v>
      </c>
      <c r="H31" s="396">
        <f t="shared" si="27"/>
        <v>2996.9318687667319</v>
      </c>
      <c r="I31" s="396">
        <f t="shared" si="27"/>
        <v>3266.3739263393172</v>
      </c>
      <c r="J31" s="396">
        <f t="shared" si="27"/>
        <v>3381.8956404489118</v>
      </c>
      <c r="K31" s="396">
        <f t="shared" si="27"/>
        <v>3453.4165558137297</v>
      </c>
      <c r="L31" s="173"/>
      <c r="M31" s="488"/>
    </row>
    <row r="32" spans="2:13" s="282" customFormat="1" x14ac:dyDescent="0.25">
      <c r="B32" s="283" t="s">
        <v>170</v>
      </c>
      <c r="C32" s="396">
        <f t="shared" si="0"/>
        <v>1844026.6949960196</v>
      </c>
      <c r="D32" s="396">
        <f t="shared" ref="D32:K32" si="28">D90+D127+D164+D201+D238+D275+D312+D349+D386+D423</f>
        <v>1838484.5622698739</v>
      </c>
      <c r="E32" s="396">
        <f t="shared" si="28"/>
        <v>1833826.7149079596</v>
      </c>
      <c r="F32" s="396">
        <f t="shared" si="28"/>
        <v>1821220.0537440951</v>
      </c>
      <c r="G32" s="396">
        <f t="shared" si="28"/>
        <v>1812019.7416026164</v>
      </c>
      <c r="H32" s="396">
        <f t="shared" si="28"/>
        <v>1829891.1610646721</v>
      </c>
      <c r="I32" s="396">
        <f t="shared" si="28"/>
        <v>1824353.6738549962</v>
      </c>
      <c r="J32" s="396">
        <f t="shared" si="28"/>
        <v>1798014.7088135171</v>
      </c>
      <c r="K32" s="396">
        <f t="shared" si="28"/>
        <v>1819147.2487423089</v>
      </c>
      <c r="L32" s="173"/>
      <c r="M32" s="488"/>
    </row>
    <row r="33" spans="1:20" s="282" customFormat="1" x14ac:dyDescent="0.25">
      <c r="B33" s="283" t="s">
        <v>171</v>
      </c>
      <c r="C33" s="396">
        <f t="shared" si="0"/>
        <v>171516.56213585075</v>
      </c>
      <c r="D33" s="396">
        <f t="shared" ref="D33:K33" si="29">D91+D128+D165+D202+D239+D276+D313+D350+D387+D424</f>
        <v>165663.06370948596</v>
      </c>
      <c r="E33" s="396">
        <f t="shared" si="29"/>
        <v>169193.25216115071</v>
      </c>
      <c r="F33" s="396">
        <f t="shared" si="29"/>
        <v>170754.2048777102</v>
      </c>
      <c r="G33" s="396">
        <f t="shared" si="29"/>
        <v>173451.23448015473</v>
      </c>
      <c r="H33" s="396">
        <f t="shared" si="29"/>
        <v>169530.02551892513</v>
      </c>
      <c r="I33" s="396">
        <f t="shared" si="29"/>
        <v>175652.37681758753</v>
      </c>
      <c r="J33" s="396">
        <f t="shared" si="29"/>
        <v>179927.97619574945</v>
      </c>
      <c r="K33" s="396">
        <f t="shared" si="29"/>
        <v>213403.67035822399</v>
      </c>
      <c r="L33" s="173"/>
      <c r="M33" s="488"/>
    </row>
    <row r="34" spans="1:20" s="282" customFormat="1" x14ac:dyDescent="0.25">
      <c r="B34" s="283" t="s">
        <v>172</v>
      </c>
      <c r="C34" s="396">
        <f t="shared" si="0"/>
        <v>10415.572994724856</v>
      </c>
      <c r="D34" s="396">
        <f t="shared" ref="D34:K34" si="30">D92+D129+D166+D203+D240+D277+D314+D351+D388+D425</f>
        <v>3573.175994625311</v>
      </c>
      <c r="E34" s="396">
        <f t="shared" si="30"/>
        <v>458.15774333951629</v>
      </c>
      <c r="F34" s="396">
        <f t="shared" si="30"/>
        <v>414.44733804038231</v>
      </c>
      <c r="G34" s="396">
        <f t="shared" si="30"/>
        <v>672.47235454832912</v>
      </c>
      <c r="H34" s="396">
        <f t="shared" si="30"/>
        <v>780.67227388336585</v>
      </c>
      <c r="I34" s="396">
        <f t="shared" si="30"/>
        <v>789.34243016965843</v>
      </c>
      <c r="J34" s="396">
        <f t="shared" si="30"/>
        <v>796.51268600136041</v>
      </c>
      <c r="K34" s="396">
        <f t="shared" si="30"/>
        <v>803.97560533639705</v>
      </c>
      <c r="L34" s="173"/>
      <c r="M34" s="488"/>
    </row>
    <row r="35" spans="1:20" s="282" customFormat="1" x14ac:dyDescent="0.25">
      <c r="B35" s="283" t="s">
        <v>173</v>
      </c>
      <c r="C35" s="396">
        <f t="shared" si="0"/>
        <v>2602393.1028594091</v>
      </c>
      <c r="D35" s="396">
        <f t="shared" ref="D35:K35" si="31">D93+D130+D167+D204+D241+D278+D315+D352+D389+D426</f>
        <v>2564638.1980362516</v>
      </c>
      <c r="E35" s="396">
        <f t="shared" si="31"/>
        <v>2570722.2081705215</v>
      </c>
      <c r="F35" s="396">
        <f t="shared" si="31"/>
        <v>2558791.9810545226</v>
      </c>
      <c r="G35" s="396">
        <f t="shared" si="31"/>
        <v>2547683.3515891377</v>
      </c>
      <c r="H35" s="396">
        <f t="shared" si="31"/>
        <v>2550916.4696556837</v>
      </c>
      <c r="I35" s="396">
        <f t="shared" si="31"/>
        <v>2414349.9801351088</v>
      </c>
      <c r="J35" s="396">
        <f t="shared" si="31"/>
        <v>2531013.7212346545</v>
      </c>
      <c r="K35" s="396">
        <f t="shared" si="31"/>
        <v>2663339.0370500027</v>
      </c>
      <c r="L35" s="173"/>
      <c r="M35" s="488"/>
    </row>
    <row r="36" spans="1:20" s="282" customFormat="1" x14ac:dyDescent="0.25">
      <c r="B36" s="283" t="s">
        <v>193</v>
      </c>
      <c r="C36" s="421">
        <f t="shared" si="0"/>
        <v>-6.3209999999999994E-3</v>
      </c>
      <c r="D36" s="421">
        <f t="shared" ref="D36:K36" si="32">D94+D131+D168+D205+D242+D279+D316+D353+D390+D427</f>
        <v>-6.3209999999999994E-3</v>
      </c>
      <c r="E36" s="421">
        <f t="shared" si="32"/>
        <v>-6.3209999999999994E-3</v>
      </c>
      <c r="F36" s="421">
        <f t="shared" si="32"/>
        <v>-6.3209999999999994E-3</v>
      </c>
      <c r="G36" s="421">
        <f t="shared" si="32"/>
        <v>-6.3209999999999994E-3</v>
      </c>
      <c r="H36" s="421">
        <f t="shared" si="32"/>
        <v>-6.3209999999999994E-3</v>
      </c>
      <c r="I36" s="421">
        <f t="shared" si="32"/>
        <v>-6.3209999999999994E-3</v>
      </c>
      <c r="J36" s="421">
        <f t="shared" si="32"/>
        <v>-6.3209999999999994E-3</v>
      </c>
      <c r="K36" s="421">
        <f t="shared" si="32"/>
        <v>-6.3209999999999994E-3</v>
      </c>
      <c r="L36" s="173"/>
      <c r="M36" s="488"/>
    </row>
    <row r="37" spans="1:20" s="282" customFormat="1" x14ac:dyDescent="0.25">
      <c r="B37" s="283" t="s">
        <v>174</v>
      </c>
      <c r="C37" s="396">
        <f t="shared" si="0"/>
        <v>2328.6918052899427</v>
      </c>
      <c r="D37" s="396">
        <f t="shared" ref="D37:K37" si="33">D95+D132+D169+D206+D243+D280+D317+D354+D391+D428</f>
        <v>2632.6863052501244</v>
      </c>
      <c r="E37" s="396">
        <f t="shared" si="33"/>
        <v>2836.2712047358073</v>
      </c>
      <c r="F37" s="396">
        <f t="shared" si="33"/>
        <v>3644.1783926161529</v>
      </c>
      <c r="G37" s="396">
        <f t="shared" si="33"/>
        <v>4200.6481992193312</v>
      </c>
      <c r="H37" s="396">
        <f t="shared" si="33"/>
        <v>4607.2901169533461</v>
      </c>
      <c r="I37" s="396">
        <f t="shared" si="33"/>
        <v>5014.7834794678638</v>
      </c>
      <c r="J37" s="396">
        <f t="shared" si="33"/>
        <v>6143.9129768005432</v>
      </c>
      <c r="K37" s="396">
        <f t="shared" si="33"/>
        <v>6564.4530095345572</v>
      </c>
      <c r="L37" s="173"/>
      <c r="M37" s="488"/>
    </row>
    <row r="38" spans="1:20" s="282" customFormat="1" x14ac:dyDescent="0.25">
      <c r="B38" s="283" t="s">
        <v>175</v>
      </c>
      <c r="C38" s="396">
        <f t="shared" si="0"/>
        <v>3891238.5560077187</v>
      </c>
      <c r="D38" s="396">
        <f t="shared" ref="D38:K38" si="34">D96+D133+D170+D207+D244+D281+D318+D355+D392+D429</f>
        <v>3858539.1778588928</v>
      </c>
      <c r="E38" s="396">
        <f t="shared" si="34"/>
        <v>3908900.5924549</v>
      </c>
      <c r="F38" s="396">
        <f t="shared" si="34"/>
        <v>3911612.4597536381</v>
      </c>
      <c r="G38" s="396">
        <f t="shared" si="34"/>
        <v>3899039.196895754</v>
      </c>
      <c r="H38" s="396">
        <f t="shared" si="34"/>
        <v>3911971.8063341868</v>
      </c>
      <c r="I38" s="396">
        <f t="shared" si="34"/>
        <v>3782792.2824605252</v>
      </c>
      <c r="J38" s="396">
        <f t="shared" si="34"/>
        <v>3982106.9090292105</v>
      </c>
      <c r="K38" s="396">
        <f t="shared" si="34"/>
        <v>4087696.5509291794</v>
      </c>
      <c r="L38" s="173"/>
      <c r="M38" s="488"/>
    </row>
    <row r="39" spans="1:20" s="282" customFormat="1" x14ac:dyDescent="0.25">
      <c r="B39" s="283" t="s">
        <v>176</v>
      </c>
      <c r="C39" s="396">
        <f t="shared" si="0"/>
        <v>1900125.5964905806</v>
      </c>
      <c r="D39" s="396">
        <f t="shared" ref="D39:K39" si="35">D97+D134+D171+D208+D245+D282+D319+D356+D393+D430</f>
        <v>1929607.8627147938</v>
      </c>
      <c r="E39" s="396">
        <f t="shared" si="35"/>
        <v>1911501.8217763712</v>
      </c>
      <c r="F39" s="396">
        <f t="shared" si="35"/>
        <v>1893177.0028588099</v>
      </c>
      <c r="G39" s="396">
        <f t="shared" si="35"/>
        <v>1875369.2567521934</v>
      </c>
      <c r="H39" s="396">
        <f t="shared" si="35"/>
        <v>1930302.7427711992</v>
      </c>
      <c r="I39" s="396">
        <f t="shared" si="35"/>
        <v>1930039.1168825657</v>
      </c>
      <c r="J39" s="396">
        <f t="shared" si="35"/>
        <v>1916159.8405518422</v>
      </c>
      <c r="K39" s="396">
        <f t="shared" si="35"/>
        <v>1724103.0999667477</v>
      </c>
      <c r="L39" s="173"/>
      <c r="M39" s="488"/>
    </row>
    <row r="40" spans="1:20" s="282" customFormat="1" x14ac:dyDescent="0.25">
      <c r="B40" s="283" t="s">
        <v>177</v>
      </c>
      <c r="C40" s="396">
        <f t="shared" si="0"/>
        <v>1048681.1335335223</v>
      </c>
      <c r="D40" s="396">
        <f t="shared" ref="D40:K40" si="36">D98+D135+D172+D209+D246+D283+D320+D357+D394+D431</f>
        <v>998267.53709884861</v>
      </c>
      <c r="E40" s="396">
        <f t="shared" si="36"/>
        <v>1015576.5351256737</v>
      </c>
      <c r="F40" s="396">
        <f t="shared" si="36"/>
        <v>1020749.3673357324</v>
      </c>
      <c r="G40" s="396">
        <f t="shared" si="36"/>
        <v>1017536.3092982949</v>
      </c>
      <c r="H40" s="396">
        <f t="shared" si="36"/>
        <v>755758.45123616792</v>
      </c>
      <c r="I40" s="396">
        <f t="shared" si="36"/>
        <v>1106778.0227860932</v>
      </c>
      <c r="J40" s="396">
        <f t="shared" si="36"/>
        <v>1163320.2531659789</v>
      </c>
      <c r="K40" s="396">
        <f t="shared" si="36"/>
        <v>1083069.2987622903</v>
      </c>
      <c r="L40" s="173"/>
      <c r="M40" s="488"/>
    </row>
    <row r="41" spans="1:20" x14ac:dyDescent="0.25">
      <c r="A41" s="277"/>
      <c r="B41" s="285" t="s">
        <v>189</v>
      </c>
      <c r="C41" s="412">
        <f>SUM(C5:C40)</f>
        <v>23748812.953906108</v>
      </c>
      <c r="D41" s="412">
        <f t="shared" ref="D41:K41" si="37">SUM(D5:D40)</f>
        <v>23642965.178959832</v>
      </c>
      <c r="E41" s="412">
        <f t="shared" si="37"/>
        <v>23705003.407555692</v>
      </c>
      <c r="F41" s="412">
        <f t="shared" si="37"/>
        <v>23617536.022098381</v>
      </c>
      <c r="G41" s="412">
        <f t="shared" si="37"/>
        <v>23539471.358427752</v>
      </c>
      <c r="H41" s="412">
        <f t="shared" si="37"/>
        <v>23468447.247081749</v>
      </c>
      <c r="I41" s="412">
        <f t="shared" si="37"/>
        <v>23308402.3870488</v>
      </c>
      <c r="J41" s="412">
        <f t="shared" si="37"/>
        <v>24200438.750669789</v>
      </c>
      <c r="K41" s="490">
        <f t="shared" si="37"/>
        <v>23986172.737181611</v>
      </c>
      <c r="L41" s="488"/>
    </row>
    <row r="42" spans="1:20" x14ac:dyDescent="0.25">
      <c r="A42" s="277"/>
      <c r="B42" s="286"/>
      <c r="C42" s="175"/>
      <c r="D42" s="175"/>
      <c r="E42" s="175"/>
      <c r="F42" s="175"/>
      <c r="G42" s="175"/>
      <c r="H42" s="175"/>
      <c r="I42" s="175"/>
      <c r="J42" s="175"/>
      <c r="K42" s="175"/>
    </row>
    <row r="43" spans="1:20" x14ac:dyDescent="0.25">
      <c r="A43" s="277"/>
      <c r="B43" s="210" t="s">
        <v>599</v>
      </c>
      <c r="C43" s="175"/>
      <c r="D43" s="175"/>
      <c r="E43" s="175"/>
      <c r="F43" s="175"/>
      <c r="G43" s="175"/>
      <c r="H43" s="175"/>
      <c r="I43" s="175"/>
      <c r="J43" s="175"/>
      <c r="K43" s="175"/>
    </row>
    <row r="44" spans="1:20" x14ac:dyDescent="0.25">
      <c r="A44" s="277"/>
      <c r="B44" s="286"/>
      <c r="C44" s="175"/>
      <c r="D44" s="175"/>
      <c r="E44" s="175"/>
      <c r="F44" s="175"/>
      <c r="G44" s="175"/>
      <c r="H44" s="175"/>
      <c r="I44" s="175"/>
      <c r="J44" s="175"/>
      <c r="K44" s="175"/>
    </row>
    <row r="45" spans="1:20" x14ac:dyDescent="0.25">
      <c r="A45" s="277"/>
      <c r="B45" s="460" t="s">
        <v>57</v>
      </c>
      <c r="C45" s="460">
        <v>2005</v>
      </c>
      <c r="D45" s="460">
        <v>2006</v>
      </c>
      <c r="E45" s="460">
        <v>2007</v>
      </c>
      <c r="F45" s="460">
        <v>2008</v>
      </c>
      <c r="G45" s="460">
        <v>2009</v>
      </c>
      <c r="H45" s="460">
        <v>2010</v>
      </c>
      <c r="I45" s="460">
        <v>2011</v>
      </c>
      <c r="J45" s="460">
        <v>2012</v>
      </c>
      <c r="K45" s="460">
        <v>2013</v>
      </c>
    </row>
    <row r="46" spans="1:20" x14ac:dyDescent="0.25">
      <c r="A46" s="277"/>
      <c r="B46" s="107" t="s">
        <v>4</v>
      </c>
      <c r="C46" s="461">
        <f>C62</f>
        <v>0</v>
      </c>
      <c r="D46" s="461">
        <f t="shared" ref="D46:K46" si="38">D62</f>
        <v>0</v>
      </c>
      <c r="E46" s="461">
        <f t="shared" si="38"/>
        <v>0</v>
      </c>
      <c r="F46" s="461">
        <f t="shared" si="38"/>
        <v>0</v>
      </c>
      <c r="G46" s="461">
        <f t="shared" si="38"/>
        <v>0</v>
      </c>
      <c r="H46" s="461">
        <f t="shared" si="38"/>
        <v>0</v>
      </c>
      <c r="I46" s="461">
        <f t="shared" si="38"/>
        <v>0</v>
      </c>
      <c r="J46" s="461">
        <f t="shared" si="38"/>
        <v>0</v>
      </c>
      <c r="K46" s="461">
        <f t="shared" si="38"/>
        <v>0</v>
      </c>
      <c r="L46" s="489"/>
      <c r="M46" s="489"/>
      <c r="N46" s="482"/>
      <c r="O46" s="482"/>
      <c r="P46" s="482"/>
      <c r="Q46" s="482"/>
      <c r="R46" s="482"/>
      <c r="S46" s="482"/>
      <c r="T46" s="482"/>
    </row>
    <row r="47" spans="1:20" x14ac:dyDescent="0.25">
      <c r="A47" s="277"/>
      <c r="B47" s="101" t="s">
        <v>5</v>
      </c>
      <c r="C47" s="461">
        <f>C99</f>
        <v>351898.83413999988</v>
      </c>
      <c r="D47" s="461">
        <f t="shared" ref="D47:K47" si="39">D99</f>
        <v>391206.6635399998</v>
      </c>
      <c r="E47" s="461">
        <f t="shared" si="39"/>
        <v>367987.38353999995</v>
      </c>
      <c r="F47" s="461">
        <f t="shared" si="39"/>
        <v>352113.90353999991</v>
      </c>
      <c r="G47" s="461">
        <f t="shared" si="39"/>
        <v>385433.34353999991</v>
      </c>
      <c r="H47" s="461">
        <f t="shared" si="39"/>
        <v>401934.93353999988</v>
      </c>
      <c r="I47" s="461">
        <f t="shared" si="39"/>
        <v>401481.96353999985</v>
      </c>
      <c r="J47" s="461">
        <f t="shared" si="39"/>
        <v>399433.2035399999</v>
      </c>
      <c r="K47" s="461">
        <f t="shared" si="39"/>
        <v>402182.52353999985</v>
      </c>
      <c r="L47" s="489"/>
      <c r="M47" s="489"/>
      <c r="N47" s="482"/>
      <c r="O47" s="482"/>
      <c r="P47" s="482"/>
      <c r="Q47" s="482"/>
      <c r="R47" s="482"/>
      <c r="S47" s="482"/>
      <c r="T47" s="482"/>
    </row>
    <row r="48" spans="1:20" x14ac:dyDescent="0.25">
      <c r="A48" s="277"/>
      <c r="B48" s="101" t="s">
        <v>2</v>
      </c>
      <c r="C48" s="461">
        <f>C136</f>
        <v>55276.184124000021</v>
      </c>
      <c r="D48" s="461">
        <f t="shared" ref="D48:K48" si="40">D136</f>
        <v>82182.696624000033</v>
      </c>
      <c r="E48" s="461">
        <f t="shared" si="40"/>
        <v>84605.046624000053</v>
      </c>
      <c r="F48" s="461">
        <f t="shared" si="40"/>
        <v>55104.509124000018</v>
      </c>
      <c r="G48" s="461">
        <f t="shared" si="40"/>
        <v>56129.046624000031</v>
      </c>
      <c r="H48" s="461">
        <f t="shared" si="40"/>
        <v>72524.009124000047</v>
      </c>
      <c r="I48" s="461">
        <f t="shared" si="40"/>
        <v>81445.596624000042</v>
      </c>
      <c r="J48" s="461">
        <f t="shared" si="40"/>
        <v>80140.709124000045</v>
      </c>
      <c r="K48" s="461">
        <f t="shared" si="40"/>
        <v>76483.982424307513</v>
      </c>
      <c r="L48" s="489"/>
      <c r="M48" s="489"/>
      <c r="N48" s="482"/>
      <c r="O48" s="482"/>
      <c r="P48" s="482"/>
      <c r="Q48" s="482"/>
      <c r="R48" s="482"/>
      <c r="S48" s="482"/>
      <c r="T48" s="482"/>
    </row>
    <row r="49" spans="1:20" x14ac:dyDescent="0.25">
      <c r="A49" s="277"/>
      <c r="B49" s="101" t="s">
        <v>6</v>
      </c>
      <c r="C49" s="461">
        <f>C173</f>
        <v>51856.822079999962</v>
      </c>
      <c r="D49" s="461">
        <f t="shared" ref="D49:K49" si="41">D173</f>
        <v>53770.447079999976</v>
      </c>
      <c r="E49" s="461">
        <f t="shared" si="41"/>
        <v>50746.447079999984</v>
      </c>
      <c r="F49" s="461">
        <f t="shared" si="41"/>
        <v>53912.197079999969</v>
      </c>
      <c r="G49" s="461">
        <f t="shared" si="41"/>
        <v>57262.222079999956</v>
      </c>
      <c r="H49" s="461">
        <f t="shared" si="41"/>
        <v>57281.122079999986</v>
      </c>
      <c r="I49" s="461">
        <f t="shared" si="41"/>
        <v>58778.947079999969</v>
      </c>
      <c r="J49" s="461">
        <f t="shared" si="41"/>
        <v>59941.297079999968</v>
      </c>
      <c r="K49" s="461">
        <f t="shared" si="41"/>
        <v>58197.772079999973</v>
      </c>
      <c r="L49" s="489"/>
      <c r="M49" s="489"/>
      <c r="N49" s="482"/>
      <c r="O49" s="482"/>
      <c r="P49" s="482"/>
      <c r="Q49" s="482"/>
      <c r="R49" s="482"/>
      <c r="S49" s="482"/>
      <c r="T49" s="482"/>
    </row>
    <row r="50" spans="1:20" x14ac:dyDescent="0.25">
      <c r="A50" s="277"/>
      <c r="B50" s="101" t="s">
        <v>50</v>
      </c>
      <c r="C50" s="461">
        <f>C210</f>
        <v>0</v>
      </c>
      <c r="D50" s="461">
        <f t="shared" ref="D50:K50" si="42">D210</f>
        <v>0</v>
      </c>
      <c r="E50" s="461">
        <f t="shared" si="42"/>
        <v>0</v>
      </c>
      <c r="F50" s="461">
        <f t="shared" si="42"/>
        <v>0</v>
      </c>
      <c r="G50" s="461">
        <f t="shared" si="42"/>
        <v>0</v>
      </c>
      <c r="H50" s="461">
        <f t="shared" si="42"/>
        <v>0</v>
      </c>
      <c r="I50" s="461">
        <f t="shared" si="42"/>
        <v>0</v>
      </c>
      <c r="J50" s="461">
        <f t="shared" si="42"/>
        <v>0</v>
      </c>
      <c r="K50" s="461">
        <f t="shared" si="42"/>
        <v>0</v>
      </c>
      <c r="L50" s="489"/>
      <c r="M50" s="489"/>
      <c r="N50" s="482"/>
      <c r="O50" s="482"/>
      <c r="P50" s="482"/>
      <c r="Q50" s="482"/>
      <c r="R50" s="482"/>
      <c r="S50" s="482"/>
      <c r="T50" s="482"/>
    </row>
    <row r="51" spans="1:20" x14ac:dyDescent="0.25">
      <c r="A51" s="277"/>
      <c r="B51" s="107" t="s">
        <v>7</v>
      </c>
      <c r="C51" s="461">
        <f>C247</f>
        <v>677023.18677000003</v>
      </c>
      <c r="D51" s="461">
        <f t="shared" ref="D51:K51" si="43">D247</f>
        <v>714243.58677000005</v>
      </c>
      <c r="E51" s="461">
        <f t="shared" si="43"/>
        <v>751993.18677000003</v>
      </c>
      <c r="F51" s="461">
        <f t="shared" si="43"/>
        <v>784097.98677000019</v>
      </c>
      <c r="G51" s="461">
        <f t="shared" si="43"/>
        <v>813909.58677000005</v>
      </c>
      <c r="H51" s="461">
        <f t="shared" si="43"/>
        <v>849895.18677000003</v>
      </c>
      <c r="I51" s="461">
        <f t="shared" si="43"/>
        <v>891701.98676999984</v>
      </c>
      <c r="J51" s="461">
        <f t="shared" si="43"/>
        <v>926276.3867700001</v>
      </c>
      <c r="K51" s="461">
        <f t="shared" si="43"/>
        <v>962261.98677000019</v>
      </c>
      <c r="L51" s="489"/>
      <c r="M51" s="489"/>
      <c r="N51" s="482"/>
      <c r="O51" s="482"/>
      <c r="P51" s="482"/>
      <c r="Q51" s="482"/>
      <c r="R51" s="482"/>
      <c r="S51" s="482"/>
      <c r="T51" s="482"/>
    </row>
    <row r="52" spans="1:20" x14ac:dyDescent="0.25">
      <c r="A52" s="277"/>
      <c r="B52" s="101" t="s">
        <v>12</v>
      </c>
      <c r="C52" s="461">
        <f>C284</f>
        <v>470785.75393500004</v>
      </c>
      <c r="D52" s="461">
        <f t="shared" ref="D52:K52" si="44">D284</f>
        <v>467726.87492999993</v>
      </c>
      <c r="E52" s="461">
        <f t="shared" si="44"/>
        <v>721971.9523799998</v>
      </c>
      <c r="F52" s="461">
        <f t="shared" si="44"/>
        <v>848729.31947999983</v>
      </c>
      <c r="G52" s="461">
        <f t="shared" si="44"/>
        <v>905388.84512999991</v>
      </c>
      <c r="H52" s="461">
        <f t="shared" si="44"/>
        <v>965684.97647999984</v>
      </c>
      <c r="I52" s="461">
        <f t="shared" si="44"/>
        <v>1078482.7138049998</v>
      </c>
      <c r="J52" s="461">
        <f t="shared" si="44"/>
        <v>1176545.6501399998</v>
      </c>
      <c r="K52" s="461">
        <f t="shared" si="44"/>
        <v>1241802.0713699998</v>
      </c>
      <c r="L52" s="489"/>
      <c r="M52" s="489"/>
      <c r="N52" s="482"/>
      <c r="O52" s="482"/>
      <c r="P52" s="482"/>
      <c r="Q52" s="482"/>
      <c r="R52" s="482"/>
      <c r="S52" s="482"/>
      <c r="T52" s="482"/>
    </row>
    <row r="53" spans="1:20" x14ac:dyDescent="0.25">
      <c r="A53" s="277"/>
      <c r="B53" s="101" t="s">
        <v>8</v>
      </c>
      <c r="C53" s="461">
        <f>C321</f>
        <v>22090912.954087112</v>
      </c>
      <c r="D53" s="461">
        <f t="shared" ref="D53:K53" si="45">D321</f>
        <v>21881723.675245836</v>
      </c>
      <c r="E53" s="461">
        <f t="shared" si="45"/>
        <v>21674515.308391698</v>
      </c>
      <c r="F53" s="461">
        <f t="shared" si="45"/>
        <v>21469269.095334385</v>
      </c>
      <c r="G53" s="461">
        <f t="shared" si="45"/>
        <v>21265966.455513757</v>
      </c>
      <c r="H53" s="461">
        <f t="shared" si="45"/>
        <v>21064588.984317757</v>
      </c>
      <c r="I53" s="461">
        <f t="shared" si="45"/>
        <v>20739556.504459802</v>
      </c>
      <c r="J53" s="461">
        <f t="shared" si="45"/>
        <v>21500448.957245793</v>
      </c>
      <c r="K53" s="461">
        <f t="shared" si="45"/>
        <v>21183623.358227305</v>
      </c>
      <c r="L53" s="489"/>
      <c r="M53" s="489"/>
      <c r="N53" s="482"/>
      <c r="O53" s="482"/>
      <c r="P53" s="482"/>
      <c r="Q53" s="482"/>
      <c r="R53" s="482"/>
      <c r="S53" s="482"/>
      <c r="T53" s="482"/>
    </row>
    <row r="54" spans="1:20" x14ac:dyDescent="0.25">
      <c r="A54" s="277"/>
      <c r="B54" s="101" t="s">
        <v>9</v>
      </c>
      <c r="C54" s="461">
        <f>C358</f>
        <v>0</v>
      </c>
      <c r="D54" s="461">
        <f t="shared" ref="D54:K54" si="46">D358</f>
        <v>0</v>
      </c>
      <c r="E54" s="461">
        <f t="shared" si="46"/>
        <v>0</v>
      </c>
      <c r="F54" s="461">
        <f t="shared" si="46"/>
        <v>0</v>
      </c>
      <c r="G54" s="461">
        <f t="shared" si="46"/>
        <v>0</v>
      </c>
      <c r="H54" s="461">
        <f t="shared" si="46"/>
        <v>0</v>
      </c>
      <c r="I54" s="461">
        <f t="shared" si="46"/>
        <v>0</v>
      </c>
      <c r="J54" s="461">
        <f t="shared" si="46"/>
        <v>0</v>
      </c>
      <c r="K54" s="461">
        <f t="shared" si="46"/>
        <v>0</v>
      </c>
      <c r="L54" s="489"/>
      <c r="M54" s="489"/>
      <c r="N54" s="482"/>
      <c r="O54" s="482"/>
      <c r="P54" s="482"/>
      <c r="Q54" s="482"/>
      <c r="R54" s="482"/>
      <c r="S54" s="482"/>
      <c r="T54" s="482"/>
    </row>
    <row r="55" spans="1:20" x14ac:dyDescent="0.25">
      <c r="A55" s="277"/>
      <c r="B55" s="101" t="s">
        <v>10</v>
      </c>
      <c r="C55" s="461">
        <f>C395</f>
        <v>51059.218769999999</v>
      </c>
      <c r="D55" s="461">
        <f t="shared" ref="D55:K55" si="47">D395</f>
        <v>52111.234769999995</v>
      </c>
      <c r="E55" s="461">
        <f t="shared" si="47"/>
        <v>53184.082770000001</v>
      </c>
      <c r="F55" s="461">
        <f t="shared" si="47"/>
        <v>54309.010770000008</v>
      </c>
      <c r="G55" s="461">
        <f t="shared" si="47"/>
        <v>55381.858769999999</v>
      </c>
      <c r="H55" s="461">
        <f t="shared" si="47"/>
        <v>56538.034770000006</v>
      </c>
      <c r="I55" s="461">
        <f t="shared" si="47"/>
        <v>56954.674769999998</v>
      </c>
      <c r="J55" s="461">
        <f t="shared" si="47"/>
        <v>57652.546770000008</v>
      </c>
      <c r="K55" s="461">
        <f t="shared" si="47"/>
        <v>61621.042770000015</v>
      </c>
      <c r="L55" s="489"/>
      <c r="M55" s="489"/>
      <c r="N55" s="482"/>
      <c r="O55" s="482"/>
      <c r="P55" s="482"/>
      <c r="Q55" s="482"/>
      <c r="R55" s="482"/>
      <c r="S55" s="482"/>
      <c r="T55" s="482"/>
    </row>
    <row r="56" spans="1:20" x14ac:dyDescent="0.25">
      <c r="A56" s="277"/>
      <c r="B56" s="353" t="s">
        <v>269</v>
      </c>
      <c r="C56" s="483">
        <f t="shared" ref="C56:K56" si="48">SUM(C46:C55)</f>
        <v>23748812.953906115</v>
      </c>
      <c r="D56" s="483">
        <f t="shared" si="48"/>
        <v>23642965.178959835</v>
      </c>
      <c r="E56" s="483">
        <f t="shared" si="48"/>
        <v>23705003.407555699</v>
      </c>
      <c r="F56" s="483">
        <f t="shared" si="48"/>
        <v>23617536.022098385</v>
      </c>
      <c r="G56" s="483">
        <f t="shared" si="48"/>
        <v>23539471.358427759</v>
      </c>
      <c r="H56" s="483">
        <f t="shared" si="48"/>
        <v>23468447.247081757</v>
      </c>
      <c r="I56" s="483">
        <f t="shared" si="48"/>
        <v>23308402.387048803</v>
      </c>
      <c r="J56" s="483">
        <f t="shared" si="48"/>
        <v>24200438.750669792</v>
      </c>
      <c r="K56" s="483">
        <f t="shared" si="48"/>
        <v>23986172.737181611</v>
      </c>
      <c r="L56" s="489"/>
      <c r="M56" s="489"/>
      <c r="N56" s="482"/>
      <c r="O56" s="482"/>
      <c r="P56" s="482"/>
      <c r="Q56" s="482"/>
      <c r="R56" s="482"/>
      <c r="S56" s="482"/>
      <c r="T56" s="482"/>
    </row>
    <row r="57" spans="1:20" x14ac:dyDescent="0.25">
      <c r="A57" s="277"/>
      <c r="B57" s="286"/>
      <c r="C57" s="175"/>
      <c r="D57" s="175"/>
      <c r="E57" s="175"/>
      <c r="F57" s="175"/>
      <c r="G57" s="175"/>
      <c r="H57" s="175"/>
      <c r="I57" s="175"/>
      <c r="J57" s="175"/>
      <c r="K57" s="175"/>
    </row>
    <row r="58" spans="1:20" x14ac:dyDescent="0.25">
      <c r="A58" s="277"/>
      <c r="B58" s="279"/>
      <c r="C58" s="279"/>
      <c r="D58" s="279"/>
      <c r="E58" s="277"/>
      <c r="F58" s="277"/>
      <c r="G58" s="277"/>
      <c r="H58" s="277"/>
      <c r="I58" s="277"/>
      <c r="J58" s="277"/>
      <c r="K58" s="277"/>
    </row>
    <row r="59" spans="1:20" x14ac:dyDescent="0.25">
      <c r="A59" s="277"/>
      <c r="B59" s="459" t="s">
        <v>598</v>
      </c>
      <c r="C59" s="279"/>
      <c r="D59" s="279"/>
      <c r="E59" s="277"/>
      <c r="F59" s="277"/>
      <c r="G59" s="277"/>
      <c r="H59" s="277"/>
      <c r="I59" s="277"/>
      <c r="J59" s="277"/>
      <c r="K59" s="277"/>
    </row>
    <row r="60" spans="1:20" x14ac:dyDescent="0.25">
      <c r="A60" s="277"/>
      <c r="B60" s="279"/>
      <c r="C60" s="279"/>
      <c r="D60" s="279"/>
      <c r="E60" s="277"/>
      <c r="F60" s="277"/>
      <c r="G60" s="277"/>
      <c r="H60" s="277"/>
      <c r="I60" s="277"/>
      <c r="J60" s="277"/>
      <c r="K60" s="277"/>
    </row>
    <row r="61" spans="1:20" x14ac:dyDescent="0.25">
      <c r="A61" s="277"/>
      <c r="B61" s="280" t="s">
        <v>57</v>
      </c>
      <c r="C61" s="419">
        <v>2005</v>
      </c>
      <c r="D61" s="419">
        <v>2006</v>
      </c>
      <c r="E61" s="419">
        <v>2007</v>
      </c>
      <c r="F61" s="419">
        <v>2008</v>
      </c>
      <c r="G61" s="419">
        <v>2009</v>
      </c>
      <c r="H61" s="419">
        <v>2010</v>
      </c>
      <c r="I61" s="419">
        <v>2011</v>
      </c>
      <c r="J61" s="419">
        <v>2012</v>
      </c>
      <c r="K61" s="420">
        <v>2013</v>
      </c>
      <c r="L61" s="281"/>
    </row>
    <row r="62" spans="1:20" x14ac:dyDescent="0.25">
      <c r="A62" s="277"/>
      <c r="B62" s="287" t="s">
        <v>4</v>
      </c>
      <c r="C62" s="413">
        <f>SUM(C63:C98)</f>
        <v>0</v>
      </c>
      <c r="D62" s="413">
        <f t="shared" ref="D62:K62" si="49">SUM(D63:D98)</f>
        <v>0</v>
      </c>
      <c r="E62" s="413">
        <f t="shared" si="49"/>
        <v>0</v>
      </c>
      <c r="F62" s="413">
        <f t="shared" si="49"/>
        <v>0</v>
      </c>
      <c r="G62" s="413">
        <f t="shared" si="49"/>
        <v>0</v>
      </c>
      <c r="H62" s="413">
        <f t="shared" si="49"/>
        <v>0</v>
      </c>
      <c r="I62" s="413">
        <f t="shared" si="49"/>
        <v>0</v>
      </c>
      <c r="J62" s="413">
        <f t="shared" si="49"/>
        <v>0</v>
      </c>
      <c r="K62" s="414">
        <f t="shared" si="49"/>
        <v>0</v>
      </c>
      <c r="L62" s="288"/>
    </row>
    <row r="63" spans="1:20" s="282" customFormat="1" x14ac:dyDescent="0.25">
      <c r="B63" s="283" t="s">
        <v>143</v>
      </c>
      <c r="C63" s="300">
        <f>'Iron&amp;Steel'!D544+'Iron&amp;Steel'!D582+'Iron&amp;Steel'!D620</f>
        <v>0</v>
      </c>
      <c r="D63" s="205">
        <f>'Iron&amp;Steel'!E544+'Iron&amp;Steel'!E582+'Iron&amp;Steel'!E620</f>
        <v>0</v>
      </c>
      <c r="E63" s="205">
        <f>'Iron&amp;Steel'!F544+'Iron&amp;Steel'!F582+'Iron&amp;Steel'!F620</f>
        <v>0</v>
      </c>
      <c r="F63" s="205">
        <f>'Iron&amp;Steel'!G544+'Iron&amp;Steel'!G582+'Iron&amp;Steel'!G620</f>
        <v>0</v>
      </c>
      <c r="G63" s="205">
        <f>'Iron&amp;Steel'!H544+'Iron&amp;Steel'!H582+'Iron&amp;Steel'!H620</f>
        <v>0</v>
      </c>
      <c r="H63" s="205">
        <f>'Iron&amp;Steel'!I544+'Iron&amp;Steel'!I582+'Iron&amp;Steel'!I620</f>
        <v>0</v>
      </c>
      <c r="I63" s="205">
        <f>'Iron&amp;Steel'!J544+'Iron&amp;Steel'!J582+'Iron&amp;Steel'!J620</f>
        <v>0</v>
      </c>
      <c r="J63" s="205">
        <f>'Iron&amp;Steel'!K544+'Iron&amp;Steel'!K582+'Iron&amp;Steel'!K620</f>
        <v>0</v>
      </c>
      <c r="K63" s="206">
        <f>'Iron&amp;Steel'!L544+'Iron&amp;Steel'!L582+'Iron&amp;Steel'!L620</f>
        <v>0</v>
      </c>
      <c r="L63" s="173"/>
    </row>
    <row r="64" spans="1:20" s="282" customFormat="1" x14ac:dyDescent="0.25">
      <c r="B64" s="283" t="s">
        <v>144</v>
      </c>
      <c r="C64" s="300">
        <f>'Iron&amp;Steel'!D545+'Iron&amp;Steel'!D583+'Iron&amp;Steel'!D621</f>
        <v>0</v>
      </c>
      <c r="D64" s="205">
        <f>'Iron&amp;Steel'!E545+'Iron&amp;Steel'!E583+'Iron&amp;Steel'!E621</f>
        <v>0</v>
      </c>
      <c r="E64" s="205">
        <f>'Iron&amp;Steel'!F545+'Iron&amp;Steel'!F583+'Iron&amp;Steel'!F621</f>
        <v>0</v>
      </c>
      <c r="F64" s="205">
        <f>'Iron&amp;Steel'!G545+'Iron&amp;Steel'!G583+'Iron&amp;Steel'!G621</f>
        <v>0</v>
      </c>
      <c r="G64" s="205">
        <f>'Iron&amp;Steel'!H545+'Iron&amp;Steel'!H583+'Iron&amp;Steel'!H621</f>
        <v>0</v>
      </c>
      <c r="H64" s="205">
        <f>'Iron&amp;Steel'!I545+'Iron&amp;Steel'!I583+'Iron&amp;Steel'!I621</f>
        <v>0</v>
      </c>
      <c r="I64" s="205">
        <f>'Iron&amp;Steel'!J545+'Iron&amp;Steel'!J583+'Iron&amp;Steel'!J621</f>
        <v>0</v>
      </c>
      <c r="J64" s="205">
        <f>'Iron&amp;Steel'!K545+'Iron&amp;Steel'!K583+'Iron&amp;Steel'!K621</f>
        <v>0</v>
      </c>
      <c r="K64" s="206">
        <f>'Iron&amp;Steel'!L545+'Iron&amp;Steel'!L583+'Iron&amp;Steel'!L621</f>
        <v>0</v>
      </c>
      <c r="L64" s="173"/>
    </row>
    <row r="65" spans="2:12" s="282" customFormat="1" x14ac:dyDescent="0.25">
      <c r="B65" s="283" t="s">
        <v>145</v>
      </c>
      <c r="C65" s="300">
        <f>'Iron&amp;Steel'!D546+'Iron&amp;Steel'!D584+'Iron&amp;Steel'!D622</f>
        <v>0</v>
      </c>
      <c r="D65" s="205">
        <f>'Iron&amp;Steel'!E546+'Iron&amp;Steel'!E584+'Iron&amp;Steel'!E622</f>
        <v>0</v>
      </c>
      <c r="E65" s="205">
        <f>'Iron&amp;Steel'!F546+'Iron&amp;Steel'!F584+'Iron&amp;Steel'!F622</f>
        <v>0</v>
      </c>
      <c r="F65" s="205">
        <f>'Iron&amp;Steel'!G546+'Iron&amp;Steel'!G584+'Iron&amp;Steel'!G622</f>
        <v>0</v>
      </c>
      <c r="G65" s="205">
        <f>'Iron&amp;Steel'!H546+'Iron&amp;Steel'!H584+'Iron&amp;Steel'!H622</f>
        <v>0</v>
      </c>
      <c r="H65" s="205">
        <f>'Iron&amp;Steel'!I546+'Iron&amp;Steel'!I584+'Iron&amp;Steel'!I622</f>
        <v>0</v>
      </c>
      <c r="I65" s="205">
        <f>'Iron&amp;Steel'!J546+'Iron&amp;Steel'!J584+'Iron&amp;Steel'!J622</f>
        <v>0</v>
      </c>
      <c r="J65" s="205">
        <f>'Iron&amp;Steel'!K546+'Iron&amp;Steel'!K584+'Iron&amp;Steel'!K622</f>
        <v>0</v>
      </c>
      <c r="K65" s="206">
        <f>'Iron&amp;Steel'!L546+'Iron&amp;Steel'!L584+'Iron&amp;Steel'!L622</f>
        <v>0</v>
      </c>
      <c r="L65" s="173"/>
    </row>
    <row r="66" spans="2:12" s="282" customFormat="1" x14ac:dyDescent="0.25">
      <c r="B66" s="283" t="s">
        <v>146</v>
      </c>
      <c r="C66" s="300">
        <f>'Iron&amp;Steel'!D547+'Iron&amp;Steel'!D585+'Iron&amp;Steel'!D623</f>
        <v>0</v>
      </c>
      <c r="D66" s="205">
        <f>'Iron&amp;Steel'!E547+'Iron&amp;Steel'!E585+'Iron&amp;Steel'!E623</f>
        <v>0</v>
      </c>
      <c r="E66" s="205">
        <f>'Iron&amp;Steel'!F547+'Iron&amp;Steel'!F585+'Iron&amp;Steel'!F623</f>
        <v>0</v>
      </c>
      <c r="F66" s="205">
        <f>'Iron&amp;Steel'!G547+'Iron&amp;Steel'!G585+'Iron&amp;Steel'!G623</f>
        <v>0</v>
      </c>
      <c r="G66" s="205">
        <f>'Iron&amp;Steel'!H547+'Iron&amp;Steel'!H585+'Iron&amp;Steel'!H623</f>
        <v>0</v>
      </c>
      <c r="H66" s="205">
        <f>'Iron&amp;Steel'!I547+'Iron&amp;Steel'!I585+'Iron&amp;Steel'!I623</f>
        <v>0</v>
      </c>
      <c r="I66" s="205">
        <f>'Iron&amp;Steel'!J547+'Iron&amp;Steel'!J585+'Iron&amp;Steel'!J623</f>
        <v>0</v>
      </c>
      <c r="J66" s="205">
        <f>'Iron&amp;Steel'!K547+'Iron&amp;Steel'!K585+'Iron&amp;Steel'!K623</f>
        <v>0</v>
      </c>
      <c r="K66" s="206">
        <f>'Iron&amp;Steel'!L547+'Iron&amp;Steel'!L585+'Iron&amp;Steel'!L623</f>
        <v>0</v>
      </c>
      <c r="L66" s="173"/>
    </row>
    <row r="67" spans="2:12" s="282" customFormat="1" x14ac:dyDescent="0.25">
      <c r="B67" s="283" t="s">
        <v>147</v>
      </c>
      <c r="C67" s="300">
        <f>'Iron&amp;Steel'!D548+'Iron&amp;Steel'!D586+'Iron&amp;Steel'!D624</f>
        <v>0</v>
      </c>
      <c r="D67" s="205">
        <f>'Iron&amp;Steel'!E548+'Iron&amp;Steel'!E586+'Iron&amp;Steel'!E624</f>
        <v>0</v>
      </c>
      <c r="E67" s="205">
        <f>'Iron&amp;Steel'!F548+'Iron&amp;Steel'!F586+'Iron&amp;Steel'!F624</f>
        <v>0</v>
      </c>
      <c r="F67" s="205">
        <f>'Iron&amp;Steel'!G548+'Iron&amp;Steel'!G586+'Iron&amp;Steel'!G624</f>
        <v>0</v>
      </c>
      <c r="G67" s="205">
        <f>'Iron&amp;Steel'!H548+'Iron&amp;Steel'!H586+'Iron&amp;Steel'!H624</f>
        <v>0</v>
      </c>
      <c r="H67" s="205">
        <f>'Iron&amp;Steel'!I548+'Iron&amp;Steel'!I586+'Iron&amp;Steel'!I624</f>
        <v>0</v>
      </c>
      <c r="I67" s="205">
        <f>'Iron&amp;Steel'!J548+'Iron&amp;Steel'!J586+'Iron&amp;Steel'!J624</f>
        <v>0</v>
      </c>
      <c r="J67" s="205">
        <f>'Iron&amp;Steel'!K548+'Iron&amp;Steel'!K586+'Iron&amp;Steel'!K624</f>
        <v>0</v>
      </c>
      <c r="K67" s="206">
        <f>'Iron&amp;Steel'!L548+'Iron&amp;Steel'!L586+'Iron&amp;Steel'!L624</f>
        <v>0</v>
      </c>
      <c r="L67" s="173"/>
    </row>
    <row r="68" spans="2:12" s="282" customFormat="1" x14ac:dyDescent="0.25">
      <c r="B68" s="283" t="s">
        <v>148</v>
      </c>
      <c r="C68" s="300">
        <f>'Iron&amp;Steel'!D549+'Iron&amp;Steel'!D587+'Iron&amp;Steel'!D625</f>
        <v>0</v>
      </c>
      <c r="D68" s="205">
        <f>'Iron&amp;Steel'!E549+'Iron&amp;Steel'!E587+'Iron&amp;Steel'!E625</f>
        <v>0</v>
      </c>
      <c r="E68" s="205">
        <f>'Iron&amp;Steel'!F549+'Iron&amp;Steel'!F587+'Iron&amp;Steel'!F625</f>
        <v>0</v>
      </c>
      <c r="F68" s="205">
        <f>'Iron&amp;Steel'!G549+'Iron&amp;Steel'!G587+'Iron&amp;Steel'!G625</f>
        <v>0</v>
      </c>
      <c r="G68" s="205">
        <f>'Iron&amp;Steel'!H549+'Iron&amp;Steel'!H587+'Iron&amp;Steel'!H625</f>
        <v>0</v>
      </c>
      <c r="H68" s="205">
        <f>'Iron&amp;Steel'!I549+'Iron&amp;Steel'!I587+'Iron&amp;Steel'!I625</f>
        <v>0</v>
      </c>
      <c r="I68" s="205">
        <f>'Iron&amp;Steel'!J549+'Iron&amp;Steel'!J587+'Iron&amp;Steel'!J625</f>
        <v>0</v>
      </c>
      <c r="J68" s="205">
        <f>'Iron&amp;Steel'!K549+'Iron&amp;Steel'!K587+'Iron&amp;Steel'!K625</f>
        <v>0</v>
      </c>
      <c r="K68" s="206">
        <f>'Iron&amp;Steel'!L549+'Iron&amp;Steel'!L587+'Iron&amp;Steel'!L625</f>
        <v>0</v>
      </c>
      <c r="L68" s="173"/>
    </row>
    <row r="69" spans="2:12" s="282" customFormat="1" x14ac:dyDescent="0.25">
      <c r="B69" s="283" t="s">
        <v>149</v>
      </c>
      <c r="C69" s="300">
        <f>'Iron&amp;Steel'!D550+'Iron&amp;Steel'!D588+'Iron&amp;Steel'!D626</f>
        <v>0</v>
      </c>
      <c r="D69" s="205">
        <f>'Iron&amp;Steel'!E550+'Iron&amp;Steel'!E588+'Iron&amp;Steel'!E626</f>
        <v>0</v>
      </c>
      <c r="E69" s="205">
        <f>'Iron&amp;Steel'!F550+'Iron&amp;Steel'!F588+'Iron&amp;Steel'!F626</f>
        <v>0</v>
      </c>
      <c r="F69" s="205">
        <f>'Iron&amp;Steel'!G550+'Iron&amp;Steel'!G588+'Iron&amp;Steel'!G626</f>
        <v>0</v>
      </c>
      <c r="G69" s="205">
        <f>'Iron&amp;Steel'!H550+'Iron&amp;Steel'!H588+'Iron&amp;Steel'!H626</f>
        <v>0</v>
      </c>
      <c r="H69" s="205">
        <f>'Iron&amp;Steel'!I550+'Iron&amp;Steel'!I588+'Iron&amp;Steel'!I626</f>
        <v>0</v>
      </c>
      <c r="I69" s="205">
        <f>'Iron&amp;Steel'!J550+'Iron&amp;Steel'!J588+'Iron&amp;Steel'!J626</f>
        <v>0</v>
      </c>
      <c r="J69" s="205">
        <f>'Iron&amp;Steel'!K550+'Iron&amp;Steel'!K588+'Iron&amp;Steel'!K626</f>
        <v>0</v>
      </c>
      <c r="K69" s="206">
        <f>'Iron&amp;Steel'!L550+'Iron&amp;Steel'!L588+'Iron&amp;Steel'!L626</f>
        <v>0</v>
      </c>
      <c r="L69" s="173"/>
    </row>
    <row r="70" spans="2:12" s="282" customFormat="1" x14ac:dyDescent="0.25">
      <c r="B70" s="283" t="s">
        <v>150</v>
      </c>
      <c r="C70" s="300">
        <f>'Iron&amp;Steel'!D551+'Iron&amp;Steel'!D589+'Iron&amp;Steel'!D627</f>
        <v>0</v>
      </c>
      <c r="D70" s="205">
        <f>'Iron&amp;Steel'!E551+'Iron&amp;Steel'!E589+'Iron&amp;Steel'!E627</f>
        <v>0</v>
      </c>
      <c r="E70" s="205">
        <f>'Iron&amp;Steel'!F551+'Iron&amp;Steel'!F589+'Iron&amp;Steel'!F627</f>
        <v>0</v>
      </c>
      <c r="F70" s="205">
        <f>'Iron&amp;Steel'!G551+'Iron&amp;Steel'!G589+'Iron&amp;Steel'!G627</f>
        <v>0</v>
      </c>
      <c r="G70" s="205">
        <f>'Iron&amp;Steel'!H551+'Iron&amp;Steel'!H589+'Iron&amp;Steel'!H627</f>
        <v>0</v>
      </c>
      <c r="H70" s="205">
        <f>'Iron&amp;Steel'!I551+'Iron&amp;Steel'!I589+'Iron&amp;Steel'!I627</f>
        <v>0</v>
      </c>
      <c r="I70" s="205">
        <f>'Iron&amp;Steel'!J551+'Iron&amp;Steel'!J589+'Iron&amp;Steel'!J627</f>
        <v>0</v>
      </c>
      <c r="J70" s="205">
        <f>'Iron&amp;Steel'!K551+'Iron&amp;Steel'!K589+'Iron&amp;Steel'!K627</f>
        <v>0</v>
      </c>
      <c r="K70" s="206">
        <f>'Iron&amp;Steel'!L551+'Iron&amp;Steel'!L589+'Iron&amp;Steel'!L627</f>
        <v>0</v>
      </c>
      <c r="L70" s="173"/>
    </row>
    <row r="71" spans="2:12" s="282" customFormat="1" x14ac:dyDescent="0.25">
      <c r="B71" s="283" t="s">
        <v>151</v>
      </c>
      <c r="C71" s="300">
        <f>'Iron&amp;Steel'!D552+'Iron&amp;Steel'!D590+'Iron&amp;Steel'!D628</f>
        <v>0</v>
      </c>
      <c r="D71" s="205">
        <f>'Iron&amp;Steel'!E552+'Iron&amp;Steel'!E590+'Iron&amp;Steel'!E628</f>
        <v>0</v>
      </c>
      <c r="E71" s="205">
        <f>'Iron&amp;Steel'!F552+'Iron&amp;Steel'!F590+'Iron&amp;Steel'!F628</f>
        <v>0</v>
      </c>
      <c r="F71" s="205">
        <f>'Iron&amp;Steel'!G552+'Iron&amp;Steel'!G590+'Iron&amp;Steel'!G628</f>
        <v>0</v>
      </c>
      <c r="G71" s="205">
        <f>'Iron&amp;Steel'!H552+'Iron&amp;Steel'!H590+'Iron&amp;Steel'!H628</f>
        <v>0</v>
      </c>
      <c r="H71" s="205">
        <f>'Iron&amp;Steel'!I552+'Iron&amp;Steel'!I590+'Iron&amp;Steel'!I628</f>
        <v>0</v>
      </c>
      <c r="I71" s="205">
        <f>'Iron&amp;Steel'!J552+'Iron&amp;Steel'!J590+'Iron&amp;Steel'!J628</f>
        <v>0</v>
      </c>
      <c r="J71" s="205">
        <f>'Iron&amp;Steel'!K552+'Iron&amp;Steel'!K590+'Iron&amp;Steel'!K628</f>
        <v>0</v>
      </c>
      <c r="K71" s="206">
        <f>'Iron&amp;Steel'!L552+'Iron&amp;Steel'!L590+'Iron&amp;Steel'!L628</f>
        <v>0</v>
      </c>
      <c r="L71" s="173"/>
    </row>
    <row r="72" spans="2:12" s="282" customFormat="1" x14ac:dyDescent="0.25">
      <c r="B72" s="283" t="s">
        <v>152</v>
      </c>
      <c r="C72" s="300">
        <f>'Iron&amp;Steel'!D553+'Iron&amp;Steel'!D591+'Iron&amp;Steel'!D629</f>
        <v>0</v>
      </c>
      <c r="D72" s="205">
        <f>'Iron&amp;Steel'!E553+'Iron&amp;Steel'!E591+'Iron&amp;Steel'!E629</f>
        <v>0</v>
      </c>
      <c r="E72" s="205">
        <f>'Iron&amp;Steel'!F553+'Iron&amp;Steel'!F591+'Iron&amp;Steel'!F629</f>
        <v>0</v>
      </c>
      <c r="F72" s="205">
        <f>'Iron&amp;Steel'!G553+'Iron&amp;Steel'!G591+'Iron&amp;Steel'!G629</f>
        <v>0</v>
      </c>
      <c r="G72" s="205">
        <f>'Iron&amp;Steel'!H553+'Iron&amp;Steel'!H591+'Iron&amp;Steel'!H629</f>
        <v>0</v>
      </c>
      <c r="H72" s="205">
        <f>'Iron&amp;Steel'!I553+'Iron&amp;Steel'!I591+'Iron&amp;Steel'!I629</f>
        <v>0</v>
      </c>
      <c r="I72" s="205">
        <f>'Iron&amp;Steel'!J553+'Iron&amp;Steel'!J591+'Iron&amp;Steel'!J629</f>
        <v>0</v>
      </c>
      <c r="J72" s="205">
        <f>'Iron&amp;Steel'!K553+'Iron&amp;Steel'!K591+'Iron&amp;Steel'!K629</f>
        <v>0</v>
      </c>
      <c r="K72" s="206">
        <f>'Iron&amp;Steel'!L553+'Iron&amp;Steel'!L591+'Iron&amp;Steel'!L629</f>
        <v>0</v>
      </c>
      <c r="L72" s="173"/>
    </row>
    <row r="73" spans="2:12" s="282" customFormat="1" x14ac:dyDescent="0.25">
      <c r="B73" s="283" t="s">
        <v>153</v>
      </c>
      <c r="C73" s="300">
        <f>'Iron&amp;Steel'!D554+'Iron&amp;Steel'!D592+'Iron&amp;Steel'!D630</f>
        <v>0</v>
      </c>
      <c r="D73" s="205">
        <f>'Iron&amp;Steel'!E554+'Iron&amp;Steel'!E592+'Iron&amp;Steel'!E630</f>
        <v>0</v>
      </c>
      <c r="E73" s="205">
        <f>'Iron&amp;Steel'!F554+'Iron&amp;Steel'!F592+'Iron&amp;Steel'!F630</f>
        <v>0</v>
      </c>
      <c r="F73" s="205">
        <f>'Iron&amp;Steel'!G554+'Iron&amp;Steel'!G592+'Iron&amp;Steel'!G630</f>
        <v>0</v>
      </c>
      <c r="G73" s="205">
        <f>'Iron&amp;Steel'!H554+'Iron&amp;Steel'!H592+'Iron&amp;Steel'!H630</f>
        <v>0</v>
      </c>
      <c r="H73" s="205">
        <f>'Iron&amp;Steel'!I554+'Iron&amp;Steel'!I592+'Iron&amp;Steel'!I630</f>
        <v>0</v>
      </c>
      <c r="I73" s="205">
        <f>'Iron&amp;Steel'!J554+'Iron&amp;Steel'!J592+'Iron&amp;Steel'!J630</f>
        <v>0</v>
      </c>
      <c r="J73" s="205">
        <f>'Iron&amp;Steel'!K554+'Iron&amp;Steel'!K592+'Iron&amp;Steel'!K630</f>
        <v>0</v>
      </c>
      <c r="K73" s="206">
        <f>'Iron&amp;Steel'!L554+'Iron&amp;Steel'!L592+'Iron&amp;Steel'!L630</f>
        <v>0</v>
      </c>
      <c r="L73" s="173"/>
    </row>
    <row r="74" spans="2:12" s="282" customFormat="1" x14ac:dyDescent="0.25">
      <c r="B74" s="283" t="s">
        <v>154</v>
      </c>
      <c r="C74" s="300">
        <f>'Iron&amp;Steel'!D555+'Iron&amp;Steel'!D593+'Iron&amp;Steel'!D631</f>
        <v>0</v>
      </c>
      <c r="D74" s="205">
        <f>'Iron&amp;Steel'!E555+'Iron&amp;Steel'!E593+'Iron&amp;Steel'!E631</f>
        <v>0</v>
      </c>
      <c r="E74" s="205">
        <f>'Iron&amp;Steel'!F555+'Iron&amp;Steel'!F593+'Iron&amp;Steel'!F631</f>
        <v>0</v>
      </c>
      <c r="F74" s="205">
        <f>'Iron&amp;Steel'!G555+'Iron&amp;Steel'!G593+'Iron&amp;Steel'!G631</f>
        <v>0</v>
      </c>
      <c r="G74" s="205">
        <f>'Iron&amp;Steel'!H555+'Iron&amp;Steel'!H593+'Iron&amp;Steel'!H631</f>
        <v>0</v>
      </c>
      <c r="H74" s="205">
        <f>'Iron&amp;Steel'!I555+'Iron&amp;Steel'!I593+'Iron&amp;Steel'!I631</f>
        <v>0</v>
      </c>
      <c r="I74" s="205">
        <f>'Iron&amp;Steel'!J555+'Iron&amp;Steel'!J593+'Iron&amp;Steel'!J631</f>
        <v>0</v>
      </c>
      <c r="J74" s="205">
        <f>'Iron&amp;Steel'!K555+'Iron&amp;Steel'!K593+'Iron&amp;Steel'!K631</f>
        <v>0</v>
      </c>
      <c r="K74" s="206">
        <f>'Iron&amp;Steel'!L555+'Iron&amp;Steel'!L593+'Iron&amp;Steel'!L631</f>
        <v>0</v>
      </c>
      <c r="L74" s="173"/>
    </row>
    <row r="75" spans="2:12" s="282" customFormat="1" x14ac:dyDescent="0.25">
      <c r="B75" s="283" t="s">
        <v>155</v>
      </c>
      <c r="C75" s="300">
        <f>'Iron&amp;Steel'!D556+'Iron&amp;Steel'!D594+'Iron&amp;Steel'!D632</f>
        <v>0</v>
      </c>
      <c r="D75" s="205">
        <f>'Iron&amp;Steel'!E556+'Iron&amp;Steel'!E594+'Iron&amp;Steel'!E632</f>
        <v>0</v>
      </c>
      <c r="E75" s="205">
        <f>'Iron&amp;Steel'!F556+'Iron&amp;Steel'!F594+'Iron&amp;Steel'!F632</f>
        <v>0</v>
      </c>
      <c r="F75" s="205">
        <f>'Iron&amp;Steel'!G556+'Iron&amp;Steel'!G594+'Iron&amp;Steel'!G632</f>
        <v>0</v>
      </c>
      <c r="G75" s="205">
        <f>'Iron&amp;Steel'!H556+'Iron&amp;Steel'!H594+'Iron&amp;Steel'!H632</f>
        <v>0</v>
      </c>
      <c r="H75" s="205">
        <f>'Iron&amp;Steel'!I556+'Iron&amp;Steel'!I594+'Iron&amp;Steel'!I632</f>
        <v>0</v>
      </c>
      <c r="I75" s="205">
        <f>'Iron&amp;Steel'!J556+'Iron&amp;Steel'!J594+'Iron&amp;Steel'!J632</f>
        <v>0</v>
      </c>
      <c r="J75" s="205">
        <f>'Iron&amp;Steel'!K556+'Iron&amp;Steel'!K594+'Iron&amp;Steel'!K632</f>
        <v>0</v>
      </c>
      <c r="K75" s="206">
        <f>'Iron&amp;Steel'!L556+'Iron&amp;Steel'!L594+'Iron&amp;Steel'!L632</f>
        <v>0</v>
      </c>
      <c r="L75" s="173"/>
    </row>
    <row r="76" spans="2:12" s="282" customFormat="1" x14ac:dyDescent="0.25">
      <c r="B76" s="283" t="s">
        <v>156</v>
      </c>
      <c r="C76" s="300">
        <f>'Iron&amp;Steel'!D557+'Iron&amp;Steel'!D595+'Iron&amp;Steel'!D633</f>
        <v>0</v>
      </c>
      <c r="D76" s="205">
        <f>'Iron&amp;Steel'!E557+'Iron&amp;Steel'!E595+'Iron&amp;Steel'!E633</f>
        <v>0</v>
      </c>
      <c r="E76" s="205">
        <f>'Iron&amp;Steel'!F557+'Iron&amp;Steel'!F595+'Iron&amp;Steel'!F633</f>
        <v>0</v>
      </c>
      <c r="F76" s="205">
        <f>'Iron&amp;Steel'!G557+'Iron&amp;Steel'!G595+'Iron&amp;Steel'!G633</f>
        <v>0</v>
      </c>
      <c r="G76" s="205">
        <f>'Iron&amp;Steel'!H557+'Iron&amp;Steel'!H595+'Iron&amp;Steel'!H633</f>
        <v>0</v>
      </c>
      <c r="H76" s="205">
        <f>'Iron&amp;Steel'!I557+'Iron&amp;Steel'!I595+'Iron&amp;Steel'!I633</f>
        <v>0</v>
      </c>
      <c r="I76" s="205">
        <f>'Iron&amp;Steel'!J557+'Iron&amp;Steel'!J595+'Iron&amp;Steel'!J633</f>
        <v>0</v>
      </c>
      <c r="J76" s="205">
        <f>'Iron&amp;Steel'!K557+'Iron&amp;Steel'!K595+'Iron&amp;Steel'!K633</f>
        <v>0</v>
      </c>
      <c r="K76" s="206">
        <f>'Iron&amp;Steel'!L557+'Iron&amp;Steel'!L595+'Iron&amp;Steel'!L633</f>
        <v>0</v>
      </c>
      <c r="L76" s="173"/>
    </row>
    <row r="77" spans="2:12" s="282" customFormat="1" x14ac:dyDescent="0.25">
      <c r="B77" s="283" t="s">
        <v>157</v>
      </c>
      <c r="C77" s="300">
        <f>'Iron&amp;Steel'!D558+'Iron&amp;Steel'!D596+'Iron&amp;Steel'!D634</f>
        <v>0</v>
      </c>
      <c r="D77" s="205">
        <f>'Iron&amp;Steel'!E558+'Iron&amp;Steel'!E596+'Iron&amp;Steel'!E634</f>
        <v>0</v>
      </c>
      <c r="E77" s="205">
        <f>'Iron&amp;Steel'!F558+'Iron&amp;Steel'!F596+'Iron&amp;Steel'!F634</f>
        <v>0</v>
      </c>
      <c r="F77" s="205">
        <f>'Iron&amp;Steel'!G558+'Iron&amp;Steel'!G596+'Iron&amp;Steel'!G634</f>
        <v>0</v>
      </c>
      <c r="G77" s="205">
        <f>'Iron&amp;Steel'!H558+'Iron&amp;Steel'!H596+'Iron&amp;Steel'!H634</f>
        <v>0</v>
      </c>
      <c r="H77" s="205">
        <f>'Iron&amp;Steel'!I558+'Iron&amp;Steel'!I596+'Iron&amp;Steel'!I634</f>
        <v>0</v>
      </c>
      <c r="I77" s="205">
        <f>'Iron&amp;Steel'!J558+'Iron&amp;Steel'!J596+'Iron&amp;Steel'!J634</f>
        <v>0</v>
      </c>
      <c r="J77" s="205">
        <f>'Iron&amp;Steel'!K558+'Iron&amp;Steel'!K596+'Iron&amp;Steel'!K634</f>
        <v>0</v>
      </c>
      <c r="K77" s="206">
        <f>'Iron&amp;Steel'!L558+'Iron&amp;Steel'!L596+'Iron&amp;Steel'!L634</f>
        <v>0</v>
      </c>
      <c r="L77" s="173"/>
    </row>
    <row r="78" spans="2:12" s="282" customFormat="1" x14ac:dyDescent="0.25">
      <c r="B78" s="283" t="s">
        <v>158</v>
      </c>
      <c r="C78" s="300">
        <f>'Iron&amp;Steel'!D559+'Iron&amp;Steel'!D597+'Iron&amp;Steel'!D635</f>
        <v>0</v>
      </c>
      <c r="D78" s="205">
        <f>'Iron&amp;Steel'!E559+'Iron&amp;Steel'!E597+'Iron&amp;Steel'!E635</f>
        <v>0</v>
      </c>
      <c r="E78" s="205">
        <f>'Iron&amp;Steel'!F559+'Iron&amp;Steel'!F597+'Iron&amp;Steel'!F635</f>
        <v>0</v>
      </c>
      <c r="F78" s="205">
        <f>'Iron&amp;Steel'!G559+'Iron&amp;Steel'!G597+'Iron&amp;Steel'!G635</f>
        <v>0</v>
      </c>
      <c r="G78" s="205">
        <f>'Iron&amp;Steel'!H559+'Iron&amp;Steel'!H597+'Iron&amp;Steel'!H635</f>
        <v>0</v>
      </c>
      <c r="H78" s="205">
        <f>'Iron&amp;Steel'!I559+'Iron&amp;Steel'!I597+'Iron&amp;Steel'!I635</f>
        <v>0</v>
      </c>
      <c r="I78" s="205">
        <f>'Iron&amp;Steel'!J559+'Iron&amp;Steel'!J597+'Iron&amp;Steel'!J635</f>
        <v>0</v>
      </c>
      <c r="J78" s="205">
        <f>'Iron&amp;Steel'!K559+'Iron&amp;Steel'!K597+'Iron&amp;Steel'!K635</f>
        <v>0</v>
      </c>
      <c r="K78" s="206">
        <f>'Iron&amp;Steel'!L559+'Iron&amp;Steel'!L597+'Iron&amp;Steel'!L635</f>
        <v>0</v>
      </c>
      <c r="L78" s="173"/>
    </row>
    <row r="79" spans="2:12" s="282" customFormat="1" x14ac:dyDescent="0.25">
      <c r="B79" s="283" t="s">
        <v>159</v>
      </c>
      <c r="C79" s="300">
        <f>'Iron&amp;Steel'!D560+'Iron&amp;Steel'!D598+'Iron&amp;Steel'!D636</f>
        <v>0</v>
      </c>
      <c r="D79" s="205">
        <f>'Iron&amp;Steel'!E560+'Iron&amp;Steel'!E598+'Iron&amp;Steel'!E636</f>
        <v>0</v>
      </c>
      <c r="E79" s="205">
        <f>'Iron&amp;Steel'!F560+'Iron&amp;Steel'!F598+'Iron&amp;Steel'!F636</f>
        <v>0</v>
      </c>
      <c r="F79" s="205">
        <f>'Iron&amp;Steel'!G560+'Iron&amp;Steel'!G598+'Iron&amp;Steel'!G636</f>
        <v>0</v>
      </c>
      <c r="G79" s="205">
        <f>'Iron&amp;Steel'!H560+'Iron&amp;Steel'!H598+'Iron&amp;Steel'!H636</f>
        <v>0</v>
      </c>
      <c r="H79" s="205">
        <f>'Iron&amp;Steel'!I560+'Iron&amp;Steel'!I598+'Iron&amp;Steel'!I636</f>
        <v>0</v>
      </c>
      <c r="I79" s="205">
        <f>'Iron&amp;Steel'!J560+'Iron&amp;Steel'!J598+'Iron&amp;Steel'!J636</f>
        <v>0</v>
      </c>
      <c r="J79" s="205">
        <f>'Iron&amp;Steel'!K560+'Iron&amp;Steel'!K598+'Iron&amp;Steel'!K636</f>
        <v>0</v>
      </c>
      <c r="K79" s="206">
        <f>'Iron&amp;Steel'!L560+'Iron&amp;Steel'!L598+'Iron&amp;Steel'!L636</f>
        <v>0</v>
      </c>
      <c r="L79" s="173"/>
    </row>
    <row r="80" spans="2:12" s="282" customFormat="1" x14ac:dyDescent="0.25">
      <c r="B80" s="283" t="s">
        <v>160</v>
      </c>
      <c r="C80" s="300">
        <f>'Iron&amp;Steel'!D561+'Iron&amp;Steel'!D599+'Iron&amp;Steel'!D637</f>
        <v>0</v>
      </c>
      <c r="D80" s="205">
        <f>'Iron&amp;Steel'!E561+'Iron&amp;Steel'!E599+'Iron&amp;Steel'!E637</f>
        <v>0</v>
      </c>
      <c r="E80" s="205">
        <f>'Iron&amp;Steel'!F561+'Iron&amp;Steel'!F599+'Iron&amp;Steel'!F637</f>
        <v>0</v>
      </c>
      <c r="F80" s="205">
        <f>'Iron&amp;Steel'!G561+'Iron&amp;Steel'!G599+'Iron&amp;Steel'!G637</f>
        <v>0</v>
      </c>
      <c r="G80" s="205">
        <f>'Iron&amp;Steel'!H561+'Iron&amp;Steel'!H599+'Iron&amp;Steel'!H637</f>
        <v>0</v>
      </c>
      <c r="H80" s="205">
        <f>'Iron&amp;Steel'!I561+'Iron&amp;Steel'!I599+'Iron&amp;Steel'!I637</f>
        <v>0</v>
      </c>
      <c r="I80" s="205">
        <f>'Iron&amp;Steel'!J561+'Iron&amp;Steel'!J599+'Iron&amp;Steel'!J637</f>
        <v>0</v>
      </c>
      <c r="J80" s="205">
        <f>'Iron&amp;Steel'!K561+'Iron&amp;Steel'!K599+'Iron&amp;Steel'!K637</f>
        <v>0</v>
      </c>
      <c r="K80" s="206">
        <f>'Iron&amp;Steel'!L561+'Iron&amp;Steel'!L599+'Iron&amp;Steel'!L637</f>
        <v>0</v>
      </c>
      <c r="L80" s="173"/>
    </row>
    <row r="81" spans="2:12" s="282" customFormat="1" x14ac:dyDescent="0.25">
      <c r="B81" s="283" t="s">
        <v>161</v>
      </c>
      <c r="C81" s="300">
        <f>'Iron&amp;Steel'!D562+'Iron&amp;Steel'!D600+'Iron&amp;Steel'!D638</f>
        <v>0</v>
      </c>
      <c r="D81" s="205">
        <f>'Iron&amp;Steel'!E562+'Iron&amp;Steel'!E600+'Iron&amp;Steel'!E638</f>
        <v>0</v>
      </c>
      <c r="E81" s="205">
        <f>'Iron&amp;Steel'!F562+'Iron&amp;Steel'!F600+'Iron&amp;Steel'!F638</f>
        <v>0</v>
      </c>
      <c r="F81" s="205">
        <f>'Iron&amp;Steel'!G562+'Iron&amp;Steel'!G600+'Iron&amp;Steel'!G638</f>
        <v>0</v>
      </c>
      <c r="G81" s="205">
        <f>'Iron&amp;Steel'!H562+'Iron&amp;Steel'!H600+'Iron&amp;Steel'!H638</f>
        <v>0</v>
      </c>
      <c r="H81" s="205">
        <f>'Iron&amp;Steel'!I562+'Iron&amp;Steel'!I600+'Iron&amp;Steel'!I638</f>
        <v>0</v>
      </c>
      <c r="I81" s="205">
        <f>'Iron&amp;Steel'!J562+'Iron&amp;Steel'!J600+'Iron&amp;Steel'!J638</f>
        <v>0</v>
      </c>
      <c r="J81" s="205">
        <f>'Iron&amp;Steel'!K562+'Iron&amp;Steel'!K600+'Iron&amp;Steel'!K638</f>
        <v>0</v>
      </c>
      <c r="K81" s="206">
        <f>'Iron&amp;Steel'!L562+'Iron&amp;Steel'!L600+'Iron&amp;Steel'!L638</f>
        <v>0</v>
      </c>
      <c r="L81" s="173"/>
    </row>
    <row r="82" spans="2:12" s="282" customFormat="1" x14ac:dyDescent="0.25">
      <c r="B82" s="283" t="s">
        <v>162</v>
      </c>
      <c r="C82" s="300">
        <f>'Iron&amp;Steel'!D563+'Iron&amp;Steel'!D601+'Iron&amp;Steel'!D639</f>
        <v>0</v>
      </c>
      <c r="D82" s="205">
        <f>'Iron&amp;Steel'!E563+'Iron&amp;Steel'!E601+'Iron&amp;Steel'!E639</f>
        <v>0</v>
      </c>
      <c r="E82" s="205">
        <f>'Iron&amp;Steel'!F563+'Iron&amp;Steel'!F601+'Iron&amp;Steel'!F639</f>
        <v>0</v>
      </c>
      <c r="F82" s="205">
        <f>'Iron&amp;Steel'!G563+'Iron&amp;Steel'!G601+'Iron&amp;Steel'!G639</f>
        <v>0</v>
      </c>
      <c r="G82" s="205">
        <f>'Iron&amp;Steel'!H563+'Iron&amp;Steel'!H601+'Iron&amp;Steel'!H639</f>
        <v>0</v>
      </c>
      <c r="H82" s="205">
        <f>'Iron&amp;Steel'!I563+'Iron&amp;Steel'!I601+'Iron&amp;Steel'!I639</f>
        <v>0</v>
      </c>
      <c r="I82" s="205">
        <f>'Iron&amp;Steel'!J563+'Iron&amp;Steel'!J601+'Iron&amp;Steel'!J639</f>
        <v>0</v>
      </c>
      <c r="J82" s="205">
        <f>'Iron&amp;Steel'!K563+'Iron&amp;Steel'!K601+'Iron&amp;Steel'!K639</f>
        <v>0</v>
      </c>
      <c r="K82" s="206">
        <f>'Iron&amp;Steel'!L563+'Iron&amp;Steel'!L601+'Iron&amp;Steel'!L639</f>
        <v>0</v>
      </c>
      <c r="L82" s="173"/>
    </row>
    <row r="83" spans="2:12" s="282" customFormat="1" x14ac:dyDescent="0.25">
      <c r="B83" s="283" t="s">
        <v>163</v>
      </c>
      <c r="C83" s="300">
        <f>'Iron&amp;Steel'!D564+'Iron&amp;Steel'!D602+'Iron&amp;Steel'!D640</f>
        <v>0</v>
      </c>
      <c r="D83" s="205">
        <f>'Iron&amp;Steel'!E564+'Iron&amp;Steel'!E602+'Iron&amp;Steel'!E640</f>
        <v>0</v>
      </c>
      <c r="E83" s="205">
        <f>'Iron&amp;Steel'!F564+'Iron&amp;Steel'!F602+'Iron&amp;Steel'!F640</f>
        <v>0</v>
      </c>
      <c r="F83" s="205">
        <f>'Iron&amp;Steel'!G564+'Iron&amp;Steel'!G602+'Iron&amp;Steel'!G640</f>
        <v>0</v>
      </c>
      <c r="G83" s="205">
        <f>'Iron&amp;Steel'!H564+'Iron&amp;Steel'!H602+'Iron&amp;Steel'!H640</f>
        <v>0</v>
      </c>
      <c r="H83" s="205">
        <f>'Iron&amp;Steel'!I564+'Iron&amp;Steel'!I602+'Iron&amp;Steel'!I640</f>
        <v>0</v>
      </c>
      <c r="I83" s="205">
        <f>'Iron&amp;Steel'!J564+'Iron&amp;Steel'!J602+'Iron&amp;Steel'!J640</f>
        <v>0</v>
      </c>
      <c r="J83" s="205">
        <f>'Iron&amp;Steel'!K564+'Iron&amp;Steel'!K602+'Iron&amp;Steel'!K640</f>
        <v>0</v>
      </c>
      <c r="K83" s="206">
        <f>'Iron&amp;Steel'!L564+'Iron&amp;Steel'!L602+'Iron&amp;Steel'!L640</f>
        <v>0</v>
      </c>
      <c r="L83" s="173"/>
    </row>
    <row r="84" spans="2:12" s="282" customFormat="1" x14ac:dyDescent="0.25">
      <c r="B84" s="283" t="s">
        <v>164</v>
      </c>
      <c r="C84" s="300">
        <f>'Iron&amp;Steel'!D565+'Iron&amp;Steel'!D603+'Iron&amp;Steel'!D641</f>
        <v>0</v>
      </c>
      <c r="D84" s="205">
        <f>'Iron&amp;Steel'!E565+'Iron&amp;Steel'!E603+'Iron&amp;Steel'!E641</f>
        <v>0</v>
      </c>
      <c r="E84" s="205">
        <f>'Iron&amp;Steel'!F565+'Iron&amp;Steel'!F603+'Iron&amp;Steel'!F641</f>
        <v>0</v>
      </c>
      <c r="F84" s="205">
        <f>'Iron&amp;Steel'!G565+'Iron&amp;Steel'!G603+'Iron&amp;Steel'!G641</f>
        <v>0</v>
      </c>
      <c r="G84" s="205">
        <f>'Iron&amp;Steel'!H565+'Iron&amp;Steel'!H603+'Iron&amp;Steel'!H641</f>
        <v>0</v>
      </c>
      <c r="H84" s="205">
        <f>'Iron&amp;Steel'!I565+'Iron&amp;Steel'!I603+'Iron&amp;Steel'!I641</f>
        <v>0</v>
      </c>
      <c r="I84" s="205">
        <f>'Iron&amp;Steel'!J565+'Iron&amp;Steel'!J603+'Iron&amp;Steel'!J641</f>
        <v>0</v>
      </c>
      <c r="J84" s="205">
        <f>'Iron&amp;Steel'!K565+'Iron&amp;Steel'!K603+'Iron&amp;Steel'!K641</f>
        <v>0</v>
      </c>
      <c r="K84" s="206">
        <f>'Iron&amp;Steel'!L565+'Iron&amp;Steel'!L603+'Iron&amp;Steel'!L641</f>
        <v>0</v>
      </c>
      <c r="L84" s="173"/>
    </row>
    <row r="85" spans="2:12" s="282" customFormat="1" x14ac:dyDescent="0.25">
      <c r="B85" s="283" t="s">
        <v>165</v>
      </c>
      <c r="C85" s="300">
        <f>'Iron&amp;Steel'!D566+'Iron&amp;Steel'!D604+'Iron&amp;Steel'!D642</f>
        <v>0</v>
      </c>
      <c r="D85" s="205">
        <f>'Iron&amp;Steel'!E566+'Iron&amp;Steel'!E604+'Iron&amp;Steel'!E642</f>
        <v>0</v>
      </c>
      <c r="E85" s="205">
        <f>'Iron&amp;Steel'!F566+'Iron&amp;Steel'!F604+'Iron&amp;Steel'!F642</f>
        <v>0</v>
      </c>
      <c r="F85" s="205">
        <f>'Iron&amp;Steel'!G566+'Iron&amp;Steel'!G604+'Iron&amp;Steel'!G642</f>
        <v>0</v>
      </c>
      <c r="G85" s="205">
        <f>'Iron&amp;Steel'!H566+'Iron&amp;Steel'!H604+'Iron&amp;Steel'!H642</f>
        <v>0</v>
      </c>
      <c r="H85" s="205">
        <f>'Iron&amp;Steel'!I566+'Iron&amp;Steel'!I604+'Iron&amp;Steel'!I642</f>
        <v>0</v>
      </c>
      <c r="I85" s="205">
        <f>'Iron&amp;Steel'!J566+'Iron&amp;Steel'!J604+'Iron&amp;Steel'!J642</f>
        <v>0</v>
      </c>
      <c r="J85" s="205">
        <f>'Iron&amp;Steel'!K566+'Iron&amp;Steel'!K604+'Iron&amp;Steel'!K642</f>
        <v>0</v>
      </c>
      <c r="K85" s="206">
        <f>'Iron&amp;Steel'!L566+'Iron&amp;Steel'!L604+'Iron&amp;Steel'!L642</f>
        <v>0</v>
      </c>
      <c r="L85" s="173"/>
    </row>
    <row r="86" spans="2:12" s="282" customFormat="1" x14ac:dyDescent="0.25">
      <c r="B86" s="283" t="s">
        <v>166</v>
      </c>
      <c r="C86" s="300">
        <f>'Iron&amp;Steel'!D567+'Iron&amp;Steel'!D605+'Iron&amp;Steel'!D643</f>
        <v>0</v>
      </c>
      <c r="D86" s="205">
        <f>'Iron&amp;Steel'!E567+'Iron&amp;Steel'!E605+'Iron&amp;Steel'!E643</f>
        <v>0</v>
      </c>
      <c r="E86" s="205">
        <f>'Iron&amp;Steel'!F567+'Iron&amp;Steel'!F605+'Iron&amp;Steel'!F643</f>
        <v>0</v>
      </c>
      <c r="F86" s="205">
        <f>'Iron&amp;Steel'!G567+'Iron&amp;Steel'!G605+'Iron&amp;Steel'!G643</f>
        <v>0</v>
      </c>
      <c r="G86" s="205">
        <f>'Iron&amp;Steel'!H567+'Iron&amp;Steel'!H605+'Iron&amp;Steel'!H643</f>
        <v>0</v>
      </c>
      <c r="H86" s="205">
        <f>'Iron&amp;Steel'!I567+'Iron&amp;Steel'!I605+'Iron&amp;Steel'!I643</f>
        <v>0</v>
      </c>
      <c r="I86" s="205">
        <f>'Iron&amp;Steel'!J567+'Iron&amp;Steel'!J605+'Iron&amp;Steel'!J643</f>
        <v>0</v>
      </c>
      <c r="J86" s="205">
        <f>'Iron&amp;Steel'!K567+'Iron&amp;Steel'!K605+'Iron&amp;Steel'!K643</f>
        <v>0</v>
      </c>
      <c r="K86" s="206">
        <f>'Iron&amp;Steel'!L567+'Iron&amp;Steel'!L605+'Iron&amp;Steel'!L643</f>
        <v>0</v>
      </c>
      <c r="L86" s="173"/>
    </row>
    <row r="87" spans="2:12" s="282" customFormat="1" x14ac:dyDescent="0.25">
      <c r="B87" s="283" t="s">
        <v>167</v>
      </c>
      <c r="C87" s="300">
        <f>'Iron&amp;Steel'!D568+'Iron&amp;Steel'!D606+'Iron&amp;Steel'!D644</f>
        <v>0</v>
      </c>
      <c r="D87" s="205">
        <f>'Iron&amp;Steel'!E568+'Iron&amp;Steel'!E606+'Iron&amp;Steel'!E644</f>
        <v>0</v>
      </c>
      <c r="E87" s="205">
        <f>'Iron&amp;Steel'!F568+'Iron&amp;Steel'!F606+'Iron&amp;Steel'!F644</f>
        <v>0</v>
      </c>
      <c r="F87" s="205">
        <f>'Iron&amp;Steel'!G568+'Iron&amp;Steel'!G606+'Iron&amp;Steel'!G644</f>
        <v>0</v>
      </c>
      <c r="G87" s="205">
        <f>'Iron&amp;Steel'!H568+'Iron&amp;Steel'!H606+'Iron&amp;Steel'!H644</f>
        <v>0</v>
      </c>
      <c r="H87" s="205">
        <f>'Iron&amp;Steel'!I568+'Iron&amp;Steel'!I606+'Iron&amp;Steel'!I644</f>
        <v>0</v>
      </c>
      <c r="I87" s="205">
        <f>'Iron&amp;Steel'!J568+'Iron&amp;Steel'!J606+'Iron&amp;Steel'!J644</f>
        <v>0</v>
      </c>
      <c r="J87" s="205">
        <f>'Iron&amp;Steel'!K568+'Iron&amp;Steel'!K606+'Iron&amp;Steel'!K644</f>
        <v>0</v>
      </c>
      <c r="K87" s="206">
        <f>'Iron&amp;Steel'!L568+'Iron&amp;Steel'!L606+'Iron&amp;Steel'!L644</f>
        <v>0</v>
      </c>
      <c r="L87" s="173"/>
    </row>
    <row r="88" spans="2:12" s="282" customFormat="1" x14ac:dyDescent="0.25">
      <c r="B88" s="283" t="s">
        <v>168</v>
      </c>
      <c r="C88" s="300">
        <f>'Iron&amp;Steel'!D569+'Iron&amp;Steel'!D607+'Iron&amp;Steel'!D645</f>
        <v>0</v>
      </c>
      <c r="D88" s="205">
        <f>'Iron&amp;Steel'!E569+'Iron&amp;Steel'!E607+'Iron&amp;Steel'!E645</f>
        <v>0</v>
      </c>
      <c r="E88" s="205">
        <f>'Iron&amp;Steel'!F569+'Iron&amp;Steel'!F607+'Iron&amp;Steel'!F645</f>
        <v>0</v>
      </c>
      <c r="F88" s="205">
        <f>'Iron&amp;Steel'!G569+'Iron&amp;Steel'!G607+'Iron&amp;Steel'!G645</f>
        <v>0</v>
      </c>
      <c r="G88" s="205">
        <f>'Iron&amp;Steel'!H569+'Iron&amp;Steel'!H607+'Iron&amp;Steel'!H645</f>
        <v>0</v>
      </c>
      <c r="H88" s="205">
        <f>'Iron&amp;Steel'!I569+'Iron&amp;Steel'!I607+'Iron&amp;Steel'!I645</f>
        <v>0</v>
      </c>
      <c r="I88" s="205">
        <f>'Iron&amp;Steel'!J569+'Iron&amp;Steel'!J607+'Iron&amp;Steel'!J645</f>
        <v>0</v>
      </c>
      <c r="J88" s="205">
        <f>'Iron&amp;Steel'!K569+'Iron&amp;Steel'!K607+'Iron&amp;Steel'!K645</f>
        <v>0</v>
      </c>
      <c r="K88" s="206">
        <f>'Iron&amp;Steel'!L569+'Iron&amp;Steel'!L607+'Iron&amp;Steel'!L645</f>
        <v>0</v>
      </c>
      <c r="L88" s="173"/>
    </row>
    <row r="89" spans="2:12" s="282" customFormat="1" x14ac:dyDescent="0.25">
      <c r="B89" s="283" t="s">
        <v>169</v>
      </c>
      <c r="C89" s="300">
        <f>'Iron&amp;Steel'!D570+'Iron&amp;Steel'!D608+'Iron&amp;Steel'!D646</f>
        <v>0</v>
      </c>
      <c r="D89" s="205">
        <f>'Iron&amp;Steel'!E570+'Iron&amp;Steel'!E608+'Iron&amp;Steel'!E646</f>
        <v>0</v>
      </c>
      <c r="E89" s="205">
        <f>'Iron&amp;Steel'!F570+'Iron&amp;Steel'!F608+'Iron&amp;Steel'!F646</f>
        <v>0</v>
      </c>
      <c r="F89" s="205">
        <f>'Iron&amp;Steel'!G570+'Iron&amp;Steel'!G608+'Iron&amp;Steel'!G646</f>
        <v>0</v>
      </c>
      <c r="G89" s="205">
        <f>'Iron&amp;Steel'!H570+'Iron&amp;Steel'!H608+'Iron&amp;Steel'!H646</f>
        <v>0</v>
      </c>
      <c r="H89" s="205">
        <f>'Iron&amp;Steel'!I570+'Iron&amp;Steel'!I608+'Iron&amp;Steel'!I646</f>
        <v>0</v>
      </c>
      <c r="I89" s="205">
        <f>'Iron&amp;Steel'!J570+'Iron&amp;Steel'!J608+'Iron&amp;Steel'!J646</f>
        <v>0</v>
      </c>
      <c r="J89" s="205">
        <f>'Iron&amp;Steel'!K570+'Iron&amp;Steel'!K608+'Iron&amp;Steel'!K646</f>
        <v>0</v>
      </c>
      <c r="K89" s="206">
        <f>'Iron&amp;Steel'!L570+'Iron&amp;Steel'!L608+'Iron&amp;Steel'!L646</f>
        <v>0</v>
      </c>
      <c r="L89" s="173"/>
    </row>
    <row r="90" spans="2:12" s="282" customFormat="1" x14ac:dyDescent="0.25">
      <c r="B90" s="283" t="s">
        <v>170</v>
      </c>
      <c r="C90" s="300">
        <f>'Iron&amp;Steel'!D571+'Iron&amp;Steel'!D609+'Iron&amp;Steel'!D647</f>
        <v>0</v>
      </c>
      <c r="D90" s="205">
        <f>'Iron&amp;Steel'!E571+'Iron&amp;Steel'!E609+'Iron&amp;Steel'!E647</f>
        <v>0</v>
      </c>
      <c r="E90" s="205">
        <f>'Iron&amp;Steel'!F571+'Iron&amp;Steel'!F609+'Iron&amp;Steel'!F647</f>
        <v>0</v>
      </c>
      <c r="F90" s="205">
        <f>'Iron&amp;Steel'!G571+'Iron&amp;Steel'!G609+'Iron&amp;Steel'!G647</f>
        <v>0</v>
      </c>
      <c r="G90" s="205">
        <f>'Iron&amp;Steel'!H571+'Iron&amp;Steel'!H609+'Iron&amp;Steel'!H647</f>
        <v>0</v>
      </c>
      <c r="H90" s="205">
        <f>'Iron&amp;Steel'!I571+'Iron&amp;Steel'!I609+'Iron&amp;Steel'!I647</f>
        <v>0</v>
      </c>
      <c r="I90" s="205">
        <f>'Iron&amp;Steel'!J571+'Iron&amp;Steel'!J609+'Iron&amp;Steel'!J647</f>
        <v>0</v>
      </c>
      <c r="J90" s="205">
        <f>'Iron&amp;Steel'!K571+'Iron&amp;Steel'!K609+'Iron&amp;Steel'!K647</f>
        <v>0</v>
      </c>
      <c r="K90" s="206">
        <f>'Iron&amp;Steel'!L571+'Iron&amp;Steel'!L609+'Iron&amp;Steel'!L647</f>
        <v>0</v>
      </c>
      <c r="L90" s="173"/>
    </row>
    <row r="91" spans="2:12" s="282" customFormat="1" x14ac:dyDescent="0.25">
      <c r="B91" s="283" t="s">
        <v>171</v>
      </c>
      <c r="C91" s="300">
        <f>'Iron&amp;Steel'!D572+'Iron&amp;Steel'!D610+'Iron&amp;Steel'!D648</f>
        <v>0</v>
      </c>
      <c r="D91" s="205">
        <f>'Iron&amp;Steel'!E572+'Iron&amp;Steel'!E610+'Iron&amp;Steel'!E648</f>
        <v>0</v>
      </c>
      <c r="E91" s="205">
        <f>'Iron&amp;Steel'!F572+'Iron&amp;Steel'!F610+'Iron&amp;Steel'!F648</f>
        <v>0</v>
      </c>
      <c r="F91" s="205">
        <f>'Iron&amp;Steel'!G572+'Iron&amp;Steel'!G610+'Iron&amp;Steel'!G648</f>
        <v>0</v>
      </c>
      <c r="G91" s="205">
        <f>'Iron&amp;Steel'!H572+'Iron&amp;Steel'!H610+'Iron&amp;Steel'!H648</f>
        <v>0</v>
      </c>
      <c r="H91" s="205">
        <f>'Iron&amp;Steel'!I572+'Iron&amp;Steel'!I610+'Iron&amp;Steel'!I648</f>
        <v>0</v>
      </c>
      <c r="I91" s="205">
        <f>'Iron&amp;Steel'!J572+'Iron&amp;Steel'!J610+'Iron&amp;Steel'!J648</f>
        <v>0</v>
      </c>
      <c r="J91" s="205">
        <f>'Iron&amp;Steel'!K572+'Iron&amp;Steel'!K610+'Iron&amp;Steel'!K648</f>
        <v>0</v>
      </c>
      <c r="K91" s="206">
        <f>'Iron&amp;Steel'!L572+'Iron&amp;Steel'!L610+'Iron&amp;Steel'!L648</f>
        <v>0</v>
      </c>
      <c r="L91" s="173"/>
    </row>
    <row r="92" spans="2:12" s="282" customFormat="1" x14ac:dyDescent="0.25">
      <c r="B92" s="283" t="s">
        <v>172</v>
      </c>
      <c r="C92" s="300">
        <f>'Iron&amp;Steel'!D573+'Iron&amp;Steel'!D611+'Iron&amp;Steel'!D649</f>
        <v>0</v>
      </c>
      <c r="D92" s="205">
        <f>'Iron&amp;Steel'!E573+'Iron&amp;Steel'!E611+'Iron&amp;Steel'!E649</f>
        <v>0</v>
      </c>
      <c r="E92" s="205">
        <f>'Iron&amp;Steel'!F573+'Iron&amp;Steel'!F611+'Iron&amp;Steel'!F649</f>
        <v>0</v>
      </c>
      <c r="F92" s="205">
        <f>'Iron&amp;Steel'!G573+'Iron&amp;Steel'!G611+'Iron&amp;Steel'!G649</f>
        <v>0</v>
      </c>
      <c r="G92" s="205">
        <f>'Iron&amp;Steel'!H573+'Iron&amp;Steel'!H611+'Iron&amp;Steel'!H649</f>
        <v>0</v>
      </c>
      <c r="H92" s="205">
        <f>'Iron&amp;Steel'!I573+'Iron&amp;Steel'!I611+'Iron&amp;Steel'!I649</f>
        <v>0</v>
      </c>
      <c r="I92" s="205">
        <f>'Iron&amp;Steel'!J573+'Iron&amp;Steel'!J611+'Iron&amp;Steel'!J649</f>
        <v>0</v>
      </c>
      <c r="J92" s="205">
        <f>'Iron&amp;Steel'!K573+'Iron&amp;Steel'!K611+'Iron&amp;Steel'!K649</f>
        <v>0</v>
      </c>
      <c r="K92" s="206">
        <f>'Iron&amp;Steel'!L573+'Iron&amp;Steel'!L611+'Iron&amp;Steel'!L649</f>
        <v>0</v>
      </c>
      <c r="L92" s="173"/>
    </row>
    <row r="93" spans="2:12" s="282" customFormat="1" x14ac:dyDescent="0.25">
      <c r="B93" s="283" t="s">
        <v>173</v>
      </c>
      <c r="C93" s="300">
        <f>'Iron&amp;Steel'!D574+'Iron&amp;Steel'!D612+'Iron&amp;Steel'!D650</f>
        <v>0</v>
      </c>
      <c r="D93" s="205">
        <f>'Iron&amp;Steel'!E574+'Iron&amp;Steel'!E612+'Iron&amp;Steel'!E650</f>
        <v>0</v>
      </c>
      <c r="E93" s="205">
        <f>'Iron&amp;Steel'!F574+'Iron&amp;Steel'!F612+'Iron&amp;Steel'!F650</f>
        <v>0</v>
      </c>
      <c r="F93" s="205">
        <f>'Iron&amp;Steel'!G574+'Iron&amp;Steel'!G612+'Iron&amp;Steel'!G650</f>
        <v>0</v>
      </c>
      <c r="G93" s="205">
        <f>'Iron&amp;Steel'!H574+'Iron&amp;Steel'!H612+'Iron&amp;Steel'!H650</f>
        <v>0</v>
      </c>
      <c r="H93" s="205">
        <f>'Iron&amp;Steel'!I574+'Iron&amp;Steel'!I612+'Iron&amp;Steel'!I650</f>
        <v>0</v>
      </c>
      <c r="I93" s="205">
        <f>'Iron&amp;Steel'!J574+'Iron&amp;Steel'!J612+'Iron&amp;Steel'!J650</f>
        <v>0</v>
      </c>
      <c r="J93" s="205">
        <f>'Iron&amp;Steel'!K574+'Iron&amp;Steel'!K612+'Iron&amp;Steel'!K650</f>
        <v>0</v>
      </c>
      <c r="K93" s="206">
        <f>'Iron&amp;Steel'!L574+'Iron&amp;Steel'!L612+'Iron&amp;Steel'!L650</f>
        <v>0</v>
      </c>
      <c r="L93" s="173"/>
    </row>
    <row r="94" spans="2:12" s="282" customFormat="1" x14ac:dyDescent="0.25">
      <c r="B94" s="283" t="s">
        <v>193</v>
      </c>
      <c r="C94" s="300">
        <f>'Iron&amp;Steel'!D575+'Iron&amp;Steel'!D613+'Iron&amp;Steel'!D651</f>
        <v>0</v>
      </c>
      <c r="D94" s="205">
        <f>'Iron&amp;Steel'!E575+'Iron&amp;Steel'!E613+'Iron&amp;Steel'!E651</f>
        <v>0</v>
      </c>
      <c r="E94" s="205">
        <f>'Iron&amp;Steel'!F575+'Iron&amp;Steel'!F613+'Iron&amp;Steel'!F651</f>
        <v>0</v>
      </c>
      <c r="F94" s="205">
        <f>'Iron&amp;Steel'!G575+'Iron&amp;Steel'!G613+'Iron&amp;Steel'!G651</f>
        <v>0</v>
      </c>
      <c r="G94" s="205">
        <f>'Iron&amp;Steel'!H575+'Iron&amp;Steel'!H613+'Iron&amp;Steel'!H651</f>
        <v>0</v>
      </c>
      <c r="H94" s="205">
        <f>'Iron&amp;Steel'!I575+'Iron&amp;Steel'!I613+'Iron&amp;Steel'!I651</f>
        <v>0</v>
      </c>
      <c r="I94" s="205">
        <f>'Iron&amp;Steel'!J575+'Iron&amp;Steel'!J613+'Iron&amp;Steel'!J651</f>
        <v>0</v>
      </c>
      <c r="J94" s="205">
        <f>'Iron&amp;Steel'!K575+'Iron&amp;Steel'!K613+'Iron&amp;Steel'!K651</f>
        <v>0</v>
      </c>
      <c r="K94" s="206">
        <f>'Iron&amp;Steel'!L575+'Iron&amp;Steel'!L613+'Iron&amp;Steel'!L651</f>
        <v>0</v>
      </c>
      <c r="L94" s="173"/>
    </row>
    <row r="95" spans="2:12" s="282" customFormat="1" x14ac:dyDescent="0.25">
      <c r="B95" s="283" t="s">
        <v>174</v>
      </c>
      <c r="C95" s="300">
        <f>'Iron&amp;Steel'!D576+'Iron&amp;Steel'!D614+'Iron&amp;Steel'!D652</f>
        <v>0</v>
      </c>
      <c r="D95" s="205">
        <f>'Iron&amp;Steel'!E576+'Iron&amp;Steel'!E614+'Iron&amp;Steel'!E652</f>
        <v>0</v>
      </c>
      <c r="E95" s="205">
        <f>'Iron&amp;Steel'!F576+'Iron&amp;Steel'!F614+'Iron&amp;Steel'!F652</f>
        <v>0</v>
      </c>
      <c r="F95" s="205">
        <f>'Iron&amp;Steel'!G576+'Iron&amp;Steel'!G614+'Iron&amp;Steel'!G652</f>
        <v>0</v>
      </c>
      <c r="G95" s="205">
        <f>'Iron&amp;Steel'!H576+'Iron&amp;Steel'!H614+'Iron&amp;Steel'!H652</f>
        <v>0</v>
      </c>
      <c r="H95" s="205">
        <f>'Iron&amp;Steel'!I576+'Iron&amp;Steel'!I614+'Iron&amp;Steel'!I652</f>
        <v>0</v>
      </c>
      <c r="I95" s="205">
        <f>'Iron&amp;Steel'!J576+'Iron&amp;Steel'!J614+'Iron&amp;Steel'!J652</f>
        <v>0</v>
      </c>
      <c r="J95" s="205">
        <f>'Iron&amp;Steel'!K576+'Iron&amp;Steel'!K614+'Iron&amp;Steel'!K652</f>
        <v>0</v>
      </c>
      <c r="K95" s="206">
        <f>'Iron&amp;Steel'!L576+'Iron&amp;Steel'!L614+'Iron&amp;Steel'!L652</f>
        <v>0</v>
      </c>
      <c r="L95" s="173"/>
    </row>
    <row r="96" spans="2:12" s="282" customFormat="1" x14ac:dyDescent="0.25">
      <c r="B96" s="283" t="s">
        <v>175</v>
      </c>
      <c r="C96" s="300">
        <f>'Iron&amp;Steel'!D577+'Iron&amp;Steel'!D615+'Iron&amp;Steel'!D653</f>
        <v>0</v>
      </c>
      <c r="D96" s="205">
        <f>'Iron&amp;Steel'!E577+'Iron&amp;Steel'!E615+'Iron&amp;Steel'!E653</f>
        <v>0</v>
      </c>
      <c r="E96" s="205">
        <f>'Iron&amp;Steel'!F577+'Iron&amp;Steel'!F615+'Iron&amp;Steel'!F653</f>
        <v>0</v>
      </c>
      <c r="F96" s="205">
        <f>'Iron&amp;Steel'!G577+'Iron&amp;Steel'!G615+'Iron&amp;Steel'!G653</f>
        <v>0</v>
      </c>
      <c r="G96" s="205">
        <f>'Iron&amp;Steel'!H577+'Iron&amp;Steel'!H615+'Iron&amp;Steel'!H653</f>
        <v>0</v>
      </c>
      <c r="H96" s="205">
        <f>'Iron&amp;Steel'!I577+'Iron&amp;Steel'!I615+'Iron&amp;Steel'!I653</f>
        <v>0</v>
      </c>
      <c r="I96" s="205">
        <f>'Iron&amp;Steel'!J577+'Iron&amp;Steel'!J615+'Iron&amp;Steel'!J653</f>
        <v>0</v>
      </c>
      <c r="J96" s="205">
        <f>'Iron&amp;Steel'!K577+'Iron&amp;Steel'!K615+'Iron&amp;Steel'!K653</f>
        <v>0</v>
      </c>
      <c r="K96" s="206">
        <f>'Iron&amp;Steel'!L577+'Iron&amp;Steel'!L615+'Iron&amp;Steel'!L653</f>
        <v>0</v>
      </c>
      <c r="L96" s="173"/>
    </row>
    <row r="97" spans="1:12" s="282" customFormat="1" x14ac:dyDescent="0.25">
      <c r="B97" s="283" t="s">
        <v>176</v>
      </c>
      <c r="C97" s="300">
        <f>'Iron&amp;Steel'!D578+'Iron&amp;Steel'!D616+'Iron&amp;Steel'!D654</f>
        <v>0</v>
      </c>
      <c r="D97" s="205">
        <f>'Iron&amp;Steel'!E578+'Iron&amp;Steel'!E616+'Iron&amp;Steel'!E654</f>
        <v>0</v>
      </c>
      <c r="E97" s="205">
        <f>'Iron&amp;Steel'!F578+'Iron&amp;Steel'!F616+'Iron&amp;Steel'!F654</f>
        <v>0</v>
      </c>
      <c r="F97" s="205">
        <f>'Iron&amp;Steel'!G578+'Iron&amp;Steel'!G616+'Iron&amp;Steel'!G654</f>
        <v>0</v>
      </c>
      <c r="G97" s="205">
        <f>'Iron&amp;Steel'!H578+'Iron&amp;Steel'!H616+'Iron&amp;Steel'!H654</f>
        <v>0</v>
      </c>
      <c r="H97" s="205">
        <f>'Iron&amp;Steel'!I578+'Iron&amp;Steel'!I616+'Iron&amp;Steel'!I654</f>
        <v>0</v>
      </c>
      <c r="I97" s="205">
        <f>'Iron&amp;Steel'!J578+'Iron&amp;Steel'!J616+'Iron&amp;Steel'!J654</f>
        <v>0</v>
      </c>
      <c r="J97" s="205">
        <f>'Iron&amp;Steel'!K578+'Iron&amp;Steel'!K616+'Iron&amp;Steel'!K654</f>
        <v>0</v>
      </c>
      <c r="K97" s="206">
        <f>'Iron&amp;Steel'!L578+'Iron&amp;Steel'!L616+'Iron&amp;Steel'!L654</f>
        <v>0</v>
      </c>
      <c r="L97" s="173"/>
    </row>
    <row r="98" spans="1:12" s="282" customFormat="1" x14ac:dyDescent="0.25">
      <c r="B98" s="283" t="s">
        <v>177</v>
      </c>
      <c r="C98" s="300">
        <f>'Iron&amp;Steel'!D579+'Iron&amp;Steel'!D617+'Iron&amp;Steel'!D655</f>
        <v>0</v>
      </c>
      <c r="D98" s="205">
        <f>'Iron&amp;Steel'!E579+'Iron&amp;Steel'!E617+'Iron&amp;Steel'!E655</f>
        <v>0</v>
      </c>
      <c r="E98" s="205">
        <f>'Iron&amp;Steel'!F579+'Iron&amp;Steel'!F617+'Iron&amp;Steel'!F655</f>
        <v>0</v>
      </c>
      <c r="F98" s="205">
        <f>'Iron&amp;Steel'!G579+'Iron&amp;Steel'!G617+'Iron&amp;Steel'!G655</f>
        <v>0</v>
      </c>
      <c r="G98" s="205">
        <f>'Iron&amp;Steel'!H579+'Iron&amp;Steel'!H617+'Iron&amp;Steel'!H655</f>
        <v>0</v>
      </c>
      <c r="H98" s="205">
        <f>'Iron&amp;Steel'!I579+'Iron&amp;Steel'!I617+'Iron&amp;Steel'!I655</f>
        <v>0</v>
      </c>
      <c r="I98" s="205">
        <f>'Iron&amp;Steel'!J579+'Iron&amp;Steel'!J617+'Iron&amp;Steel'!J655</f>
        <v>0</v>
      </c>
      <c r="J98" s="205">
        <f>'Iron&amp;Steel'!K579+'Iron&amp;Steel'!K617+'Iron&amp;Steel'!K655</f>
        <v>0</v>
      </c>
      <c r="K98" s="206">
        <f>'Iron&amp;Steel'!L579+'Iron&amp;Steel'!L617+'Iron&amp;Steel'!L655</f>
        <v>0</v>
      </c>
      <c r="L98" s="173"/>
    </row>
    <row r="99" spans="1:12" x14ac:dyDescent="0.25">
      <c r="A99" s="277"/>
      <c r="B99" s="290" t="s">
        <v>5</v>
      </c>
      <c r="C99" s="406">
        <f>SUM(C100:C135)</f>
        <v>351898.83413999988</v>
      </c>
      <c r="D99" s="406">
        <f t="shared" ref="D99:K99" si="50">SUM(D100:D135)</f>
        <v>391206.6635399998</v>
      </c>
      <c r="E99" s="406">
        <f t="shared" si="50"/>
        <v>367987.38353999995</v>
      </c>
      <c r="F99" s="406">
        <f t="shared" si="50"/>
        <v>352113.90353999991</v>
      </c>
      <c r="G99" s="406">
        <f t="shared" si="50"/>
        <v>385433.34353999991</v>
      </c>
      <c r="H99" s="406">
        <f t="shared" si="50"/>
        <v>401934.93353999988</v>
      </c>
      <c r="I99" s="406">
        <f t="shared" si="50"/>
        <v>401481.96353999985</v>
      </c>
      <c r="J99" s="406">
        <f t="shared" si="50"/>
        <v>399433.2035399999</v>
      </c>
      <c r="K99" s="407">
        <f t="shared" si="50"/>
        <v>402182.52353999985</v>
      </c>
      <c r="L99" s="288"/>
    </row>
    <row r="100" spans="1:12" s="282" customFormat="1" x14ac:dyDescent="0.25">
      <c r="B100" s="283" t="s">
        <v>143</v>
      </c>
      <c r="C100" s="300">
        <f>Fertilizers!D392+Fertilizers!D430</f>
        <v>-7.3499999999999998E-4</v>
      </c>
      <c r="D100" s="205">
        <f>Fertilizers!E392+Fertilizers!E430</f>
        <v>-7.3499999999999998E-4</v>
      </c>
      <c r="E100" s="205">
        <f>Fertilizers!F392+Fertilizers!F430</f>
        <v>-7.3499999999999998E-4</v>
      </c>
      <c r="F100" s="205">
        <f>Fertilizers!G392+Fertilizers!G430</f>
        <v>-7.3499999999999998E-4</v>
      </c>
      <c r="G100" s="205">
        <f>Fertilizers!H392+Fertilizers!H430</f>
        <v>-7.3499999999999998E-4</v>
      </c>
      <c r="H100" s="205">
        <f>Fertilizers!I392+Fertilizers!I430</f>
        <v>-7.3499999999999998E-4</v>
      </c>
      <c r="I100" s="205">
        <f>Fertilizers!J392+Fertilizers!J430</f>
        <v>-7.3499999999999998E-4</v>
      </c>
      <c r="J100" s="205">
        <f>Fertilizers!K392+Fertilizers!K430</f>
        <v>-7.3499999999999998E-4</v>
      </c>
      <c r="K100" s="206">
        <f>Fertilizers!L392+Fertilizers!L430</f>
        <v>-7.3499999999999998E-4</v>
      </c>
      <c r="L100" s="173"/>
    </row>
    <row r="101" spans="1:12" s="282" customFormat="1" x14ac:dyDescent="0.25">
      <c r="B101" s="283" t="s">
        <v>144</v>
      </c>
      <c r="C101" s="417">
        <f>Fertilizers!D393+Fertilizers!D431</f>
        <v>38758.468665000008</v>
      </c>
      <c r="D101" s="415">
        <f>Fertilizers!E393+Fertilizers!E431</f>
        <v>42267.959264999998</v>
      </c>
      <c r="E101" s="415">
        <f>Fertilizers!F393+Fertilizers!F431</f>
        <v>39120.479265000002</v>
      </c>
      <c r="F101" s="415">
        <f>Fertilizers!G393+Fertilizers!G431</f>
        <v>38297.699265000003</v>
      </c>
      <c r="G101" s="415">
        <f>Fertilizers!H393+Fertilizers!H431</f>
        <v>44092.439265000001</v>
      </c>
      <c r="H101" s="415">
        <f>Fertilizers!I393+Fertilizers!I431</f>
        <v>45198.089264999995</v>
      </c>
      <c r="I101" s="415">
        <f>Fertilizers!J393+Fertilizers!J431</f>
        <v>43495.19926500001</v>
      </c>
      <c r="J101" s="415">
        <f>Fertilizers!K393+Fertilizers!K431</f>
        <v>42160.229264999994</v>
      </c>
      <c r="K101" s="416">
        <f>Fertilizers!L393+Fertilizers!L431</f>
        <v>43188.389264999998</v>
      </c>
      <c r="L101" s="173"/>
    </row>
    <row r="102" spans="1:12" s="282" customFormat="1" x14ac:dyDescent="0.25">
      <c r="B102" s="283" t="s">
        <v>145</v>
      </c>
      <c r="C102" s="300">
        <f>Fertilizers!D394+Fertilizers!D432</f>
        <v>-7.3499999999999998E-4</v>
      </c>
      <c r="D102" s="205">
        <f>Fertilizers!E394+Fertilizers!E432</f>
        <v>-7.3499999999999998E-4</v>
      </c>
      <c r="E102" s="205">
        <f>Fertilizers!F394+Fertilizers!F432</f>
        <v>-7.3499999999999998E-4</v>
      </c>
      <c r="F102" s="205">
        <f>Fertilizers!G394+Fertilizers!G432</f>
        <v>-7.3499999999999998E-4</v>
      </c>
      <c r="G102" s="205">
        <f>Fertilizers!H394+Fertilizers!H432</f>
        <v>-7.3499999999999998E-4</v>
      </c>
      <c r="H102" s="205">
        <f>Fertilizers!I394+Fertilizers!I432</f>
        <v>-7.3499999999999998E-4</v>
      </c>
      <c r="I102" s="205">
        <f>Fertilizers!J394+Fertilizers!J432</f>
        <v>-7.3499999999999998E-4</v>
      </c>
      <c r="J102" s="205">
        <f>Fertilizers!K394+Fertilizers!K432</f>
        <v>-7.3499999999999998E-4</v>
      </c>
      <c r="K102" s="206">
        <f>Fertilizers!L394+Fertilizers!L432</f>
        <v>-7.3499999999999998E-4</v>
      </c>
      <c r="L102" s="173"/>
    </row>
    <row r="103" spans="1:12" s="282" customFormat="1" x14ac:dyDescent="0.25">
      <c r="B103" s="283" t="s">
        <v>146</v>
      </c>
      <c r="C103" s="417">
        <f>Fertilizers!D395+Fertilizers!D433</f>
        <v>2785.8592650000005</v>
      </c>
      <c r="D103" s="415">
        <f>Fertilizers!E395+Fertilizers!E433</f>
        <v>3401.9992650000004</v>
      </c>
      <c r="E103" s="415">
        <f>Fertilizers!F395+Fertilizers!F433</f>
        <v>3754.1692650000009</v>
      </c>
      <c r="F103" s="415">
        <f>Fertilizers!G395+Fertilizers!G433</f>
        <v>2598.7492650000004</v>
      </c>
      <c r="G103" s="415">
        <f>Fertilizers!H395+Fertilizers!H433</f>
        <v>3239.4592650000004</v>
      </c>
      <c r="H103" s="415">
        <f>Fertilizers!I395+Fertilizers!I433</f>
        <v>3374.9092649999993</v>
      </c>
      <c r="I103" s="415">
        <f>Fertilizers!J395+Fertilizers!J433</f>
        <v>3248.9092650000002</v>
      </c>
      <c r="J103" s="415">
        <f>Fertilizers!K395+Fertilizers!K433</f>
        <v>4238.0092650000006</v>
      </c>
      <c r="K103" s="416">
        <f>Fertilizers!L395+Fertilizers!L433</f>
        <v>5577.3892650000016</v>
      </c>
      <c r="L103" s="173"/>
    </row>
    <row r="104" spans="1:12" s="282" customFormat="1" x14ac:dyDescent="0.25">
      <c r="B104" s="283" t="s">
        <v>147</v>
      </c>
      <c r="C104" s="300">
        <f>Fertilizers!D396+Fertilizers!D434</f>
        <v>-7.3499999999999998E-4</v>
      </c>
      <c r="D104" s="205">
        <f>Fertilizers!E396+Fertilizers!E434</f>
        <v>-7.3499999999999998E-4</v>
      </c>
      <c r="E104" s="205">
        <f>Fertilizers!F396+Fertilizers!F434</f>
        <v>-7.3499999999999998E-4</v>
      </c>
      <c r="F104" s="205">
        <f>Fertilizers!G396+Fertilizers!G434</f>
        <v>-7.3499999999999998E-4</v>
      </c>
      <c r="G104" s="205">
        <f>Fertilizers!H396+Fertilizers!H434</f>
        <v>-7.3499999999999998E-4</v>
      </c>
      <c r="H104" s="205">
        <f>Fertilizers!I396+Fertilizers!I434</f>
        <v>-7.3499999999999998E-4</v>
      </c>
      <c r="I104" s="205">
        <f>Fertilizers!J396+Fertilizers!J434</f>
        <v>-7.3499999999999998E-4</v>
      </c>
      <c r="J104" s="205">
        <f>Fertilizers!K396+Fertilizers!K434</f>
        <v>-7.3499999999999998E-4</v>
      </c>
      <c r="K104" s="206">
        <f>Fertilizers!L396+Fertilizers!L434</f>
        <v>-7.3499999999999998E-4</v>
      </c>
      <c r="L104" s="173"/>
    </row>
    <row r="105" spans="1:12" s="282" customFormat="1" x14ac:dyDescent="0.25">
      <c r="B105" s="283" t="s">
        <v>148</v>
      </c>
      <c r="C105" s="300">
        <f>Fertilizers!D397+Fertilizers!D435</f>
        <v>-7.3499999999999998E-4</v>
      </c>
      <c r="D105" s="205">
        <f>Fertilizers!E397+Fertilizers!E435</f>
        <v>-7.3499999999999998E-4</v>
      </c>
      <c r="E105" s="205">
        <f>Fertilizers!F397+Fertilizers!F435</f>
        <v>-7.3499999999999998E-4</v>
      </c>
      <c r="F105" s="205">
        <f>Fertilizers!G397+Fertilizers!G435</f>
        <v>-7.3499999999999998E-4</v>
      </c>
      <c r="G105" s="205">
        <f>Fertilizers!H397+Fertilizers!H435</f>
        <v>-7.3499999999999998E-4</v>
      </c>
      <c r="H105" s="205">
        <f>Fertilizers!I397+Fertilizers!I435</f>
        <v>-7.3499999999999998E-4</v>
      </c>
      <c r="I105" s="205">
        <f>Fertilizers!J397+Fertilizers!J435</f>
        <v>-7.3499999999999998E-4</v>
      </c>
      <c r="J105" s="205">
        <f>Fertilizers!K397+Fertilizers!K435</f>
        <v>-7.3499999999999998E-4</v>
      </c>
      <c r="K105" s="206">
        <f>Fertilizers!L397+Fertilizers!L435</f>
        <v>-7.3499999999999998E-4</v>
      </c>
      <c r="L105" s="173"/>
    </row>
    <row r="106" spans="1:12" s="282" customFormat="1" x14ac:dyDescent="0.25">
      <c r="B106" s="283" t="s">
        <v>149</v>
      </c>
      <c r="C106" s="300">
        <f>Fertilizers!D398+Fertilizers!D436</f>
        <v>-7.3499999999999998E-4</v>
      </c>
      <c r="D106" s="205">
        <f>Fertilizers!E398+Fertilizers!E436</f>
        <v>-7.3499999999999998E-4</v>
      </c>
      <c r="E106" s="205">
        <f>Fertilizers!F398+Fertilizers!F436</f>
        <v>-7.3499999999999998E-4</v>
      </c>
      <c r="F106" s="205">
        <f>Fertilizers!G398+Fertilizers!G436</f>
        <v>-7.3499999999999998E-4</v>
      </c>
      <c r="G106" s="205">
        <f>Fertilizers!H398+Fertilizers!H436</f>
        <v>-7.3499999999999998E-4</v>
      </c>
      <c r="H106" s="205">
        <f>Fertilizers!I398+Fertilizers!I436</f>
        <v>-7.3499999999999998E-4</v>
      </c>
      <c r="I106" s="205">
        <f>Fertilizers!J398+Fertilizers!J436</f>
        <v>-7.3499999999999998E-4</v>
      </c>
      <c r="J106" s="205">
        <f>Fertilizers!K398+Fertilizers!K436</f>
        <v>-7.3499999999999998E-4</v>
      </c>
      <c r="K106" s="206">
        <f>Fertilizers!L398+Fertilizers!L436</f>
        <v>-7.3499999999999998E-4</v>
      </c>
      <c r="L106" s="173"/>
    </row>
    <row r="107" spans="1:12" s="282" customFormat="1" x14ac:dyDescent="0.25">
      <c r="B107" s="283" t="s">
        <v>150</v>
      </c>
      <c r="C107" s="300">
        <f>Fertilizers!D399+Fertilizers!D437</f>
        <v>-7.3499999999999998E-4</v>
      </c>
      <c r="D107" s="205">
        <f>Fertilizers!E399+Fertilizers!E437</f>
        <v>-7.3499999999999998E-4</v>
      </c>
      <c r="E107" s="205">
        <f>Fertilizers!F399+Fertilizers!F437</f>
        <v>-7.3499999999999998E-4</v>
      </c>
      <c r="F107" s="205">
        <f>Fertilizers!G399+Fertilizers!G437</f>
        <v>-7.3499999999999998E-4</v>
      </c>
      <c r="G107" s="205">
        <f>Fertilizers!H399+Fertilizers!H437</f>
        <v>-7.3499999999999998E-4</v>
      </c>
      <c r="H107" s="205">
        <f>Fertilizers!I399+Fertilizers!I437</f>
        <v>-7.3499999999999998E-4</v>
      </c>
      <c r="I107" s="205">
        <f>Fertilizers!J399+Fertilizers!J437</f>
        <v>-7.3499999999999998E-4</v>
      </c>
      <c r="J107" s="205">
        <f>Fertilizers!K399+Fertilizers!K437</f>
        <v>-7.3499999999999998E-4</v>
      </c>
      <c r="K107" s="206">
        <f>Fertilizers!L399+Fertilizers!L437</f>
        <v>-7.3499999999999998E-4</v>
      </c>
      <c r="L107" s="173"/>
    </row>
    <row r="108" spans="1:12" s="282" customFormat="1" x14ac:dyDescent="0.25">
      <c r="B108" s="283" t="s">
        <v>151</v>
      </c>
      <c r="C108" s="300">
        <f>Fertilizers!D400+Fertilizers!D438</f>
        <v>-7.3499999999999998E-4</v>
      </c>
      <c r="D108" s="205">
        <f>Fertilizers!E400+Fertilizers!E438</f>
        <v>-7.3499999999999998E-4</v>
      </c>
      <c r="E108" s="205">
        <f>Fertilizers!F400+Fertilizers!F438</f>
        <v>-7.3499999999999998E-4</v>
      </c>
      <c r="F108" s="205">
        <f>Fertilizers!G400+Fertilizers!G438</f>
        <v>-7.3499999999999998E-4</v>
      </c>
      <c r="G108" s="205">
        <f>Fertilizers!H400+Fertilizers!H438</f>
        <v>-7.3499999999999998E-4</v>
      </c>
      <c r="H108" s="205">
        <f>Fertilizers!I400+Fertilizers!I438</f>
        <v>-7.3499999999999998E-4</v>
      </c>
      <c r="I108" s="205">
        <f>Fertilizers!J400+Fertilizers!J438</f>
        <v>-7.3499999999999998E-4</v>
      </c>
      <c r="J108" s="205">
        <f>Fertilizers!K400+Fertilizers!K438</f>
        <v>-7.3499999999999998E-4</v>
      </c>
      <c r="K108" s="206">
        <f>Fertilizers!L400+Fertilizers!L438</f>
        <v>-7.3499999999999998E-4</v>
      </c>
      <c r="L108" s="173"/>
    </row>
    <row r="109" spans="1:12" s="282" customFormat="1" x14ac:dyDescent="0.25">
      <c r="B109" s="283" t="s">
        <v>152</v>
      </c>
      <c r="C109" s="300">
        <f>Fertilizers!D401+Fertilizers!D439</f>
        <v>-7.3499999999999998E-4</v>
      </c>
      <c r="D109" s="205">
        <f>Fertilizers!E401+Fertilizers!E439</f>
        <v>-7.3499999999999998E-4</v>
      </c>
      <c r="E109" s="205">
        <f>Fertilizers!F401+Fertilizers!F439</f>
        <v>-7.3499999999999998E-4</v>
      </c>
      <c r="F109" s="205">
        <f>Fertilizers!G401+Fertilizers!G439</f>
        <v>-7.3499999999999998E-4</v>
      </c>
      <c r="G109" s="205">
        <f>Fertilizers!H401+Fertilizers!H439</f>
        <v>-7.3499999999999998E-4</v>
      </c>
      <c r="H109" s="205">
        <f>Fertilizers!I401+Fertilizers!I439</f>
        <v>-7.3499999999999998E-4</v>
      </c>
      <c r="I109" s="205">
        <f>Fertilizers!J401+Fertilizers!J439</f>
        <v>-7.3499999999999998E-4</v>
      </c>
      <c r="J109" s="205">
        <f>Fertilizers!K401+Fertilizers!K439</f>
        <v>-7.3499999999999998E-4</v>
      </c>
      <c r="K109" s="206">
        <f>Fertilizers!L401+Fertilizers!L439</f>
        <v>-7.3499999999999998E-4</v>
      </c>
      <c r="L109" s="173"/>
    </row>
    <row r="110" spans="1:12" s="282" customFormat="1" x14ac:dyDescent="0.25">
      <c r="B110" s="283" t="s">
        <v>153</v>
      </c>
      <c r="C110" s="417">
        <f>Fertilizers!D402+Fertilizers!D440</f>
        <v>12457.770465000003</v>
      </c>
      <c r="D110" s="415">
        <f>Fertilizers!E402+Fertilizers!E440</f>
        <v>12869.009265000001</v>
      </c>
      <c r="E110" s="415">
        <f>Fertilizers!F402+Fertilizers!F440</f>
        <v>12657.959265000001</v>
      </c>
      <c r="F110" s="415">
        <f>Fertilizers!G402+Fertilizers!G440</f>
        <v>11864.159265000002</v>
      </c>
      <c r="G110" s="415">
        <f>Fertilizers!H402+Fertilizers!H440</f>
        <v>13245.749265000002</v>
      </c>
      <c r="H110" s="415">
        <f>Fertilizers!I402+Fertilizers!I440</f>
        <v>12325.319265000004</v>
      </c>
      <c r="I110" s="415">
        <f>Fertilizers!J402+Fertilizers!J440</f>
        <v>11115.089265000001</v>
      </c>
      <c r="J110" s="415">
        <f>Fertilizers!K402+Fertilizers!K440</f>
        <v>9384.4792649999999</v>
      </c>
      <c r="K110" s="416">
        <f>Fertilizers!L402+Fertilizers!L440</f>
        <v>10522.889265000003</v>
      </c>
      <c r="L110" s="173"/>
    </row>
    <row r="111" spans="1:12" s="282" customFormat="1" x14ac:dyDescent="0.25">
      <c r="B111" s="283" t="s">
        <v>154</v>
      </c>
      <c r="C111" s="417">
        <f>Fertilizers!D403+Fertilizers!D441</f>
        <v>81959.219265000022</v>
      </c>
      <c r="D111" s="415">
        <f>Fertilizers!E403+Fertilizers!E441</f>
        <v>92359.889265000005</v>
      </c>
      <c r="E111" s="415">
        <f>Fertilizers!F403+Fertilizers!F441</f>
        <v>84155.399265</v>
      </c>
      <c r="F111" s="415">
        <f>Fertilizers!G403+Fertilizers!G441</f>
        <v>76253.309265000004</v>
      </c>
      <c r="G111" s="415">
        <f>Fertilizers!H403+Fertilizers!H441</f>
        <v>85968.539264999999</v>
      </c>
      <c r="H111" s="415">
        <f>Fertilizers!I403+Fertilizers!I441</f>
        <v>86257.079265000008</v>
      </c>
      <c r="I111" s="415">
        <f>Fertilizers!J403+Fertilizers!J441</f>
        <v>80641.889264999991</v>
      </c>
      <c r="J111" s="415">
        <f>Fertilizers!K403+Fertilizers!K441</f>
        <v>84627.26926500001</v>
      </c>
      <c r="K111" s="416">
        <f>Fertilizers!L403+Fertilizers!L441</f>
        <v>82003.319264999998</v>
      </c>
      <c r="L111" s="173"/>
    </row>
    <row r="112" spans="1:12" s="282" customFormat="1" x14ac:dyDescent="0.25">
      <c r="B112" s="283" t="s">
        <v>155</v>
      </c>
      <c r="C112" s="417">
        <f>Fertilizers!D404+Fertilizers!D442</f>
        <v>5918.8492650000007</v>
      </c>
      <c r="D112" s="415">
        <f>Fertilizers!E404+Fertilizers!E442</f>
        <v>5882.3092650000017</v>
      </c>
      <c r="E112" s="415">
        <f>Fertilizers!F404+Fertilizers!F442</f>
        <v>5921.369265000003</v>
      </c>
      <c r="F112" s="415">
        <f>Fertilizers!G404+Fertilizers!G442</f>
        <v>5729.2192649999997</v>
      </c>
      <c r="G112" s="415">
        <f>Fertilizers!H404+Fertilizers!H442</f>
        <v>5874.119265000003</v>
      </c>
      <c r="H112" s="415">
        <f>Fertilizers!I404+Fertilizers!I442</f>
        <v>5572.3492650000007</v>
      </c>
      <c r="I112" s="415">
        <f>Fertilizers!J404+Fertilizers!J442</f>
        <v>5710.9492650000011</v>
      </c>
      <c r="J112" s="415">
        <f>Fertilizers!K404+Fertilizers!K442</f>
        <v>5288.2192650000006</v>
      </c>
      <c r="K112" s="416">
        <f>Fertilizers!L404+Fertilizers!L442</f>
        <v>5726.699265000002</v>
      </c>
      <c r="L112" s="173"/>
    </row>
    <row r="113" spans="2:12" s="282" customFormat="1" x14ac:dyDescent="0.25">
      <c r="B113" s="283" t="s">
        <v>156</v>
      </c>
      <c r="C113" s="300">
        <f>Fertilizers!D405+Fertilizers!D443</f>
        <v>-7.3499999999999998E-4</v>
      </c>
      <c r="D113" s="205">
        <f>Fertilizers!E405+Fertilizers!E443</f>
        <v>-7.3499999999999998E-4</v>
      </c>
      <c r="E113" s="205">
        <f>Fertilizers!F405+Fertilizers!F443</f>
        <v>-7.3499999999999998E-4</v>
      </c>
      <c r="F113" s="205">
        <f>Fertilizers!G405+Fertilizers!G443</f>
        <v>-7.3499999999999998E-4</v>
      </c>
      <c r="G113" s="205">
        <f>Fertilizers!H405+Fertilizers!H443</f>
        <v>-7.3499999999999998E-4</v>
      </c>
      <c r="H113" s="205">
        <f>Fertilizers!I405+Fertilizers!I443</f>
        <v>-7.3499999999999998E-4</v>
      </c>
      <c r="I113" s="205">
        <f>Fertilizers!J405+Fertilizers!J443</f>
        <v>-7.3499999999999998E-4</v>
      </c>
      <c r="J113" s="205">
        <f>Fertilizers!K405+Fertilizers!K443</f>
        <v>-7.3499999999999998E-4</v>
      </c>
      <c r="K113" s="206">
        <f>Fertilizers!L405+Fertilizers!L443</f>
        <v>-7.3499999999999998E-4</v>
      </c>
      <c r="L113" s="173"/>
    </row>
    <row r="114" spans="2:12" s="282" customFormat="1" x14ac:dyDescent="0.25">
      <c r="B114" s="283" t="s">
        <v>157</v>
      </c>
      <c r="C114" s="300">
        <f>Fertilizers!D406+Fertilizers!D444</f>
        <v>-7.3499999999999998E-4</v>
      </c>
      <c r="D114" s="205">
        <f>Fertilizers!E406+Fertilizers!E444</f>
        <v>-7.3499999999999998E-4</v>
      </c>
      <c r="E114" s="205">
        <f>Fertilizers!F406+Fertilizers!F444</f>
        <v>-7.3499999999999998E-4</v>
      </c>
      <c r="F114" s="205">
        <f>Fertilizers!G406+Fertilizers!G444</f>
        <v>-7.3499999999999998E-4</v>
      </c>
      <c r="G114" s="205">
        <f>Fertilizers!H406+Fertilizers!H444</f>
        <v>-7.3499999999999998E-4</v>
      </c>
      <c r="H114" s="205">
        <f>Fertilizers!I406+Fertilizers!I444</f>
        <v>-7.3499999999999998E-4</v>
      </c>
      <c r="I114" s="205">
        <f>Fertilizers!J406+Fertilizers!J444</f>
        <v>-7.3499999999999998E-4</v>
      </c>
      <c r="J114" s="205">
        <f>Fertilizers!K406+Fertilizers!K444</f>
        <v>-7.3499999999999998E-4</v>
      </c>
      <c r="K114" s="206">
        <f>Fertilizers!L406+Fertilizers!L444</f>
        <v>-7.3499999999999998E-4</v>
      </c>
      <c r="L114" s="173"/>
    </row>
    <row r="115" spans="2:12" s="282" customFormat="1" x14ac:dyDescent="0.25">
      <c r="B115" s="283" t="s">
        <v>158</v>
      </c>
      <c r="C115" s="300">
        <f>Fertilizers!D407+Fertilizers!D445</f>
        <v>-7.3499999999999998E-4</v>
      </c>
      <c r="D115" s="205">
        <f>Fertilizers!E407+Fertilizers!E445</f>
        <v>-7.3499999999999998E-4</v>
      </c>
      <c r="E115" s="205">
        <f>Fertilizers!F407+Fertilizers!F445</f>
        <v>-7.3499999999999998E-4</v>
      </c>
      <c r="F115" s="205">
        <f>Fertilizers!G407+Fertilizers!G445</f>
        <v>-7.3499999999999998E-4</v>
      </c>
      <c r="G115" s="205">
        <f>Fertilizers!H407+Fertilizers!H445</f>
        <v>-7.3499999999999998E-4</v>
      </c>
      <c r="H115" s="205">
        <f>Fertilizers!I407+Fertilizers!I445</f>
        <v>-7.3499999999999998E-4</v>
      </c>
      <c r="I115" s="205">
        <f>Fertilizers!J407+Fertilizers!J445</f>
        <v>-7.3499999999999998E-4</v>
      </c>
      <c r="J115" s="205">
        <f>Fertilizers!K407+Fertilizers!K445</f>
        <v>-7.3499999999999998E-4</v>
      </c>
      <c r="K115" s="206">
        <f>Fertilizers!L407+Fertilizers!L445</f>
        <v>-7.3499999999999998E-4</v>
      </c>
      <c r="L115" s="173"/>
    </row>
    <row r="116" spans="2:12" s="282" customFormat="1" x14ac:dyDescent="0.25">
      <c r="B116" s="283" t="s">
        <v>159</v>
      </c>
      <c r="C116" s="417">
        <f>Fertilizers!D408+Fertilizers!D446</f>
        <v>7462.513065000001</v>
      </c>
      <c r="D116" s="415">
        <f>Fertilizers!E408+Fertilizers!E446</f>
        <v>7985.2492650000022</v>
      </c>
      <c r="E116" s="415">
        <f>Fertilizers!F408+Fertilizers!F446</f>
        <v>8147.7892650000013</v>
      </c>
      <c r="F116" s="415">
        <f>Fertilizers!G408+Fertilizers!G446</f>
        <v>7813.8892650000016</v>
      </c>
      <c r="G116" s="415">
        <f>Fertilizers!H408+Fertilizers!H446</f>
        <v>8254.2592650000006</v>
      </c>
      <c r="H116" s="415">
        <f>Fertilizers!I408+Fertilizers!I446</f>
        <v>7874.3692649999994</v>
      </c>
      <c r="I116" s="415">
        <f>Fertilizers!J408+Fertilizers!J446</f>
        <v>7100.0992650000007</v>
      </c>
      <c r="J116" s="415">
        <f>Fertilizers!K408+Fertilizers!K446</f>
        <v>7065.4492650000002</v>
      </c>
      <c r="K116" s="416">
        <f>Fertilizers!L408+Fertilizers!L446</f>
        <v>7149.2392650000011</v>
      </c>
      <c r="L116" s="173"/>
    </row>
    <row r="117" spans="2:12" s="282" customFormat="1" x14ac:dyDescent="0.25">
      <c r="B117" s="283" t="s">
        <v>160</v>
      </c>
      <c r="C117" s="417">
        <f>Fertilizers!D409+Fertilizers!D447</f>
        <v>8036.9092650000002</v>
      </c>
      <c r="D117" s="415">
        <f>Fertilizers!E409+Fertilizers!E447</f>
        <v>8244.8092650000017</v>
      </c>
      <c r="E117" s="415">
        <f>Fertilizers!F409+Fertilizers!F447</f>
        <v>5383.3492649999998</v>
      </c>
      <c r="F117" s="415">
        <f>Fertilizers!G409+Fertilizers!G447</f>
        <v>6200.4592650000013</v>
      </c>
      <c r="G117" s="415">
        <f>Fertilizers!H409+Fertilizers!H447</f>
        <v>8108.7292650000009</v>
      </c>
      <c r="H117" s="415">
        <f>Fertilizers!I409+Fertilizers!I447</f>
        <v>7718.7592650000006</v>
      </c>
      <c r="I117" s="415">
        <f>Fertilizers!J409+Fertilizers!J447</f>
        <v>7167.5092650000006</v>
      </c>
      <c r="J117" s="415">
        <f>Fertilizers!K409+Fertilizers!K447</f>
        <v>7185.779265000001</v>
      </c>
      <c r="K117" s="416">
        <f>Fertilizers!L409+Fertilizers!L447</f>
        <v>7588.9792649999999</v>
      </c>
      <c r="L117" s="173"/>
    </row>
    <row r="118" spans="2:12" s="282" customFormat="1" x14ac:dyDescent="0.25">
      <c r="B118" s="283" t="s">
        <v>161</v>
      </c>
      <c r="C118" s="300">
        <f>Fertilizers!D410+Fertilizers!D448</f>
        <v>-7.3499999999999998E-4</v>
      </c>
      <c r="D118" s="205">
        <f>Fertilizers!E410+Fertilizers!E448</f>
        <v>-7.3499999999999998E-4</v>
      </c>
      <c r="E118" s="205">
        <f>Fertilizers!F410+Fertilizers!F448</f>
        <v>-7.3499999999999998E-4</v>
      </c>
      <c r="F118" s="205">
        <f>Fertilizers!G410+Fertilizers!G448</f>
        <v>-7.3499999999999998E-4</v>
      </c>
      <c r="G118" s="205">
        <f>Fertilizers!H410+Fertilizers!H448</f>
        <v>-7.3499999999999998E-4</v>
      </c>
      <c r="H118" s="205">
        <f>Fertilizers!I410+Fertilizers!I448</f>
        <v>-7.3499999999999998E-4</v>
      </c>
      <c r="I118" s="205">
        <f>Fertilizers!J410+Fertilizers!J448</f>
        <v>-7.3499999999999998E-4</v>
      </c>
      <c r="J118" s="205">
        <f>Fertilizers!K410+Fertilizers!K448</f>
        <v>-7.3499999999999998E-4</v>
      </c>
      <c r="K118" s="206">
        <f>Fertilizers!L410+Fertilizers!L448</f>
        <v>-7.3499999999999998E-4</v>
      </c>
      <c r="L118" s="173"/>
    </row>
    <row r="119" spans="2:12" s="282" customFormat="1" x14ac:dyDescent="0.25">
      <c r="B119" s="283" t="s">
        <v>162</v>
      </c>
      <c r="C119" s="417">
        <f>Fertilizers!D411+Fertilizers!D449</f>
        <v>21425.669265</v>
      </c>
      <c r="D119" s="415">
        <f>Fertilizers!E411+Fertilizers!E449</f>
        <v>21419.369264999994</v>
      </c>
      <c r="E119" s="415">
        <f>Fertilizers!F411+Fertilizers!F449</f>
        <v>20718.179265000002</v>
      </c>
      <c r="F119" s="415">
        <f>Fertilizers!G411+Fertilizers!G449</f>
        <v>20800.709265000005</v>
      </c>
      <c r="G119" s="415">
        <f>Fertilizers!H411+Fertilizers!H449</f>
        <v>21120.119265000001</v>
      </c>
      <c r="H119" s="415">
        <f>Fertilizers!I411+Fertilizers!I449</f>
        <v>21625.379265000003</v>
      </c>
      <c r="I119" s="415">
        <f>Fertilizers!J411+Fertilizers!J449</f>
        <v>22082.129265</v>
      </c>
      <c r="J119" s="415">
        <f>Fertilizers!K411+Fertilizers!K449</f>
        <v>21760.829265000004</v>
      </c>
      <c r="K119" s="416">
        <f>Fertilizers!L411+Fertilizers!L449</f>
        <v>23369.219264999996</v>
      </c>
      <c r="L119" s="173"/>
    </row>
    <row r="120" spans="2:12" s="282" customFormat="1" x14ac:dyDescent="0.25">
      <c r="B120" s="283" t="s">
        <v>163</v>
      </c>
      <c r="C120" s="417">
        <f>Fertilizers!D412+Fertilizers!D450</f>
        <v>25743.689264999997</v>
      </c>
      <c r="D120" s="415">
        <f>Fertilizers!E412+Fertilizers!E450</f>
        <v>26173.979265000002</v>
      </c>
      <c r="E120" s="415">
        <f>Fertilizers!F412+Fertilizers!F450</f>
        <v>25613.279264999997</v>
      </c>
      <c r="F120" s="415">
        <f>Fertilizers!G412+Fertilizers!G450</f>
        <v>26068.769264999999</v>
      </c>
      <c r="G120" s="415">
        <f>Fertilizers!H412+Fertilizers!H450</f>
        <v>28491.119264999994</v>
      </c>
      <c r="H120" s="415">
        <f>Fertilizers!I412+Fertilizers!I450</f>
        <v>30885.119264999998</v>
      </c>
      <c r="I120" s="415">
        <f>Fertilizers!J412+Fertilizers!J450</f>
        <v>31758.929265000002</v>
      </c>
      <c r="J120" s="415">
        <f>Fertilizers!K412+Fertilizers!K450</f>
        <v>34184.429264999999</v>
      </c>
      <c r="K120" s="416">
        <f>Fertilizers!L412+Fertilizers!L450</f>
        <v>32381.369264999998</v>
      </c>
      <c r="L120" s="173"/>
    </row>
    <row r="121" spans="2:12" s="282" customFormat="1" x14ac:dyDescent="0.25">
      <c r="B121" s="283" t="s">
        <v>164</v>
      </c>
      <c r="C121" s="300">
        <f>Fertilizers!D413+Fertilizers!D451</f>
        <v>-7.3499999999999998E-4</v>
      </c>
      <c r="D121" s="205">
        <f>Fertilizers!E413+Fertilizers!E451</f>
        <v>-7.3499999999999998E-4</v>
      </c>
      <c r="E121" s="205">
        <f>Fertilizers!F413+Fertilizers!F451</f>
        <v>-7.3499999999999998E-4</v>
      </c>
      <c r="F121" s="205">
        <f>Fertilizers!G413+Fertilizers!G451</f>
        <v>-7.3499999999999998E-4</v>
      </c>
      <c r="G121" s="205">
        <f>Fertilizers!H413+Fertilizers!H451</f>
        <v>-7.3499999999999998E-4</v>
      </c>
      <c r="H121" s="205">
        <f>Fertilizers!I413+Fertilizers!I451</f>
        <v>-7.3499999999999998E-4</v>
      </c>
      <c r="I121" s="205">
        <f>Fertilizers!J413+Fertilizers!J451</f>
        <v>-7.3499999999999998E-4</v>
      </c>
      <c r="J121" s="205">
        <f>Fertilizers!K413+Fertilizers!K451</f>
        <v>-7.3499999999999998E-4</v>
      </c>
      <c r="K121" s="206">
        <f>Fertilizers!L413+Fertilizers!L451</f>
        <v>-7.3499999999999998E-4</v>
      </c>
      <c r="L121" s="173"/>
    </row>
    <row r="122" spans="2:12" s="282" customFormat="1" x14ac:dyDescent="0.25">
      <c r="B122" s="283" t="s">
        <v>165</v>
      </c>
      <c r="C122" s="300">
        <f>Fertilizers!D414+Fertilizers!D452</f>
        <v>-7.3499999999999998E-4</v>
      </c>
      <c r="D122" s="205">
        <f>Fertilizers!E414+Fertilizers!E452</f>
        <v>-7.3499999999999998E-4</v>
      </c>
      <c r="E122" s="205">
        <f>Fertilizers!F414+Fertilizers!F452</f>
        <v>-7.3499999999999998E-4</v>
      </c>
      <c r="F122" s="205">
        <f>Fertilizers!G414+Fertilizers!G452</f>
        <v>-7.3499999999999998E-4</v>
      </c>
      <c r="G122" s="205">
        <f>Fertilizers!H414+Fertilizers!H452</f>
        <v>-7.3499999999999998E-4</v>
      </c>
      <c r="H122" s="205">
        <f>Fertilizers!I414+Fertilizers!I452</f>
        <v>-7.3499999999999998E-4</v>
      </c>
      <c r="I122" s="205">
        <f>Fertilizers!J414+Fertilizers!J452</f>
        <v>-7.3499999999999998E-4</v>
      </c>
      <c r="J122" s="205">
        <f>Fertilizers!K414+Fertilizers!K452</f>
        <v>-7.3499999999999998E-4</v>
      </c>
      <c r="K122" s="206">
        <f>Fertilizers!L414+Fertilizers!L452</f>
        <v>-7.3499999999999998E-4</v>
      </c>
      <c r="L122" s="173"/>
    </row>
    <row r="123" spans="2:12" s="282" customFormat="1" x14ac:dyDescent="0.25">
      <c r="B123" s="283" t="s">
        <v>166</v>
      </c>
      <c r="C123" s="300">
        <f>Fertilizers!D415+Fertilizers!D453</f>
        <v>-7.3499999999999998E-4</v>
      </c>
      <c r="D123" s="205">
        <f>Fertilizers!E415+Fertilizers!E453</f>
        <v>-7.3499999999999998E-4</v>
      </c>
      <c r="E123" s="205">
        <f>Fertilizers!F415+Fertilizers!F453</f>
        <v>-7.3499999999999998E-4</v>
      </c>
      <c r="F123" s="205">
        <f>Fertilizers!G415+Fertilizers!G453</f>
        <v>-7.3499999999999998E-4</v>
      </c>
      <c r="G123" s="205">
        <f>Fertilizers!H415+Fertilizers!H453</f>
        <v>-7.3499999999999998E-4</v>
      </c>
      <c r="H123" s="205">
        <f>Fertilizers!I415+Fertilizers!I453</f>
        <v>-7.3499999999999998E-4</v>
      </c>
      <c r="I123" s="205">
        <f>Fertilizers!J415+Fertilizers!J453</f>
        <v>-7.3499999999999998E-4</v>
      </c>
      <c r="J123" s="205">
        <f>Fertilizers!K415+Fertilizers!K453</f>
        <v>-7.3499999999999998E-4</v>
      </c>
      <c r="K123" s="206">
        <f>Fertilizers!L415+Fertilizers!L453</f>
        <v>-7.3499999999999998E-4</v>
      </c>
      <c r="L123" s="173"/>
    </row>
    <row r="124" spans="2:12" s="282" customFormat="1" x14ac:dyDescent="0.25">
      <c r="B124" s="283" t="s">
        <v>167</v>
      </c>
      <c r="C124" s="300">
        <f>Fertilizers!D416+Fertilizers!D454</f>
        <v>-7.3499999999999998E-4</v>
      </c>
      <c r="D124" s="205">
        <f>Fertilizers!E416+Fertilizers!E454</f>
        <v>-7.3499999999999998E-4</v>
      </c>
      <c r="E124" s="205">
        <f>Fertilizers!F416+Fertilizers!F454</f>
        <v>-7.3499999999999998E-4</v>
      </c>
      <c r="F124" s="205">
        <f>Fertilizers!G416+Fertilizers!G454</f>
        <v>-7.3499999999999998E-4</v>
      </c>
      <c r="G124" s="205">
        <f>Fertilizers!H416+Fertilizers!H454</f>
        <v>-7.3499999999999998E-4</v>
      </c>
      <c r="H124" s="205">
        <f>Fertilizers!I416+Fertilizers!I454</f>
        <v>-7.3499999999999998E-4</v>
      </c>
      <c r="I124" s="205">
        <f>Fertilizers!J416+Fertilizers!J454</f>
        <v>-7.3499999999999998E-4</v>
      </c>
      <c r="J124" s="205">
        <f>Fertilizers!K416+Fertilizers!K454</f>
        <v>-7.3499999999999998E-4</v>
      </c>
      <c r="K124" s="206">
        <f>Fertilizers!L416+Fertilizers!L454</f>
        <v>-7.3499999999999998E-4</v>
      </c>
      <c r="L124" s="173"/>
    </row>
    <row r="125" spans="2:12" s="282" customFormat="1" x14ac:dyDescent="0.25">
      <c r="B125" s="283" t="s">
        <v>168</v>
      </c>
      <c r="C125" s="417">
        <f>Fertilizers!D417+Fertilizers!D455</f>
        <v>20725.058864999999</v>
      </c>
      <c r="D125" s="415">
        <f>Fertilizers!E417+Fertilizers!E455</f>
        <v>26516.699265000003</v>
      </c>
      <c r="E125" s="415">
        <f>Fertilizers!F417+Fertilizers!F455</f>
        <v>29919.959264999998</v>
      </c>
      <c r="F125" s="415">
        <f>Fertilizers!G417+Fertilizers!G455</f>
        <v>29191.049264999994</v>
      </c>
      <c r="G125" s="415">
        <f>Fertilizers!H417+Fertilizers!H455</f>
        <v>32870.249265000006</v>
      </c>
      <c r="H125" s="415">
        <f>Fertilizers!I417+Fertilizers!I455</f>
        <v>36850.589265000002</v>
      </c>
      <c r="I125" s="415">
        <f>Fertilizers!J417+Fertilizers!J455</f>
        <v>38194.379264999996</v>
      </c>
      <c r="J125" s="415">
        <f>Fertilizers!K417+Fertilizers!K455</f>
        <v>35274.959264999998</v>
      </c>
      <c r="K125" s="416">
        <f>Fertilizers!L417+Fertilizers!L455</f>
        <v>36487.079265</v>
      </c>
      <c r="L125" s="173"/>
    </row>
    <row r="126" spans="2:12" s="282" customFormat="1" x14ac:dyDescent="0.25">
      <c r="B126" s="283" t="s">
        <v>169</v>
      </c>
      <c r="C126" s="300">
        <f>Fertilizers!D418+Fertilizers!D456</f>
        <v>-7.3499999999999998E-4</v>
      </c>
      <c r="D126" s="205">
        <f>Fertilizers!E418+Fertilizers!E456</f>
        <v>-7.3499999999999998E-4</v>
      </c>
      <c r="E126" s="205">
        <f>Fertilizers!F418+Fertilizers!F456</f>
        <v>-7.3499999999999998E-4</v>
      </c>
      <c r="F126" s="205">
        <f>Fertilizers!G418+Fertilizers!G456</f>
        <v>-7.3499999999999998E-4</v>
      </c>
      <c r="G126" s="205">
        <f>Fertilizers!H418+Fertilizers!H456</f>
        <v>-7.3499999999999998E-4</v>
      </c>
      <c r="H126" s="205">
        <f>Fertilizers!I418+Fertilizers!I456</f>
        <v>-7.3499999999999998E-4</v>
      </c>
      <c r="I126" s="205">
        <f>Fertilizers!J418+Fertilizers!J456</f>
        <v>-7.3499999999999998E-4</v>
      </c>
      <c r="J126" s="205">
        <f>Fertilizers!K418+Fertilizers!K456</f>
        <v>-7.3499999999999998E-4</v>
      </c>
      <c r="K126" s="206">
        <f>Fertilizers!L418+Fertilizers!L456</f>
        <v>-7.3499999999999998E-4</v>
      </c>
      <c r="L126" s="173"/>
    </row>
    <row r="127" spans="2:12" s="282" customFormat="1" x14ac:dyDescent="0.25">
      <c r="B127" s="283" t="s">
        <v>170</v>
      </c>
      <c r="C127" s="417">
        <f>Fertilizers!D419+Fertilizers!D457</f>
        <v>11665.079265000002</v>
      </c>
      <c r="D127" s="415">
        <f>Fertilizers!E419+Fertilizers!E457</f>
        <v>11524.589265000001</v>
      </c>
      <c r="E127" s="415">
        <f>Fertilizers!F419+Fertilizers!F457</f>
        <v>11484.269264999997</v>
      </c>
      <c r="F127" s="415">
        <f>Fertilizers!G419+Fertilizers!G457</f>
        <v>12012.839264999999</v>
      </c>
      <c r="G127" s="415">
        <f>Fertilizers!H419+Fertilizers!H457</f>
        <v>11643.659265</v>
      </c>
      <c r="H127" s="415">
        <f>Fertilizers!I419+Fertilizers!I457</f>
        <v>11833.289264999999</v>
      </c>
      <c r="I127" s="415">
        <f>Fertilizers!J419+Fertilizers!J457</f>
        <v>11562.389265000002</v>
      </c>
      <c r="J127" s="415">
        <f>Fertilizers!K419+Fertilizers!K457</f>
        <v>11024.369264999999</v>
      </c>
      <c r="K127" s="416">
        <f>Fertilizers!L419+Fertilizers!L457</f>
        <v>11329.289264999998</v>
      </c>
      <c r="L127" s="173"/>
    </row>
    <row r="128" spans="2:12" s="282" customFormat="1" x14ac:dyDescent="0.25">
      <c r="B128" s="283" t="s">
        <v>171</v>
      </c>
      <c r="C128" s="417">
        <f>Fertilizers!D420+Fertilizers!D458</f>
        <v>26234.610464999998</v>
      </c>
      <c r="D128" s="415">
        <f>Fertilizers!E420+Fertilizers!E458</f>
        <v>26489.609265000006</v>
      </c>
      <c r="E128" s="415">
        <f>Fertilizers!F420+Fertilizers!F458</f>
        <v>27326.249264999999</v>
      </c>
      <c r="F128" s="415">
        <f>Fertilizers!G420+Fertilizers!G458</f>
        <v>27013.139264999998</v>
      </c>
      <c r="G128" s="415">
        <f>Fertilizers!H420+Fertilizers!H458</f>
        <v>27683.459264999998</v>
      </c>
      <c r="H128" s="415">
        <f>Fertilizers!I420+Fertilizers!I458</f>
        <v>28760.129265</v>
      </c>
      <c r="I128" s="415">
        <f>Fertilizers!J420+Fertilizers!J458</f>
        <v>29268.539264999999</v>
      </c>
      <c r="J128" s="415">
        <f>Fertilizers!K420+Fertilizers!K458</f>
        <v>28242.899264999996</v>
      </c>
      <c r="K128" s="416">
        <f>Fertilizers!L420+Fertilizers!L458</f>
        <v>25295.759265000004</v>
      </c>
      <c r="L128" s="173"/>
    </row>
    <row r="129" spans="1:12" s="282" customFormat="1" x14ac:dyDescent="0.25">
      <c r="B129" s="283" t="s">
        <v>172</v>
      </c>
      <c r="C129" s="300">
        <f>Fertilizers!D421+Fertilizers!D459</f>
        <v>-7.3499999999999998E-4</v>
      </c>
      <c r="D129" s="205">
        <f>Fertilizers!E421+Fertilizers!E459</f>
        <v>-7.3499999999999998E-4</v>
      </c>
      <c r="E129" s="205">
        <f>Fertilizers!F421+Fertilizers!F459</f>
        <v>-7.3499999999999998E-4</v>
      </c>
      <c r="F129" s="205">
        <f>Fertilizers!G421+Fertilizers!G459</f>
        <v>-7.3499999999999998E-4</v>
      </c>
      <c r="G129" s="205">
        <f>Fertilizers!H421+Fertilizers!H459</f>
        <v>-7.3499999999999998E-4</v>
      </c>
      <c r="H129" s="205">
        <f>Fertilizers!I421+Fertilizers!I459</f>
        <v>-7.3499999999999998E-4</v>
      </c>
      <c r="I129" s="205">
        <f>Fertilizers!J421+Fertilizers!J459</f>
        <v>-7.3499999999999998E-4</v>
      </c>
      <c r="J129" s="205">
        <f>Fertilizers!K421+Fertilizers!K459</f>
        <v>-7.3499999999999998E-4</v>
      </c>
      <c r="K129" s="206">
        <f>Fertilizers!L421+Fertilizers!L459</f>
        <v>-7.3499999999999998E-4</v>
      </c>
      <c r="L129" s="173"/>
    </row>
    <row r="130" spans="1:12" s="282" customFormat="1" x14ac:dyDescent="0.25">
      <c r="B130" s="283" t="s">
        <v>173</v>
      </c>
      <c r="C130" s="417">
        <f>Fertilizers!D422+Fertilizers!D460</f>
        <v>22583.319465000004</v>
      </c>
      <c r="D130" s="415">
        <f>Fertilizers!E422+Fertilizers!E460</f>
        <v>21843.989265000004</v>
      </c>
      <c r="E130" s="415">
        <f>Fertilizers!F422+Fertilizers!F460</f>
        <v>11644.289265000001</v>
      </c>
      <c r="F130" s="415">
        <f>Fertilizers!G422+Fertilizers!G460</f>
        <v>6682.4092650000011</v>
      </c>
      <c r="G130" s="415">
        <f>Fertilizers!H422+Fertilizers!H460</f>
        <v>8089.8292650000003</v>
      </c>
      <c r="H130" s="415">
        <f>Fertilizers!I422+Fertilizers!I460</f>
        <v>14435.819264999996</v>
      </c>
      <c r="I130" s="415">
        <f>Fertilizers!J422+Fertilizers!J460</f>
        <v>19447.469265</v>
      </c>
      <c r="J130" s="415">
        <f>Fertilizers!K422+Fertilizers!K460</f>
        <v>20322.539264999999</v>
      </c>
      <c r="K130" s="416">
        <f>Fertilizers!L422+Fertilizers!L460</f>
        <v>22995.629264999996</v>
      </c>
      <c r="L130" s="173"/>
    </row>
    <row r="131" spans="1:12" s="282" customFormat="1" x14ac:dyDescent="0.25">
      <c r="B131" s="283" t="s">
        <v>193</v>
      </c>
      <c r="C131" s="300">
        <f>Fertilizers!D423+Fertilizers!D461</f>
        <v>-7.3499999999999998E-4</v>
      </c>
      <c r="D131" s="205">
        <f>Fertilizers!E423+Fertilizers!E461</f>
        <v>-7.3499999999999998E-4</v>
      </c>
      <c r="E131" s="205">
        <f>Fertilizers!F423+Fertilizers!F461</f>
        <v>-7.3499999999999998E-4</v>
      </c>
      <c r="F131" s="205">
        <f>Fertilizers!G423+Fertilizers!G461</f>
        <v>-7.3499999999999998E-4</v>
      </c>
      <c r="G131" s="205">
        <f>Fertilizers!H423+Fertilizers!H461</f>
        <v>-7.3499999999999998E-4</v>
      </c>
      <c r="H131" s="205">
        <f>Fertilizers!I423+Fertilizers!I461</f>
        <v>-7.3499999999999998E-4</v>
      </c>
      <c r="I131" s="205">
        <f>Fertilizers!J423+Fertilizers!J461</f>
        <v>-7.3499999999999998E-4</v>
      </c>
      <c r="J131" s="205">
        <f>Fertilizers!K423+Fertilizers!K461</f>
        <v>-7.3499999999999998E-4</v>
      </c>
      <c r="K131" s="206">
        <f>Fertilizers!L423+Fertilizers!L461</f>
        <v>-7.3499999999999998E-4</v>
      </c>
      <c r="L131" s="173"/>
    </row>
    <row r="132" spans="1:12" s="282" customFormat="1" x14ac:dyDescent="0.25">
      <c r="B132" s="283" t="s">
        <v>174</v>
      </c>
      <c r="C132" s="300">
        <f>Fertilizers!D424+Fertilizers!D462</f>
        <v>-7.3499999999999998E-4</v>
      </c>
      <c r="D132" s="205">
        <f>Fertilizers!E424+Fertilizers!E462</f>
        <v>-7.3499999999999998E-4</v>
      </c>
      <c r="E132" s="205">
        <f>Fertilizers!F424+Fertilizers!F462</f>
        <v>-7.3499999999999998E-4</v>
      </c>
      <c r="F132" s="205">
        <f>Fertilizers!G424+Fertilizers!G462</f>
        <v>-7.3499999999999998E-4</v>
      </c>
      <c r="G132" s="205">
        <f>Fertilizers!H424+Fertilizers!H462</f>
        <v>-7.3499999999999998E-4</v>
      </c>
      <c r="H132" s="205">
        <f>Fertilizers!I424+Fertilizers!I462</f>
        <v>-7.3499999999999998E-4</v>
      </c>
      <c r="I132" s="205">
        <f>Fertilizers!J424+Fertilizers!J462</f>
        <v>-7.3499999999999998E-4</v>
      </c>
      <c r="J132" s="205">
        <f>Fertilizers!K424+Fertilizers!K462</f>
        <v>-7.3499999999999998E-4</v>
      </c>
      <c r="K132" s="206">
        <f>Fertilizers!L424+Fertilizers!L462</f>
        <v>-7.3499999999999998E-4</v>
      </c>
      <c r="L132" s="173"/>
    </row>
    <row r="133" spans="1:12" s="282" customFormat="1" x14ac:dyDescent="0.25">
      <c r="B133" s="283" t="s">
        <v>175</v>
      </c>
      <c r="C133" s="417">
        <f>Fertilizers!D425+Fertilizers!D463</f>
        <v>56856.239265000004</v>
      </c>
      <c r="D133" s="415">
        <f>Fertilizers!E425+Fertilizers!E463</f>
        <v>70891.379264999996</v>
      </c>
      <c r="E133" s="415">
        <f>Fertilizers!F425+Fertilizers!F463</f>
        <v>72394.559265000004</v>
      </c>
      <c r="F133" s="415">
        <f>Fertilizers!G425+Fertilizers!G463</f>
        <v>74413.709264999998</v>
      </c>
      <c r="G133" s="415">
        <f>Fertilizers!H425+Fertilizers!H463</f>
        <v>79799.579264999993</v>
      </c>
      <c r="H133" s="415">
        <f>Fertilizers!I425+Fertilizers!I463</f>
        <v>81630.359265000006</v>
      </c>
      <c r="I133" s="415">
        <f>Fertilizers!J425+Fertilizers!J463</f>
        <v>83275.289264999999</v>
      </c>
      <c r="J133" s="415">
        <f>Fertilizers!K425+Fertilizers!K463</f>
        <v>82323.989265000011</v>
      </c>
      <c r="K133" s="416">
        <f>Fertilizers!L425+Fertilizers!L463</f>
        <v>81435.059264999974</v>
      </c>
      <c r="L133" s="173"/>
    </row>
    <row r="134" spans="1:12" s="282" customFormat="1" x14ac:dyDescent="0.25">
      <c r="B134" s="283" t="s">
        <v>176</v>
      </c>
      <c r="C134" s="300">
        <f>Fertilizers!D426+Fertilizers!D464</f>
        <v>-7.3499999999999998E-4</v>
      </c>
      <c r="D134" s="205">
        <f>Fertilizers!E426+Fertilizers!E464</f>
        <v>-7.3499999999999998E-4</v>
      </c>
      <c r="E134" s="205">
        <f>Fertilizers!F426+Fertilizers!F464</f>
        <v>-7.3499999999999998E-4</v>
      </c>
      <c r="F134" s="205">
        <f>Fertilizers!G426+Fertilizers!G464</f>
        <v>-7.3499999999999998E-4</v>
      </c>
      <c r="G134" s="205">
        <f>Fertilizers!H426+Fertilizers!H464</f>
        <v>-7.3499999999999998E-4</v>
      </c>
      <c r="H134" s="205">
        <f>Fertilizers!I426+Fertilizers!I464</f>
        <v>-7.3499999999999998E-4</v>
      </c>
      <c r="I134" s="205">
        <f>Fertilizers!J426+Fertilizers!J464</f>
        <v>-7.3499999999999998E-4</v>
      </c>
      <c r="J134" s="205">
        <f>Fertilizers!K426+Fertilizers!K464</f>
        <v>-7.3499999999999998E-4</v>
      </c>
      <c r="K134" s="206">
        <f>Fertilizers!L426+Fertilizers!L464</f>
        <v>-7.3499999999999998E-4</v>
      </c>
      <c r="L134" s="173"/>
    </row>
    <row r="135" spans="1:12" s="282" customFormat="1" x14ac:dyDescent="0.25">
      <c r="B135" s="283" t="s">
        <v>177</v>
      </c>
      <c r="C135" s="417">
        <f>Fertilizers!D427+Fertilizers!D465</f>
        <v>9285.5944649999983</v>
      </c>
      <c r="D135" s="415">
        <f>Fertilizers!E427+Fertilizers!E465</f>
        <v>13335.839265000002</v>
      </c>
      <c r="E135" s="415">
        <f>Fertilizers!F427+Fertilizers!F465</f>
        <v>9746.0992650000007</v>
      </c>
      <c r="F135" s="415">
        <f>Fertilizers!G427+Fertilizers!G465</f>
        <v>7173.8092649999999</v>
      </c>
      <c r="G135" s="415">
        <f>Fertilizers!H427+Fertilizers!H465</f>
        <v>6952.0492650000006</v>
      </c>
      <c r="H135" s="415">
        <f>Fertilizers!I427+Fertilizers!I465</f>
        <v>7593.3892650000025</v>
      </c>
      <c r="I135" s="415">
        <f>Fertilizers!J427+Fertilizers!J465</f>
        <v>7413.2092650000022</v>
      </c>
      <c r="J135" s="415">
        <f>Fertilizers!K427+Fertilizers!K465</f>
        <v>6349.7692649999999</v>
      </c>
      <c r="K135" s="416">
        <f>Fertilizers!L427+Fertilizers!L465</f>
        <v>7132.2292650000018</v>
      </c>
      <c r="L135" s="173"/>
    </row>
    <row r="136" spans="1:12" x14ac:dyDescent="0.25">
      <c r="A136" s="277"/>
      <c r="B136" s="290" t="s">
        <v>2</v>
      </c>
      <c r="C136" s="406">
        <f t="shared" ref="C136:K136" si="51">SUM(C137:C172)</f>
        <v>55276.184124000021</v>
      </c>
      <c r="D136" s="406">
        <f t="shared" si="51"/>
        <v>82182.696624000033</v>
      </c>
      <c r="E136" s="406">
        <f t="shared" si="51"/>
        <v>84605.046624000053</v>
      </c>
      <c r="F136" s="406">
        <f t="shared" si="51"/>
        <v>55104.509124000018</v>
      </c>
      <c r="G136" s="406">
        <f t="shared" si="51"/>
        <v>56129.046624000031</v>
      </c>
      <c r="H136" s="406">
        <f t="shared" si="51"/>
        <v>72524.009124000047</v>
      </c>
      <c r="I136" s="406">
        <f t="shared" si="51"/>
        <v>81445.596624000042</v>
      </c>
      <c r="J136" s="406">
        <f t="shared" si="51"/>
        <v>80140.709124000045</v>
      </c>
      <c r="K136" s="407">
        <f t="shared" si="51"/>
        <v>76483.982424307513</v>
      </c>
      <c r="L136" s="288"/>
    </row>
    <row r="137" spans="1:12" s="282" customFormat="1" x14ac:dyDescent="0.25">
      <c r="B137" s="283" t="s">
        <v>143</v>
      </c>
      <c r="C137" s="300">
        <f>Sugar!D241</f>
        <v>-4.4100000000000004E-4</v>
      </c>
      <c r="D137" s="300">
        <f>Sugar!E241</f>
        <v>-4.4100000000000004E-4</v>
      </c>
      <c r="E137" s="300">
        <f>Sugar!F241</f>
        <v>-4.4100000000000004E-4</v>
      </c>
      <c r="F137" s="300">
        <f>Sugar!G241</f>
        <v>-4.4100000000000004E-4</v>
      </c>
      <c r="G137" s="300">
        <f>Sugar!H241</f>
        <v>-4.4100000000000004E-4</v>
      </c>
      <c r="H137" s="300">
        <f>Sugar!I241</f>
        <v>-4.4100000000000004E-4</v>
      </c>
      <c r="I137" s="300">
        <f>Sugar!J241</f>
        <v>-4.4100000000000004E-4</v>
      </c>
      <c r="J137" s="300">
        <f>Sugar!K241</f>
        <v>-4.4100000000000004E-4</v>
      </c>
      <c r="K137" s="206">
        <f>Sugar!L241</f>
        <v>-4.4100000000000004E-4</v>
      </c>
      <c r="L137" s="173"/>
    </row>
    <row r="138" spans="1:12" s="282" customFormat="1" x14ac:dyDescent="0.25">
      <c r="B138" s="283" t="s">
        <v>144</v>
      </c>
      <c r="C138" s="408">
        <f>Sugar!D242</f>
        <v>3693.3745590000012</v>
      </c>
      <c r="D138" s="408">
        <f>Sugar!E242</f>
        <v>4942.3495590000011</v>
      </c>
      <c r="E138" s="408">
        <f>Sugar!F242</f>
        <v>4476.9370590000008</v>
      </c>
      <c r="F138" s="408">
        <f>Sugar!G242</f>
        <v>2452.2745590000004</v>
      </c>
      <c r="G138" s="408">
        <f>Sugar!H242</f>
        <v>1683.674559</v>
      </c>
      <c r="H138" s="408">
        <f>Sugar!I242</f>
        <v>2782.237059</v>
      </c>
      <c r="I138" s="408">
        <f>Sugar!J242</f>
        <v>3473.6620590000011</v>
      </c>
      <c r="J138" s="408">
        <f>Sugar!K242</f>
        <v>3452.8987305066621</v>
      </c>
      <c r="K138" s="409">
        <f>Sugar!L242</f>
        <v>3295.3470164212881</v>
      </c>
      <c r="L138" s="173"/>
    </row>
    <row r="139" spans="1:12" s="282" customFormat="1" x14ac:dyDescent="0.25">
      <c r="B139" s="283" t="s">
        <v>145</v>
      </c>
      <c r="C139" s="300">
        <f>Sugar!D243</f>
        <v>-4.4100000000000004E-4</v>
      </c>
      <c r="D139" s="300">
        <f>Sugar!E243</f>
        <v>-4.4100000000000004E-4</v>
      </c>
      <c r="E139" s="300">
        <f>Sugar!F243</f>
        <v>-4.4100000000000004E-4</v>
      </c>
      <c r="F139" s="300">
        <f>Sugar!G243</f>
        <v>-4.4100000000000004E-4</v>
      </c>
      <c r="G139" s="300">
        <f>Sugar!H243</f>
        <v>-4.4100000000000004E-4</v>
      </c>
      <c r="H139" s="300">
        <f>Sugar!I243</f>
        <v>-4.4100000000000004E-4</v>
      </c>
      <c r="I139" s="300">
        <f>Sugar!J243</f>
        <v>-4.4100000000000004E-4</v>
      </c>
      <c r="J139" s="300">
        <f>Sugar!K243</f>
        <v>-4.4100000000000004E-4</v>
      </c>
      <c r="K139" s="206">
        <f>Sugar!L243</f>
        <v>-4.4100000000000004E-4</v>
      </c>
      <c r="L139" s="173"/>
    </row>
    <row r="140" spans="1:12" s="282" customFormat="1" x14ac:dyDescent="0.25">
      <c r="B140" s="283" t="s">
        <v>146</v>
      </c>
      <c r="C140" s="300">
        <f>Sugar!D244</f>
        <v>-4.4100000000000004E-4</v>
      </c>
      <c r="D140" s="300">
        <f>Sugar!E244</f>
        <v>-4.4100000000000004E-4</v>
      </c>
      <c r="E140" s="300">
        <f>Sugar!F244</f>
        <v>-4.4100000000000004E-4</v>
      </c>
      <c r="F140" s="300">
        <f>Sugar!G244</f>
        <v>-4.4100000000000004E-4</v>
      </c>
      <c r="G140" s="300">
        <f>Sugar!H244</f>
        <v>-4.4100000000000004E-4</v>
      </c>
      <c r="H140" s="300">
        <f>Sugar!I244</f>
        <v>-4.4100000000000004E-4</v>
      </c>
      <c r="I140" s="300">
        <f>Sugar!J244</f>
        <v>-4.4100000000000004E-4</v>
      </c>
      <c r="J140" s="300">
        <f>Sugar!K244</f>
        <v>-4.4100000000000004E-4</v>
      </c>
      <c r="K140" s="206">
        <f>Sugar!L244</f>
        <v>-4.4100000000000004E-4</v>
      </c>
      <c r="L140" s="173"/>
    </row>
    <row r="141" spans="1:12" s="282" customFormat="1" x14ac:dyDescent="0.25">
      <c r="B141" s="283" t="s">
        <v>147</v>
      </c>
      <c r="C141" s="408">
        <f>Sugar!D245</f>
        <v>1196.2120590000004</v>
      </c>
      <c r="D141" s="408">
        <f>Sugar!E245</f>
        <v>1397.8120590000003</v>
      </c>
      <c r="E141" s="408">
        <f>Sugar!F245</f>
        <v>1148.9620590000004</v>
      </c>
      <c r="F141" s="408">
        <f>Sugar!G245</f>
        <v>770.17455900000016</v>
      </c>
      <c r="G141" s="408">
        <f>Sugar!H245</f>
        <v>778.04955900000016</v>
      </c>
      <c r="H141" s="408">
        <f>Sugar!I245</f>
        <v>1112.7370590000005</v>
      </c>
      <c r="I141" s="408">
        <f>Sugar!J245</f>
        <v>1366.3120590000003</v>
      </c>
      <c r="J141" s="408">
        <f>Sugar!K245</f>
        <v>1368.990419949778</v>
      </c>
      <c r="K141" s="409">
        <f>Sugar!L245</f>
        <v>1306.524982647207</v>
      </c>
      <c r="L141" s="173"/>
    </row>
    <row r="142" spans="1:12" s="282" customFormat="1" x14ac:dyDescent="0.25">
      <c r="B142" s="283" t="s">
        <v>148</v>
      </c>
      <c r="C142" s="300">
        <f>Sugar!D246</f>
        <v>-4.4100000000000004E-4</v>
      </c>
      <c r="D142" s="300">
        <f>Sugar!E246</f>
        <v>-4.4100000000000004E-4</v>
      </c>
      <c r="E142" s="300">
        <f>Sugar!F246</f>
        <v>-4.4100000000000004E-4</v>
      </c>
      <c r="F142" s="300">
        <f>Sugar!G246</f>
        <v>-4.4100000000000004E-4</v>
      </c>
      <c r="G142" s="300">
        <f>Sugar!H246</f>
        <v>-4.4100000000000004E-4</v>
      </c>
      <c r="H142" s="300">
        <f>Sugar!I246</f>
        <v>-4.4100000000000004E-4</v>
      </c>
      <c r="I142" s="300">
        <f>Sugar!J246</f>
        <v>-4.4100000000000004E-4</v>
      </c>
      <c r="J142" s="300">
        <f>Sugar!K246</f>
        <v>-4.4100000000000004E-4</v>
      </c>
      <c r="K142" s="206">
        <f>Sugar!L246</f>
        <v>-4.4100000000000004E-4</v>
      </c>
      <c r="L142" s="173"/>
    </row>
    <row r="143" spans="1:12" s="282" customFormat="1" x14ac:dyDescent="0.25">
      <c r="B143" s="283" t="s">
        <v>149</v>
      </c>
      <c r="C143" s="408">
        <f>Sugar!D247</f>
        <v>50.399559000000011</v>
      </c>
      <c r="D143" s="408">
        <f>Sugar!E247</f>
        <v>70.874559000000019</v>
      </c>
      <c r="E143" s="408">
        <f>Sugar!F247</f>
        <v>108.67455900000002</v>
      </c>
      <c r="F143" s="408">
        <f>Sugar!G247</f>
        <v>60.637059000000015</v>
      </c>
      <c r="G143" s="408">
        <f>Sugar!H247</f>
        <v>31.499559000000005</v>
      </c>
      <c r="H143" s="408">
        <f>Sugar!I247</f>
        <v>61.424559000000016</v>
      </c>
      <c r="I143" s="408">
        <f>Sugar!J247</f>
        <v>103.162059</v>
      </c>
      <c r="J143" s="408">
        <f>Sugar!K247</f>
        <v>109.51882787598224</v>
      </c>
      <c r="K143" s="409">
        <f>Sugar!L247</f>
        <v>104.52159289177654</v>
      </c>
      <c r="L143" s="173"/>
    </row>
    <row r="144" spans="1:12" s="282" customFormat="1" x14ac:dyDescent="0.25">
      <c r="B144" s="283" t="s">
        <v>150</v>
      </c>
      <c r="C144" s="300">
        <f>Sugar!D248</f>
        <v>-4.4100000000000004E-4</v>
      </c>
      <c r="D144" s="300">
        <f>Sugar!E248</f>
        <v>-4.4100000000000004E-4</v>
      </c>
      <c r="E144" s="300">
        <f>Sugar!F248</f>
        <v>-4.4100000000000004E-4</v>
      </c>
      <c r="F144" s="300">
        <f>Sugar!G248</f>
        <v>-4.4100000000000004E-4</v>
      </c>
      <c r="G144" s="300">
        <f>Sugar!H248</f>
        <v>-4.4100000000000004E-4</v>
      </c>
      <c r="H144" s="300">
        <f>Sugar!I248</f>
        <v>-4.4100000000000004E-4</v>
      </c>
      <c r="I144" s="300">
        <f>Sugar!J248</f>
        <v>-4.4100000000000004E-4</v>
      </c>
      <c r="J144" s="300">
        <f>Sugar!K248</f>
        <v>-4.4100000000000004E-4</v>
      </c>
      <c r="K144" s="206">
        <f>Sugar!L248</f>
        <v>-4.4100000000000004E-4</v>
      </c>
      <c r="L144" s="173"/>
    </row>
    <row r="145" spans="2:12" s="282" customFormat="1" x14ac:dyDescent="0.25">
      <c r="B145" s="283" t="s">
        <v>151</v>
      </c>
      <c r="C145" s="300">
        <f>Sugar!D249</f>
        <v>-4.4100000000000004E-4</v>
      </c>
      <c r="D145" s="300">
        <f>Sugar!E249</f>
        <v>-4.4100000000000004E-4</v>
      </c>
      <c r="E145" s="300">
        <f>Sugar!F249</f>
        <v>-4.4100000000000004E-4</v>
      </c>
      <c r="F145" s="300">
        <f>Sugar!G249</f>
        <v>-4.4100000000000004E-4</v>
      </c>
      <c r="G145" s="300">
        <f>Sugar!H249</f>
        <v>-4.4100000000000004E-4</v>
      </c>
      <c r="H145" s="300">
        <f>Sugar!I249</f>
        <v>-4.4100000000000004E-4</v>
      </c>
      <c r="I145" s="300">
        <f>Sugar!J249</f>
        <v>-4.4100000000000004E-4</v>
      </c>
      <c r="J145" s="300">
        <f>Sugar!K249</f>
        <v>-4.4100000000000004E-4</v>
      </c>
      <c r="K145" s="206">
        <f>Sugar!L249</f>
        <v>-4.4100000000000004E-4</v>
      </c>
      <c r="L145" s="173"/>
    </row>
    <row r="146" spans="2:12" s="282" customFormat="1" x14ac:dyDescent="0.25">
      <c r="B146" s="283" t="s">
        <v>152</v>
      </c>
      <c r="C146" s="300">
        <f>Sugar!D250</f>
        <v>-4.4100000000000004E-4</v>
      </c>
      <c r="D146" s="300">
        <f>Sugar!E250</f>
        <v>-4.4100000000000004E-4</v>
      </c>
      <c r="E146" s="300">
        <f>Sugar!F250</f>
        <v>-4.4100000000000004E-4</v>
      </c>
      <c r="F146" s="300">
        <f>Sugar!G250</f>
        <v>-4.4100000000000004E-4</v>
      </c>
      <c r="G146" s="300">
        <f>Sugar!H250</f>
        <v>-4.4100000000000004E-4</v>
      </c>
      <c r="H146" s="300">
        <f>Sugar!I250</f>
        <v>-4.4100000000000004E-4</v>
      </c>
      <c r="I146" s="300">
        <f>Sugar!J250</f>
        <v>-4.4100000000000004E-4</v>
      </c>
      <c r="J146" s="300">
        <f>Sugar!K250</f>
        <v>-4.4100000000000004E-4</v>
      </c>
      <c r="K146" s="206">
        <f>Sugar!L250</f>
        <v>-4.4100000000000004E-4</v>
      </c>
      <c r="L146" s="173"/>
    </row>
    <row r="147" spans="2:12" s="282" customFormat="1" x14ac:dyDescent="0.25">
      <c r="B147" s="283" t="s">
        <v>153</v>
      </c>
      <c r="C147" s="408">
        <f>Sugar!D251</f>
        <v>32.287059000000006</v>
      </c>
      <c r="D147" s="408">
        <f>Sugar!E251</f>
        <v>53.549559000000009</v>
      </c>
      <c r="E147" s="408">
        <f>Sugar!F251</f>
        <v>50.399559000000011</v>
      </c>
      <c r="F147" s="408">
        <f>Sugar!G251</f>
        <v>33.074559000000001</v>
      </c>
      <c r="G147" s="408">
        <f>Sugar!H251</f>
        <v>25.987059000000006</v>
      </c>
      <c r="H147" s="408">
        <f>Sugar!I251</f>
        <v>37.012059000000008</v>
      </c>
      <c r="I147" s="408">
        <f>Sugar!J251</f>
        <v>33.862059000000002</v>
      </c>
      <c r="J147" s="408">
        <f>Sugar!K251</f>
        <v>30.421578132217292</v>
      </c>
      <c r="K147" s="409">
        <f>Sugar!L251</f>
        <v>29.03345730327127</v>
      </c>
      <c r="L147" s="173"/>
    </row>
    <row r="148" spans="2:12" s="282" customFormat="1" x14ac:dyDescent="0.25">
      <c r="B148" s="283" t="s">
        <v>154</v>
      </c>
      <c r="C148" s="408">
        <f>Sugar!D252</f>
        <v>3387.0370590000011</v>
      </c>
      <c r="D148" s="408">
        <f>Sugar!E252</f>
        <v>4286.362059000001</v>
      </c>
      <c r="E148" s="408">
        <f>Sugar!F252</f>
        <v>4349.362059000001</v>
      </c>
      <c r="F148" s="408">
        <f>Sugar!G252</f>
        <v>3466.574559000001</v>
      </c>
      <c r="G148" s="408">
        <f>Sugar!H252</f>
        <v>3605.9620590000004</v>
      </c>
      <c r="H148" s="408">
        <f>Sugar!I252</f>
        <v>3854.0245590000013</v>
      </c>
      <c r="I148" s="408">
        <f>Sugar!J252</f>
        <v>3335.0620590000012</v>
      </c>
      <c r="J148" s="408">
        <f>Sugar!K252</f>
        <v>3042.2014722217291</v>
      </c>
      <c r="K148" s="409">
        <f>Sugar!L252</f>
        <v>2903.3893893271265</v>
      </c>
      <c r="L148" s="173"/>
    </row>
    <row r="149" spans="2:12" s="282" customFormat="1" x14ac:dyDescent="0.25">
      <c r="B149" s="283" t="s">
        <v>155</v>
      </c>
      <c r="C149" s="408">
        <f>Sugar!D253</f>
        <v>1045.0120590000004</v>
      </c>
      <c r="D149" s="408">
        <f>Sugar!E253</f>
        <v>1862.4370590000003</v>
      </c>
      <c r="E149" s="408">
        <f>Sugar!F253</f>
        <v>1928.5870590000004</v>
      </c>
      <c r="F149" s="408">
        <f>Sugar!G253</f>
        <v>1012.7245590000005</v>
      </c>
      <c r="G149" s="408">
        <f>Sugar!H253</f>
        <v>766.23705900000016</v>
      </c>
      <c r="H149" s="408">
        <f>Sugar!I253</f>
        <v>1121.3995590000004</v>
      </c>
      <c r="I149" s="408">
        <f>Sugar!J253</f>
        <v>1475.7745590000004</v>
      </c>
      <c r="J149" s="408">
        <f>Sugar!K253</f>
        <v>1502.8473041315344</v>
      </c>
      <c r="K149" s="409">
        <f>Sugar!L253</f>
        <v>1434.2741351816007</v>
      </c>
      <c r="L149" s="173"/>
    </row>
    <row r="150" spans="2:12" s="282" customFormat="1" x14ac:dyDescent="0.25">
      <c r="B150" s="283" t="s">
        <v>156</v>
      </c>
      <c r="C150" s="300">
        <f>Sugar!D254</f>
        <v>-4.4100000000000004E-4</v>
      </c>
      <c r="D150" s="300">
        <f>Sugar!E254</f>
        <v>-4.4100000000000004E-4</v>
      </c>
      <c r="E150" s="300">
        <f>Sugar!F254</f>
        <v>-4.4100000000000004E-4</v>
      </c>
      <c r="F150" s="300">
        <f>Sugar!G254</f>
        <v>-4.4100000000000004E-4</v>
      </c>
      <c r="G150" s="300">
        <f>Sugar!H254</f>
        <v>-4.4100000000000004E-4</v>
      </c>
      <c r="H150" s="300">
        <f>Sugar!I254</f>
        <v>-4.4100000000000004E-4</v>
      </c>
      <c r="I150" s="300">
        <f>Sugar!J254</f>
        <v>-4.4100000000000004E-4</v>
      </c>
      <c r="J150" s="300">
        <f>Sugar!K254</f>
        <v>-4.4100000000000004E-4</v>
      </c>
      <c r="K150" s="206">
        <f>Sugar!L254</f>
        <v>-4.4100000000000004E-4</v>
      </c>
      <c r="L150" s="173"/>
    </row>
    <row r="151" spans="2:12" s="282" customFormat="1" x14ac:dyDescent="0.25">
      <c r="B151" s="283" t="s">
        <v>157</v>
      </c>
      <c r="C151" s="300">
        <f>Sugar!D255</f>
        <v>-4.4100000000000004E-4</v>
      </c>
      <c r="D151" s="300">
        <f>Sugar!E255</f>
        <v>-4.4100000000000004E-4</v>
      </c>
      <c r="E151" s="300">
        <f>Sugar!F255</f>
        <v>-4.4100000000000004E-4</v>
      </c>
      <c r="F151" s="300">
        <f>Sugar!G255</f>
        <v>-4.4100000000000004E-4</v>
      </c>
      <c r="G151" s="300">
        <f>Sugar!H255</f>
        <v>-4.4100000000000004E-4</v>
      </c>
      <c r="H151" s="300">
        <f>Sugar!I255</f>
        <v>-4.4100000000000004E-4</v>
      </c>
      <c r="I151" s="300">
        <f>Sugar!J255</f>
        <v>-4.4100000000000004E-4</v>
      </c>
      <c r="J151" s="300">
        <f>Sugar!K255</f>
        <v>-4.4100000000000004E-4</v>
      </c>
      <c r="K151" s="206">
        <f>Sugar!L255</f>
        <v>-4.4100000000000004E-4</v>
      </c>
      <c r="L151" s="173"/>
    </row>
    <row r="152" spans="2:12" s="282" customFormat="1" x14ac:dyDescent="0.25">
      <c r="B152" s="283" t="s">
        <v>158</v>
      </c>
      <c r="C152" s="300">
        <f>Sugar!D256</f>
        <v>-4.4100000000000004E-4</v>
      </c>
      <c r="D152" s="300">
        <f>Sugar!E256</f>
        <v>-4.4100000000000004E-4</v>
      </c>
      <c r="E152" s="300">
        <f>Sugar!F256</f>
        <v>-4.4100000000000004E-4</v>
      </c>
      <c r="F152" s="300">
        <f>Sugar!G256</f>
        <v>-4.4100000000000004E-4</v>
      </c>
      <c r="G152" s="300">
        <f>Sugar!H256</f>
        <v>-4.4100000000000004E-4</v>
      </c>
      <c r="H152" s="300">
        <f>Sugar!I256</f>
        <v>-4.4100000000000004E-4</v>
      </c>
      <c r="I152" s="300">
        <f>Sugar!J256</f>
        <v>-4.4100000000000004E-4</v>
      </c>
      <c r="J152" s="300">
        <f>Sugar!K256</f>
        <v>-4.4100000000000004E-4</v>
      </c>
      <c r="K152" s="206">
        <f>Sugar!L256</f>
        <v>-4.4100000000000004E-4</v>
      </c>
      <c r="L152" s="173"/>
    </row>
    <row r="153" spans="2:12" s="282" customFormat="1" x14ac:dyDescent="0.25">
      <c r="B153" s="283" t="s">
        <v>159</v>
      </c>
      <c r="C153" s="408">
        <f>Sugar!D257</f>
        <v>5409.3370590000022</v>
      </c>
      <c r="D153" s="408">
        <f>Sugar!E257</f>
        <v>7819.0870590000022</v>
      </c>
      <c r="E153" s="408">
        <f>Sugar!F257</f>
        <v>8947.5745590000024</v>
      </c>
      <c r="F153" s="408">
        <f>Sugar!G257</f>
        <v>6191.3245590000024</v>
      </c>
      <c r="G153" s="408">
        <f>Sugar!H257</f>
        <v>7345.7995590000028</v>
      </c>
      <c r="H153" s="408">
        <f>Sugar!I257</f>
        <v>10715.512059000002</v>
      </c>
      <c r="I153" s="408">
        <f>Sugar!J257</f>
        <v>12047.962059000003</v>
      </c>
      <c r="J153" s="408">
        <f>Sugar!K257</f>
        <v>11779.405366994535</v>
      </c>
      <c r="K153" s="409">
        <f>Sugar!L257</f>
        <v>11241.924982026632</v>
      </c>
      <c r="L153" s="173"/>
    </row>
    <row r="154" spans="2:12" s="282" customFormat="1" x14ac:dyDescent="0.25">
      <c r="B154" s="283" t="s">
        <v>160</v>
      </c>
      <c r="C154" s="300">
        <f>Sugar!D258</f>
        <v>-4.4100000000000004E-4</v>
      </c>
      <c r="D154" s="300">
        <f>Sugar!E258</f>
        <v>-4.4100000000000004E-4</v>
      </c>
      <c r="E154" s="300">
        <f>Sugar!F258</f>
        <v>-4.4100000000000004E-4</v>
      </c>
      <c r="F154" s="300">
        <f>Sugar!G258</f>
        <v>-4.4100000000000004E-4</v>
      </c>
      <c r="G154" s="300">
        <f>Sugar!H258</f>
        <v>-4.4100000000000004E-4</v>
      </c>
      <c r="H154" s="300">
        <f>Sugar!I258</f>
        <v>-4.4100000000000004E-4</v>
      </c>
      <c r="I154" s="300">
        <f>Sugar!J258</f>
        <v>-4.4100000000000004E-4</v>
      </c>
      <c r="J154" s="300">
        <f>Sugar!K258</f>
        <v>-4.4100000000000004E-4</v>
      </c>
      <c r="K154" s="206">
        <f>Sugar!L258</f>
        <v>-4.4100000000000004E-4</v>
      </c>
      <c r="L154" s="173"/>
    </row>
    <row r="155" spans="2:12" s="282" customFormat="1" x14ac:dyDescent="0.25">
      <c r="B155" s="283" t="s">
        <v>161</v>
      </c>
      <c r="C155" s="300">
        <f>Sugar!D259</f>
        <v>-4.4100000000000004E-4</v>
      </c>
      <c r="D155" s="300">
        <f>Sugar!E259</f>
        <v>-4.4100000000000004E-4</v>
      </c>
      <c r="E155" s="300">
        <f>Sugar!F259</f>
        <v>-4.4100000000000004E-4</v>
      </c>
      <c r="F155" s="300">
        <f>Sugar!G259</f>
        <v>-4.4100000000000004E-4</v>
      </c>
      <c r="G155" s="300">
        <f>Sugar!H259</f>
        <v>-4.4100000000000004E-4</v>
      </c>
      <c r="H155" s="300">
        <f>Sugar!I259</f>
        <v>-4.4100000000000004E-4</v>
      </c>
      <c r="I155" s="300">
        <f>Sugar!J259</f>
        <v>-4.4100000000000004E-4</v>
      </c>
      <c r="J155" s="300">
        <f>Sugar!K259</f>
        <v>-4.4100000000000004E-4</v>
      </c>
      <c r="K155" s="206">
        <f>Sugar!L259</f>
        <v>-4.4100000000000004E-4</v>
      </c>
      <c r="L155" s="173"/>
    </row>
    <row r="156" spans="2:12" s="282" customFormat="1" x14ac:dyDescent="0.25">
      <c r="B156" s="283" t="s">
        <v>162</v>
      </c>
      <c r="C156" s="408">
        <f>Sugar!D260</f>
        <v>278.77455900000007</v>
      </c>
      <c r="D156" s="408">
        <f>Sugar!E260</f>
        <v>499.27455900000012</v>
      </c>
      <c r="E156" s="408">
        <f>Sugar!F260</f>
        <v>552.82455900000014</v>
      </c>
      <c r="F156" s="408">
        <f>Sugar!G260</f>
        <v>269.32455900000002</v>
      </c>
      <c r="G156" s="408">
        <f>Sugar!H260</f>
        <v>233.09955900000003</v>
      </c>
      <c r="H156" s="408">
        <f>Sugar!I260</f>
        <v>452.81205900000009</v>
      </c>
      <c r="I156" s="408">
        <f>Sugar!J260</f>
        <v>505.57455900000014</v>
      </c>
      <c r="J156" s="408">
        <f>Sugar!K260</f>
        <v>483.70966320225494</v>
      </c>
      <c r="K156" s="409">
        <f>Sugar!L260</f>
        <v>461.6385420220131</v>
      </c>
      <c r="L156" s="173"/>
    </row>
    <row r="157" spans="2:12" s="282" customFormat="1" x14ac:dyDescent="0.25">
      <c r="B157" s="283" t="s">
        <v>163</v>
      </c>
      <c r="C157" s="408">
        <f>Sugar!D261</f>
        <v>14023.799559000003</v>
      </c>
      <c r="D157" s="408">
        <f>Sugar!E261</f>
        <v>25591.387059000001</v>
      </c>
      <c r="E157" s="408">
        <f>Sugar!F261</f>
        <v>28605.937059000004</v>
      </c>
      <c r="F157" s="408">
        <f>Sugar!G261</f>
        <v>17962.087059000001</v>
      </c>
      <c r="G157" s="408">
        <f>Sugar!H261</f>
        <v>20300.962059000001</v>
      </c>
      <c r="H157" s="408">
        <f>Sugar!I261</f>
        <v>26955.337059000005</v>
      </c>
      <c r="I157" s="408">
        <f>Sugar!J261</f>
        <v>28338.187059000004</v>
      </c>
      <c r="J157" s="408">
        <f>Sugar!K261</f>
        <v>27309.846133991461</v>
      </c>
      <c r="K157" s="409">
        <f>Sugar!L261</f>
        <v>26063.730065846612</v>
      </c>
      <c r="L157" s="173"/>
    </row>
    <row r="158" spans="2:12" s="282" customFormat="1" x14ac:dyDescent="0.25">
      <c r="B158" s="283" t="s">
        <v>164</v>
      </c>
      <c r="C158" s="300">
        <f>Sugar!D262</f>
        <v>-4.4100000000000004E-4</v>
      </c>
      <c r="D158" s="300">
        <f>Sugar!E262</f>
        <v>-4.4100000000000004E-4</v>
      </c>
      <c r="E158" s="300">
        <f>Sugar!F262</f>
        <v>-4.4100000000000004E-4</v>
      </c>
      <c r="F158" s="300">
        <f>Sugar!G262</f>
        <v>-4.4100000000000004E-4</v>
      </c>
      <c r="G158" s="300">
        <f>Sugar!H262</f>
        <v>-4.4100000000000004E-4</v>
      </c>
      <c r="H158" s="300">
        <f>Sugar!I262</f>
        <v>-4.4100000000000004E-4</v>
      </c>
      <c r="I158" s="300">
        <f>Sugar!J262</f>
        <v>-4.4100000000000004E-4</v>
      </c>
      <c r="J158" s="300">
        <f>Sugar!K262</f>
        <v>-4.4100000000000004E-4</v>
      </c>
      <c r="K158" s="206">
        <f>Sugar!L262</f>
        <v>-4.4100000000000004E-4</v>
      </c>
      <c r="L158" s="173"/>
    </row>
    <row r="159" spans="2:12" s="282" customFormat="1" x14ac:dyDescent="0.25">
      <c r="B159" s="283" t="s">
        <v>165</v>
      </c>
      <c r="C159" s="300">
        <f>Sugar!D263</f>
        <v>-4.4100000000000004E-4</v>
      </c>
      <c r="D159" s="300">
        <f>Sugar!E263</f>
        <v>-4.4100000000000004E-4</v>
      </c>
      <c r="E159" s="300">
        <f>Sugar!F263</f>
        <v>-4.4100000000000004E-4</v>
      </c>
      <c r="F159" s="300">
        <f>Sugar!G263</f>
        <v>-4.4100000000000004E-4</v>
      </c>
      <c r="G159" s="300">
        <f>Sugar!H263</f>
        <v>-4.4100000000000004E-4</v>
      </c>
      <c r="H159" s="300">
        <f>Sugar!I263</f>
        <v>-4.4100000000000004E-4</v>
      </c>
      <c r="I159" s="300">
        <f>Sugar!J263</f>
        <v>-4.4100000000000004E-4</v>
      </c>
      <c r="J159" s="300">
        <f>Sugar!K263</f>
        <v>-4.4100000000000004E-4</v>
      </c>
      <c r="K159" s="206">
        <f>Sugar!L263</f>
        <v>-4.4100000000000004E-4</v>
      </c>
      <c r="L159" s="173"/>
    </row>
    <row r="160" spans="2:12" s="282" customFormat="1" x14ac:dyDescent="0.25">
      <c r="B160" s="283" t="s">
        <v>166</v>
      </c>
      <c r="C160" s="300">
        <f>Sugar!D264</f>
        <v>-4.4100000000000004E-4</v>
      </c>
      <c r="D160" s="300">
        <f>Sugar!E264</f>
        <v>-4.4100000000000004E-4</v>
      </c>
      <c r="E160" s="300">
        <f>Sugar!F264</f>
        <v>-4.4100000000000004E-4</v>
      </c>
      <c r="F160" s="300">
        <f>Sugar!G264</f>
        <v>-4.4100000000000004E-4</v>
      </c>
      <c r="G160" s="300">
        <f>Sugar!H264</f>
        <v>-4.4100000000000004E-4</v>
      </c>
      <c r="H160" s="300">
        <f>Sugar!I264</f>
        <v>-4.4100000000000004E-4</v>
      </c>
      <c r="I160" s="300">
        <f>Sugar!J264</f>
        <v>-4.4100000000000004E-4</v>
      </c>
      <c r="J160" s="300">
        <f>Sugar!K264</f>
        <v>-4.4100000000000004E-4</v>
      </c>
      <c r="K160" s="206">
        <f>Sugar!L264</f>
        <v>-4.4100000000000004E-4</v>
      </c>
      <c r="L160" s="173"/>
    </row>
    <row r="161" spans="1:12" s="282" customFormat="1" x14ac:dyDescent="0.25">
      <c r="B161" s="283" t="s">
        <v>167</v>
      </c>
      <c r="C161" s="300">
        <f>Sugar!D265</f>
        <v>-4.4100000000000004E-4</v>
      </c>
      <c r="D161" s="300">
        <f>Sugar!E265</f>
        <v>-4.4100000000000004E-4</v>
      </c>
      <c r="E161" s="300">
        <f>Sugar!F265</f>
        <v>-4.4100000000000004E-4</v>
      </c>
      <c r="F161" s="300">
        <f>Sugar!G265</f>
        <v>-4.4100000000000004E-4</v>
      </c>
      <c r="G161" s="300">
        <f>Sugar!H265</f>
        <v>-4.4100000000000004E-4</v>
      </c>
      <c r="H161" s="300">
        <f>Sugar!I265</f>
        <v>-4.4100000000000004E-4</v>
      </c>
      <c r="I161" s="300">
        <f>Sugar!J265</f>
        <v>-4.4100000000000004E-4</v>
      </c>
      <c r="J161" s="300">
        <f>Sugar!K265</f>
        <v>-4.4100000000000004E-4</v>
      </c>
      <c r="K161" s="206">
        <f>Sugar!L265</f>
        <v>-4.4100000000000004E-4</v>
      </c>
      <c r="L161" s="173"/>
    </row>
    <row r="162" spans="1:12" s="282" customFormat="1" x14ac:dyDescent="0.25">
      <c r="B162" s="283" t="s">
        <v>168</v>
      </c>
      <c r="C162" s="408">
        <f>Sugar!D266</f>
        <v>129.14955900000001</v>
      </c>
      <c r="D162" s="408">
        <f>Sugar!E266</f>
        <v>175.61205900000002</v>
      </c>
      <c r="E162" s="408">
        <f>Sugar!F266</f>
        <v>196.87455900000003</v>
      </c>
      <c r="F162" s="408">
        <f>Sugar!G266</f>
        <v>122.849559</v>
      </c>
      <c r="G162" s="408">
        <f>Sugar!H266</f>
        <v>78.749559000000019</v>
      </c>
      <c r="H162" s="408">
        <f>Sugar!I266</f>
        <v>124.42455900000002</v>
      </c>
      <c r="I162" s="408">
        <f>Sugar!J266</f>
        <v>188.99955900000003</v>
      </c>
      <c r="J162" s="408">
        <f>Sugar!K266</f>
        <v>197.74268335941241</v>
      </c>
      <c r="K162" s="409">
        <f>Sugar!L266</f>
        <v>188.71989797126321</v>
      </c>
      <c r="L162" s="173"/>
    </row>
    <row r="163" spans="1:12" s="282" customFormat="1" x14ac:dyDescent="0.25">
      <c r="B163" s="283" t="s">
        <v>169</v>
      </c>
      <c r="C163" s="408">
        <f>Sugar!D267</f>
        <v>80.324559000000022</v>
      </c>
      <c r="D163" s="408">
        <f>Sugar!E267</f>
        <v>163.79955900000002</v>
      </c>
      <c r="E163" s="408">
        <f>Sugar!F267</f>
        <v>167.73705900000002</v>
      </c>
      <c r="F163" s="408">
        <f>Sugar!G267</f>
        <v>80.324559000000022</v>
      </c>
      <c r="G163" s="408">
        <f>Sugar!H267</f>
        <v>58.274559000000011</v>
      </c>
      <c r="H163" s="408">
        <f>Sugar!I267</f>
        <v>125.99955900000002</v>
      </c>
      <c r="I163" s="408">
        <f>Sugar!J267</f>
        <v>188.21205900000004</v>
      </c>
      <c r="J163" s="408">
        <f>Sugar!K267</f>
        <v>194.70048144619068</v>
      </c>
      <c r="K163" s="409">
        <f>Sugar!L267</f>
        <v>185.81650814093607</v>
      </c>
      <c r="L163" s="173"/>
    </row>
    <row r="164" spans="1:12" s="282" customFormat="1" x14ac:dyDescent="0.25">
      <c r="B164" s="283" t="s">
        <v>170</v>
      </c>
      <c r="C164" s="408">
        <f>Sugar!D268</f>
        <v>1046.5870590000004</v>
      </c>
      <c r="D164" s="408">
        <f>Sugar!E268</f>
        <v>1414.3495590000005</v>
      </c>
      <c r="E164" s="408">
        <f>Sugar!F268</f>
        <v>1644.299559</v>
      </c>
      <c r="F164" s="408">
        <f>Sugar!G268</f>
        <v>992.24955900000032</v>
      </c>
      <c r="G164" s="408">
        <f>Sugar!H268</f>
        <v>618.18705900000009</v>
      </c>
      <c r="H164" s="408">
        <f>Sugar!I268</f>
        <v>856.01205900000025</v>
      </c>
      <c r="I164" s="408">
        <f>Sugar!J268</f>
        <v>1159.1995590000004</v>
      </c>
      <c r="J164" s="408">
        <f>Sugar!K268</f>
        <v>1186.4583051564744</v>
      </c>
      <c r="K164" s="409">
        <f>Sugar!L268</f>
        <v>1132.3215928275795</v>
      </c>
      <c r="L164" s="173"/>
    </row>
    <row r="165" spans="1:12" s="282" customFormat="1" x14ac:dyDescent="0.25">
      <c r="B165" s="283" t="s">
        <v>171</v>
      </c>
      <c r="C165" s="408">
        <f>Sugar!D269</f>
        <v>17.324559000000004</v>
      </c>
      <c r="D165" s="408">
        <f>Sugar!E269</f>
        <v>21.262059000000008</v>
      </c>
      <c r="E165" s="408">
        <f>Sugar!F269</f>
        <v>19.687059000000005</v>
      </c>
      <c r="F165" s="408">
        <f>Sugar!G269</f>
        <v>14.174559000000002</v>
      </c>
      <c r="G165" s="408">
        <f>Sugar!H269</f>
        <v>12.599559000000001</v>
      </c>
      <c r="H165" s="408">
        <f>Sugar!I269</f>
        <v>12.599559000000001</v>
      </c>
      <c r="I165" s="408">
        <f>Sugar!J269</f>
        <v>7.8745590000000014</v>
      </c>
      <c r="J165" s="408">
        <f>Sugar!K269</f>
        <v>6.0839628264434573</v>
      </c>
      <c r="K165" s="409">
        <f>Sugar!L269</f>
        <v>5.8063386606542524</v>
      </c>
      <c r="L165" s="173"/>
    </row>
    <row r="166" spans="1:12" s="282" customFormat="1" x14ac:dyDescent="0.25">
      <c r="B166" s="283" t="s">
        <v>172</v>
      </c>
      <c r="C166" s="300">
        <f>Sugar!D270</f>
        <v>-4.4100000000000004E-4</v>
      </c>
      <c r="D166" s="300">
        <f>Sugar!E270</f>
        <v>-4.4100000000000004E-4</v>
      </c>
      <c r="E166" s="300">
        <f>Sugar!F270</f>
        <v>-4.4100000000000004E-4</v>
      </c>
      <c r="F166" s="300">
        <f>Sugar!G270</f>
        <v>-4.4100000000000004E-4</v>
      </c>
      <c r="G166" s="300">
        <f>Sugar!H270</f>
        <v>-4.4100000000000004E-4</v>
      </c>
      <c r="H166" s="300">
        <f>Sugar!I270</f>
        <v>-4.4100000000000004E-4</v>
      </c>
      <c r="I166" s="300">
        <f>Sugar!J270</f>
        <v>-4.4100000000000004E-4</v>
      </c>
      <c r="J166" s="300">
        <f>Sugar!K270</f>
        <v>-4.4100000000000004E-4</v>
      </c>
      <c r="K166" s="206">
        <f>Sugar!L270</f>
        <v>-4.4100000000000004E-4</v>
      </c>
      <c r="L166" s="173"/>
    </row>
    <row r="167" spans="1:12" s="282" customFormat="1" x14ac:dyDescent="0.25">
      <c r="B167" s="283" t="s">
        <v>173</v>
      </c>
      <c r="C167" s="408">
        <f>Sugar!D271</f>
        <v>5933.0245590000022</v>
      </c>
      <c r="D167" s="408">
        <f>Sugar!E271</f>
        <v>7685.2120590000022</v>
      </c>
      <c r="E167" s="408">
        <f>Sugar!F271</f>
        <v>7057.5745590000024</v>
      </c>
      <c r="F167" s="408">
        <f>Sugar!G271</f>
        <v>5461.3120590000026</v>
      </c>
      <c r="G167" s="408">
        <f>Sugar!H271</f>
        <v>4282.424559000001</v>
      </c>
      <c r="H167" s="408">
        <f>Sugar!I271</f>
        <v>5369.1745590000019</v>
      </c>
      <c r="I167" s="408">
        <f>Sugar!J271</f>
        <v>7074.1120590000028</v>
      </c>
      <c r="J167" s="408">
        <f>Sugar!K271</f>
        <v>7237.3979105544931</v>
      </c>
      <c r="K167" s="409">
        <f>Sugar!L271</f>
        <v>6907.1639653482343</v>
      </c>
      <c r="L167" s="173"/>
    </row>
    <row r="168" spans="1:12" s="282" customFormat="1" x14ac:dyDescent="0.25">
      <c r="B168" s="283" t="s">
        <v>193</v>
      </c>
      <c r="C168" s="300">
        <f>Sugar!D272</f>
        <v>-4.4100000000000004E-4</v>
      </c>
      <c r="D168" s="300">
        <f>Sugar!E272</f>
        <v>-4.4100000000000004E-4</v>
      </c>
      <c r="E168" s="300">
        <f>Sugar!F272</f>
        <v>-4.4100000000000004E-4</v>
      </c>
      <c r="F168" s="300">
        <f>Sugar!G272</f>
        <v>-4.4100000000000004E-4</v>
      </c>
      <c r="G168" s="300">
        <f>Sugar!H272</f>
        <v>-4.4100000000000004E-4</v>
      </c>
      <c r="H168" s="300">
        <f>Sugar!I272</f>
        <v>-4.4100000000000004E-4</v>
      </c>
      <c r="I168" s="300">
        <f>Sugar!J272</f>
        <v>-4.4100000000000004E-4</v>
      </c>
      <c r="J168" s="300">
        <f>Sugar!K272</f>
        <v>-4.4100000000000004E-4</v>
      </c>
      <c r="K168" s="206">
        <f>Sugar!L272</f>
        <v>-4.4100000000000004E-4</v>
      </c>
      <c r="L168" s="173"/>
    </row>
    <row r="169" spans="1:12" s="282" customFormat="1" x14ac:dyDescent="0.25">
      <c r="B169" s="283" t="s">
        <v>174</v>
      </c>
      <c r="C169" s="300">
        <f>Sugar!D273</f>
        <v>-4.4100000000000004E-4</v>
      </c>
      <c r="D169" s="300">
        <f>Sugar!E273</f>
        <v>-4.4100000000000004E-4</v>
      </c>
      <c r="E169" s="300">
        <f>Sugar!F273</f>
        <v>-4.4100000000000004E-4</v>
      </c>
      <c r="F169" s="300">
        <f>Sugar!G273</f>
        <v>-4.4100000000000004E-4</v>
      </c>
      <c r="G169" s="300">
        <f>Sugar!H273</f>
        <v>-4.4100000000000004E-4</v>
      </c>
      <c r="H169" s="300">
        <f>Sugar!I273</f>
        <v>-4.4100000000000004E-4</v>
      </c>
      <c r="I169" s="300">
        <f>Sugar!J273</f>
        <v>-4.4100000000000004E-4</v>
      </c>
      <c r="J169" s="300">
        <f>Sugar!K273</f>
        <v>-4.4100000000000004E-4</v>
      </c>
      <c r="K169" s="206">
        <f>Sugar!L273</f>
        <v>-4.4100000000000004E-4</v>
      </c>
      <c r="L169" s="173"/>
    </row>
    <row r="170" spans="1:12" s="282" customFormat="1" x14ac:dyDescent="0.25">
      <c r="B170" s="283" t="s">
        <v>175</v>
      </c>
      <c r="C170" s="408">
        <f>Sugar!D274</f>
        <v>17631.337059000001</v>
      </c>
      <c r="D170" s="408">
        <f>Sugar!E274</f>
        <v>24577.087059000001</v>
      </c>
      <c r="E170" s="408">
        <f>Sugar!F274</f>
        <v>23965.199559000001</v>
      </c>
      <c r="F170" s="408">
        <f>Sugar!G274</f>
        <v>15364.912059000002</v>
      </c>
      <c r="G170" s="408">
        <f>Sugar!H274</f>
        <v>15435.787059000002</v>
      </c>
      <c r="H170" s="408">
        <f>Sugar!I274</f>
        <v>17986.499559000004</v>
      </c>
      <c r="I170" s="408">
        <f>Sugar!J274</f>
        <v>21112.087059000001</v>
      </c>
      <c r="J170" s="408">
        <f>Sugar!K274</f>
        <v>21216.31570180834</v>
      </c>
      <c r="K170" s="409">
        <f>Sugar!L274</f>
        <v>20248.240235701382</v>
      </c>
      <c r="L170" s="173"/>
    </row>
    <row r="171" spans="1:12" s="282" customFormat="1" x14ac:dyDescent="0.25">
      <c r="B171" s="283" t="s">
        <v>176</v>
      </c>
      <c r="C171" s="408">
        <f>Sugar!D275</f>
        <v>1306.4620590000004</v>
      </c>
      <c r="D171" s="408">
        <f>Sugar!E275</f>
        <v>1599.4120590000005</v>
      </c>
      <c r="E171" s="408">
        <f>Sugar!F275</f>
        <v>1366.3120590000003</v>
      </c>
      <c r="F171" s="408">
        <f>Sugar!G275</f>
        <v>841.83705900000029</v>
      </c>
      <c r="G171" s="408">
        <f>Sugar!H275</f>
        <v>865.46205900000029</v>
      </c>
      <c r="H171" s="408">
        <f>Sugar!I275</f>
        <v>943.42455900000027</v>
      </c>
      <c r="I171" s="408">
        <f>Sugar!J275</f>
        <v>1019.8120590000003</v>
      </c>
      <c r="J171" s="408">
        <f>Sugar!K275</f>
        <v>1006.9683922763925</v>
      </c>
      <c r="K171" s="409">
        <f>Sugar!L275</f>
        <v>961.02159283827871</v>
      </c>
      <c r="L171" s="173"/>
    </row>
    <row r="172" spans="1:12" s="282" customFormat="1" x14ac:dyDescent="0.25">
      <c r="B172" s="283" t="s">
        <v>177</v>
      </c>
      <c r="C172" s="408">
        <f>Sugar!D276</f>
        <v>15.749559000000007</v>
      </c>
      <c r="D172" s="408">
        <f>Sugar!E276</f>
        <v>22.837059000000007</v>
      </c>
      <c r="E172" s="408">
        <f>Sugar!F276</f>
        <v>18.112059000000006</v>
      </c>
      <c r="F172" s="408">
        <f>Sugar!G276</f>
        <v>8.6620590000000011</v>
      </c>
      <c r="G172" s="408">
        <f>Sugar!H276</f>
        <v>6.2995590000000012</v>
      </c>
      <c r="H172" s="408">
        <f>Sugar!I276</f>
        <v>13.387059000000002</v>
      </c>
      <c r="I172" s="408">
        <f>Sugar!J276</f>
        <v>15.749559000000007</v>
      </c>
      <c r="J172" s="408">
        <f>Sugar!K276</f>
        <v>15.210568566108646</v>
      </c>
      <c r="K172" s="409">
        <f>Sugar!L276</f>
        <v>14.51650815163563</v>
      </c>
      <c r="L172" s="173"/>
    </row>
    <row r="173" spans="1:12" x14ac:dyDescent="0.25">
      <c r="A173" s="277"/>
      <c r="B173" s="290" t="s">
        <v>6</v>
      </c>
      <c r="C173" s="406">
        <f t="shared" ref="C173:K173" si="52">SUM(C174:C209)</f>
        <v>51856.822079999962</v>
      </c>
      <c r="D173" s="406">
        <f t="shared" si="52"/>
        <v>53770.447079999976</v>
      </c>
      <c r="E173" s="406">
        <f t="shared" si="52"/>
        <v>50746.447079999984</v>
      </c>
      <c r="F173" s="406">
        <f t="shared" si="52"/>
        <v>53912.197079999969</v>
      </c>
      <c r="G173" s="406">
        <f t="shared" si="52"/>
        <v>57262.222079999956</v>
      </c>
      <c r="H173" s="406">
        <f t="shared" si="52"/>
        <v>57281.122079999986</v>
      </c>
      <c r="I173" s="406">
        <f t="shared" si="52"/>
        <v>58778.947079999969</v>
      </c>
      <c r="J173" s="406">
        <f t="shared" si="52"/>
        <v>59941.297079999968</v>
      </c>
      <c r="K173" s="407">
        <f t="shared" si="52"/>
        <v>58197.772079999973</v>
      </c>
      <c r="L173" s="288"/>
    </row>
    <row r="174" spans="1:12" s="282" customFormat="1" x14ac:dyDescent="0.25">
      <c r="B174" s="283" t="s">
        <v>143</v>
      </c>
      <c r="C174" s="300">
        <f>Coffee!D239</f>
        <v>-1.47E-3</v>
      </c>
      <c r="D174" s="300">
        <f>Coffee!E239</f>
        <v>-1.47E-3</v>
      </c>
      <c r="E174" s="300">
        <f>Coffee!F239</f>
        <v>-1.47E-3</v>
      </c>
      <c r="F174" s="300">
        <f>Coffee!G239</f>
        <v>-1.47E-3</v>
      </c>
      <c r="G174" s="300">
        <f>Coffee!H239</f>
        <v>-1.47E-3</v>
      </c>
      <c r="H174" s="300">
        <f>Coffee!I239</f>
        <v>-1.47E-3</v>
      </c>
      <c r="I174" s="300">
        <f>Coffee!J239</f>
        <v>-1.47E-3</v>
      </c>
      <c r="J174" s="300">
        <f>Coffee!K239</f>
        <v>-1.47E-3</v>
      </c>
      <c r="K174" s="206">
        <f>Coffee!L239</f>
        <v>-1.47E-3</v>
      </c>
      <c r="L174" s="173"/>
    </row>
    <row r="175" spans="1:12" s="282" customFormat="1" x14ac:dyDescent="0.25">
      <c r="B175" s="283" t="s">
        <v>144</v>
      </c>
      <c r="C175" s="417">
        <f>Coffee!D240</f>
        <v>425.3075925</v>
      </c>
      <c r="D175" s="415">
        <f>Coffee!E240</f>
        <v>632.01453000000004</v>
      </c>
      <c r="E175" s="415">
        <f>Coffee!F240</f>
        <v>610.91740500000003</v>
      </c>
      <c r="F175" s="415">
        <f>Coffee!G240</f>
        <v>799.66934249999997</v>
      </c>
      <c r="G175" s="415">
        <f>Coffee!H240</f>
        <v>972.48621749999995</v>
      </c>
      <c r="H175" s="415">
        <f>Coffee!I240</f>
        <v>1025.4534675</v>
      </c>
      <c r="I175" s="415">
        <f>Coffee!J240</f>
        <v>1110.5152800000003</v>
      </c>
      <c r="J175" s="415">
        <f>Coffee!K240</f>
        <v>1123.0837800000002</v>
      </c>
      <c r="K175" s="416">
        <f>Coffee!L240</f>
        <v>1324.6286550000002</v>
      </c>
      <c r="L175" s="173"/>
    </row>
    <row r="176" spans="1:12" s="282" customFormat="1" x14ac:dyDescent="0.25">
      <c r="B176" s="283" t="s">
        <v>145</v>
      </c>
      <c r="C176" s="417">
        <f>Coffee!D241</f>
        <v>5.9520300000000006</v>
      </c>
      <c r="D176" s="415">
        <f>Coffee!E241</f>
        <v>4.6479300000000014</v>
      </c>
      <c r="E176" s="415">
        <f>Coffee!F241</f>
        <v>3.6273300000000006</v>
      </c>
      <c r="F176" s="415">
        <f>Coffee!G241</f>
        <v>2.9752800000000001</v>
      </c>
      <c r="G176" s="415">
        <f>Coffee!H241</f>
        <v>2.91858</v>
      </c>
      <c r="H176" s="415">
        <f>Coffee!I241</f>
        <v>3.6273300000000006</v>
      </c>
      <c r="I176" s="415">
        <f>Coffee!J241</f>
        <v>4.7046300000000008</v>
      </c>
      <c r="J176" s="415">
        <f>Coffee!K241</f>
        <v>4.2226800000000004</v>
      </c>
      <c r="K176" s="416">
        <f>Coffee!L241</f>
        <v>4.2226800000000004</v>
      </c>
      <c r="L176" s="173"/>
    </row>
    <row r="177" spans="2:12" s="282" customFormat="1" x14ac:dyDescent="0.25">
      <c r="B177" s="283" t="s">
        <v>146</v>
      </c>
      <c r="C177" s="417">
        <f>Coffee!D242</f>
        <v>9.9210300000000018</v>
      </c>
      <c r="D177" s="415">
        <f>Coffee!E242</f>
        <v>7.747530000000002</v>
      </c>
      <c r="E177" s="415">
        <f>Coffee!F242</f>
        <v>6.0465300000000006</v>
      </c>
      <c r="F177" s="415">
        <f>Coffee!G242</f>
        <v>4.9597800000000003</v>
      </c>
      <c r="G177" s="415">
        <f>Coffee!H242</f>
        <v>4.8652800000000003</v>
      </c>
      <c r="H177" s="415">
        <f>Coffee!I242</f>
        <v>6.0465300000000006</v>
      </c>
      <c r="I177" s="415">
        <f>Coffee!J242</f>
        <v>7.8420300000000012</v>
      </c>
      <c r="J177" s="415">
        <f>Coffee!K242</f>
        <v>7.0387800000000018</v>
      </c>
      <c r="K177" s="416">
        <f>Coffee!L242</f>
        <v>7.0387800000000018</v>
      </c>
      <c r="L177" s="173"/>
    </row>
    <row r="178" spans="2:12" s="282" customFormat="1" x14ac:dyDescent="0.25">
      <c r="B178" s="283" t="s">
        <v>147</v>
      </c>
      <c r="C178" s="300">
        <f>Coffee!D243</f>
        <v>-1.47E-3</v>
      </c>
      <c r="D178" s="300">
        <f>Coffee!E243</f>
        <v>-1.47E-3</v>
      </c>
      <c r="E178" s="300">
        <f>Coffee!F243</f>
        <v>-1.47E-3</v>
      </c>
      <c r="F178" s="300">
        <f>Coffee!G243</f>
        <v>-1.47E-3</v>
      </c>
      <c r="G178" s="300">
        <f>Coffee!H243</f>
        <v>-1.47E-3</v>
      </c>
      <c r="H178" s="300">
        <f>Coffee!I243</f>
        <v>-1.47E-3</v>
      </c>
      <c r="I178" s="300">
        <f>Coffee!J243</f>
        <v>-1.47E-3</v>
      </c>
      <c r="J178" s="300">
        <f>Coffee!K243</f>
        <v>-1.47E-3</v>
      </c>
      <c r="K178" s="206">
        <f>Coffee!L243</f>
        <v>-1.47E-3</v>
      </c>
      <c r="L178" s="173"/>
    </row>
    <row r="179" spans="2:12" s="282" customFormat="1" x14ac:dyDescent="0.25">
      <c r="B179" s="283" t="s">
        <v>148</v>
      </c>
      <c r="C179" s="300">
        <f>Coffee!D244</f>
        <v>-1.47E-3</v>
      </c>
      <c r="D179" s="300">
        <f>Coffee!E244</f>
        <v>-1.47E-3</v>
      </c>
      <c r="E179" s="300">
        <f>Coffee!F244</f>
        <v>-1.47E-3</v>
      </c>
      <c r="F179" s="300">
        <f>Coffee!G244</f>
        <v>-1.47E-3</v>
      </c>
      <c r="G179" s="300">
        <f>Coffee!H244</f>
        <v>-1.47E-3</v>
      </c>
      <c r="H179" s="300">
        <f>Coffee!I244</f>
        <v>-1.47E-3</v>
      </c>
      <c r="I179" s="300">
        <f>Coffee!J244</f>
        <v>-1.47E-3</v>
      </c>
      <c r="J179" s="300">
        <f>Coffee!K244</f>
        <v>-1.47E-3</v>
      </c>
      <c r="K179" s="206">
        <f>Coffee!L244</f>
        <v>-1.47E-3</v>
      </c>
      <c r="L179" s="173"/>
    </row>
    <row r="180" spans="2:12" s="282" customFormat="1" x14ac:dyDescent="0.25">
      <c r="B180" s="283" t="s">
        <v>149</v>
      </c>
      <c r="C180" s="300">
        <f>Coffee!D245</f>
        <v>-1.47E-3</v>
      </c>
      <c r="D180" s="300">
        <f>Coffee!E245</f>
        <v>-1.47E-3</v>
      </c>
      <c r="E180" s="300">
        <f>Coffee!F245</f>
        <v>-1.47E-3</v>
      </c>
      <c r="F180" s="300">
        <f>Coffee!G245</f>
        <v>-1.47E-3</v>
      </c>
      <c r="G180" s="300">
        <f>Coffee!H245</f>
        <v>-1.47E-3</v>
      </c>
      <c r="H180" s="300">
        <f>Coffee!I245</f>
        <v>-1.47E-3</v>
      </c>
      <c r="I180" s="300">
        <f>Coffee!J245</f>
        <v>-1.47E-3</v>
      </c>
      <c r="J180" s="300">
        <f>Coffee!K245</f>
        <v>-1.47E-3</v>
      </c>
      <c r="K180" s="206">
        <f>Coffee!L245</f>
        <v>-1.47E-3</v>
      </c>
      <c r="L180" s="173"/>
    </row>
    <row r="181" spans="2:12" s="282" customFormat="1" x14ac:dyDescent="0.25">
      <c r="B181" s="283" t="s">
        <v>150</v>
      </c>
      <c r="C181" s="300">
        <f>Coffee!D246</f>
        <v>-1.47E-3</v>
      </c>
      <c r="D181" s="300">
        <f>Coffee!E246</f>
        <v>-1.47E-3</v>
      </c>
      <c r="E181" s="300">
        <f>Coffee!F246</f>
        <v>-1.47E-3</v>
      </c>
      <c r="F181" s="300">
        <f>Coffee!G246</f>
        <v>-1.47E-3</v>
      </c>
      <c r="G181" s="300">
        <f>Coffee!H246</f>
        <v>-1.47E-3</v>
      </c>
      <c r="H181" s="300">
        <f>Coffee!I246</f>
        <v>-1.47E-3</v>
      </c>
      <c r="I181" s="300">
        <f>Coffee!J246</f>
        <v>-1.47E-3</v>
      </c>
      <c r="J181" s="300">
        <f>Coffee!K246</f>
        <v>-1.47E-3</v>
      </c>
      <c r="K181" s="206">
        <f>Coffee!L246</f>
        <v>-1.47E-3</v>
      </c>
      <c r="L181" s="173"/>
    </row>
    <row r="182" spans="2:12" s="282" customFormat="1" x14ac:dyDescent="0.25">
      <c r="B182" s="283" t="s">
        <v>151</v>
      </c>
      <c r="C182" s="300">
        <f>Coffee!D247</f>
        <v>-1.47E-3</v>
      </c>
      <c r="D182" s="300">
        <f>Coffee!E247</f>
        <v>-1.47E-3</v>
      </c>
      <c r="E182" s="300">
        <f>Coffee!F247</f>
        <v>-1.47E-3</v>
      </c>
      <c r="F182" s="300">
        <f>Coffee!G247</f>
        <v>-1.47E-3</v>
      </c>
      <c r="G182" s="300">
        <f>Coffee!H247</f>
        <v>-1.47E-3</v>
      </c>
      <c r="H182" s="300">
        <f>Coffee!I247</f>
        <v>-1.47E-3</v>
      </c>
      <c r="I182" s="300">
        <f>Coffee!J247</f>
        <v>-1.47E-3</v>
      </c>
      <c r="J182" s="300">
        <f>Coffee!K247</f>
        <v>-1.47E-3</v>
      </c>
      <c r="K182" s="206">
        <f>Coffee!L247</f>
        <v>-1.47E-3</v>
      </c>
      <c r="L182" s="173"/>
    </row>
    <row r="183" spans="2:12" s="282" customFormat="1" x14ac:dyDescent="0.25">
      <c r="B183" s="283" t="s">
        <v>152</v>
      </c>
      <c r="C183" s="300">
        <f>Coffee!D248</f>
        <v>-1.47E-3</v>
      </c>
      <c r="D183" s="300">
        <f>Coffee!E248</f>
        <v>-1.47E-3</v>
      </c>
      <c r="E183" s="300">
        <f>Coffee!F248</f>
        <v>-1.47E-3</v>
      </c>
      <c r="F183" s="300">
        <f>Coffee!G248</f>
        <v>-1.47E-3</v>
      </c>
      <c r="G183" s="300">
        <f>Coffee!H248</f>
        <v>-1.47E-3</v>
      </c>
      <c r="H183" s="300">
        <f>Coffee!I248</f>
        <v>-1.47E-3</v>
      </c>
      <c r="I183" s="300">
        <f>Coffee!J248</f>
        <v>-1.47E-3</v>
      </c>
      <c r="J183" s="300">
        <f>Coffee!K248</f>
        <v>-1.47E-3</v>
      </c>
      <c r="K183" s="206">
        <f>Coffee!L248</f>
        <v>-1.47E-3</v>
      </c>
      <c r="L183" s="173"/>
    </row>
    <row r="184" spans="2:12" s="282" customFormat="1" x14ac:dyDescent="0.25">
      <c r="B184" s="283" t="s">
        <v>153</v>
      </c>
      <c r="C184" s="300">
        <f>Coffee!D249</f>
        <v>-1.47E-3</v>
      </c>
      <c r="D184" s="300">
        <f>Coffee!E249</f>
        <v>-1.47E-3</v>
      </c>
      <c r="E184" s="300">
        <f>Coffee!F249</f>
        <v>-1.47E-3</v>
      </c>
      <c r="F184" s="300">
        <f>Coffee!G249</f>
        <v>-1.47E-3</v>
      </c>
      <c r="G184" s="300">
        <f>Coffee!H249</f>
        <v>-1.47E-3</v>
      </c>
      <c r="H184" s="300">
        <f>Coffee!I249</f>
        <v>-1.47E-3</v>
      </c>
      <c r="I184" s="300">
        <f>Coffee!J249</f>
        <v>-1.47E-3</v>
      </c>
      <c r="J184" s="300">
        <f>Coffee!K249</f>
        <v>-1.47E-3</v>
      </c>
      <c r="K184" s="206">
        <f>Coffee!L249</f>
        <v>-1.47E-3</v>
      </c>
      <c r="L184" s="173"/>
    </row>
    <row r="185" spans="2:12" s="282" customFormat="1" x14ac:dyDescent="0.25">
      <c r="B185" s="283" t="s">
        <v>154</v>
      </c>
      <c r="C185" s="300">
        <f>Coffee!D250</f>
        <v>-1.47E-3</v>
      </c>
      <c r="D185" s="300">
        <f>Coffee!E250</f>
        <v>-1.47E-3</v>
      </c>
      <c r="E185" s="300">
        <f>Coffee!F250</f>
        <v>-1.47E-3</v>
      </c>
      <c r="F185" s="300">
        <f>Coffee!G250</f>
        <v>-1.47E-3</v>
      </c>
      <c r="G185" s="300">
        <f>Coffee!H250</f>
        <v>-1.47E-3</v>
      </c>
      <c r="H185" s="300">
        <f>Coffee!I250</f>
        <v>-1.47E-3</v>
      </c>
      <c r="I185" s="300">
        <f>Coffee!J250</f>
        <v>-1.47E-3</v>
      </c>
      <c r="J185" s="300">
        <f>Coffee!K250</f>
        <v>-1.47E-3</v>
      </c>
      <c r="K185" s="206">
        <f>Coffee!L250</f>
        <v>-1.47E-3</v>
      </c>
      <c r="L185" s="173"/>
    </row>
    <row r="186" spans="2:12" s="282" customFormat="1" x14ac:dyDescent="0.25">
      <c r="B186" s="283" t="s">
        <v>155</v>
      </c>
      <c r="C186" s="300">
        <f>Coffee!D251</f>
        <v>-1.47E-3</v>
      </c>
      <c r="D186" s="300">
        <f>Coffee!E251</f>
        <v>-1.47E-3</v>
      </c>
      <c r="E186" s="300">
        <f>Coffee!F251</f>
        <v>-1.47E-3</v>
      </c>
      <c r="F186" s="300">
        <f>Coffee!G251</f>
        <v>-1.47E-3</v>
      </c>
      <c r="G186" s="300">
        <f>Coffee!H251</f>
        <v>-1.47E-3</v>
      </c>
      <c r="H186" s="300">
        <f>Coffee!I251</f>
        <v>-1.47E-3</v>
      </c>
      <c r="I186" s="300">
        <f>Coffee!J251</f>
        <v>-1.47E-3</v>
      </c>
      <c r="J186" s="300">
        <f>Coffee!K251</f>
        <v>-1.47E-3</v>
      </c>
      <c r="K186" s="206">
        <f>Coffee!L251</f>
        <v>-1.47E-3</v>
      </c>
      <c r="L186" s="173"/>
    </row>
    <row r="187" spans="2:12" s="282" customFormat="1" x14ac:dyDescent="0.25">
      <c r="B187" s="283" t="s">
        <v>156</v>
      </c>
      <c r="C187" s="300">
        <f>Coffee!D252</f>
        <v>-1.47E-3</v>
      </c>
      <c r="D187" s="300">
        <f>Coffee!E252</f>
        <v>-1.47E-3</v>
      </c>
      <c r="E187" s="300">
        <f>Coffee!F252</f>
        <v>-1.47E-3</v>
      </c>
      <c r="F187" s="300">
        <f>Coffee!G252</f>
        <v>-1.47E-3</v>
      </c>
      <c r="G187" s="300">
        <f>Coffee!H252</f>
        <v>-1.47E-3</v>
      </c>
      <c r="H187" s="300">
        <f>Coffee!I252</f>
        <v>-1.47E-3</v>
      </c>
      <c r="I187" s="300">
        <f>Coffee!J252</f>
        <v>-1.47E-3</v>
      </c>
      <c r="J187" s="300">
        <f>Coffee!K252</f>
        <v>-1.47E-3</v>
      </c>
      <c r="K187" s="206">
        <f>Coffee!L252</f>
        <v>-1.47E-3</v>
      </c>
      <c r="L187" s="173"/>
    </row>
    <row r="188" spans="2:12" s="282" customFormat="1" x14ac:dyDescent="0.25">
      <c r="B188" s="283" t="s">
        <v>157</v>
      </c>
      <c r="C188" s="300">
        <f>Coffee!D253</f>
        <v>-1.47E-3</v>
      </c>
      <c r="D188" s="300">
        <f>Coffee!E253</f>
        <v>-1.47E-3</v>
      </c>
      <c r="E188" s="300">
        <f>Coffee!F253</f>
        <v>-1.47E-3</v>
      </c>
      <c r="F188" s="300">
        <f>Coffee!G253</f>
        <v>-1.47E-3</v>
      </c>
      <c r="G188" s="300">
        <f>Coffee!H253</f>
        <v>-1.47E-3</v>
      </c>
      <c r="H188" s="300">
        <f>Coffee!I253</f>
        <v>-1.47E-3</v>
      </c>
      <c r="I188" s="300">
        <f>Coffee!J253</f>
        <v>-1.47E-3</v>
      </c>
      <c r="J188" s="300">
        <f>Coffee!K253</f>
        <v>-1.47E-3</v>
      </c>
      <c r="K188" s="206">
        <f>Coffee!L253</f>
        <v>-1.47E-3</v>
      </c>
      <c r="L188" s="173"/>
    </row>
    <row r="189" spans="2:12" s="282" customFormat="1" x14ac:dyDescent="0.25">
      <c r="B189" s="283" t="s">
        <v>158</v>
      </c>
      <c r="C189" s="300">
        <f>Coffee!D254</f>
        <v>-1.47E-3</v>
      </c>
      <c r="D189" s="300">
        <f>Coffee!E254</f>
        <v>-1.47E-3</v>
      </c>
      <c r="E189" s="300">
        <f>Coffee!F254</f>
        <v>-1.47E-3</v>
      </c>
      <c r="F189" s="300">
        <f>Coffee!G254</f>
        <v>-1.47E-3</v>
      </c>
      <c r="G189" s="300">
        <f>Coffee!H254</f>
        <v>-1.47E-3</v>
      </c>
      <c r="H189" s="300">
        <f>Coffee!I254</f>
        <v>-1.47E-3</v>
      </c>
      <c r="I189" s="300">
        <f>Coffee!J254</f>
        <v>-1.47E-3</v>
      </c>
      <c r="J189" s="300">
        <f>Coffee!K254</f>
        <v>-1.47E-3</v>
      </c>
      <c r="K189" s="206">
        <f>Coffee!L254</f>
        <v>-1.47E-3</v>
      </c>
      <c r="L189" s="173"/>
    </row>
    <row r="190" spans="2:12" s="282" customFormat="1" x14ac:dyDescent="0.25">
      <c r="B190" s="283" t="s">
        <v>159</v>
      </c>
      <c r="C190" s="417">
        <f>Coffee!D255</f>
        <v>37205.82978</v>
      </c>
      <c r="D190" s="415">
        <f>Coffee!E255</f>
        <v>38478.036030000003</v>
      </c>
      <c r="E190" s="415">
        <f>Coffee!F255</f>
        <v>36890.436030000004</v>
      </c>
      <c r="F190" s="415">
        <f>Coffee!G255</f>
        <v>39410.514780000005</v>
      </c>
      <c r="G190" s="415">
        <f>Coffee!H255</f>
        <v>41513.612280000001</v>
      </c>
      <c r="H190" s="415">
        <f>Coffee!I255</f>
        <v>40768.007280000005</v>
      </c>
      <c r="I190" s="415">
        <f>Coffee!J255</f>
        <v>41427.85353</v>
      </c>
      <c r="J190" s="415">
        <f>Coffee!K255</f>
        <v>43076.64228</v>
      </c>
      <c r="K190" s="416">
        <f>Coffee!L255</f>
        <v>40801.554780000006</v>
      </c>
      <c r="L190" s="173"/>
    </row>
    <row r="191" spans="2:12" s="282" customFormat="1" x14ac:dyDescent="0.25">
      <c r="B191" s="283" t="s">
        <v>160</v>
      </c>
      <c r="C191" s="417">
        <f>Coffee!D256</f>
        <v>10620.61728</v>
      </c>
      <c r="D191" s="415">
        <f>Coffee!E256</f>
        <v>11115.561030000001</v>
      </c>
      <c r="E191" s="415">
        <f>Coffee!F256</f>
        <v>9755.9422799999993</v>
      </c>
      <c r="F191" s="415">
        <f>Coffee!G256</f>
        <v>10423.348529999999</v>
      </c>
      <c r="G191" s="415">
        <f>Coffee!H256</f>
        <v>11143.911030000001</v>
      </c>
      <c r="H191" s="415">
        <f>Coffee!I256</f>
        <v>12119.623530000001</v>
      </c>
      <c r="I191" s="415">
        <f>Coffee!J256</f>
        <v>12755.13603</v>
      </c>
      <c r="J191" s="415">
        <f>Coffee!K256</f>
        <v>12318.07353</v>
      </c>
      <c r="K191" s="416">
        <f>Coffee!L256</f>
        <v>12484.629780000001</v>
      </c>
      <c r="L191" s="173"/>
    </row>
    <row r="192" spans="2:12" s="282" customFormat="1" x14ac:dyDescent="0.25">
      <c r="B192" s="283" t="s">
        <v>161</v>
      </c>
      <c r="C192" s="300">
        <f>Coffee!D257</f>
        <v>-1.47E-3</v>
      </c>
      <c r="D192" s="300">
        <f>Coffee!E257</f>
        <v>-1.47E-3</v>
      </c>
      <c r="E192" s="300">
        <f>Coffee!F257</f>
        <v>-1.47E-3</v>
      </c>
      <c r="F192" s="300">
        <f>Coffee!G257</f>
        <v>-1.47E-3</v>
      </c>
      <c r="G192" s="300">
        <f>Coffee!H257</f>
        <v>-1.47E-3</v>
      </c>
      <c r="H192" s="300">
        <f>Coffee!I257</f>
        <v>-1.47E-3</v>
      </c>
      <c r="I192" s="300">
        <f>Coffee!J257</f>
        <v>-1.47E-3</v>
      </c>
      <c r="J192" s="300">
        <f>Coffee!K257</f>
        <v>-1.47E-3</v>
      </c>
      <c r="K192" s="206">
        <f>Coffee!L257</f>
        <v>-1.47E-3</v>
      </c>
      <c r="L192" s="173"/>
    </row>
    <row r="193" spans="2:12" s="282" customFormat="1" x14ac:dyDescent="0.25">
      <c r="B193" s="283" t="s">
        <v>162</v>
      </c>
      <c r="C193" s="300">
        <f>Coffee!D258</f>
        <v>-1.47E-3</v>
      </c>
      <c r="D193" s="300">
        <f>Coffee!E258</f>
        <v>-1.47E-3</v>
      </c>
      <c r="E193" s="300">
        <f>Coffee!F258</f>
        <v>-1.47E-3</v>
      </c>
      <c r="F193" s="300">
        <f>Coffee!G258</f>
        <v>-1.47E-3</v>
      </c>
      <c r="G193" s="300">
        <f>Coffee!H258</f>
        <v>-1.47E-3</v>
      </c>
      <c r="H193" s="300">
        <f>Coffee!I258</f>
        <v>-1.47E-3</v>
      </c>
      <c r="I193" s="300">
        <f>Coffee!J258</f>
        <v>-1.47E-3</v>
      </c>
      <c r="J193" s="300">
        <f>Coffee!K258</f>
        <v>-1.47E-3</v>
      </c>
      <c r="K193" s="206">
        <f>Coffee!L258</f>
        <v>-1.47E-3</v>
      </c>
      <c r="L193" s="173"/>
    </row>
    <row r="194" spans="2:12" s="282" customFormat="1" x14ac:dyDescent="0.25">
      <c r="B194" s="283" t="s">
        <v>163</v>
      </c>
      <c r="C194" s="300">
        <f>Coffee!D259</f>
        <v>-1.47E-3</v>
      </c>
      <c r="D194" s="300">
        <f>Coffee!E259</f>
        <v>-1.47E-3</v>
      </c>
      <c r="E194" s="300">
        <f>Coffee!F259</f>
        <v>-1.47E-3</v>
      </c>
      <c r="F194" s="300">
        <f>Coffee!G259</f>
        <v>-1.47E-3</v>
      </c>
      <c r="G194" s="300">
        <f>Coffee!H259</f>
        <v>-1.47E-3</v>
      </c>
      <c r="H194" s="300">
        <f>Coffee!I259</f>
        <v>-1.47E-3</v>
      </c>
      <c r="I194" s="300">
        <f>Coffee!J259</f>
        <v>-1.47E-3</v>
      </c>
      <c r="J194" s="300">
        <f>Coffee!K259</f>
        <v>-1.47E-3</v>
      </c>
      <c r="K194" s="206">
        <f>Coffee!L259</f>
        <v>-1.47E-3</v>
      </c>
      <c r="L194" s="173"/>
    </row>
    <row r="195" spans="2:12" s="282" customFormat="1" x14ac:dyDescent="0.25">
      <c r="B195" s="283" t="s">
        <v>164</v>
      </c>
      <c r="C195" s="417">
        <f>Coffee!D260</f>
        <v>5.9520300000000006</v>
      </c>
      <c r="D195" s="415">
        <f>Coffee!E260</f>
        <v>4.6479300000000014</v>
      </c>
      <c r="E195" s="415">
        <f>Coffee!F260</f>
        <v>3.6273300000000006</v>
      </c>
      <c r="F195" s="415">
        <f>Coffee!G260</f>
        <v>2.9752800000000001</v>
      </c>
      <c r="G195" s="415">
        <f>Coffee!H260</f>
        <v>2.91858</v>
      </c>
      <c r="H195" s="415">
        <f>Coffee!I260</f>
        <v>3.6273300000000006</v>
      </c>
      <c r="I195" s="415">
        <f>Coffee!J260</f>
        <v>4.7046300000000008</v>
      </c>
      <c r="J195" s="415">
        <f>Coffee!K260</f>
        <v>4.2226800000000004</v>
      </c>
      <c r="K195" s="416">
        <f>Coffee!L260</f>
        <v>4.2226800000000004</v>
      </c>
      <c r="L195" s="173"/>
    </row>
    <row r="196" spans="2:12" s="282" customFormat="1" x14ac:dyDescent="0.25">
      <c r="B196" s="283" t="s">
        <v>165</v>
      </c>
      <c r="C196" s="417">
        <f>Coffee!D261</f>
        <v>9.9210300000000018</v>
      </c>
      <c r="D196" s="415">
        <f>Coffee!E261</f>
        <v>7.747530000000002</v>
      </c>
      <c r="E196" s="415">
        <f>Coffee!F261</f>
        <v>6.0465300000000006</v>
      </c>
      <c r="F196" s="415">
        <f>Coffee!G261</f>
        <v>4.9597800000000003</v>
      </c>
      <c r="G196" s="415">
        <f>Coffee!H261</f>
        <v>4.8652800000000003</v>
      </c>
      <c r="H196" s="415">
        <f>Coffee!I261</f>
        <v>6.0465300000000006</v>
      </c>
      <c r="I196" s="415">
        <f>Coffee!J261</f>
        <v>7.8420300000000012</v>
      </c>
      <c r="J196" s="415">
        <f>Coffee!K261</f>
        <v>7.0387800000000018</v>
      </c>
      <c r="K196" s="416">
        <f>Coffee!L261</f>
        <v>7.0387800000000018</v>
      </c>
      <c r="L196" s="173"/>
    </row>
    <row r="197" spans="2:12" s="282" customFormat="1" x14ac:dyDescent="0.25">
      <c r="B197" s="283" t="s">
        <v>166</v>
      </c>
      <c r="C197" s="417">
        <f>Coffee!D262</f>
        <v>5.9520300000000006</v>
      </c>
      <c r="D197" s="415">
        <f>Coffee!E262</f>
        <v>4.6479300000000014</v>
      </c>
      <c r="E197" s="415">
        <f>Coffee!F262</f>
        <v>3.6273300000000006</v>
      </c>
      <c r="F197" s="415">
        <f>Coffee!G262</f>
        <v>2.9752800000000001</v>
      </c>
      <c r="G197" s="415">
        <f>Coffee!H262</f>
        <v>2.91858</v>
      </c>
      <c r="H197" s="415">
        <f>Coffee!I262</f>
        <v>3.6273300000000006</v>
      </c>
      <c r="I197" s="415">
        <f>Coffee!J262</f>
        <v>4.7046300000000008</v>
      </c>
      <c r="J197" s="415">
        <f>Coffee!K262</f>
        <v>4.2226800000000004</v>
      </c>
      <c r="K197" s="416">
        <f>Coffee!L262</f>
        <v>4.2226800000000004</v>
      </c>
      <c r="L197" s="173"/>
    </row>
    <row r="198" spans="2:12" s="282" customFormat="1" x14ac:dyDescent="0.25">
      <c r="B198" s="283" t="s">
        <v>167</v>
      </c>
      <c r="C198" s="417">
        <f>Coffee!D263</f>
        <v>5.9520300000000006</v>
      </c>
      <c r="D198" s="415">
        <f>Coffee!E263</f>
        <v>4.6479300000000014</v>
      </c>
      <c r="E198" s="415">
        <f>Coffee!F263</f>
        <v>3.6273300000000006</v>
      </c>
      <c r="F198" s="415">
        <f>Coffee!G263</f>
        <v>2.9752800000000001</v>
      </c>
      <c r="G198" s="415">
        <f>Coffee!H263</f>
        <v>2.91858</v>
      </c>
      <c r="H198" s="415">
        <f>Coffee!I263</f>
        <v>3.6273300000000006</v>
      </c>
      <c r="I198" s="415">
        <f>Coffee!J263</f>
        <v>4.7046300000000008</v>
      </c>
      <c r="J198" s="415">
        <f>Coffee!K263</f>
        <v>4.2226800000000004</v>
      </c>
      <c r="K198" s="416">
        <f>Coffee!L263</f>
        <v>4.2226800000000004</v>
      </c>
      <c r="L198" s="173"/>
    </row>
    <row r="199" spans="2:12" s="282" customFormat="1" x14ac:dyDescent="0.25">
      <c r="B199" s="283" t="s">
        <v>168</v>
      </c>
      <c r="C199" s="417">
        <f>Coffee!D264</f>
        <v>22.383217500000001</v>
      </c>
      <c r="D199" s="415">
        <f>Coffee!E264</f>
        <v>33.262529999999998</v>
      </c>
      <c r="E199" s="415">
        <f>Coffee!F264</f>
        <v>32.152155</v>
      </c>
      <c r="F199" s="415">
        <f>Coffee!G264</f>
        <v>42.086467499999998</v>
      </c>
      <c r="G199" s="415">
        <f>Coffee!H264</f>
        <v>51.182092499999996</v>
      </c>
      <c r="H199" s="415">
        <f>Coffee!I264</f>
        <v>53.969842500000006</v>
      </c>
      <c r="I199" s="415">
        <f>Coffee!J264</f>
        <v>58.446780000000004</v>
      </c>
      <c r="J199" s="415">
        <f>Coffee!K264</f>
        <v>59.108280000000001</v>
      </c>
      <c r="K199" s="416">
        <f>Coffee!L264</f>
        <v>69.715905000000006</v>
      </c>
      <c r="L199" s="173"/>
    </row>
    <row r="200" spans="2:12" s="282" customFormat="1" x14ac:dyDescent="0.25">
      <c r="B200" s="283" t="s">
        <v>169</v>
      </c>
      <c r="C200" s="300">
        <f>Coffee!D265</f>
        <v>-1.47E-3</v>
      </c>
      <c r="D200" s="300">
        <f>Coffee!E265</f>
        <v>-1.47E-3</v>
      </c>
      <c r="E200" s="300">
        <f>Coffee!F265</f>
        <v>-1.47E-3</v>
      </c>
      <c r="F200" s="300">
        <f>Coffee!G265</f>
        <v>-1.47E-3</v>
      </c>
      <c r="G200" s="300">
        <f>Coffee!H265</f>
        <v>-1.47E-3</v>
      </c>
      <c r="H200" s="300">
        <f>Coffee!I265</f>
        <v>-1.47E-3</v>
      </c>
      <c r="I200" s="300">
        <f>Coffee!J265</f>
        <v>-1.47E-3</v>
      </c>
      <c r="J200" s="300">
        <f>Coffee!K265</f>
        <v>-1.47E-3</v>
      </c>
      <c r="K200" s="206">
        <f>Coffee!L265</f>
        <v>-1.47E-3</v>
      </c>
      <c r="L200" s="173"/>
    </row>
    <row r="201" spans="2:12" s="282" customFormat="1" x14ac:dyDescent="0.25">
      <c r="B201" s="283" t="s">
        <v>170</v>
      </c>
      <c r="C201" s="300">
        <f>Coffee!D266</f>
        <v>-1.47E-3</v>
      </c>
      <c r="D201" s="300">
        <f>Coffee!E266</f>
        <v>-1.47E-3</v>
      </c>
      <c r="E201" s="300">
        <f>Coffee!F266</f>
        <v>-1.47E-3</v>
      </c>
      <c r="F201" s="300">
        <f>Coffee!G266</f>
        <v>-1.47E-3</v>
      </c>
      <c r="G201" s="300">
        <f>Coffee!H266</f>
        <v>-1.47E-3</v>
      </c>
      <c r="H201" s="300">
        <f>Coffee!I266</f>
        <v>-1.47E-3</v>
      </c>
      <c r="I201" s="300">
        <f>Coffee!J266</f>
        <v>-1.47E-3</v>
      </c>
      <c r="J201" s="300">
        <f>Coffee!K266</f>
        <v>-1.47E-3</v>
      </c>
      <c r="K201" s="206">
        <f>Coffee!L266</f>
        <v>-1.47E-3</v>
      </c>
      <c r="L201" s="173"/>
    </row>
    <row r="202" spans="2:12" s="282" customFormat="1" x14ac:dyDescent="0.25">
      <c r="B202" s="283" t="s">
        <v>171</v>
      </c>
      <c r="C202" s="300">
        <f>Coffee!D267</f>
        <v>-1.47E-3</v>
      </c>
      <c r="D202" s="300">
        <f>Coffee!E267</f>
        <v>-1.47E-3</v>
      </c>
      <c r="E202" s="300">
        <f>Coffee!F267</f>
        <v>-1.47E-3</v>
      </c>
      <c r="F202" s="300">
        <f>Coffee!G267</f>
        <v>-1.47E-3</v>
      </c>
      <c r="G202" s="300">
        <f>Coffee!H267</f>
        <v>-1.47E-3</v>
      </c>
      <c r="H202" s="300">
        <f>Coffee!I267</f>
        <v>-1.47E-3</v>
      </c>
      <c r="I202" s="300">
        <f>Coffee!J267</f>
        <v>-1.47E-3</v>
      </c>
      <c r="J202" s="300">
        <f>Coffee!K267</f>
        <v>-1.47E-3</v>
      </c>
      <c r="K202" s="206">
        <f>Coffee!L267</f>
        <v>-1.47E-3</v>
      </c>
      <c r="L202" s="173"/>
    </row>
    <row r="203" spans="2:12" s="282" customFormat="1" x14ac:dyDescent="0.25">
      <c r="B203" s="283" t="s">
        <v>172</v>
      </c>
      <c r="C203" s="300">
        <f>Coffee!D268</f>
        <v>-1.47E-3</v>
      </c>
      <c r="D203" s="300">
        <f>Coffee!E268</f>
        <v>-1.47E-3</v>
      </c>
      <c r="E203" s="300">
        <f>Coffee!F268</f>
        <v>-1.47E-3</v>
      </c>
      <c r="F203" s="300">
        <f>Coffee!G268</f>
        <v>-1.47E-3</v>
      </c>
      <c r="G203" s="300">
        <f>Coffee!H268</f>
        <v>-1.47E-3</v>
      </c>
      <c r="H203" s="300">
        <f>Coffee!I268</f>
        <v>-1.47E-3</v>
      </c>
      <c r="I203" s="300">
        <f>Coffee!J268</f>
        <v>-1.47E-3</v>
      </c>
      <c r="J203" s="300">
        <f>Coffee!K268</f>
        <v>-1.47E-3</v>
      </c>
      <c r="K203" s="206">
        <f>Coffee!L268</f>
        <v>-1.47E-3</v>
      </c>
      <c r="L203" s="173"/>
    </row>
    <row r="204" spans="2:12" s="282" customFormat="1" x14ac:dyDescent="0.25">
      <c r="B204" s="283" t="s">
        <v>173</v>
      </c>
      <c r="C204" s="417">
        <f>Coffee!D269</f>
        <v>3533.1172800000004</v>
      </c>
      <c r="D204" s="415">
        <f>Coffee!E269</f>
        <v>3472.8735300000008</v>
      </c>
      <c r="E204" s="415">
        <f>Coffee!F269</f>
        <v>3426.8047800000004</v>
      </c>
      <c r="F204" s="415">
        <f>Coffee!G269</f>
        <v>3211.8172800000007</v>
      </c>
      <c r="G204" s="415">
        <f>Coffee!H269</f>
        <v>3556.7422800000004</v>
      </c>
      <c r="H204" s="415">
        <f>Coffee!I269</f>
        <v>3283.8735300000008</v>
      </c>
      <c r="I204" s="415">
        <f>Coffee!J269</f>
        <v>3387.8235300000006</v>
      </c>
      <c r="J204" s="415">
        <f>Coffee!K269</f>
        <v>3329.2335300000004</v>
      </c>
      <c r="K204" s="416">
        <f>Coffee!L269</f>
        <v>3482.0872800000006</v>
      </c>
      <c r="L204" s="173"/>
    </row>
    <row r="205" spans="2:12" s="282" customFormat="1" x14ac:dyDescent="0.25">
      <c r="B205" s="283" t="s">
        <v>193</v>
      </c>
      <c r="C205" s="300">
        <f>Coffee!D270</f>
        <v>-1.47E-3</v>
      </c>
      <c r="D205" s="300">
        <f>Coffee!E270</f>
        <v>-1.47E-3</v>
      </c>
      <c r="E205" s="300">
        <f>Coffee!F270</f>
        <v>-1.47E-3</v>
      </c>
      <c r="F205" s="300">
        <f>Coffee!G270</f>
        <v>-1.47E-3</v>
      </c>
      <c r="G205" s="300">
        <f>Coffee!H270</f>
        <v>-1.47E-3</v>
      </c>
      <c r="H205" s="300">
        <f>Coffee!I270</f>
        <v>-1.47E-3</v>
      </c>
      <c r="I205" s="300">
        <f>Coffee!J270</f>
        <v>-1.47E-3</v>
      </c>
      <c r="J205" s="300">
        <f>Coffee!K270</f>
        <v>-1.47E-3</v>
      </c>
      <c r="K205" s="206">
        <f>Coffee!L270</f>
        <v>-1.47E-3</v>
      </c>
      <c r="L205" s="173"/>
    </row>
    <row r="206" spans="2:12" s="282" customFormat="1" x14ac:dyDescent="0.25">
      <c r="B206" s="283" t="s">
        <v>174</v>
      </c>
      <c r="C206" s="417">
        <f>Coffee!D271</f>
        <v>5.9520300000000006</v>
      </c>
      <c r="D206" s="415">
        <f>Coffee!E271</f>
        <v>4.6479300000000014</v>
      </c>
      <c r="E206" s="415">
        <f>Coffee!F271</f>
        <v>3.6273300000000006</v>
      </c>
      <c r="F206" s="415">
        <f>Coffee!G271</f>
        <v>2.9752800000000001</v>
      </c>
      <c r="G206" s="415">
        <f>Coffee!H271</f>
        <v>2.91858</v>
      </c>
      <c r="H206" s="415">
        <f>Coffee!I271</f>
        <v>3.6273300000000006</v>
      </c>
      <c r="I206" s="415">
        <f>Coffee!J271</f>
        <v>4.7046300000000008</v>
      </c>
      <c r="J206" s="415">
        <f>Coffee!K271</f>
        <v>4.2226800000000004</v>
      </c>
      <c r="K206" s="416">
        <f>Coffee!L271</f>
        <v>4.2226800000000004</v>
      </c>
      <c r="L206" s="173"/>
    </row>
    <row r="207" spans="2:12" s="282" customFormat="1" x14ac:dyDescent="0.25">
      <c r="B207" s="283" t="s">
        <v>175</v>
      </c>
      <c r="C207" s="300">
        <f>Coffee!D272</f>
        <v>-1.47E-3</v>
      </c>
      <c r="D207" s="300">
        <f>Coffee!E272</f>
        <v>-1.47E-3</v>
      </c>
      <c r="E207" s="300">
        <f>Coffee!F272</f>
        <v>-1.47E-3</v>
      </c>
      <c r="F207" s="300">
        <f>Coffee!G272</f>
        <v>-1.47E-3</v>
      </c>
      <c r="G207" s="300">
        <f>Coffee!H272</f>
        <v>-1.47E-3</v>
      </c>
      <c r="H207" s="300">
        <f>Coffee!I272</f>
        <v>-1.47E-3</v>
      </c>
      <c r="I207" s="300">
        <f>Coffee!J272</f>
        <v>-1.47E-3</v>
      </c>
      <c r="J207" s="300">
        <f>Coffee!K272</f>
        <v>-1.47E-3</v>
      </c>
      <c r="K207" s="206">
        <f>Coffee!L272</f>
        <v>-1.47E-3</v>
      </c>
      <c r="L207" s="173"/>
    </row>
    <row r="208" spans="2:12" s="282" customFormat="1" x14ac:dyDescent="0.25">
      <c r="B208" s="283" t="s">
        <v>176</v>
      </c>
      <c r="C208" s="300">
        <f>Coffee!D273</f>
        <v>-1.47E-3</v>
      </c>
      <c r="D208" s="300">
        <f>Coffee!E273</f>
        <v>-1.47E-3</v>
      </c>
      <c r="E208" s="300">
        <f>Coffee!F273</f>
        <v>-1.47E-3</v>
      </c>
      <c r="F208" s="300">
        <f>Coffee!G273</f>
        <v>-1.47E-3</v>
      </c>
      <c r="G208" s="300">
        <f>Coffee!H273</f>
        <v>-1.47E-3</v>
      </c>
      <c r="H208" s="300">
        <f>Coffee!I273</f>
        <v>-1.47E-3</v>
      </c>
      <c r="I208" s="300">
        <f>Coffee!J273</f>
        <v>-1.47E-3</v>
      </c>
      <c r="J208" s="300">
        <f>Coffee!K273</f>
        <v>-1.47E-3</v>
      </c>
      <c r="K208" s="206">
        <f>Coffee!L273</f>
        <v>-1.47E-3</v>
      </c>
      <c r="L208" s="173"/>
    </row>
    <row r="209" spans="1:12" s="282" customFormat="1" x14ac:dyDescent="0.25">
      <c r="B209" s="283" t="s">
        <v>177</v>
      </c>
      <c r="C209" s="300">
        <f>Coffee!D274</f>
        <v>-1.47E-3</v>
      </c>
      <c r="D209" s="300">
        <f>Coffee!E274</f>
        <v>-1.47E-3</v>
      </c>
      <c r="E209" s="300">
        <f>Coffee!F274</f>
        <v>-1.47E-3</v>
      </c>
      <c r="F209" s="300">
        <f>Coffee!G274</f>
        <v>-1.47E-3</v>
      </c>
      <c r="G209" s="300">
        <f>Coffee!H274</f>
        <v>-1.47E-3</v>
      </c>
      <c r="H209" s="300">
        <f>Coffee!I274</f>
        <v>-1.47E-3</v>
      </c>
      <c r="I209" s="300">
        <f>Coffee!J274</f>
        <v>-1.47E-3</v>
      </c>
      <c r="J209" s="300">
        <f>Coffee!K274</f>
        <v>-1.47E-3</v>
      </c>
      <c r="K209" s="206">
        <f>Coffee!L274</f>
        <v>-1.47E-3</v>
      </c>
      <c r="L209" s="173"/>
    </row>
    <row r="210" spans="1:12" x14ac:dyDescent="0.25">
      <c r="A210" s="277"/>
      <c r="B210" s="290" t="s">
        <v>50</v>
      </c>
      <c r="C210" s="413">
        <f t="shared" ref="C210:K210" si="53">SUM(C211:C246)</f>
        <v>0</v>
      </c>
      <c r="D210" s="413">
        <f t="shared" si="53"/>
        <v>0</v>
      </c>
      <c r="E210" s="413">
        <f t="shared" si="53"/>
        <v>0</v>
      </c>
      <c r="F210" s="413">
        <f t="shared" si="53"/>
        <v>0</v>
      </c>
      <c r="G210" s="413">
        <f t="shared" si="53"/>
        <v>0</v>
      </c>
      <c r="H210" s="413">
        <f t="shared" si="53"/>
        <v>0</v>
      </c>
      <c r="I210" s="413">
        <f t="shared" si="53"/>
        <v>0</v>
      </c>
      <c r="J210" s="413">
        <f t="shared" si="53"/>
        <v>0</v>
      </c>
      <c r="K210" s="414">
        <f t="shared" si="53"/>
        <v>0</v>
      </c>
      <c r="L210" s="288"/>
    </row>
    <row r="211" spans="1:12" s="282" customFormat="1" x14ac:dyDescent="0.25">
      <c r="B211" s="283" t="s">
        <v>143</v>
      </c>
      <c r="C211" s="300">
        <f>Petroleum!D239</f>
        <v>0</v>
      </c>
      <c r="D211" s="205">
        <f>Petroleum!E239</f>
        <v>0</v>
      </c>
      <c r="E211" s="205">
        <f>Petroleum!F239</f>
        <v>0</v>
      </c>
      <c r="F211" s="205">
        <f>Petroleum!G239</f>
        <v>0</v>
      </c>
      <c r="G211" s="205">
        <f>Petroleum!H239</f>
        <v>0</v>
      </c>
      <c r="H211" s="205">
        <f>Petroleum!I239</f>
        <v>0</v>
      </c>
      <c r="I211" s="205">
        <f>Petroleum!J239</f>
        <v>0</v>
      </c>
      <c r="J211" s="205">
        <f>Petroleum!K239</f>
        <v>0</v>
      </c>
      <c r="K211" s="206">
        <f>Petroleum!L239</f>
        <v>0</v>
      </c>
      <c r="L211" s="173"/>
    </row>
    <row r="212" spans="1:12" s="282" customFormat="1" x14ac:dyDescent="0.25">
      <c r="B212" s="283" t="s">
        <v>144</v>
      </c>
      <c r="C212" s="300">
        <f>Petroleum!D240</f>
        <v>0</v>
      </c>
      <c r="D212" s="205">
        <f>Petroleum!E240</f>
        <v>0</v>
      </c>
      <c r="E212" s="205">
        <f>Petroleum!F240</f>
        <v>0</v>
      </c>
      <c r="F212" s="205">
        <f>Petroleum!G240</f>
        <v>0</v>
      </c>
      <c r="G212" s="205">
        <f>Petroleum!H240</f>
        <v>0</v>
      </c>
      <c r="H212" s="205">
        <f>Petroleum!I240</f>
        <v>0</v>
      </c>
      <c r="I212" s="205">
        <f>Petroleum!J240</f>
        <v>0</v>
      </c>
      <c r="J212" s="205">
        <f>Petroleum!K240</f>
        <v>0</v>
      </c>
      <c r="K212" s="206">
        <f>Petroleum!L240</f>
        <v>0</v>
      </c>
      <c r="L212" s="173"/>
    </row>
    <row r="213" spans="1:12" s="282" customFormat="1" x14ac:dyDescent="0.25">
      <c r="B213" s="283" t="s">
        <v>145</v>
      </c>
      <c r="C213" s="300">
        <f>Petroleum!D241</f>
        <v>0</v>
      </c>
      <c r="D213" s="205">
        <f>Petroleum!E241</f>
        <v>0</v>
      </c>
      <c r="E213" s="205">
        <f>Petroleum!F241</f>
        <v>0</v>
      </c>
      <c r="F213" s="205">
        <f>Petroleum!G241</f>
        <v>0</v>
      </c>
      <c r="G213" s="205">
        <f>Petroleum!H241</f>
        <v>0</v>
      </c>
      <c r="H213" s="205">
        <f>Petroleum!I241</f>
        <v>0</v>
      </c>
      <c r="I213" s="205">
        <f>Petroleum!J241</f>
        <v>0</v>
      </c>
      <c r="J213" s="205">
        <f>Petroleum!K241</f>
        <v>0</v>
      </c>
      <c r="K213" s="206">
        <f>Petroleum!L241</f>
        <v>0</v>
      </c>
      <c r="L213" s="173"/>
    </row>
    <row r="214" spans="1:12" s="282" customFormat="1" x14ac:dyDescent="0.25">
      <c r="B214" s="283" t="s">
        <v>146</v>
      </c>
      <c r="C214" s="300">
        <f>Petroleum!D242</f>
        <v>0</v>
      </c>
      <c r="D214" s="205">
        <f>Petroleum!E242</f>
        <v>0</v>
      </c>
      <c r="E214" s="205">
        <f>Petroleum!F242</f>
        <v>0</v>
      </c>
      <c r="F214" s="205">
        <f>Petroleum!G242</f>
        <v>0</v>
      </c>
      <c r="G214" s="205">
        <f>Petroleum!H242</f>
        <v>0</v>
      </c>
      <c r="H214" s="205">
        <f>Petroleum!I242</f>
        <v>0</v>
      </c>
      <c r="I214" s="205">
        <f>Petroleum!J242</f>
        <v>0</v>
      </c>
      <c r="J214" s="205">
        <f>Petroleum!K242</f>
        <v>0</v>
      </c>
      <c r="K214" s="206">
        <f>Petroleum!L242</f>
        <v>0</v>
      </c>
      <c r="L214" s="173"/>
    </row>
    <row r="215" spans="1:12" s="282" customFormat="1" x14ac:dyDescent="0.25">
      <c r="B215" s="283" t="s">
        <v>147</v>
      </c>
      <c r="C215" s="300">
        <f>Petroleum!D243</f>
        <v>0</v>
      </c>
      <c r="D215" s="205">
        <f>Petroleum!E243</f>
        <v>0</v>
      </c>
      <c r="E215" s="205">
        <f>Petroleum!F243</f>
        <v>0</v>
      </c>
      <c r="F215" s="205">
        <f>Petroleum!G243</f>
        <v>0</v>
      </c>
      <c r="G215" s="205">
        <f>Petroleum!H243</f>
        <v>0</v>
      </c>
      <c r="H215" s="205">
        <f>Petroleum!I243</f>
        <v>0</v>
      </c>
      <c r="I215" s="205">
        <f>Petroleum!J243</f>
        <v>0</v>
      </c>
      <c r="J215" s="205">
        <f>Petroleum!K243</f>
        <v>0</v>
      </c>
      <c r="K215" s="206">
        <f>Petroleum!L243</f>
        <v>0</v>
      </c>
      <c r="L215" s="173"/>
    </row>
    <row r="216" spans="1:12" s="282" customFormat="1" x14ac:dyDescent="0.25">
      <c r="B216" s="283" t="s">
        <v>148</v>
      </c>
      <c r="C216" s="300">
        <f>Petroleum!D244</f>
        <v>0</v>
      </c>
      <c r="D216" s="205">
        <f>Petroleum!E244</f>
        <v>0</v>
      </c>
      <c r="E216" s="205">
        <f>Petroleum!F244</f>
        <v>0</v>
      </c>
      <c r="F216" s="205">
        <f>Petroleum!G244</f>
        <v>0</v>
      </c>
      <c r="G216" s="205">
        <f>Petroleum!H244</f>
        <v>0</v>
      </c>
      <c r="H216" s="205">
        <f>Petroleum!I244</f>
        <v>0</v>
      </c>
      <c r="I216" s="205">
        <f>Petroleum!J244</f>
        <v>0</v>
      </c>
      <c r="J216" s="205">
        <f>Petroleum!K244</f>
        <v>0</v>
      </c>
      <c r="K216" s="206">
        <f>Petroleum!L244</f>
        <v>0</v>
      </c>
      <c r="L216" s="173"/>
    </row>
    <row r="217" spans="1:12" s="282" customFormat="1" x14ac:dyDescent="0.25">
      <c r="B217" s="283" t="s">
        <v>149</v>
      </c>
      <c r="C217" s="300">
        <f>Petroleum!D245</f>
        <v>0</v>
      </c>
      <c r="D217" s="205">
        <f>Petroleum!E245</f>
        <v>0</v>
      </c>
      <c r="E217" s="205">
        <f>Petroleum!F245</f>
        <v>0</v>
      </c>
      <c r="F217" s="205">
        <f>Petroleum!G245</f>
        <v>0</v>
      </c>
      <c r="G217" s="205">
        <f>Petroleum!H245</f>
        <v>0</v>
      </c>
      <c r="H217" s="205">
        <f>Petroleum!I245</f>
        <v>0</v>
      </c>
      <c r="I217" s="205">
        <f>Petroleum!J245</f>
        <v>0</v>
      </c>
      <c r="J217" s="205">
        <f>Petroleum!K245</f>
        <v>0</v>
      </c>
      <c r="K217" s="206">
        <f>Petroleum!L245</f>
        <v>0</v>
      </c>
      <c r="L217" s="173"/>
    </row>
    <row r="218" spans="1:12" s="282" customFormat="1" x14ac:dyDescent="0.25">
      <c r="B218" s="283" t="s">
        <v>150</v>
      </c>
      <c r="C218" s="300">
        <f>Petroleum!D246</f>
        <v>0</v>
      </c>
      <c r="D218" s="205">
        <f>Petroleum!E246</f>
        <v>0</v>
      </c>
      <c r="E218" s="205">
        <f>Petroleum!F246</f>
        <v>0</v>
      </c>
      <c r="F218" s="205">
        <f>Petroleum!G246</f>
        <v>0</v>
      </c>
      <c r="G218" s="205">
        <f>Petroleum!H246</f>
        <v>0</v>
      </c>
      <c r="H218" s="205">
        <f>Petroleum!I246</f>
        <v>0</v>
      </c>
      <c r="I218" s="205">
        <f>Petroleum!J246</f>
        <v>0</v>
      </c>
      <c r="J218" s="205">
        <f>Petroleum!K246</f>
        <v>0</v>
      </c>
      <c r="K218" s="206">
        <f>Petroleum!L246</f>
        <v>0</v>
      </c>
      <c r="L218" s="173"/>
    </row>
    <row r="219" spans="1:12" s="282" customFormat="1" x14ac:dyDescent="0.25">
      <c r="B219" s="283" t="s">
        <v>151</v>
      </c>
      <c r="C219" s="300">
        <f>Petroleum!D247</f>
        <v>0</v>
      </c>
      <c r="D219" s="205">
        <f>Petroleum!E247</f>
        <v>0</v>
      </c>
      <c r="E219" s="205">
        <f>Petroleum!F247</f>
        <v>0</v>
      </c>
      <c r="F219" s="205">
        <f>Petroleum!G247</f>
        <v>0</v>
      </c>
      <c r="G219" s="205">
        <f>Petroleum!H247</f>
        <v>0</v>
      </c>
      <c r="H219" s="205">
        <f>Petroleum!I247</f>
        <v>0</v>
      </c>
      <c r="I219" s="205">
        <f>Petroleum!J247</f>
        <v>0</v>
      </c>
      <c r="J219" s="205">
        <f>Petroleum!K247</f>
        <v>0</v>
      </c>
      <c r="K219" s="206">
        <f>Petroleum!L247</f>
        <v>0</v>
      </c>
      <c r="L219" s="173"/>
    </row>
    <row r="220" spans="1:12" s="282" customFormat="1" x14ac:dyDescent="0.25">
      <c r="B220" s="283" t="s">
        <v>152</v>
      </c>
      <c r="C220" s="300">
        <f>Petroleum!D248</f>
        <v>0</v>
      </c>
      <c r="D220" s="205">
        <f>Petroleum!E248</f>
        <v>0</v>
      </c>
      <c r="E220" s="205">
        <f>Petroleum!F248</f>
        <v>0</v>
      </c>
      <c r="F220" s="205">
        <f>Petroleum!G248</f>
        <v>0</v>
      </c>
      <c r="G220" s="205">
        <f>Petroleum!H248</f>
        <v>0</v>
      </c>
      <c r="H220" s="205">
        <f>Petroleum!I248</f>
        <v>0</v>
      </c>
      <c r="I220" s="205">
        <f>Petroleum!J248</f>
        <v>0</v>
      </c>
      <c r="J220" s="205">
        <f>Petroleum!K248</f>
        <v>0</v>
      </c>
      <c r="K220" s="206">
        <f>Petroleum!L248</f>
        <v>0</v>
      </c>
      <c r="L220" s="173"/>
    </row>
    <row r="221" spans="1:12" s="282" customFormat="1" x14ac:dyDescent="0.25">
      <c r="B221" s="283" t="s">
        <v>153</v>
      </c>
      <c r="C221" s="300">
        <f>Petroleum!D249</f>
        <v>0</v>
      </c>
      <c r="D221" s="205">
        <f>Petroleum!E249</f>
        <v>0</v>
      </c>
      <c r="E221" s="205">
        <f>Petroleum!F249</f>
        <v>0</v>
      </c>
      <c r="F221" s="205">
        <f>Petroleum!G249</f>
        <v>0</v>
      </c>
      <c r="G221" s="205">
        <f>Petroleum!H249</f>
        <v>0</v>
      </c>
      <c r="H221" s="205">
        <f>Petroleum!I249</f>
        <v>0</v>
      </c>
      <c r="I221" s="205">
        <f>Petroleum!J249</f>
        <v>0</v>
      </c>
      <c r="J221" s="205">
        <f>Petroleum!K249</f>
        <v>0</v>
      </c>
      <c r="K221" s="206">
        <f>Petroleum!L249</f>
        <v>0</v>
      </c>
      <c r="L221" s="173"/>
    </row>
    <row r="222" spans="1:12" s="282" customFormat="1" x14ac:dyDescent="0.25">
      <c r="B222" s="283" t="s">
        <v>154</v>
      </c>
      <c r="C222" s="300">
        <f>Petroleum!D250</f>
        <v>0</v>
      </c>
      <c r="D222" s="205">
        <f>Petroleum!E250</f>
        <v>0</v>
      </c>
      <c r="E222" s="205">
        <f>Petroleum!F250</f>
        <v>0</v>
      </c>
      <c r="F222" s="205">
        <f>Petroleum!G250</f>
        <v>0</v>
      </c>
      <c r="G222" s="205">
        <f>Petroleum!H250</f>
        <v>0</v>
      </c>
      <c r="H222" s="205">
        <f>Petroleum!I250</f>
        <v>0</v>
      </c>
      <c r="I222" s="205">
        <f>Petroleum!J250</f>
        <v>0</v>
      </c>
      <c r="J222" s="205">
        <f>Petroleum!K250</f>
        <v>0</v>
      </c>
      <c r="K222" s="206">
        <f>Petroleum!L250</f>
        <v>0</v>
      </c>
      <c r="L222" s="173"/>
    </row>
    <row r="223" spans="1:12" s="282" customFormat="1" x14ac:dyDescent="0.25">
      <c r="B223" s="283" t="s">
        <v>155</v>
      </c>
      <c r="C223" s="300">
        <f>Petroleum!D251</f>
        <v>0</v>
      </c>
      <c r="D223" s="205">
        <f>Petroleum!E251</f>
        <v>0</v>
      </c>
      <c r="E223" s="205">
        <f>Petroleum!F251</f>
        <v>0</v>
      </c>
      <c r="F223" s="205">
        <f>Petroleum!G251</f>
        <v>0</v>
      </c>
      <c r="G223" s="205">
        <f>Petroleum!H251</f>
        <v>0</v>
      </c>
      <c r="H223" s="205">
        <f>Petroleum!I251</f>
        <v>0</v>
      </c>
      <c r="I223" s="205">
        <f>Petroleum!J251</f>
        <v>0</v>
      </c>
      <c r="J223" s="205">
        <f>Petroleum!K251</f>
        <v>0</v>
      </c>
      <c r="K223" s="206">
        <f>Petroleum!L251</f>
        <v>0</v>
      </c>
      <c r="L223" s="173"/>
    </row>
    <row r="224" spans="1:12" s="282" customFormat="1" x14ac:dyDescent="0.25">
      <c r="B224" s="283" t="s">
        <v>156</v>
      </c>
      <c r="C224" s="300">
        <f>Petroleum!D252</f>
        <v>0</v>
      </c>
      <c r="D224" s="205">
        <f>Petroleum!E252</f>
        <v>0</v>
      </c>
      <c r="E224" s="205">
        <f>Petroleum!F252</f>
        <v>0</v>
      </c>
      <c r="F224" s="205">
        <f>Petroleum!G252</f>
        <v>0</v>
      </c>
      <c r="G224" s="205">
        <f>Petroleum!H252</f>
        <v>0</v>
      </c>
      <c r="H224" s="205">
        <f>Petroleum!I252</f>
        <v>0</v>
      </c>
      <c r="I224" s="205">
        <f>Petroleum!J252</f>
        <v>0</v>
      </c>
      <c r="J224" s="205">
        <f>Petroleum!K252</f>
        <v>0</v>
      </c>
      <c r="K224" s="206">
        <f>Petroleum!L252</f>
        <v>0</v>
      </c>
      <c r="L224" s="173"/>
    </row>
    <row r="225" spans="2:12" s="282" customFormat="1" x14ac:dyDescent="0.25">
      <c r="B225" s="283" t="s">
        <v>157</v>
      </c>
      <c r="C225" s="300">
        <f>Petroleum!D253</f>
        <v>0</v>
      </c>
      <c r="D225" s="205">
        <f>Petroleum!E253</f>
        <v>0</v>
      </c>
      <c r="E225" s="205">
        <f>Petroleum!F253</f>
        <v>0</v>
      </c>
      <c r="F225" s="205">
        <f>Petroleum!G253</f>
        <v>0</v>
      </c>
      <c r="G225" s="205">
        <f>Petroleum!H253</f>
        <v>0</v>
      </c>
      <c r="H225" s="205">
        <f>Petroleum!I253</f>
        <v>0</v>
      </c>
      <c r="I225" s="205">
        <f>Petroleum!J253</f>
        <v>0</v>
      </c>
      <c r="J225" s="205">
        <f>Petroleum!K253</f>
        <v>0</v>
      </c>
      <c r="K225" s="206">
        <f>Petroleum!L253</f>
        <v>0</v>
      </c>
      <c r="L225" s="173"/>
    </row>
    <row r="226" spans="2:12" s="282" customFormat="1" x14ac:dyDescent="0.25">
      <c r="B226" s="283" t="s">
        <v>158</v>
      </c>
      <c r="C226" s="300">
        <f>Petroleum!D254</f>
        <v>0</v>
      </c>
      <c r="D226" s="205">
        <f>Petroleum!E254</f>
        <v>0</v>
      </c>
      <c r="E226" s="205">
        <f>Petroleum!F254</f>
        <v>0</v>
      </c>
      <c r="F226" s="205">
        <f>Petroleum!G254</f>
        <v>0</v>
      </c>
      <c r="G226" s="205">
        <f>Petroleum!H254</f>
        <v>0</v>
      </c>
      <c r="H226" s="205">
        <f>Petroleum!I254</f>
        <v>0</v>
      </c>
      <c r="I226" s="205">
        <f>Petroleum!J254</f>
        <v>0</v>
      </c>
      <c r="J226" s="205">
        <f>Petroleum!K254</f>
        <v>0</v>
      </c>
      <c r="K226" s="206">
        <f>Petroleum!L254</f>
        <v>0</v>
      </c>
      <c r="L226" s="173"/>
    </row>
    <row r="227" spans="2:12" s="282" customFormat="1" x14ac:dyDescent="0.25">
      <c r="B227" s="283" t="s">
        <v>159</v>
      </c>
      <c r="C227" s="300">
        <f>Petroleum!D255</f>
        <v>0</v>
      </c>
      <c r="D227" s="205">
        <f>Petroleum!E255</f>
        <v>0</v>
      </c>
      <c r="E227" s="205">
        <f>Petroleum!F255</f>
        <v>0</v>
      </c>
      <c r="F227" s="205">
        <f>Petroleum!G255</f>
        <v>0</v>
      </c>
      <c r="G227" s="205">
        <f>Petroleum!H255</f>
        <v>0</v>
      </c>
      <c r="H227" s="205">
        <f>Petroleum!I255</f>
        <v>0</v>
      </c>
      <c r="I227" s="205">
        <f>Petroleum!J255</f>
        <v>0</v>
      </c>
      <c r="J227" s="205">
        <f>Petroleum!K255</f>
        <v>0</v>
      </c>
      <c r="K227" s="206">
        <f>Petroleum!L255</f>
        <v>0</v>
      </c>
      <c r="L227" s="173"/>
    </row>
    <row r="228" spans="2:12" s="282" customFormat="1" x14ac:dyDescent="0.25">
      <c r="B228" s="283" t="s">
        <v>160</v>
      </c>
      <c r="C228" s="300">
        <f>Petroleum!D256</f>
        <v>0</v>
      </c>
      <c r="D228" s="205">
        <f>Petroleum!E256</f>
        <v>0</v>
      </c>
      <c r="E228" s="205">
        <f>Petroleum!F256</f>
        <v>0</v>
      </c>
      <c r="F228" s="205">
        <f>Petroleum!G256</f>
        <v>0</v>
      </c>
      <c r="G228" s="205">
        <f>Petroleum!H256</f>
        <v>0</v>
      </c>
      <c r="H228" s="205">
        <f>Petroleum!I256</f>
        <v>0</v>
      </c>
      <c r="I228" s="205">
        <f>Petroleum!J256</f>
        <v>0</v>
      </c>
      <c r="J228" s="205">
        <f>Petroleum!K256</f>
        <v>0</v>
      </c>
      <c r="K228" s="206">
        <f>Petroleum!L256</f>
        <v>0</v>
      </c>
      <c r="L228" s="173"/>
    </row>
    <row r="229" spans="2:12" s="282" customFormat="1" x14ac:dyDescent="0.25">
      <c r="B229" s="283" t="s">
        <v>161</v>
      </c>
      <c r="C229" s="300">
        <f>Petroleum!D257</f>
        <v>0</v>
      </c>
      <c r="D229" s="205">
        <f>Petroleum!E257</f>
        <v>0</v>
      </c>
      <c r="E229" s="205">
        <f>Petroleum!F257</f>
        <v>0</v>
      </c>
      <c r="F229" s="205">
        <f>Petroleum!G257</f>
        <v>0</v>
      </c>
      <c r="G229" s="205">
        <f>Petroleum!H257</f>
        <v>0</v>
      </c>
      <c r="H229" s="205">
        <f>Petroleum!I257</f>
        <v>0</v>
      </c>
      <c r="I229" s="205">
        <f>Petroleum!J257</f>
        <v>0</v>
      </c>
      <c r="J229" s="205">
        <f>Petroleum!K257</f>
        <v>0</v>
      </c>
      <c r="K229" s="206">
        <f>Petroleum!L257</f>
        <v>0</v>
      </c>
      <c r="L229" s="173"/>
    </row>
    <row r="230" spans="2:12" s="282" customFormat="1" x14ac:dyDescent="0.25">
      <c r="B230" s="283" t="s">
        <v>162</v>
      </c>
      <c r="C230" s="300">
        <f>Petroleum!D258</f>
        <v>0</v>
      </c>
      <c r="D230" s="205">
        <f>Petroleum!E258</f>
        <v>0</v>
      </c>
      <c r="E230" s="205">
        <f>Petroleum!F258</f>
        <v>0</v>
      </c>
      <c r="F230" s="205">
        <f>Petroleum!G258</f>
        <v>0</v>
      </c>
      <c r="G230" s="205">
        <f>Petroleum!H258</f>
        <v>0</v>
      </c>
      <c r="H230" s="205">
        <f>Petroleum!I258</f>
        <v>0</v>
      </c>
      <c r="I230" s="205">
        <f>Petroleum!J258</f>
        <v>0</v>
      </c>
      <c r="J230" s="205">
        <f>Petroleum!K258</f>
        <v>0</v>
      </c>
      <c r="K230" s="206">
        <f>Petroleum!L258</f>
        <v>0</v>
      </c>
      <c r="L230" s="173"/>
    </row>
    <row r="231" spans="2:12" s="282" customFormat="1" x14ac:dyDescent="0.25">
      <c r="B231" s="283" t="s">
        <v>163</v>
      </c>
      <c r="C231" s="300">
        <f>Petroleum!D259</f>
        <v>0</v>
      </c>
      <c r="D231" s="205">
        <f>Petroleum!E259</f>
        <v>0</v>
      </c>
      <c r="E231" s="205">
        <f>Petroleum!F259</f>
        <v>0</v>
      </c>
      <c r="F231" s="205">
        <f>Petroleum!G259</f>
        <v>0</v>
      </c>
      <c r="G231" s="205">
        <f>Petroleum!H259</f>
        <v>0</v>
      </c>
      <c r="H231" s="205">
        <f>Petroleum!I259</f>
        <v>0</v>
      </c>
      <c r="I231" s="205">
        <f>Petroleum!J259</f>
        <v>0</v>
      </c>
      <c r="J231" s="205">
        <f>Petroleum!K259</f>
        <v>0</v>
      </c>
      <c r="K231" s="206">
        <f>Petroleum!L259</f>
        <v>0</v>
      </c>
      <c r="L231" s="173"/>
    </row>
    <row r="232" spans="2:12" s="282" customFormat="1" x14ac:dyDescent="0.25">
      <c r="B232" s="283" t="s">
        <v>164</v>
      </c>
      <c r="C232" s="300">
        <f>Petroleum!D260</f>
        <v>0</v>
      </c>
      <c r="D232" s="205">
        <f>Petroleum!E260</f>
        <v>0</v>
      </c>
      <c r="E232" s="205">
        <f>Petroleum!F260</f>
        <v>0</v>
      </c>
      <c r="F232" s="205">
        <f>Petroleum!G260</f>
        <v>0</v>
      </c>
      <c r="G232" s="205">
        <f>Petroleum!H260</f>
        <v>0</v>
      </c>
      <c r="H232" s="205">
        <f>Petroleum!I260</f>
        <v>0</v>
      </c>
      <c r="I232" s="205">
        <f>Petroleum!J260</f>
        <v>0</v>
      </c>
      <c r="J232" s="205">
        <f>Petroleum!K260</f>
        <v>0</v>
      </c>
      <c r="K232" s="206">
        <f>Petroleum!L260</f>
        <v>0</v>
      </c>
      <c r="L232" s="173"/>
    </row>
    <row r="233" spans="2:12" s="282" customFormat="1" x14ac:dyDescent="0.25">
      <c r="B233" s="283" t="s">
        <v>165</v>
      </c>
      <c r="C233" s="300">
        <f>Petroleum!D261</f>
        <v>0</v>
      </c>
      <c r="D233" s="205">
        <f>Petroleum!E261</f>
        <v>0</v>
      </c>
      <c r="E233" s="205">
        <f>Petroleum!F261</f>
        <v>0</v>
      </c>
      <c r="F233" s="205">
        <f>Petroleum!G261</f>
        <v>0</v>
      </c>
      <c r="G233" s="205">
        <f>Petroleum!H261</f>
        <v>0</v>
      </c>
      <c r="H233" s="205">
        <f>Petroleum!I261</f>
        <v>0</v>
      </c>
      <c r="I233" s="205">
        <f>Petroleum!J261</f>
        <v>0</v>
      </c>
      <c r="J233" s="205">
        <f>Petroleum!K261</f>
        <v>0</v>
      </c>
      <c r="K233" s="206">
        <f>Petroleum!L261</f>
        <v>0</v>
      </c>
      <c r="L233" s="173"/>
    </row>
    <row r="234" spans="2:12" s="282" customFormat="1" x14ac:dyDescent="0.25">
      <c r="B234" s="283" t="s">
        <v>166</v>
      </c>
      <c r="C234" s="300">
        <f>Petroleum!D262</f>
        <v>0</v>
      </c>
      <c r="D234" s="205">
        <f>Petroleum!E262</f>
        <v>0</v>
      </c>
      <c r="E234" s="205">
        <f>Petroleum!F262</f>
        <v>0</v>
      </c>
      <c r="F234" s="205">
        <f>Petroleum!G262</f>
        <v>0</v>
      </c>
      <c r="G234" s="205">
        <f>Petroleum!H262</f>
        <v>0</v>
      </c>
      <c r="H234" s="205">
        <f>Petroleum!I262</f>
        <v>0</v>
      </c>
      <c r="I234" s="205">
        <f>Petroleum!J262</f>
        <v>0</v>
      </c>
      <c r="J234" s="205">
        <f>Petroleum!K262</f>
        <v>0</v>
      </c>
      <c r="K234" s="206">
        <f>Petroleum!L262</f>
        <v>0</v>
      </c>
      <c r="L234" s="173"/>
    </row>
    <row r="235" spans="2:12" s="282" customFormat="1" x14ac:dyDescent="0.25">
      <c r="B235" s="283" t="s">
        <v>167</v>
      </c>
      <c r="C235" s="300">
        <f>Petroleum!D263</f>
        <v>0</v>
      </c>
      <c r="D235" s="205">
        <f>Petroleum!E263</f>
        <v>0</v>
      </c>
      <c r="E235" s="205">
        <f>Petroleum!F263</f>
        <v>0</v>
      </c>
      <c r="F235" s="205">
        <f>Petroleum!G263</f>
        <v>0</v>
      </c>
      <c r="G235" s="205">
        <f>Petroleum!H263</f>
        <v>0</v>
      </c>
      <c r="H235" s="205">
        <f>Petroleum!I263</f>
        <v>0</v>
      </c>
      <c r="I235" s="205">
        <f>Petroleum!J263</f>
        <v>0</v>
      </c>
      <c r="J235" s="205">
        <f>Petroleum!K263</f>
        <v>0</v>
      </c>
      <c r="K235" s="206">
        <f>Petroleum!L263</f>
        <v>0</v>
      </c>
      <c r="L235" s="173"/>
    </row>
    <row r="236" spans="2:12" s="282" customFormat="1" x14ac:dyDescent="0.25">
      <c r="B236" s="283" t="s">
        <v>168</v>
      </c>
      <c r="C236" s="300">
        <f>Petroleum!D264</f>
        <v>0</v>
      </c>
      <c r="D236" s="205">
        <f>Petroleum!E264</f>
        <v>0</v>
      </c>
      <c r="E236" s="205">
        <f>Petroleum!F264</f>
        <v>0</v>
      </c>
      <c r="F236" s="205">
        <f>Petroleum!G264</f>
        <v>0</v>
      </c>
      <c r="G236" s="205">
        <f>Petroleum!H264</f>
        <v>0</v>
      </c>
      <c r="H236" s="205">
        <f>Petroleum!I264</f>
        <v>0</v>
      </c>
      <c r="I236" s="205">
        <f>Petroleum!J264</f>
        <v>0</v>
      </c>
      <c r="J236" s="205">
        <f>Petroleum!K264</f>
        <v>0</v>
      </c>
      <c r="K236" s="206">
        <f>Petroleum!L264</f>
        <v>0</v>
      </c>
      <c r="L236" s="173"/>
    </row>
    <row r="237" spans="2:12" s="282" customFormat="1" x14ac:dyDescent="0.25">
      <c r="B237" s="283" t="s">
        <v>169</v>
      </c>
      <c r="C237" s="300">
        <f>Petroleum!D265</f>
        <v>0</v>
      </c>
      <c r="D237" s="205">
        <f>Petroleum!E265</f>
        <v>0</v>
      </c>
      <c r="E237" s="205">
        <f>Petroleum!F265</f>
        <v>0</v>
      </c>
      <c r="F237" s="205">
        <f>Petroleum!G265</f>
        <v>0</v>
      </c>
      <c r="G237" s="205">
        <f>Petroleum!H265</f>
        <v>0</v>
      </c>
      <c r="H237" s="205">
        <f>Petroleum!I265</f>
        <v>0</v>
      </c>
      <c r="I237" s="205">
        <f>Petroleum!J265</f>
        <v>0</v>
      </c>
      <c r="J237" s="205">
        <f>Petroleum!K265</f>
        <v>0</v>
      </c>
      <c r="K237" s="206">
        <f>Petroleum!L265</f>
        <v>0</v>
      </c>
      <c r="L237" s="173"/>
    </row>
    <row r="238" spans="2:12" s="282" customFormat="1" x14ac:dyDescent="0.25">
      <c r="B238" s="283" t="s">
        <v>170</v>
      </c>
      <c r="C238" s="300">
        <f>Petroleum!D266</f>
        <v>0</v>
      </c>
      <c r="D238" s="205">
        <f>Petroleum!E266</f>
        <v>0</v>
      </c>
      <c r="E238" s="205">
        <f>Petroleum!F266</f>
        <v>0</v>
      </c>
      <c r="F238" s="205">
        <f>Petroleum!G266</f>
        <v>0</v>
      </c>
      <c r="G238" s="205">
        <f>Petroleum!H266</f>
        <v>0</v>
      </c>
      <c r="H238" s="205">
        <f>Petroleum!I266</f>
        <v>0</v>
      </c>
      <c r="I238" s="205">
        <f>Petroleum!J266</f>
        <v>0</v>
      </c>
      <c r="J238" s="205">
        <f>Petroleum!K266</f>
        <v>0</v>
      </c>
      <c r="K238" s="206">
        <f>Petroleum!L266</f>
        <v>0</v>
      </c>
      <c r="L238" s="173"/>
    </row>
    <row r="239" spans="2:12" s="282" customFormat="1" x14ac:dyDescent="0.25">
      <c r="B239" s="283" t="s">
        <v>171</v>
      </c>
      <c r="C239" s="300">
        <f>Petroleum!D267</f>
        <v>0</v>
      </c>
      <c r="D239" s="205">
        <f>Petroleum!E267</f>
        <v>0</v>
      </c>
      <c r="E239" s="205">
        <f>Petroleum!F267</f>
        <v>0</v>
      </c>
      <c r="F239" s="205">
        <f>Petroleum!G267</f>
        <v>0</v>
      </c>
      <c r="G239" s="205">
        <f>Petroleum!H267</f>
        <v>0</v>
      </c>
      <c r="H239" s="205">
        <f>Petroleum!I267</f>
        <v>0</v>
      </c>
      <c r="I239" s="205">
        <f>Petroleum!J267</f>
        <v>0</v>
      </c>
      <c r="J239" s="205">
        <f>Petroleum!K267</f>
        <v>0</v>
      </c>
      <c r="K239" s="206">
        <f>Petroleum!L267</f>
        <v>0</v>
      </c>
      <c r="L239" s="173"/>
    </row>
    <row r="240" spans="2:12" s="282" customFormat="1" x14ac:dyDescent="0.25">
      <c r="B240" s="283" t="s">
        <v>172</v>
      </c>
      <c r="C240" s="300">
        <f>Petroleum!D268</f>
        <v>0</v>
      </c>
      <c r="D240" s="205">
        <f>Petroleum!E268</f>
        <v>0</v>
      </c>
      <c r="E240" s="205">
        <f>Petroleum!F268</f>
        <v>0</v>
      </c>
      <c r="F240" s="205">
        <f>Petroleum!G268</f>
        <v>0</v>
      </c>
      <c r="G240" s="205">
        <f>Petroleum!H268</f>
        <v>0</v>
      </c>
      <c r="H240" s="205">
        <f>Petroleum!I268</f>
        <v>0</v>
      </c>
      <c r="I240" s="205">
        <f>Petroleum!J268</f>
        <v>0</v>
      </c>
      <c r="J240" s="205">
        <f>Petroleum!K268</f>
        <v>0</v>
      </c>
      <c r="K240" s="206">
        <f>Petroleum!L268</f>
        <v>0</v>
      </c>
      <c r="L240" s="173"/>
    </row>
    <row r="241" spans="1:12" s="282" customFormat="1" x14ac:dyDescent="0.25">
      <c r="B241" s="283" t="s">
        <v>173</v>
      </c>
      <c r="C241" s="300">
        <f>Petroleum!D269</f>
        <v>0</v>
      </c>
      <c r="D241" s="205">
        <f>Petroleum!E269</f>
        <v>0</v>
      </c>
      <c r="E241" s="205">
        <f>Petroleum!F269</f>
        <v>0</v>
      </c>
      <c r="F241" s="205">
        <f>Petroleum!G269</f>
        <v>0</v>
      </c>
      <c r="G241" s="205">
        <f>Petroleum!H269</f>
        <v>0</v>
      </c>
      <c r="H241" s="205">
        <f>Petroleum!I269</f>
        <v>0</v>
      </c>
      <c r="I241" s="205">
        <f>Petroleum!J269</f>
        <v>0</v>
      </c>
      <c r="J241" s="205">
        <f>Petroleum!K269</f>
        <v>0</v>
      </c>
      <c r="K241" s="206">
        <f>Petroleum!L269</f>
        <v>0</v>
      </c>
      <c r="L241" s="173"/>
    </row>
    <row r="242" spans="1:12" s="282" customFormat="1" x14ac:dyDescent="0.25">
      <c r="B242" s="283" t="s">
        <v>193</v>
      </c>
      <c r="C242" s="300">
        <f>Petroleum!D270</f>
        <v>0</v>
      </c>
      <c r="D242" s="205">
        <f>Petroleum!E270</f>
        <v>0</v>
      </c>
      <c r="E242" s="205">
        <f>Petroleum!F270</f>
        <v>0</v>
      </c>
      <c r="F242" s="205">
        <f>Petroleum!G270</f>
        <v>0</v>
      </c>
      <c r="G242" s="205">
        <f>Petroleum!H270</f>
        <v>0</v>
      </c>
      <c r="H242" s="205">
        <f>Petroleum!I270</f>
        <v>0</v>
      </c>
      <c r="I242" s="205">
        <f>Petroleum!J270</f>
        <v>0</v>
      </c>
      <c r="J242" s="205">
        <f>Petroleum!K270</f>
        <v>0</v>
      </c>
      <c r="K242" s="206">
        <f>Petroleum!L270</f>
        <v>0</v>
      </c>
      <c r="L242" s="173"/>
    </row>
    <row r="243" spans="1:12" s="282" customFormat="1" x14ac:dyDescent="0.25">
      <c r="B243" s="283" t="s">
        <v>174</v>
      </c>
      <c r="C243" s="300">
        <f>Petroleum!D271</f>
        <v>0</v>
      </c>
      <c r="D243" s="205">
        <f>Petroleum!E271</f>
        <v>0</v>
      </c>
      <c r="E243" s="205">
        <f>Petroleum!F271</f>
        <v>0</v>
      </c>
      <c r="F243" s="205">
        <f>Petroleum!G271</f>
        <v>0</v>
      </c>
      <c r="G243" s="205">
        <f>Petroleum!H271</f>
        <v>0</v>
      </c>
      <c r="H243" s="205">
        <f>Petroleum!I271</f>
        <v>0</v>
      </c>
      <c r="I243" s="205">
        <f>Petroleum!J271</f>
        <v>0</v>
      </c>
      <c r="J243" s="205">
        <f>Petroleum!K271</f>
        <v>0</v>
      </c>
      <c r="K243" s="206">
        <f>Petroleum!L271</f>
        <v>0</v>
      </c>
      <c r="L243" s="173"/>
    </row>
    <row r="244" spans="1:12" s="282" customFormat="1" x14ac:dyDescent="0.25">
      <c r="B244" s="283" t="s">
        <v>175</v>
      </c>
      <c r="C244" s="300">
        <f>Petroleum!D272</f>
        <v>0</v>
      </c>
      <c r="D244" s="205">
        <f>Petroleum!E272</f>
        <v>0</v>
      </c>
      <c r="E244" s="205">
        <f>Petroleum!F272</f>
        <v>0</v>
      </c>
      <c r="F244" s="205">
        <f>Petroleum!G272</f>
        <v>0</v>
      </c>
      <c r="G244" s="205">
        <f>Petroleum!H272</f>
        <v>0</v>
      </c>
      <c r="H244" s="205">
        <f>Petroleum!I272</f>
        <v>0</v>
      </c>
      <c r="I244" s="205">
        <f>Petroleum!J272</f>
        <v>0</v>
      </c>
      <c r="J244" s="205">
        <f>Petroleum!K272</f>
        <v>0</v>
      </c>
      <c r="K244" s="206">
        <f>Petroleum!L272</f>
        <v>0</v>
      </c>
      <c r="L244" s="173"/>
    </row>
    <row r="245" spans="1:12" s="282" customFormat="1" x14ac:dyDescent="0.25">
      <c r="B245" s="283" t="s">
        <v>176</v>
      </c>
      <c r="C245" s="300">
        <f>Petroleum!D273</f>
        <v>0</v>
      </c>
      <c r="D245" s="205">
        <f>Petroleum!E273</f>
        <v>0</v>
      </c>
      <c r="E245" s="205">
        <f>Petroleum!F273</f>
        <v>0</v>
      </c>
      <c r="F245" s="205">
        <f>Petroleum!G273</f>
        <v>0</v>
      </c>
      <c r="G245" s="205">
        <f>Petroleum!H273</f>
        <v>0</v>
      </c>
      <c r="H245" s="205">
        <f>Petroleum!I273</f>
        <v>0</v>
      </c>
      <c r="I245" s="205">
        <f>Petroleum!J273</f>
        <v>0</v>
      </c>
      <c r="J245" s="205">
        <f>Petroleum!K273</f>
        <v>0</v>
      </c>
      <c r="K245" s="206">
        <f>Petroleum!L273</f>
        <v>0</v>
      </c>
      <c r="L245" s="173"/>
    </row>
    <row r="246" spans="1:12" s="282" customFormat="1" x14ac:dyDescent="0.25">
      <c r="B246" s="283" t="s">
        <v>177</v>
      </c>
      <c r="C246" s="300">
        <f>Petroleum!D274</f>
        <v>0</v>
      </c>
      <c r="D246" s="205">
        <f>Petroleum!E274</f>
        <v>0</v>
      </c>
      <c r="E246" s="205">
        <f>Petroleum!F274</f>
        <v>0</v>
      </c>
      <c r="F246" s="205">
        <f>Petroleum!G274</f>
        <v>0</v>
      </c>
      <c r="G246" s="205">
        <f>Petroleum!H274</f>
        <v>0</v>
      </c>
      <c r="H246" s="205">
        <f>Petroleum!I274</f>
        <v>0</v>
      </c>
      <c r="I246" s="205">
        <f>Petroleum!J274</f>
        <v>0</v>
      </c>
      <c r="J246" s="205">
        <f>Petroleum!K274</f>
        <v>0</v>
      </c>
      <c r="K246" s="206">
        <f>Petroleum!L274</f>
        <v>0</v>
      </c>
      <c r="L246" s="173"/>
    </row>
    <row r="247" spans="1:12" x14ac:dyDescent="0.25">
      <c r="A247" s="277"/>
      <c r="B247" s="287" t="s">
        <v>7</v>
      </c>
      <c r="C247" s="406">
        <f t="shared" ref="C247:K247" si="54">SUM(C248:C283)</f>
        <v>677023.18677000003</v>
      </c>
      <c r="D247" s="406">
        <f t="shared" si="54"/>
        <v>714243.58677000005</v>
      </c>
      <c r="E247" s="406">
        <f t="shared" si="54"/>
        <v>751993.18677000003</v>
      </c>
      <c r="F247" s="406">
        <f t="shared" si="54"/>
        <v>784097.98677000019</v>
      </c>
      <c r="G247" s="406">
        <f t="shared" si="54"/>
        <v>813909.58677000005</v>
      </c>
      <c r="H247" s="406">
        <f t="shared" si="54"/>
        <v>849895.18677000003</v>
      </c>
      <c r="I247" s="406">
        <f t="shared" si="54"/>
        <v>891701.98676999984</v>
      </c>
      <c r="J247" s="406">
        <f t="shared" si="54"/>
        <v>926276.3867700001</v>
      </c>
      <c r="K247" s="407">
        <f t="shared" si="54"/>
        <v>962261.98677000019</v>
      </c>
      <c r="L247" s="288"/>
    </row>
    <row r="248" spans="1:12" s="282" customFormat="1" x14ac:dyDescent="0.25">
      <c r="B248" s="283" t="s">
        <v>143</v>
      </c>
      <c r="C248" s="300">
        <f>Dairy!D239</f>
        <v>-3.6749999999999999E-4</v>
      </c>
      <c r="D248" s="300">
        <f>Dairy!E239</f>
        <v>-3.6749999999999999E-4</v>
      </c>
      <c r="E248" s="300">
        <f>Dairy!F239</f>
        <v>-3.6749999999999999E-4</v>
      </c>
      <c r="F248" s="300">
        <f>Dairy!G239</f>
        <v>-3.6749999999999999E-4</v>
      </c>
      <c r="G248" s="300">
        <f>Dairy!H239</f>
        <v>-3.6749999999999999E-4</v>
      </c>
      <c r="H248" s="300">
        <f>Dairy!I239</f>
        <v>-3.6749999999999999E-4</v>
      </c>
      <c r="I248" s="300">
        <f>Dairy!J239</f>
        <v>-3.6749999999999999E-4</v>
      </c>
      <c r="J248" s="300">
        <f>Dairy!K239</f>
        <v>-3.6749999999999999E-4</v>
      </c>
      <c r="K248" s="206">
        <f>Dairy!L239</f>
        <v>-3.6749999999999999E-4</v>
      </c>
      <c r="L248" s="173"/>
    </row>
    <row r="249" spans="1:12" s="282" customFormat="1" x14ac:dyDescent="0.25">
      <c r="B249" s="283" t="s">
        <v>144</v>
      </c>
      <c r="C249" s="408">
        <f>Dairy!D240</f>
        <v>44047.955281701979</v>
      </c>
      <c r="D249" s="408">
        <f>Dairy!E240</f>
        <v>46469.559930472591</v>
      </c>
      <c r="E249" s="408">
        <f>Dairy!F240</f>
        <v>48925.594977093016</v>
      </c>
      <c r="F249" s="408">
        <f>Dairy!G240</f>
        <v>51014.372446648718</v>
      </c>
      <c r="G249" s="408">
        <f>Dairy!H240</f>
        <v>52953.951525521858</v>
      </c>
      <c r="H249" s="408">
        <f>Dairy!I240</f>
        <v>55295.21857930957</v>
      </c>
      <c r="I249" s="408">
        <f>Dairy!J240</f>
        <v>58015.220009445286</v>
      </c>
      <c r="J249" s="408">
        <f>Dairy!K240</f>
        <v>60264.672668966807</v>
      </c>
      <c r="K249" s="409">
        <f>Dairy!L240</f>
        <v>62605.939722754491</v>
      </c>
      <c r="L249" s="173"/>
    </row>
    <row r="250" spans="1:12" s="282" customFormat="1" x14ac:dyDescent="0.25">
      <c r="B250" s="283" t="s">
        <v>145</v>
      </c>
      <c r="C250" s="300">
        <f>Dairy!D241</f>
        <v>-3.6749999999999999E-4</v>
      </c>
      <c r="D250" s="300">
        <f>Dairy!E241</f>
        <v>-3.6749999999999999E-4</v>
      </c>
      <c r="E250" s="300">
        <f>Dairy!F241</f>
        <v>-3.6749999999999999E-4</v>
      </c>
      <c r="F250" s="300">
        <f>Dairy!G241</f>
        <v>-3.6749999999999999E-4</v>
      </c>
      <c r="G250" s="300">
        <f>Dairy!H241</f>
        <v>-3.6749999999999999E-4</v>
      </c>
      <c r="H250" s="300">
        <f>Dairy!I241</f>
        <v>-3.6749999999999999E-4</v>
      </c>
      <c r="I250" s="300">
        <f>Dairy!J241</f>
        <v>-3.6749999999999999E-4</v>
      </c>
      <c r="J250" s="300">
        <f>Dairy!K241</f>
        <v>-3.6749999999999999E-4</v>
      </c>
      <c r="K250" s="206">
        <f>Dairy!L241</f>
        <v>-3.6749999999999999E-4</v>
      </c>
      <c r="L250" s="173"/>
    </row>
    <row r="251" spans="1:12" s="282" customFormat="1" x14ac:dyDescent="0.25">
      <c r="B251" s="283" t="s">
        <v>146</v>
      </c>
      <c r="C251" s="300">
        <f>Dairy!D242</f>
        <v>-3.6749999999999999E-4</v>
      </c>
      <c r="D251" s="300">
        <f>Dairy!E242</f>
        <v>-3.6749999999999999E-4</v>
      </c>
      <c r="E251" s="300">
        <f>Dairy!F242</f>
        <v>-3.6749999999999999E-4</v>
      </c>
      <c r="F251" s="300">
        <f>Dairy!G242</f>
        <v>-3.6749999999999999E-4</v>
      </c>
      <c r="G251" s="300">
        <f>Dairy!H242</f>
        <v>-3.6749999999999999E-4</v>
      </c>
      <c r="H251" s="300">
        <f>Dairy!I242</f>
        <v>-3.6749999999999999E-4</v>
      </c>
      <c r="I251" s="300">
        <f>Dairy!J242</f>
        <v>-3.6749999999999999E-4</v>
      </c>
      <c r="J251" s="300">
        <f>Dairy!K242</f>
        <v>-3.6749999999999999E-4</v>
      </c>
      <c r="K251" s="206">
        <f>Dairy!L242</f>
        <v>-3.6749999999999999E-4</v>
      </c>
      <c r="L251" s="173"/>
    </row>
    <row r="252" spans="1:12" s="282" customFormat="1" x14ac:dyDescent="0.25">
      <c r="B252" s="283" t="s">
        <v>147</v>
      </c>
      <c r="C252" s="408">
        <f>Dairy!D243</f>
        <v>6177.8335243936854</v>
      </c>
      <c r="D252" s="408">
        <f>Dairy!E243</f>
        <v>6517.4695200136875</v>
      </c>
      <c r="E252" s="408">
        <f>Dairy!F243</f>
        <v>6861.9344634387153</v>
      </c>
      <c r="F252" s="408">
        <f>Dairy!G243</f>
        <v>7154.89063027682</v>
      </c>
      <c r="G252" s="408">
        <f>Dairy!H243</f>
        <v>7426.9213566264889</v>
      </c>
      <c r="H252" s="408">
        <f>Dairy!I243</f>
        <v>7755.2898073681044</v>
      </c>
      <c r="I252" s="408">
        <f>Dairy!J243</f>
        <v>8136.7766839649776</v>
      </c>
      <c r="J252" s="408">
        <f>Dairy!K243</f>
        <v>8452.267940559861</v>
      </c>
      <c r="K252" s="409">
        <f>Dairy!L243</f>
        <v>8780.6363913014739</v>
      </c>
      <c r="L252" s="173"/>
    </row>
    <row r="253" spans="1:12" s="282" customFormat="1" x14ac:dyDescent="0.25">
      <c r="B253" s="283" t="s">
        <v>148</v>
      </c>
      <c r="C253" s="300">
        <f>Dairy!D244</f>
        <v>-3.6749999999999999E-4</v>
      </c>
      <c r="D253" s="300">
        <f>Dairy!E244</f>
        <v>-3.6749999999999999E-4</v>
      </c>
      <c r="E253" s="300">
        <f>Dairy!F244</f>
        <v>-3.6749999999999999E-4</v>
      </c>
      <c r="F253" s="300">
        <f>Dairy!G244</f>
        <v>-3.6749999999999999E-4</v>
      </c>
      <c r="G253" s="300">
        <f>Dairy!H244</f>
        <v>-3.6749999999999999E-4</v>
      </c>
      <c r="H253" s="300">
        <f>Dairy!I244</f>
        <v>-3.6749999999999999E-4</v>
      </c>
      <c r="I253" s="300">
        <f>Dairy!J244</f>
        <v>-3.6749999999999999E-4</v>
      </c>
      <c r="J253" s="300">
        <f>Dairy!K244</f>
        <v>-3.6749999999999999E-4</v>
      </c>
      <c r="K253" s="206">
        <f>Dairy!L244</f>
        <v>-3.6749999999999999E-4</v>
      </c>
      <c r="L253" s="173"/>
    </row>
    <row r="254" spans="1:12" s="282" customFormat="1" x14ac:dyDescent="0.25">
      <c r="B254" s="283" t="s">
        <v>149</v>
      </c>
      <c r="C254" s="408">
        <f>Dairy!D245</f>
        <v>561.62089539942599</v>
      </c>
      <c r="D254" s="408">
        <f>Dairy!E245</f>
        <v>592.4968950012443</v>
      </c>
      <c r="E254" s="408">
        <f>Dairy!F245</f>
        <v>623.811889858065</v>
      </c>
      <c r="F254" s="408">
        <f>Dairy!G245</f>
        <v>650.44426866152912</v>
      </c>
      <c r="G254" s="408">
        <f>Dairy!H245</f>
        <v>675.17433469331729</v>
      </c>
      <c r="H254" s="408">
        <f>Dairy!I245</f>
        <v>705.02601203346399</v>
      </c>
      <c r="I254" s="408">
        <f>Dairy!J245</f>
        <v>739.70663717863442</v>
      </c>
      <c r="J254" s="408">
        <f>Dairy!K245</f>
        <v>768.38766050544177</v>
      </c>
      <c r="K254" s="409">
        <f>Dairy!L245</f>
        <v>798.23933784558881</v>
      </c>
      <c r="L254" s="173"/>
    </row>
    <row r="255" spans="1:12" s="282" customFormat="1" x14ac:dyDescent="0.25">
      <c r="B255" s="283" t="s">
        <v>150</v>
      </c>
      <c r="C255" s="300">
        <f>Dairy!D246</f>
        <v>-3.6749999999999999E-4</v>
      </c>
      <c r="D255" s="300">
        <f>Dairy!E246</f>
        <v>-3.6749999999999999E-4</v>
      </c>
      <c r="E255" s="300">
        <f>Dairy!F246</f>
        <v>-3.6749999999999999E-4</v>
      </c>
      <c r="F255" s="300">
        <f>Dairy!G246</f>
        <v>-3.6749999999999999E-4</v>
      </c>
      <c r="G255" s="300">
        <f>Dairy!H246</f>
        <v>-3.6749999999999999E-4</v>
      </c>
      <c r="H255" s="300">
        <f>Dairy!I246</f>
        <v>-3.6749999999999999E-4</v>
      </c>
      <c r="I255" s="300">
        <f>Dairy!J246</f>
        <v>-3.6749999999999999E-4</v>
      </c>
      <c r="J255" s="300">
        <f>Dairy!K246</f>
        <v>-3.6749999999999999E-4</v>
      </c>
      <c r="K255" s="206">
        <f>Dairy!L246</f>
        <v>-3.6749999999999999E-4</v>
      </c>
      <c r="L255" s="173"/>
    </row>
    <row r="256" spans="1:12" s="282" customFormat="1" x14ac:dyDescent="0.25">
      <c r="B256" s="283" t="s">
        <v>151</v>
      </c>
      <c r="C256" s="300">
        <f>Dairy!D247</f>
        <v>-3.6749999999999999E-4</v>
      </c>
      <c r="D256" s="300">
        <f>Dairy!E247</f>
        <v>-3.6749999999999999E-4</v>
      </c>
      <c r="E256" s="300">
        <f>Dairy!F247</f>
        <v>-3.6749999999999999E-4</v>
      </c>
      <c r="F256" s="300">
        <f>Dairy!G247</f>
        <v>-3.6749999999999999E-4</v>
      </c>
      <c r="G256" s="300">
        <f>Dairy!H247</f>
        <v>-3.6749999999999999E-4</v>
      </c>
      <c r="H256" s="300">
        <f>Dairy!I247</f>
        <v>-3.6749999999999999E-4</v>
      </c>
      <c r="I256" s="300">
        <f>Dairy!J247</f>
        <v>-3.6749999999999999E-4</v>
      </c>
      <c r="J256" s="300">
        <f>Dairy!K247</f>
        <v>-3.6749999999999999E-4</v>
      </c>
      <c r="K256" s="206">
        <f>Dairy!L247</f>
        <v>-3.6749999999999999E-4</v>
      </c>
      <c r="L256" s="173"/>
    </row>
    <row r="257" spans="2:12" s="282" customFormat="1" x14ac:dyDescent="0.25">
      <c r="B257" s="283" t="s">
        <v>152</v>
      </c>
      <c r="C257" s="408">
        <f>Dairy!D248</f>
        <v>22464.850148477042</v>
      </c>
      <c r="D257" s="408">
        <f>Dairy!E248</f>
        <v>23699.890132549772</v>
      </c>
      <c r="E257" s="408">
        <f>Dairy!F248</f>
        <v>24952.489926822596</v>
      </c>
      <c r="F257" s="408">
        <f>Dairy!G248</f>
        <v>26017.785078961166</v>
      </c>
      <c r="G257" s="408">
        <f>Dairy!H248</f>
        <v>27006.987720232693</v>
      </c>
      <c r="H257" s="408">
        <f>Dairy!I248</f>
        <v>28201.054813838557</v>
      </c>
      <c r="I257" s="408">
        <f>Dairy!J248</f>
        <v>29588.27981964537</v>
      </c>
      <c r="J257" s="408">
        <f>Dairy!K248</f>
        <v>30735.520752717679</v>
      </c>
      <c r="K257" s="409">
        <f>Dairy!L248</f>
        <v>31929.587846323542</v>
      </c>
      <c r="L257" s="173"/>
    </row>
    <row r="258" spans="2:12" s="282" customFormat="1" x14ac:dyDescent="0.25">
      <c r="B258" s="283" t="s">
        <v>153</v>
      </c>
      <c r="C258" s="408">
        <f>Dairy!D249</f>
        <v>1684.863421198278</v>
      </c>
      <c r="D258" s="408">
        <f>Dairy!E249</f>
        <v>1777.4914200037331</v>
      </c>
      <c r="E258" s="408">
        <f>Dairy!F249</f>
        <v>1871.4364045741947</v>
      </c>
      <c r="F258" s="408">
        <f>Dairy!G249</f>
        <v>1951.3335409845874</v>
      </c>
      <c r="G258" s="408">
        <f>Dairy!H249</f>
        <v>2025.5237390799518</v>
      </c>
      <c r="H258" s="408">
        <f>Dairy!I249</f>
        <v>2115.0787711003914</v>
      </c>
      <c r="I258" s="408">
        <f>Dairy!J249</f>
        <v>2219.1206465359028</v>
      </c>
      <c r="J258" s="408">
        <f>Dairy!K249</f>
        <v>2305.1637165163252</v>
      </c>
      <c r="K258" s="409">
        <f>Dairy!L249</f>
        <v>2394.7187485367658</v>
      </c>
      <c r="L258" s="173"/>
    </row>
    <row r="259" spans="2:12" s="282" customFormat="1" x14ac:dyDescent="0.25">
      <c r="B259" s="283" t="s">
        <v>154</v>
      </c>
      <c r="C259" s="408">
        <f>Dairy!D250</f>
        <v>81305.909862449902</v>
      </c>
      <c r="D259" s="408">
        <f>Dairy!E250</f>
        <v>85775.828324805159</v>
      </c>
      <c r="E259" s="408">
        <f>Dairy!F250</f>
        <v>90309.300130227086</v>
      </c>
      <c r="F259" s="408">
        <f>Dairy!G250</f>
        <v>94164.869609604604</v>
      </c>
      <c r="G259" s="408">
        <f>Dairy!H250</f>
        <v>97745.041269026537</v>
      </c>
      <c r="H259" s="408">
        <f>Dairy!I250</f>
        <v>102066.66859755958</v>
      </c>
      <c r="I259" s="408">
        <f>Dairy!J250</f>
        <v>107087.38269982587</v>
      </c>
      <c r="J259" s="408">
        <f>Dairy!K250</f>
        <v>111239.53444684783</v>
      </c>
      <c r="K259" s="409">
        <f>Dairy!L250</f>
        <v>115561.16177538087</v>
      </c>
      <c r="L259" s="173"/>
    </row>
    <row r="260" spans="2:12" s="282" customFormat="1" x14ac:dyDescent="0.25">
      <c r="B260" s="283" t="s">
        <v>155</v>
      </c>
      <c r="C260" s="408">
        <f>Dairy!D251</f>
        <v>16550.978250146083</v>
      </c>
      <c r="D260" s="408">
        <f>Dairy!E251</f>
        <v>17460.893958411671</v>
      </c>
      <c r="E260" s="408">
        <f>Dairy!F251</f>
        <v>18383.746856842175</v>
      </c>
      <c r="F260" s="408">
        <f>Dairy!G251</f>
        <v>19168.603060180259</v>
      </c>
      <c r="G260" s="408">
        <f>Dairy!H251</f>
        <v>19897.398106137061</v>
      </c>
      <c r="H260" s="408">
        <f>Dairy!I251</f>
        <v>20777.12703735118</v>
      </c>
      <c r="I260" s="408">
        <f>Dairy!J251</f>
        <v>21799.16506037935</v>
      </c>
      <c r="J260" s="408">
        <f>Dairy!K251</f>
        <v>22644.394817820368</v>
      </c>
      <c r="K260" s="409">
        <f>Dairy!L251</f>
        <v>23524.123749034494</v>
      </c>
      <c r="L260" s="173"/>
    </row>
    <row r="261" spans="2:12" s="282" customFormat="1" x14ac:dyDescent="0.25">
      <c r="B261" s="283" t="s">
        <v>156</v>
      </c>
      <c r="C261" s="408">
        <f>Dairy!D252</f>
        <v>3397.8082730415272</v>
      </c>
      <c r="D261" s="408">
        <f>Dairy!E252</f>
        <v>3584.6080706325279</v>
      </c>
      <c r="E261" s="408">
        <f>Dairy!F252</f>
        <v>3774.0637895162936</v>
      </c>
      <c r="F261" s="408">
        <f>Dairy!G252</f>
        <v>3935.1896812772511</v>
      </c>
      <c r="G261" s="408">
        <f>Dairy!H252</f>
        <v>4084.8065807695684</v>
      </c>
      <c r="H261" s="408">
        <f>Dairy!I252</f>
        <v>4265.4092286774567</v>
      </c>
      <c r="I261" s="408">
        <f>Dairy!J252</f>
        <v>4475.2270108057392</v>
      </c>
      <c r="J261" s="408">
        <f>Dairy!K252</f>
        <v>4648.7472019329234</v>
      </c>
      <c r="K261" s="409">
        <f>Dairy!L252</f>
        <v>4829.3498498408107</v>
      </c>
      <c r="L261" s="173"/>
    </row>
    <row r="262" spans="2:12" s="282" customFormat="1" x14ac:dyDescent="0.25">
      <c r="B262" s="283" t="s">
        <v>157</v>
      </c>
      <c r="C262" s="408">
        <f>Dairy!D253</f>
        <v>168.48601136982779</v>
      </c>
      <c r="D262" s="408">
        <f>Dairy!E253</f>
        <v>177.74881125037331</v>
      </c>
      <c r="E262" s="408">
        <f>Dairy!F253</f>
        <v>187.14330970741949</v>
      </c>
      <c r="F262" s="408">
        <f>Dairy!G253</f>
        <v>195.13302334845872</v>
      </c>
      <c r="G262" s="408">
        <f>Dairy!H253</f>
        <v>202.5520431579952</v>
      </c>
      <c r="H262" s="408">
        <f>Dairy!I253</f>
        <v>211.50754636003921</v>
      </c>
      <c r="I262" s="408">
        <f>Dairy!J253</f>
        <v>221.91173390359029</v>
      </c>
      <c r="J262" s="408">
        <f>Dairy!K253</f>
        <v>230.51604090163264</v>
      </c>
      <c r="K262" s="409">
        <f>Dairy!L253</f>
        <v>239.47154410367654</v>
      </c>
      <c r="L262" s="173"/>
    </row>
    <row r="263" spans="2:12" s="282" customFormat="1" x14ac:dyDescent="0.25">
      <c r="B263" s="283" t="s">
        <v>158</v>
      </c>
      <c r="C263" s="300">
        <f>Dairy!D254</f>
        <v>-3.6749999999999999E-4</v>
      </c>
      <c r="D263" s="300">
        <f>Dairy!E254</f>
        <v>-3.6749999999999999E-4</v>
      </c>
      <c r="E263" s="300">
        <f>Dairy!F254</f>
        <v>-3.6749999999999999E-4</v>
      </c>
      <c r="F263" s="300">
        <f>Dairy!G254</f>
        <v>-3.6749999999999999E-4</v>
      </c>
      <c r="G263" s="300">
        <f>Dairy!H254</f>
        <v>-3.6749999999999999E-4</v>
      </c>
      <c r="H263" s="300">
        <f>Dairy!I254</f>
        <v>-3.6749999999999999E-4</v>
      </c>
      <c r="I263" s="300">
        <f>Dairy!J254</f>
        <v>-3.6749999999999999E-4</v>
      </c>
      <c r="J263" s="300">
        <f>Dairy!K254</f>
        <v>-3.6749999999999999E-4</v>
      </c>
      <c r="K263" s="206">
        <f>Dairy!L254</f>
        <v>-3.6749999999999999E-4</v>
      </c>
      <c r="L263" s="173"/>
    </row>
    <row r="264" spans="2:12" s="282" customFormat="1" x14ac:dyDescent="0.25">
      <c r="B264" s="283" t="s">
        <v>159</v>
      </c>
      <c r="C264" s="408">
        <f>Dairy!D255</f>
        <v>27002.749952704402</v>
      </c>
      <c r="D264" s="408">
        <f>Dairy!E255</f>
        <v>28487.268013559828</v>
      </c>
      <c r="E264" s="408">
        <f>Dairy!F255</f>
        <v>29992.892966275755</v>
      </c>
      <c r="F264" s="408">
        <f>Dairy!G255</f>
        <v>31273.377739146315</v>
      </c>
      <c r="G264" s="408">
        <f>Dairy!H255</f>
        <v>32462.399313954695</v>
      </c>
      <c r="H264" s="408">
        <f>Dairy!I255</f>
        <v>33897.667960468949</v>
      </c>
      <c r="I264" s="408">
        <f>Dairy!J255</f>
        <v>35565.112417448741</v>
      </c>
      <c r="J264" s="408">
        <f>Dairy!K255</f>
        <v>36944.096019001641</v>
      </c>
      <c r="K264" s="409">
        <f>Dairy!L255</f>
        <v>38379.364665515895</v>
      </c>
      <c r="L264" s="173"/>
    </row>
    <row r="265" spans="2:12" s="282" customFormat="1" x14ac:dyDescent="0.25">
      <c r="B265" s="283" t="s">
        <v>160</v>
      </c>
      <c r="C265" s="408">
        <f>Dairy!D256</f>
        <v>8960.6668820603427</v>
      </c>
      <c r="D265" s="408">
        <f>Dairy!E256</f>
        <v>9453.293455707355</v>
      </c>
      <c r="E265" s="408">
        <f>Dairy!F256</f>
        <v>9952.9241986479265</v>
      </c>
      <c r="F265" s="408">
        <f>Dairy!G256</f>
        <v>10377.843802457199</v>
      </c>
      <c r="G265" s="408">
        <f>Dairy!H256</f>
        <v>10772.412005994376</v>
      </c>
      <c r="H265" s="408">
        <f>Dairy!I256</f>
        <v>11248.695517956419</v>
      </c>
      <c r="I265" s="408">
        <f>Dairy!J256</f>
        <v>11802.024892147609</v>
      </c>
      <c r="J265" s="408">
        <f>Dairy!K256</f>
        <v>12259.630619326826</v>
      </c>
      <c r="K265" s="409">
        <f>Dairy!L256</f>
        <v>12735.914131288866</v>
      </c>
      <c r="L265" s="173"/>
    </row>
    <row r="266" spans="2:12" s="282" customFormat="1" x14ac:dyDescent="0.25">
      <c r="B266" s="283" t="s">
        <v>161</v>
      </c>
      <c r="C266" s="300">
        <f>Dairy!D257</f>
        <v>-3.6749999999999999E-4</v>
      </c>
      <c r="D266" s="300">
        <f>Dairy!E257</f>
        <v>-3.6749999999999999E-4</v>
      </c>
      <c r="E266" s="300">
        <f>Dairy!F257</f>
        <v>-3.6749999999999999E-4</v>
      </c>
      <c r="F266" s="300">
        <f>Dairy!G257</f>
        <v>-3.6749999999999999E-4</v>
      </c>
      <c r="G266" s="300">
        <f>Dairy!H257</f>
        <v>-3.6749999999999999E-4</v>
      </c>
      <c r="H266" s="300">
        <f>Dairy!I257</f>
        <v>-3.6749999999999999E-4</v>
      </c>
      <c r="I266" s="300">
        <f>Dairy!J257</f>
        <v>-3.6749999999999999E-4</v>
      </c>
      <c r="J266" s="300">
        <f>Dairy!K257</f>
        <v>-3.6749999999999999E-4</v>
      </c>
      <c r="K266" s="206">
        <f>Dairy!L257</f>
        <v>-3.6749999999999999E-4</v>
      </c>
      <c r="L266" s="173"/>
    </row>
    <row r="267" spans="2:12" s="282" customFormat="1" x14ac:dyDescent="0.25">
      <c r="B267" s="283" t="s">
        <v>162</v>
      </c>
      <c r="C267" s="408">
        <f>Dairy!D258</f>
        <v>28151.265435333724</v>
      </c>
      <c r="D267" s="408">
        <f>Dairy!E258</f>
        <v>29698.924915374871</v>
      </c>
      <c r="E267" s="408">
        <f>Dairy!F258</f>
        <v>31268.589032573003</v>
      </c>
      <c r="F267" s="408">
        <f>Dairy!G258</f>
        <v>32603.537020096643</v>
      </c>
      <c r="G267" s="408">
        <f>Dairy!H258</f>
        <v>33843.131579940018</v>
      </c>
      <c r="H267" s="408">
        <f>Dairy!I258</f>
        <v>35339.446906614874</v>
      </c>
      <c r="I267" s="408">
        <f>Dairy!J258</f>
        <v>37077.813242016535</v>
      </c>
      <c r="J267" s="408">
        <f>Dairy!K258</f>
        <v>38515.449536272776</v>
      </c>
      <c r="K267" s="409">
        <f>Dairy!L258</f>
        <v>40011.764862947617</v>
      </c>
      <c r="L267" s="173"/>
    </row>
    <row r="268" spans="2:12" s="282" customFormat="1" x14ac:dyDescent="0.25">
      <c r="B268" s="283" t="s">
        <v>163</v>
      </c>
      <c r="C268" s="408">
        <f>Dairy!D259</f>
        <v>149346.32586271537</v>
      </c>
      <c r="D268" s="408">
        <f>Dairy!E259</f>
        <v>157556.87167683092</v>
      </c>
      <c r="E268" s="408">
        <f>Dairy!F259</f>
        <v>165884.15510915665</v>
      </c>
      <c r="F268" s="408">
        <f>Dairy!G259</f>
        <v>172966.23728057387</v>
      </c>
      <c r="G268" s="408">
        <f>Dairy!H259</f>
        <v>179542.45643974698</v>
      </c>
      <c r="H268" s="408">
        <f>Dairy!I259</f>
        <v>187480.61447803874</v>
      </c>
      <c r="I268" s="408">
        <f>Dairy!J259</f>
        <v>196702.88631664246</v>
      </c>
      <c r="J268" s="408">
        <f>Dairy!K259</f>
        <v>204329.74403970712</v>
      </c>
      <c r="K268" s="409">
        <f>Dairy!L259</f>
        <v>212267.90207799894</v>
      </c>
      <c r="L268" s="173"/>
    </row>
    <row r="269" spans="2:12" s="282" customFormat="1" x14ac:dyDescent="0.25">
      <c r="B269" s="283" t="s">
        <v>164</v>
      </c>
      <c r="C269" s="300">
        <f>Dairy!D260</f>
        <v>-3.6749999999999999E-4</v>
      </c>
      <c r="D269" s="300">
        <f>Dairy!E260</f>
        <v>-3.6749999999999999E-4</v>
      </c>
      <c r="E269" s="300">
        <f>Dairy!F260</f>
        <v>-3.6749999999999999E-4</v>
      </c>
      <c r="F269" s="300">
        <f>Dairy!G260</f>
        <v>-3.6749999999999999E-4</v>
      </c>
      <c r="G269" s="300">
        <f>Dairy!H260</f>
        <v>-3.6749999999999999E-4</v>
      </c>
      <c r="H269" s="300">
        <f>Dairy!I260</f>
        <v>-3.6749999999999999E-4</v>
      </c>
      <c r="I269" s="300">
        <f>Dairy!J260</f>
        <v>-3.6749999999999999E-4</v>
      </c>
      <c r="J269" s="300">
        <f>Dairy!K260</f>
        <v>-3.6749999999999999E-4</v>
      </c>
      <c r="K269" s="206">
        <f>Dairy!L260</f>
        <v>-3.6749999999999999E-4</v>
      </c>
      <c r="L269" s="173"/>
    </row>
    <row r="270" spans="2:12" s="282" customFormat="1" x14ac:dyDescent="0.25">
      <c r="B270" s="283" t="s">
        <v>165</v>
      </c>
      <c r="C270" s="300">
        <f>Dairy!D261</f>
        <v>-3.6749999999999999E-4</v>
      </c>
      <c r="D270" s="300">
        <f>Dairy!E261</f>
        <v>-3.6749999999999999E-4</v>
      </c>
      <c r="E270" s="300">
        <f>Dairy!F261</f>
        <v>-3.6749999999999999E-4</v>
      </c>
      <c r="F270" s="300">
        <f>Dairy!G261</f>
        <v>-3.6749999999999999E-4</v>
      </c>
      <c r="G270" s="300">
        <f>Dairy!H261</f>
        <v>-3.6749999999999999E-4</v>
      </c>
      <c r="H270" s="300">
        <f>Dairy!I261</f>
        <v>-3.6749999999999999E-4</v>
      </c>
      <c r="I270" s="300">
        <f>Dairy!J261</f>
        <v>-3.6749999999999999E-4</v>
      </c>
      <c r="J270" s="300">
        <f>Dairy!K261</f>
        <v>-3.6749999999999999E-4</v>
      </c>
      <c r="K270" s="206">
        <f>Dairy!L261</f>
        <v>-3.6749999999999999E-4</v>
      </c>
      <c r="L270" s="173"/>
    </row>
    <row r="271" spans="2:12" s="282" customFormat="1" x14ac:dyDescent="0.25">
      <c r="B271" s="283" t="s">
        <v>166</v>
      </c>
      <c r="C271" s="300">
        <f>Dairy!D262</f>
        <v>-3.6749999999999999E-4</v>
      </c>
      <c r="D271" s="300">
        <f>Dairy!E262</f>
        <v>-3.6749999999999999E-4</v>
      </c>
      <c r="E271" s="300">
        <f>Dairy!F262</f>
        <v>-3.6749999999999999E-4</v>
      </c>
      <c r="F271" s="300">
        <f>Dairy!G262</f>
        <v>-3.6749999999999999E-4</v>
      </c>
      <c r="G271" s="300">
        <f>Dairy!H262</f>
        <v>-3.6749999999999999E-4</v>
      </c>
      <c r="H271" s="300">
        <f>Dairy!I262</f>
        <v>-3.6749999999999999E-4</v>
      </c>
      <c r="I271" s="300">
        <f>Dairy!J262</f>
        <v>-3.6749999999999999E-4</v>
      </c>
      <c r="J271" s="300">
        <f>Dairy!K262</f>
        <v>-3.6749999999999999E-4</v>
      </c>
      <c r="K271" s="206">
        <f>Dairy!L262</f>
        <v>-3.6749999999999999E-4</v>
      </c>
      <c r="L271" s="173"/>
    </row>
    <row r="272" spans="2:12" s="282" customFormat="1" x14ac:dyDescent="0.25">
      <c r="B272" s="283" t="s">
        <v>167</v>
      </c>
      <c r="C272" s="300">
        <f>Dairy!D263</f>
        <v>-3.6749999999999999E-4</v>
      </c>
      <c r="D272" s="300">
        <f>Dairy!E263</f>
        <v>-3.6749999999999999E-4</v>
      </c>
      <c r="E272" s="300">
        <f>Dairy!F263</f>
        <v>-3.6749999999999999E-4</v>
      </c>
      <c r="F272" s="300">
        <f>Dairy!G263</f>
        <v>-3.6749999999999999E-4</v>
      </c>
      <c r="G272" s="300">
        <f>Dairy!H263</f>
        <v>-3.6749999999999999E-4</v>
      </c>
      <c r="H272" s="300">
        <f>Dairy!I263</f>
        <v>-3.6749999999999999E-4</v>
      </c>
      <c r="I272" s="300">
        <f>Dairy!J263</f>
        <v>-3.6749999999999999E-4</v>
      </c>
      <c r="J272" s="300">
        <f>Dairy!K263</f>
        <v>-3.6749999999999999E-4</v>
      </c>
      <c r="K272" s="206">
        <f>Dairy!L263</f>
        <v>-3.6749999999999999E-4</v>
      </c>
      <c r="L272" s="173"/>
    </row>
    <row r="273" spans="1:12" s="282" customFormat="1" x14ac:dyDescent="0.25">
      <c r="B273" s="283" t="s">
        <v>168</v>
      </c>
      <c r="C273" s="408">
        <f>Dairy!D264</f>
        <v>3358.4947846385676</v>
      </c>
      <c r="D273" s="408">
        <f>Dairy!E264</f>
        <v>3543.1332622574419</v>
      </c>
      <c r="E273" s="408">
        <f>Dairy!F264</f>
        <v>3730.3969315012282</v>
      </c>
      <c r="F273" s="408">
        <f>Dairy!G264</f>
        <v>3889.6585567459438</v>
      </c>
      <c r="G273" s="408">
        <f>Dairy!H264</f>
        <v>4037.5443516160367</v>
      </c>
      <c r="H273" s="408">
        <f>Dairy!I264</f>
        <v>4216.0573821101152</v>
      </c>
      <c r="I273" s="408">
        <f>Dairy!J264</f>
        <v>4423.4475204782348</v>
      </c>
      <c r="J273" s="408">
        <f>Dairy!K264</f>
        <v>4594.9600399725432</v>
      </c>
      <c r="K273" s="409">
        <f>Dairy!L264</f>
        <v>4773.4730704666208</v>
      </c>
      <c r="L273" s="173"/>
    </row>
    <row r="274" spans="1:12" s="282" customFormat="1" x14ac:dyDescent="0.25">
      <c r="B274" s="283" t="s">
        <v>169</v>
      </c>
      <c r="C274" s="408">
        <f>Dairy!D265</f>
        <v>280.81026394971298</v>
      </c>
      <c r="D274" s="408">
        <f>Dairy!E265</f>
        <v>296.24826375062219</v>
      </c>
      <c r="E274" s="408">
        <f>Dairy!F265</f>
        <v>311.90576117903254</v>
      </c>
      <c r="F274" s="408">
        <f>Dairy!G265</f>
        <v>325.2219505807646</v>
      </c>
      <c r="G274" s="408">
        <f>Dairy!H265</f>
        <v>337.58698359665868</v>
      </c>
      <c r="H274" s="408">
        <f>Dairy!I265</f>
        <v>352.51282226673197</v>
      </c>
      <c r="I274" s="408">
        <f>Dairy!J265</f>
        <v>369.85313483931714</v>
      </c>
      <c r="J274" s="408">
        <f>Dairy!K265</f>
        <v>384.19364650272098</v>
      </c>
      <c r="K274" s="409">
        <f>Dairy!L265</f>
        <v>399.11948517279433</v>
      </c>
      <c r="L274" s="173"/>
    </row>
    <row r="275" spans="1:12" s="282" customFormat="1" x14ac:dyDescent="0.25">
      <c r="B275" s="283" t="s">
        <v>170</v>
      </c>
      <c r="C275" s="408">
        <f>Dairy!D266</f>
        <v>46889.75887197307</v>
      </c>
      <c r="D275" s="408">
        <f>Dairy!E266</f>
        <v>49467.596078728893</v>
      </c>
      <c r="E275" s="408">
        <f>Dairy!F266</f>
        <v>52082.084999324841</v>
      </c>
      <c r="F275" s="408">
        <f>Dairy!G266</f>
        <v>54305.622305626057</v>
      </c>
      <c r="G275" s="408">
        <f>Dairy!H266</f>
        <v>56370.335518620064</v>
      </c>
      <c r="H275" s="408">
        <f>Dairy!I266</f>
        <v>58862.652059748907</v>
      </c>
      <c r="I275" s="408">
        <f>Dairy!J266</f>
        <v>61758.137453119176</v>
      </c>
      <c r="J275" s="408">
        <f>Dairy!K266</f>
        <v>64152.716090674337</v>
      </c>
      <c r="K275" s="409">
        <f>Dairy!L266</f>
        <v>66645.032631803188</v>
      </c>
      <c r="L275" s="173"/>
    </row>
    <row r="276" spans="1:12" s="282" customFormat="1" x14ac:dyDescent="0.25">
      <c r="B276" s="283" t="s">
        <v>171</v>
      </c>
      <c r="C276" s="408">
        <f>Dairy!D267</f>
        <v>32467.324840715817</v>
      </c>
      <c r="D276" s="408">
        <f>Dairy!E267</f>
        <v>34252.266377696942</v>
      </c>
      <c r="E276" s="408">
        <f>Dairy!F267</f>
        <v>36062.586230369729</v>
      </c>
      <c r="F276" s="408">
        <f>Dairy!G267</f>
        <v>37602.204048997992</v>
      </c>
      <c r="G276" s="408">
        <f>Dairy!H267</f>
        <v>39031.849166295673</v>
      </c>
      <c r="H276" s="408">
        <f>Dairy!I267</f>
        <v>40757.574633329546</v>
      </c>
      <c r="I276" s="408">
        <f>Dairy!J267</f>
        <v>42762.461572971835</v>
      </c>
      <c r="J276" s="408">
        <f>Dairy!K267</f>
        <v>44420.511531494602</v>
      </c>
      <c r="K276" s="409">
        <f>Dairy!L267</f>
        <v>46146.236998528475</v>
      </c>
      <c r="L276" s="173"/>
    </row>
    <row r="277" spans="1:12" s="282" customFormat="1" x14ac:dyDescent="0.25">
      <c r="B277" s="283" t="s">
        <v>172</v>
      </c>
      <c r="C277" s="408">
        <f>Dairy!D268</f>
        <v>140.4049482248565</v>
      </c>
      <c r="D277" s="408">
        <f>Dairy!E268</f>
        <v>148.12394812531107</v>
      </c>
      <c r="E277" s="408">
        <f>Dairy!F268</f>
        <v>155.95269683951625</v>
      </c>
      <c r="F277" s="408">
        <f>Dairy!G268</f>
        <v>162.61079154038225</v>
      </c>
      <c r="G277" s="408">
        <f>Dairy!H268</f>
        <v>168.79330804832932</v>
      </c>
      <c r="H277" s="408">
        <f>Dairy!I268</f>
        <v>176.25622738336594</v>
      </c>
      <c r="I277" s="408">
        <f>Dairy!J268</f>
        <v>184.92638366965855</v>
      </c>
      <c r="J277" s="408">
        <f>Dairy!K268</f>
        <v>192.09663950136047</v>
      </c>
      <c r="K277" s="409">
        <f>Dairy!L268</f>
        <v>199.55955883639714</v>
      </c>
      <c r="L277" s="173"/>
    </row>
    <row r="278" spans="1:12" s="282" customFormat="1" x14ac:dyDescent="0.25">
      <c r="B278" s="283" t="s">
        <v>173</v>
      </c>
      <c r="C278" s="408">
        <f>Dairy!D269</f>
        <v>52337.485122097511</v>
      </c>
      <c r="D278" s="408">
        <f>Dairy!E269</f>
        <v>55214.819524990962</v>
      </c>
      <c r="E278" s="408">
        <f>Dairy!F269</f>
        <v>58133.063895698055</v>
      </c>
      <c r="F278" s="408">
        <f>Dairy!G269</f>
        <v>60614.935276392898</v>
      </c>
      <c r="G278" s="408">
        <f>Dairy!H269</f>
        <v>62919.530129895218</v>
      </c>
      <c r="H278" s="408">
        <f>Dairy!I269</f>
        <v>65701.407941223486</v>
      </c>
      <c r="I278" s="408">
        <f>Dairy!J269</f>
        <v>68933.295398501927</v>
      </c>
      <c r="J278" s="408">
        <f>Dairy!K269</f>
        <v>71606.07996232713</v>
      </c>
      <c r="K278" s="409">
        <f>Dairy!L269</f>
        <v>74387.957773655377</v>
      </c>
      <c r="L278" s="173"/>
    </row>
    <row r="279" spans="1:12" s="282" customFormat="1" x14ac:dyDescent="0.25">
      <c r="B279" s="283" t="s">
        <v>193</v>
      </c>
      <c r="C279" s="300">
        <f>Dairy!D270</f>
        <v>-3.6749999999999999E-4</v>
      </c>
      <c r="D279" s="300">
        <f>Dairy!E270</f>
        <v>-3.6749999999999999E-4</v>
      </c>
      <c r="E279" s="300">
        <f>Dairy!F270</f>
        <v>-3.6749999999999999E-4</v>
      </c>
      <c r="F279" s="300">
        <f>Dairy!G270</f>
        <v>-3.6749999999999999E-4</v>
      </c>
      <c r="G279" s="300">
        <f>Dairy!H270</f>
        <v>-3.6749999999999999E-4</v>
      </c>
      <c r="H279" s="300">
        <f>Dairy!I270</f>
        <v>-3.6749999999999999E-4</v>
      </c>
      <c r="I279" s="300">
        <f>Dairy!J270</f>
        <v>-3.6749999999999999E-4</v>
      </c>
      <c r="J279" s="300">
        <f>Dairy!K270</f>
        <v>-3.6749999999999999E-4</v>
      </c>
      <c r="K279" s="206">
        <f>Dairy!L270</f>
        <v>-3.6749999999999999E-4</v>
      </c>
      <c r="L279" s="173"/>
    </row>
    <row r="280" spans="1:12" s="282" customFormat="1" x14ac:dyDescent="0.25">
      <c r="B280" s="283" t="s">
        <v>174</v>
      </c>
      <c r="C280" s="408">
        <f>Dairy!D271</f>
        <v>56.161758789942603</v>
      </c>
      <c r="D280" s="408">
        <f>Dairy!E271</f>
        <v>59.249358750124443</v>
      </c>
      <c r="E280" s="408">
        <f>Dairy!F271</f>
        <v>62.380858235806507</v>
      </c>
      <c r="F280" s="408">
        <f>Dairy!G271</f>
        <v>65.044096116152915</v>
      </c>
      <c r="G280" s="408">
        <f>Dairy!H271</f>
        <v>67.517102719331746</v>
      </c>
      <c r="H280" s="408">
        <f>Dairy!I271</f>
        <v>70.502270453346398</v>
      </c>
      <c r="I280" s="408">
        <f>Dairy!J271</f>
        <v>73.970332967863413</v>
      </c>
      <c r="J280" s="408">
        <f>Dairy!K271</f>
        <v>76.838435300544191</v>
      </c>
      <c r="K280" s="409">
        <f>Dairy!L271</f>
        <v>79.823603034558843</v>
      </c>
      <c r="L280" s="173"/>
    </row>
    <row r="281" spans="1:12" s="282" customFormat="1" x14ac:dyDescent="0.25">
      <c r="B281" s="283" t="s">
        <v>175</v>
      </c>
      <c r="C281" s="408">
        <f>Dairy!D272</f>
        <v>140658.04492566129</v>
      </c>
      <c r="D281" s="408">
        <f>Dairy!E272</f>
        <v>148390.93902593668</v>
      </c>
      <c r="E281" s="408">
        <f>Dairy!F272</f>
        <v>156233.77948782736</v>
      </c>
      <c r="F281" s="408">
        <f>Dairy!G272</f>
        <v>162903.85875915497</v>
      </c>
      <c r="G281" s="408">
        <f>Dairy!H272</f>
        <v>169097.50379681631</v>
      </c>
      <c r="H281" s="408">
        <f>Dairy!I272</f>
        <v>176573.85638665609</v>
      </c>
      <c r="I281" s="408">
        <f>Dairy!J272</f>
        <v>185259.61895426395</v>
      </c>
      <c r="J281" s="408">
        <f>Dairy!K272</f>
        <v>192442.78124646292</v>
      </c>
      <c r="K281" s="409">
        <f>Dairy!L272</f>
        <v>199919.13383630267</v>
      </c>
      <c r="L281" s="173"/>
    </row>
    <row r="282" spans="1:12" s="282" customFormat="1" x14ac:dyDescent="0.25">
      <c r="B282" s="283" t="s">
        <v>176</v>
      </c>
      <c r="C282" s="300">
        <f>Dairy!D273</f>
        <v>-3.6749999999999999E-4</v>
      </c>
      <c r="D282" s="300">
        <f>Dairy!E273</f>
        <v>-3.6749999999999999E-4</v>
      </c>
      <c r="E282" s="300">
        <f>Dairy!F273</f>
        <v>-3.6749999999999999E-4</v>
      </c>
      <c r="F282" s="300">
        <f>Dairy!G273</f>
        <v>-3.6749999999999999E-4</v>
      </c>
      <c r="G282" s="300">
        <f>Dairy!H273</f>
        <v>-3.6749999999999999E-4</v>
      </c>
      <c r="H282" s="300">
        <f>Dairy!I273</f>
        <v>-3.6749999999999999E-4</v>
      </c>
      <c r="I282" s="300">
        <f>Dairy!J273</f>
        <v>-3.6749999999999999E-4</v>
      </c>
      <c r="J282" s="300">
        <f>Dairy!K273</f>
        <v>-3.6749999999999999E-4</v>
      </c>
      <c r="K282" s="206">
        <f>Dairy!L273</f>
        <v>-3.6749999999999999E-4</v>
      </c>
      <c r="L282" s="173"/>
    </row>
    <row r="283" spans="1:12" s="282" customFormat="1" x14ac:dyDescent="0.25">
      <c r="B283" s="283" t="s">
        <v>177</v>
      </c>
      <c r="C283" s="408">
        <f>Dairy!D274</f>
        <v>11013.392597957742</v>
      </c>
      <c r="D283" s="408">
        <f>Dairy!E274</f>
        <v>11618.870950149405</v>
      </c>
      <c r="E283" s="408">
        <f>Dairy!F274</f>
        <v>12232.957999291655</v>
      </c>
      <c r="F283" s="408">
        <f>Dairy!G274</f>
        <v>12755.218947627587</v>
      </c>
      <c r="G283" s="408">
        <f>Dairy!H274</f>
        <v>13240.175542510951</v>
      </c>
      <c r="H283" s="408">
        <f>Dairy!I274</f>
        <v>13825.566935151226</v>
      </c>
      <c r="I283" s="408">
        <f>Dairy!J274</f>
        <v>14505.653994248019</v>
      </c>
      <c r="J283" s="408">
        <f>Dairy!K274</f>
        <v>15068.088861686714</v>
      </c>
      <c r="K283" s="409">
        <f>Dairy!L274</f>
        <v>15653.480254326994</v>
      </c>
      <c r="L283" s="173"/>
    </row>
    <row r="284" spans="1:12" x14ac:dyDescent="0.25">
      <c r="A284" s="277"/>
      <c r="B284" s="290" t="s">
        <v>12</v>
      </c>
      <c r="C284" s="406">
        <f t="shared" ref="C284:K284" si="55">SUM(C285:C320)</f>
        <v>470785.75393500004</v>
      </c>
      <c r="D284" s="406">
        <f t="shared" si="55"/>
        <v>467726.87492999993</v>
      </c>
      <c r="E284" s="406">
        <f t="shared" si="55"/>
        <v>721971.9523799998</v>
      </c>
      <c r="F284" s="406">
        <f t="shared" si="55"/>
        <v>848729.31947999983</v>
      </c>
      <c r="G284" s="406">
        <f t="shared" si="55"/>
        <v>905388.84512999991</v>
      </c>
      <c r="H284" s="406">
        <f t="shared" si="55"/>
        <v>965684.97647999984</v>
      </c>
      <c r="I284" s="406">
        <f t="shared" si="55"/>
        <v>1078482.7138049998</v>
      </c>
      <c r="J284" s="406">
        <f t="shared" si="55"/>
        <v>1176545.6501399998</v>
      </c>
      <c r="K284" s="407">
        <f t="shared" si="55"/>
        <v>1241802.0713699998</v>
      </c>
      <c r="L284" s="288"/>
    </row>
    <row r="285" spans="1:12" s="282" customFormat="1" x14ac:dyDescent="0.25">
      <c r="B285" s="283" t="s">
        <v>143</v>
      </c>
      <c r="C285" s="408">
        <f>Meat!D236</f>
        <v>70.514430000000004</v>
      </c>
      <c r="D285" s="410">
        <f>Meat!E236</f>
        <v>60.440729999999995</v>
      </c>
      <c r="E285" s="410">
        <f>Meat!F236</f>
        <v>60.440729999999995</v>
      </c>
      <c r="F285" s="410">
        <f>Meat!G236</f>
        <v>60.440729999999995</v>
      </c>
      <c r="G285" s="410">
        <f>Meat!H236</f>
        <v>75.551280000000006</v>
      </c>
      <c r="H285" s="410">
        <f>Meat!I236</f>
        <v>80.588130000000007</v>
      </c>
      <c r="I285" s="410">
        <f>Meat!J236</f>
        <v>82.099185000000006</v>
      </c>
      <c r="J285" s="410">
        <f>Meat!K236</f>
        <v>93.180254999999988</v>
      </c>
      <c r="K285" s="409">
        <f>Meat!L236</f>
        <v>281.05475999999993</v>
      </c>
      <c r="L285" s="173"/>
    </row>
    <row r="286" spans="1:12" s="282" customFormat="1" x14ac:dyDescent="0.25">
      <c r="B286" s="283" t="s">
        <v>144</v>
      </c>
      <c r="C286" s="408">
        <f>Meat!D237</f>
        <v>91771.405529999975</v>
      </c>
      <c r="D286" s="410">
        <f>Meat!E237</f>
        <v>96153.465029999978</v>
      </c>
      <c r="E286" s="410">
        <f>Meat!F237</f>
        <v>108393.01053</v>
      </c>
      <c r="F286" s="410">
        <f>Meat!G237</f>
        <v>119272.60653</v>
      </c>
      <c r="G286" s="410">
        <f>Meat!H237</f>
        <v>133023.20702999996</v>
      </c>
      <c r="H286" s="410">
        <f>Meat!I237</f>
        <v>147076.01853</v>
      </c>
      <c r="I286" s="410">
        <f>Meat!J237</f>
        <v>162081.80205</v>
      </c>
      <c r="J286" s="410">
        <f>Meat!K237</f>
        <v>178421.84713499999</v>
      </c>
      <c r="K286" s="409">
        <f>Meat!L237</f>
        <v>186891.31040999998</v>
      </c>
      <c r="L286" s="173"/>
    </row>
    <row r="287" spans="1:12" s="282" customFormat="1" x14ac:dyDescent="0.25">
      <c r="B287" s="283" t="s">
        <v>145</v>
      </c>
      <c r="C287" s="408">
        <f>Meat!D238</f>
        <v>3425.0565299999998</v>
      </c>
      <c r="D287" s="410">
        <f>Meat!E238</f>
        <v>4180.5840299999991</v>
      </c>
      <c r="E287" s="410">
        <f>Meat!F238</f>
        <v>4079.8470299999999</v>
      </c>
      <c r="F287" s="410">
        <f>Meat!G238</f>
        <v>4029.4785299999999</v>
      </c>
      <c r="G287" s="410">
        <f>Meat!H238</f>
        <v>4180.5840299999991</v>
      </c>
      <c r="H287" s="410">
        <f>Meat!I238</f>
        <v>4230.9525299999996</v>
      </c>
      <c r="I287" s="410">
        <f>Meat!J238</f>
        <v>3954.4294650000006</v>
      </c>
      <c r="J287" s="410">
        <f>Meat!K238</f>
        <v>3631.0636950000003</v>
      </c>
      <c r="K287" s="409">
        <f>Meat!L238</f>
        <v>3614.4420900000005</v>
      </c>
      <c r="L287" s="173"/>
    </row>
    <row r="288" spans="1:12" s="282" customFormat="1" x14ac:dyDescent="0.25">
      <c r="B288" s="283" t="s">
        <v>146</v>
      </c>
      <c r="C288" s="408">
        <f>Meat!D239</f>
        <v>5339.0595299999995</v>
      </c>
      <c r="D288" s="410">
        <f>Meat!E239</f>
        <v>5742.007529999998</v>
      </c>
      <c r="E288" s="410">
        <f>Meat!F239</f>
        <v>5993.8500299999987</v>
      </c>
      <c r="F288" s="410">
        <f>Meat!G239</f>
        <v>6195.3240299999979</v>
      </c>
      <c r="G288" s="410">
        <f>Meat!H239</f>
        <v>6396.7980299999981</v>
      </c>
      <c r="H288" s="410">
        <f>Meat!I239</f>
        <v>6749.3775299999988</v>
      </c>
      <c r="I288" s="410">
        <f>Meat!J239</f>
        <v>6880.3356299999996</v>
      </c>
      <c r="J288" s="410">
        <f>Meat!K239</f>
        <v>7253.0625299999983</v>
      </c>
      <c r="K288" s="409">
        <f>Meat!L239</f>
        <v>7630.8262799999993</v>
      </c>
      <c r="L288" s="173"/>
    </row>
    <row r="289" spans="2:12" s="282" customFormat="1" x14ac:dyDescent="0.25">
      <c r="B289" s="283" t="s">
        <v>147</v>
      </c>
      <c r="C289" s="408">
        <f>Meat!D240</f>
        <v>35409.054029999999</v>
      </c>
      <c r="D289" s="410">
        <f>Meat!E240</f>
        <v>35761.633529999992</v>
      </c>
      <c r="E289" s="410">
        <f>Meat!F240</f>
        <v>39640.008030000005</v>
      </c>
      <c r="F289" s="410">
        <f>Meat!G240</f>
        <v>41805.85353</v>
      </c>
      <c r="G289" s="410">
        <f>Meat!H240</f>
        <v>43468.014030000006</v>
      </c>
      <c r="H289" s="410">
        <f>Meat!I240</f>
        <v>44676.858030000003</v>
      </c>
      <c r="I289" s="410">
        <f>Meat!J240</f>
        <v>45650.984819999998</v>
      </c>
      <c r="J289" s="410">
        <f>Meat!K240</f>
        <v>45967.298999999999</v>
      </c>
      <c r="K289" s="409">
        <f>Meat!L240</f>
        <v>55663.235250000005</v>
      </c>
      <c r="L289" s="173"/>
    </row>
    <row r="290" spans="2:12" s="282" customFormat="1" x14ac:dyDescent="0.25">
      <c r="B290" s="283" t="s">
        <v>148</v>
      </c>
      <c r="C290" s="408">
        <f>Meat!D241</f>
        <v>201.47252999999998</v>
      </c>
      <c r="D290" s="410">
        <f>Meat!E241</f>
        <v>201.47252999999998</v>
      </c>
      <c r="E290" s="410">
        <f>Meat!F241</f>
        <v>201.47252999999998</v>
      </c>
      <c r="F290" s="410">
        <f>Meat!G241</f>
        <v>201.47252999999998</v>
      </c>
      <c r="G290" s="410">
        <f>Meat!H241</f>
        <v>201.47252999999998</v>
      </c>
      <c r="H290" s="410">
        <f>Meat!I241</f>
        <v>201.47252999999998</v>
      </c>
      <c r="I290" s="410">
        <f>Meat!J241</f>
        <v>190.89514500000001</v>
      </c>
      <c r="J290" s="410">
        <f>Meat!K241</f>
        <v>179.814075</v>
      </c>
      <c r="K290" s="409">
        <f>Meat!L241</f>
        <v>181.82881499999999</v>
      </c>
      <c r="L290" s="173"/>
    </row>
    <row r="291" spans="2:12" s="282" customFormat="1" x14ac:dyDescent="0.25">
      <c r="B291" s="283" t="s">
        <v>149</v>
      </c>
      <c r="C291" s="408">
        <f>Meat!D242</f>
        <v>805.8945299999998</v>
      </c>
      <c r="D291" s="410">
        <f>Meat!E242</f>
        <v>805.8945299999998</v>
      </c>
      <c r="E291" s="410">
        <f>Meat!F242</f>
        <v>2921.3715300000003</v>
      </c>
      <c r="F291" s="410">
        <f>Meat!G242</f>
        <v>3928.7415300000002</v>
      </c>
      <c r="G291" s="410">
        <f>Meat!H242</f>
        <v>4785.0060299999996</v>
      </c>
      <c r="H291" s="410">
        <f>Meat!I242</f>
        <v>5339.0595299999995</v>
      </c>
      <c r="I291" s="410">
        <f>Meat!J242</f>
        <v>5829.6487200000001</v>
      </c>
      <c r="J291" s="410">
        <f>Meat!K242</f>
        <v>6621.4415399999998</v>
      </c>
      <c r="K291" s="409">
        <f>Meat!L242</f>
        <v>6112.2160049999993</v>
      </c>
      <c r="L291" s="173"/>
    </row>
    <row r="292" spans="2:12" s="282" customFormat="1" x14ac:dyDescent="0.25">
      <c r="B292" s="283" t="s">
        <v>150</v>
      </c>
      <c r="C292" s="300">
        <f>Meat!D243</f>
        <v>-1.47E-3</v>
      </c>
      <c r="D292" s="205">
        <f>Meat!E243</f>
        <v>-1.47E-3</v>
      </c>
      <c r="E292" s="205">
        <f>Meat!F243</f>
        <v>-1.47E-3</v>
      </c>
      <c r="F292" s="410">
        <f>Meat!G243</f>
        <v>15.109080000000001</v>
      </c>
      <c r="G292" s="410">
        <f>Meat!H243</f>
        <v>20.145929999999996</v>
      </c>
      <c r="H292" s="410">
        <f>Meat!I243</f>
        <v>20.145929999999996</v>
      </c>
      <c r="I292" s="410">
        <f>Meat!J243</f>
        <v>18.634874999999997</v>
      </c>
      <c r="J292" s="410">
        <f>Meat!K243</f>
        <v>18.131189999999997</v>
      </c>
      <c r="K292" s="409">
        <f>Meat!L243</f>
        <v>18.131189999999997</v>
      </c>
      <c r="L292" s="173"/>
    </row>
    <row r="293" spans="2:12" s="282" customFormat="1" x14ac:dyDescent="0.25">
      <c r="B293" s="283" t="s">
        <v>151</v>
      </c>
      <c r="C293" s="408">
        <f>Meat!D244</f>
        <v>11.583284999999998</v>
      </c>
      <c r="D293" s="205">
        <f>Meat!E244</f>
        <v>-1.47E-3</v>
      </c>
      <c r="E293" s="410">
        <f>Meat!F244</f>
        <v>45.330179999999984</v>
      </c>
      <c r="F293" s="410">
        <f>Meat!G244</f>
        <v>45.330179999999984</v>
      </c>
      <c r="G293" s="410">
        <f>Meat!H244</f>
        <v>40.293329999999997</v>
      </c>
      <c r="H293" s="410">
        <f>Meat!I244</f>
        <v>40.293329999999997</v>
      </c>
      <c r="I293" s="410">
        <f>Meat!J244</f>
        <v>41.804385000000003</v>
      </c>
      <c r="J293" s="410">
        <f>Meat!K244</f>
        <v>42.308069999999994</v>
      </c>
      <c r="K293" s="409">
        <f>Meat!L244</f>
        <v>74.040225000000007</v>
      </c>
      <c r="L293" s="173"/>
    </row>
    <row r="294" spans="2:12" s="282" customFormat="1" x14ac:dyDescent="0.25">
      <c r="B294" s="283" t="s">
        <v>152</v>
      </c>
      <c r="C294" s="408">
        <f>Meat!D245</f>
        <v>6245.6925299999984</v>
      </c>
      <c r="D294" s="410">
        <f>Meat!E245</f>
        <v>6547.9035299999987</v>
      </c>
      <c r="E294" s="410">
        <f>Meat!F245</f>
        <v>6497.5350299999991</v>
      </c>
      <c r="F294" s="410">
        <f>Meat!G245</f>
        <v>5540.5335299999997</v>
      </c>
      <c r="G294" s="410">
        <f>Meat!H245</f>
        <v>5238.3225299999995</v>
      </c>
      <c r="H294" s="410">
        <f>Meat!I245</f>
        <v>7656.0105299999987</v>
      </c>
      <c r="I294" s="410">
        <f>Meat!J245</f>
        <v>8915.2230299999992</v>
      </c>
      <c r="J294" s="410">
        <f>Meat!K245</f>
        <v>14492.527034999999</v>
      </c>
      <c r="K294" s="409">
        <f>Meat!L245</f>
        <v>15722.525804999999</v>
      </c>
      <c r="L294" s="173"/>
    </row>
    <row r="295" spans="2:12" s="282" customFormat="1" x14ac:dyDescent="0.25">
      <c r="B295" s="283" t="s">
        <v>153</v>
      </c>
      <c r="C295" s="300">
        <f>Meat!D246</f>
        <v>-1.47E-3</v>
      </c>
      <c r="D295" s="410">
        <f>Meat!E246</f>
        <v>302.20953000000003</v>
      </c>
      <c r="E295" s="410">
        <f>Meat!F246</f>
        <v>856.26302999999984</v>
      </c>
      <c r="F295" s="410">
        <f>Meat!G246</f>
        <v>1158.4740300000001</v>
      </c>
      <c r="G295" s="410">
        <f>Meat!H246</f>
        <v>1208.8425300000001</v>
      </c>
      <c r="H295" s="410">
        <f>Meat!I246</f>
        <v>1359.9480300000002</v>
      </c>
      <c r="I295" s="410">
        <f>Meat!J246</f>
        <v>1875.72147</v>
      </c>
      <c r="J295" s="410">
        <f>Meat!K246</f>
        <v>1760.3776050000001</v>
      </c>
      <c r="K295" s="409">
        <f>Meat!L246</f>
        <v>1191.213555</v>
      </c>
      <c r="L295" s="173"/>
    </row>
    <row r="296" spans="2:12" s="282" customFormat="1" x14ac:dyDescent="0.25">
      <c r="B296" s="283" t="s">
        <v>154</v>
      </c>
      <c r="C296" s="408">
        <f>Meat!D247</f>
        <v>3374.6880300000003</v>
      </c>
      <c r="D296" s="410">
        <f>Meat!E247</f>
        <v>3626.5305299999995</v>
      </c>
      <c r="E296" s="410">
        <f>Meat!F247</f>
        <v>3475.4250299999999</v>
      </c>
      <c r="F296" s="410">
        <f>Meat!G247</f>
        <v>3727.2675299999996</v>
      </c>
      <c r="G296" s="410">
        <f>Meat!H247</f>
        <v>4130.2155299999995</v>
      </c>
      <c r="H296" s="410">
        <f>Meat!I247</f>
        <v>4382.0580299999992</v>
      </c>
      <c r="I296" s="410">
        <f>Meat!J247</f>
        <v>6439.1075700000001</v>
      </c>
      <c r="J296" s="410">
        <f>Meat!K247</f>
        <v>6990.1389600000002</v>
      </c>
      <c r="K296" s="409">
        <f>Meat!L247</f>
        <v>6751.3922700000003</v>
      </c>
      <c r="L296" s="173"/>
    </row>
    <row r="297" spans="2:12" s="282" customFormat="1" x14ac:dyDescent="0.25">
      <c r="B297" s="283" t="s">
        <v>155</v>
      </c>
      <c r="C297" s="408">
        <f>Meat!D248</f>
        <v>1511.0535299999997</v>
      </c>
      <c r="D297" s="410">
        <f>Meat!E248</f>
        <v>1561.4220299999997</v>
      </c>
      <c r="E297" s="410">
        <f>Meat!F248</f>
        <v>29702.30298</v>
      </c>
      <c r="F297" s="410">
        <f>Meat!G248</f>
        <v>44520.715680000001</v>
      </c>
      <c r="G297" s="410">
        <f>Meat!H248</f>
        <v>48001.179029999992</v>
      </c>
      <c r="H297" s="410">
        <f>Meat!I248</f>
        <v>60341.461529999993</v>
      </c>
      <c r="I297" s="410">
        <f>Meat!J248</f>
        <v>66981.037199999992</v>
      </c>
      <c r="J297" s="410">
        <f>Meat!K248</f>
        <v>69496.943774999992</v>
      </c>
      <c r="K297" s="409">
        <f>Meat!L248</f>
        <v>72905.380169999989</v>
      </c>
      <c r="L297" s="173"/>
    </row>
    <row r="298" spans="2:12" s="282" customFormat="1" x14ac:dyDescent="0.25">
      <c r="B298" s="283" t="s">
        <v>156</v>
      </c>
      <c r="C298" s="408">
        <f>Meat!D249</f>
        <v>604.42052999999999</v>
      </c>
      <c r="D298" s="410">
        <f>Meat!E249</f>
        <v>604.42052999999999</v>
      </c>
      <c r="E298" s="410">
        <f>Meat!F249</f>
        <v>755.52602999999976</v>
      </c>
      <c r="F298" s="410">
        <f>Meat!G249</f>
        <v>805.8945299999998</v>
      </c>
      <c r="G298" s="410">
        <f>Meat!H249</f>
        <v>805.8945299999998</v>
      </c>
      <c r="H298" s="410">
        <f>Meat!I249</f>
        <v>654.78903000000003</v>
      </c>
      <c r="I298" s="410">
        <f>Meat!J249</f>
        <v>750.99286499999994</v>
      </c>
      <c r="J298" s="410">
        <f>Meat!K249</f>
        <v>804.38347499999998</v>
      </c>
      <c r="K298" s="409">
        <f>Meat!L249</f>
        <v>804.38347499999998</v>
      </c>
      <c r="L298" s="173"/>
    </row>
    <row r="299" spans="2:12" s="282" customFormat="1" x14ac:dyDescent="0.25">
      <c r="B299" s="283" t="s">
        <v>157</v>
      </c>
      <c r="C299" s="408">
        <f>Meat!D250</f>
        <v>4079.8470299999999</v>
      </c>
      <c r="D299" s="410">
        <f>Meat!E250</f>
        <v>5439.7965300000005</v>
      </c>
      <c r="E299" s="410">
        <f>Meat!F250</f>
        <v>5590.9020300000002</v>
      </c>
      <c r="F299" s="410">
        <f>Meat!G250</f>
        <v>5641.2705299999998</v>
      </c>
      <c r="G299" s="410">
        <f>Meat!H250</f>
        <v>5943.4815299999982</v>
      </c>
      <c r="H299" s="410">
        <f>Meat!I250</f>
        <v>6195.3240299999979</v>
      </c>
      <c r="I299" s="410">
        <f>Meat!J250</f>
        <v>6464.795505</v>
      </c>
      <c r="J299" s="410">
        <f>Meat!K250</f>
        <v>6782.6207399999994</v>
      </c>
      <c r="K299" s="409">
        <f>Meat!L250</f>
        <v>6707.0679899999986</v>
      </c>
      <c r="L299" s="173"/>
    </row>
    <row r="300" spans="2:12" s="282" customFormat="1" x14ac:dyDescent="0.25">
      <c r="B300" s="283" t="s">
        <v>158</v>
      </c>
      <c r="C300" s="408">
        <f>Meat!D251</f>
        <v>8663.3805299999985</v>
      </c>
      <c r="D300" s="410">
        <f>Meat!E251</f>
        <v>8814.48603</v>
      </c>
      <c r="E300" s="410">
        <f>Meat!F251</f>
        <v>9318.1710299999995</v>
      </c>
      <c r="F300" s="410">
        <f>Meat!G251</f>
        <v>9469.276530000001</v>
      </c>
      <c r="G300" s="410">
        <f>Meat!H251</f>
        <v>9469.276530000001</v>
      </c>
      <c r="H300" s="410">
        <f>Meat!I251</f>
        <v>9015.9600299999984</v>
      </c>
      <c r="I300" s="410">
        <f>Meat!J251</f>
        <v>9157.9992000000002</v>
      </c>
      <c r="J300" s="410">
        <f>Meat!K251</f>
        <v>9041.1442800000004</v>
      </c>
      <c r="K300" s="409">
        <f>Meat!L251</f>
        <v>9110.1491249999981</v>
      </c>
      <c r="L300" s="173"/>
    </row>
    <row r="301" spans="2:12" s="282" customFormat="1" x14ac:dyDescent="0.25">
      <c r="B301" s="283" t="s">
        <v>159</v>
      </c>
      <c r="C301" s="408">
        <f>Meat!D252</f>
        <v>10.072230000000001</v>
      </c>
      <c r="D301" s="410">
        <f>Meat!E252</f>
        <v>45.330179999999984</v>
      </c>
      <c r="E301" s="410">
        <f>Meat!F252</f>
        <v>60.440729999999995</v>
      </c>
      <c r="F301" s="410">
        <f>Meat!G252</f>
        <v>60.440729999999995</v>
      </c>
      <c r="G301" s="410">
        <f>Meat!H252</f>
        <v>75.551280000000006</v>
      </c>
      <c r="H301" s="410">
        <f>Meat!I252</f>
        <v>80.588130000000007</v>
      </c>
      <c r="I301" s="410">
        <f>Meat!J252</f>
        <v>83.610240000000005</v>
      </c>
      <c r="J301" s="410">
        <f>Meat!K252</f>
        <v>78.573390000000003</v>
      </c>
      <c r="K301" s="409">
        <f>Meat!L252</f>
        <v>85.624980000000008</v>
      </c>
      <c r="L301" s="173"/>
    </row>
    <row r="302" spans="2:12" s="282" customFormat="1" x14ac:dyDescent="0.25">
      <c r="B302" s="283" t="s">
        <v>160</v>
      </c>
      <c r="C302" s="408">
        <f>Meat!D253</f>
        <v>20097.030030000002</v>
      </c>
      <c r="D302" s="410">
        <f>Meat!E253</f>
        <v>21205.137030000005</v>
      </c>
      <c r="E302" s="410">
        <f>Meat!F253</f>
        <v>22011.033030000002</v>
      </c>
      <c r="F302" s="410">
        <f>Meat!G253</f>
        <v>22917.666029999997</v>
      </c>
      <c r="G302" s="410">
        <f>Meat!H253</f>
        <v>23773.930530000001</v>
      </c>
      <c r="H302" s="410">
        <f>Meat!I253</f>
        <v>24730.932029999996</v>
      </c>
      <c r="I302" s="410">
        <f>Meat!J253</f>
        <v>27336.998220000005</v>
      </c>
      <c r="J302" s="410">
        <f>Meat!K253</f>
        <v>32123.01309</v>
      </c>
      <c r="K302" s="409">
        <f>Meat!L253</f>
        <v>34032.482924999997</v>
      </c>
      <c r="L302" s="173"/>
    </row>
    <row r="303" spans="2:12" s="282" customFormat="1" x14ac:dyDescent="0.25">
      <c r="B303" s="283" t="s">
        <v>161</v>
      </c>
      <c r="C303" s="408">
        <f>Meat!D254</f>
        <v>12843.966029999998</v>
      </c>
      <c r="D303" s="410">
        <f>Meat!E254</f>
        <v>14304.652529999999</v>
      </c>
      <c r="E303" s="410">
        <f>Meat!F254</f>
        <v>23169.508529999999</v>
      </c>
      <c r="F303" s="410">
        <f>Meat!G254</f>
        <v>25184.248529999997</v>
      </c>
      <c r="G303" s="410">
        <f>Meat!H254</f>
        <v>24076.141529999997</v>
      </c>
      <c r="H303" s="410">
        <f>Meat!I254</f>
        <v>24680.563529999996</v>
      </c>
      <c r="I303" s="410">
        <f>Meat!J254</f>
        <v>70551.660164999994</v>
      </c>
      <c r="J303" s="410">
        <f>Meat!K254</f>
        <v>82027.115519999992</v>
      </c>
      <c r="K303" s="409">
        <f>Meat!L254</f>
        <v>83066.217674999993</v>
      </c>
      <c r="L303" s="173"/>
    </row>
    <row r="304" spans="2:12" s="282" customFormat="1" x14ac:dyDescent="0.25">
      <c r="B304" s="283" t="s">
        <v>162</v>
      </c>
      <c r="C304" s="408">
        <f>Meat!D255</f>
        <v>3676.89903</v>
      </c>
      <c r="D304" s="410">
        <f>Meat!E255</f>
        <v>3979.1100299999998</v>
      </c>
      <c r="E304" s="410">
        <f>Meat!F255</f>
        <v>6447.1665299999986</v>
      </c>
      <c r="F304" s="410">
        <f>Meat!G255</f>
        <v>6950.851529999999</v>
      </c>
      <c r="G304" s="410">
        <f>Meat!H255</f>
        <v>7152.3255299999983</v>
      </c>
      <c r="H304" s="410">
        <f>Meat!I255</f>
        <v>7555.2735299999986</v>
      </c>
      <c r="I304" s="410">
        <f>Meat!J255</f>
        <v>7866.0471749999997</v>
      </c>
      <c r="J304" s="410">
        <f>Meat!K255</f>
        <v>8464.9286399999983</v>
      </c>
      <c r="K304" s="409">
        <f>Meat!L255</f>
        <v>9363.5026799999996</v>
      </c>
      <c r="L304" s="173"/>
    </row>
    <row r="305" spans="2:12" s="282" customFormat="1" x14ac:dyDescent="0.25">
      <c r="B305" s="283" t="s">
        <v>163</v>
      </c>
      <c r="C305" s="408">
        <f>Meat!D256</f>
        <v>47245.651529999988</v>
      </c>
      <c r="D305" s="410">
        <f>Meat!E256</f>
        <v>48605.601029999991</v>
      </c>
      <c r="E305" s="410">
        <f>Meat!F256</f>
        <v>91569.931529999973</v>
      </c>
      <c r="F305" s="410">
        <f>Meat!G256</f>
        <v>107436.00903</v>
      </c>
      <c r="G305" s="410">
        <f>Meat!H256</f>
        <v>109350.01203</v>
      </c>
      <c r="H305" s="410">
        <f>Meat!I256</f>
        <v>112523.22752999999</v>
      </c>
      <c r="I305" s="410">
        <f>Meat!J256</f>
        <v>116702.80566</v>
      </c>
      <c r="J305" s="410">
        <f>Meat!K256</f>
        <v>118703.44247999997</v>
      </c>
      <c r="K305" s="409">
        <f>Meat!L256</f>
        <v>121114.58257499998</v>
      </c>
      <c r="L305" s="173"/>
    </row>
    <row r="306" spans="2:12" s="282" customFormat="1" x14ac:dyDescent="0.25">
      <c r="B306" s="283" t="s">
        <v>164</v>
      </c>
      <c r="C306" s="408">
        <f>Meat!D257</f>
        <v>4633.9005299999999</v>
      </c>
      <c r="D306" s="410">
        <f>Meat!E257</f>
        <v>4633.9005299999999</v>
      </c>
      <c r="E306" s="410">
        <f>Meat!F257</f>
        <v>4724.5638299999991</v>
      </c>
      <c r="F306" s="410">
        <f>Meat!G257</f>
        <v>4679.23218</v>
      </c>
      <c r="G306" s="410">
        <f>Meat!H257</f>
        <v>4790.04288</v>
      </c>
      <c r="H306" s="410">
        <f>Meat!I257</f>
        <v>4835.37453</v>
      </c>
      <c r="I306" s="410">
        <f>Meat!J257</f>
        <v>4900.3498950000003</v>
      </c>
      <c r="J306" s="410">
        <f>Meat!K257</f>
        <v>5011.1605949999994</v>
      </c>
      <c r="K306" s="409">
        <f>Meat!L257</f>
        <v>5039.3669549999995</v>
      </c>
      <c r="L306" s="173"/>
    </row>
    <row r="307" spans="2:12" s="282" customFormat="1" x14ac:dyDescent="0.25">
      <c r="B307" s="283" t="s">
        <v>165</v>
      </c>
      <c r="C307" s="408">
        <f>Meat!D258</f>
        <v>7404.1680299999989</v>
      </c>
      <c r="D307" s="410">
        <f>Meat!E258</f>
        <v>7303.4310299999979</v>
      </c>
      <c r="E307" s="410">
        <f>Meat!F258</f>
        <v>7404.1680299999989</v>
      </c>
      <c r="F307" s="410">
        <f>Meat!G258</f>
        <v>7454.5365299999994</v>
      </c>
      <c r="G307" s="410">
        <f>Meat!H258</f>
        <v>7454.5365299999994</v>
      </c>
      <c r="H307" s="410">
        <f>Meat!I258</f>
        <v>7605.6420299999991</v>
      </c>
      <c r="I307" s="410">
        <f>Meat!J258</f>
        <v>7692.2758499999991</v>
      </c>
      <c r="J307" s="410">
        <f>Meat!K258</f>
        <v>7746.6738299999997</v>
      </c>
      <c r="K307" s="409">
        <f>Meat!L258</f>
        <v>8035.7890199999983</v>
      </c>
      <c r="L307" s="173"/>
    </row>
    <row r="308" spans="2:12" s="282" customFormat="1" x14ac:dyDescent="0.25">
      <c r="B308" s="283" t="s">
        <v>166</v>
      </c>
      <c r="C308" s="408">
        <f>Meat!D259</f>
        <v>1813.2645299999999</v>
      </c>
      <c r="D308" s="410">
        <f>Meat!E259</f>
        <v>1964.3700299999998</v>
      </c>
      <c r="E308" s="410">
        <f>Meat!F259</f>
        <v>2165.8440300000002</v>
      </c>
      <c r="F308" s="410">
        <f>Meat!G259</f>
        <v>2518.42353</v>
      </c>
      <c r="G308" s="410">
        <f>Meat!H259</f>
        <v>2165.8440300000002</v>
      </c>
      <c r="H308" s="410">
        <f>Meat!I259</f>
        <v>2014.7385299999999</v>
      </c>
      <c r="I308" s="410">
        <f>Meat!J259</f>
        <v>2492.23191</v>
      </c>
      <c r="J308" s="410">
        <f>Meat!K259</f>
        <v>2488.2024300000003</v>
      </c>
      <c r="K308" s="409">
        <f>Meat!L259</f>
        <v>2450.4260550000004</v>
      </c>
      <c r="L308" s="173"/>
    </row>
    <row r="309" spans="2:12" s="282" customFormat="1" x14ac:dyDescent="0.25">
      <c r="B309" s="283" t="s">
        <v>167</v>
      </c>
      <c r="C309" s="408">
        <f>Meat!D260</f>
        <v>12592.123529999999</v>
      </c>
      <c r="D309" s="410">
        <f>Meat!E260</f>
        <v>12692.86053</v>
      </c>
      <c r="E309" s="410">
        <f>Meat!F260</f>
        <v>6497.5350299999991</v>
      </c>
      <c r="F309" s="410">
        <f>Meat!G260</f>
        <v>10627.75203</v>
      </c>
      <c r="G309" s="410">
        <f>Meat!H260</f>
        <v>13146.177029999999</v>
      </c>
      <c r="H309" s="410">
        <f>Meat!I260</f>
        <v>13146.177029999999</v>
      </c>
      <c r="I309" s="410">
        <f>Meat!J260</f>
        <v>15045.069479999996</v>
      </c>
      <c r="J309" s="410">
        <f>Meat!K260</f>
        <v>14597.797199999999</v>
      </c>
      <c r="K309" s="409">
        <f>Meat!L260</f>
        <v>13754.628510000002</v>
      </c>
      <c r="L309" s="173"/>
    </row>
    <row r="310" spans="2:12" s="282" customFormat="1" x14ac:dyDescent="0.25">
      <c r="B310" s="283" t="s">
        <v>168</v>
      </c>
      <c r="C310" s="408">
        <f>Meat!D261</f>
        <v>10426.278029999999</v>
      </c>
      <c r="D310" s="410">
        <f>Meat!E261</f>
        <v>10929.963029999999</v>
      </c>
      <c r="E310" s="410">
        <f>Meat!F261</f>
        <v>19391.871030000006</v>
      </c>
      <c r="F310" s="410">
        <f>Meat!G261</f>
        <v>23370.982529999997</v>
      </c>
      <c r="G310" s="410">
        <f>Meat!H261</f>
        <v>25284.985529999998</v>
      </c>
      <c r="H310" s="410">
        <f>Meat!I261</f>
        <v>27299.72553</v>
      </c>
      <c r="I310" s="410">
        <f>Meat!J261</f>
        <v>27786.788925000001</v>
      </c>
      <c r="J310" s="410">
        <f>Meat!K261</f>
        <v>28228.520669999998</v>
      </c>
      <c r="K310" s="409">
        <f>Meat!L261</f>
        <v>30322.339215000004</v>
      </c>
      <c r="L310" s="173"/>
    </row>
    <row r="311" spans="2:12" s="282" customFormat="1" x14ac:dyDescent="0.25">
      <c r="B311" s="283" t="s">
        <v>169</v>
      </c>
      <c r="C311" s="408">
        <f>Meat!D262</f>
        <v>1208.8425300000001</v>
      </c>
      <c r="D311" s="410">
        <f>Meat!E262</f>
        <v>1712.5275300000001</v>
      </c>
      <c r="E311" s="410">
        <f>Meat!F262</f>
        <v>1662.15903</v>
      </c>
      <c r="F311" s="410">
        <f>Meat!G262</f>
        <v>1762.8960299999999</v>
      </c>
      <c r="G311" s="410">
        <f>Meat!H262</f>
        <v>2115.4755299999997</v>
      </c>
      <c r="H311" s="410">
        <f>Meat!I262</f>
        <v>2518.42353</v>
      </c>
      <c r="I311" s="410">
        <f>Meat!J262</f>
        <v>2708.3127749999999</v>
      </c>
      <c r="J311" s="410">
        <f>Meat!K262</f>
        <v>2803.0055550000002</v>
      </c>
      <c r="K311" s="409">
        <f>Meat!L262</f>
        <v>2868.4846049999992</v>
      </c>
      <c r="L311" s="173"/>
    </row>
    <row r="312" spans="2:12" s="282" customFormat="1" x14ac:dyDescent="0.25">
      <c r="B312" s="283" t="s">
        <v>170</v>
      </c>
      <c r="C312" s="408">
        <f>Meat!D263</f>
        <v>805.8945299999998</v>
      </c>
      <c r="D312" s="410">
        <f>Meat!E263</f>
        <v>10778.857529999999</v>
      </c>
      <c r="E312" s="410">
        <f>Meat!F263</f>
        <v>19996.293030000001</v>
      </c>
      <c r="F312" s="410">
        <f>Meat!G263</f>
        <v>21809.559030000004</v>
      </c>
      <c r="G312" s="410">
        <f>Meat!H263</f>
        <v>27652.305029999996</v>
      </c>
      <c r="H312" s="410">
        <f>Meat!I263</f>
        <v>33847.630529999995</v>
      </c>
      <c r="I312" s="410">
        <f>Meat!J263</f>
        <v>36129.827265</v>
      </c>
      <c r="J312" s="410">
        <f>Meat!K263</f>
        <v>41160.633045000002</v>
      </c>
      <c r="K312" s="409">
        <f>Meat!L263</f>
        <v>46199.497784999992</v>
      </c>
      <c r="L312" s="173"/>
    </row>
    <row r="313" spans="2:12" s="282" customFormat="1" x14ac:dyDescent="0.25">
      <c r="B313" s="283" t="s">
        <v>171</v>
      </c>
      <c r="C313" s="408">
        <f>Meat!D264</f>
        <v>13498.756529999999</v>
      </c>
      <c r="D313" s="410">
        <f>Meat!E264</f>
        <v>13851.336029999999</v>
      </c>
      <c r="E313" s="410">
        <f>Meat!F264</f>
        <v>15563.865029999997</v>
      </c>
      <c r="F313" s="410">
        <f>Meat!G264</f>
        <v>16722.340529999998</v>
      </c>
      <c r="G313" s="410">
        <f>Meat!H264</f>
        <v>18132.658530000004</v>
      </c>
      <c r="H313" s="410">
        <f>Meat!I264</f>
        <v>20802.189030000005</v>
      </c>
      <c r="I313" s="410">
        <f>Meat!J264</f>
        <v>23857.542240000002</v>
      </c>
      <c r="J313" s="410">
        <f>Meat!K264</f>
        <v>29081.763060000001</v>
      </c>
      <c r="K313" s="409">
        <f>Meat!L264</f>
        <v>34068.748244999995</v>
      </c>
      <c r="L313" s="173"/>
    </row>
    <row r="314" spans="2:12" s="282" customFormat="1" x14ac:dyDescent="0.25">
      <c r="B314" s="283" t="s">
        <v>172</v>
      </c>
      <c r="C314" s="408">
        <f>Meat!D265</f>
        <v>10275.17253</v>
      </c>
      <c r="D314" s="410">
        <f>Meat!E265</f>
        <v>3425.0565299999998</v>
      </c>
      <c r="E314" s="410">
        <f>Meat!F265</f>
        <v>302.20953000000003</v>
      </c>
      <c r="F314" s="410">
        <f>Meat!G265</f>
        <v>251.84103000000002</v>
      </c>
      <c r="G314" s="410">
        <f>Meat!H265</f>
        <v>503.68352999999991</v>
      </c>
      <c r="H314" s="410">
        <f>Meat!I265</f>
        <v>604.42052999999999</v>
      </c>
      <c r="I314" s="410">
        <f>Meat!J265</f>
        <v>604.42052999999999</v>
      </c>
      <c r="J314" s="410">
        <f>Meat!K265</f>
        <v>604.42052999999999</v>
      </c>
      <c r="K314" s="409">
        <f>Meat!L265</f>
        <v>604.42052999999999</v>
      </c>
      <c r="L314" s="173"/>
    </row>
    <row r="315" spans="2:12" s="282" customFormat="1" x14ac:dyDescent="0.25">
      <c r="B315" s="283" t="s">
        <v>173</v>
      </c>
      <c r="C315" s="408">
        <f>Meat!D266</f>
        <v>22262.875530000001</v>
      </c>
      <c r="D315" s="410">
        <f>Meat!E266</f>
        <v>39237.060030000001</v>
      </c>
      <c r="E315" s="410">
        <f>Meat!F266</f>
        <v>75905.32802999999</v>
      </c>
      <c r="F315" s="410">
        <f>Meat!G266</f>
        <v>90663.298529999985</v>
      </c>
      <c r="G315" s="410">
        <f>Meat!H266</f>
        <v>98873.364029999968</v>
      </c>
      <c r="H315" s="410">
        <f>Meat!I266</f>
        <v>95700.148529999977</v>
      </c>
      <c r="I315" s="410">
        <f>Meat!J266</f>
        <v>93034.647509999995</v>
      </c>
      <c r="J315" s="410">
        <f>Meat!K266</f>
        <v>93049.758059999993</v>
      </c>
      <c r="K315" s="409">
        <f>Meat!L266</f>
        <v>93477.38662499997</v>
      </c>
      <c r="L315" s="173"/>
    </row>
    <row r="316" spans="2:12" s="282" customFormat="1" x14ac:dyDescent="0.25">
      <c r="B316" s="283" t="s">
        <v>193</v>
      </c>
      <c r="C316" s="300">
        <f>Meat!D267</f>
        <v>-1.47E-3</v>
      </c>
      <c r="D316" s="205">
        <f>Meat!E267</f>
        <v>-1.47E-3</v>
      </c>
      <c r="E316" s="205">
        <f>Meat!F267</f>
        <v>-1.47E-3</v>
      </c>
      <c r="F316" s="205">
        <f>Meat!G267</f>
        <v>-1.47E-3</v>
      </c>
      <c r="G316" s="205">
        <f>Meat!H267</f>
        <v>-1.47E-3</v>
      </c>
      <c r="H316" s="205">
        <f>Meat!I267</f>
        <v>-1.47E-3</v>
      </c>
      <c r="I316" s="205">
        <f>Meat!J267</f>
        <v>-1.47E-3</v>
      </c>
      <c r="J316" s="205">
        <f>Meat!K267</f>
        <v>-1.47E-3</v>
      </c>
      <c r="K316" s="206">
        <f>Meat!L267</f>
        <v>-1.47E-3</v>
      </c>
      <c r="L316" s="173"/>
    </row>
    <row r="317" spans="2:12" s="282" customFormat="1" x14ac:dyDescent="0.25">
      <c r="B317" s="283" t="s">
        <v>174</v>
      </c>
      <c r="C317" s="408">
        <f>Meat!D268</f>
        <v>2266.5810300000003</v>
      </c>
      <c r="D317" s="410">
        <f>Meat!E268</f>
        <v>2568.7920300000001</v>
      </c>
      <c r="E317" s="410">
        <f>Meat!F268</f>
        <v>2770.2660300000007</v>
      </c>
      <c r="F317" s="410">
        <f>Meat!G268</f>
        <v>3576.16203</v>
      </c>
      <c r="G317" s="410">
        <f>Meat!H268</f>
        <v>4130.2155299999995</v>
      </c>
      <c r="H317" s="410">
        <f>Meat!I268</f>
        <v>4533.1635299999998</v>
      </c>
      <c r="I317" s="410">
        <f>Meat!J268</f>
        <v>4936.1115300000001</v>
      </c>
      <c r="J317" s="410">
        <f>Meat!K268</f>
        <v>6062.8548749999991</v>
      </c>
      <c r="K317" s="409">
        <f>Meat!L268</f>
        <v>6480.4097399999982</v>
      </c>
      <c r="L317" s="173"/>
    </row>
    <row r="318" spans="2:12" s="282" customFormat="1" x14ac:dyDescent="0.25">
      <c r="B318" s="283" t="s">
        <v>175</v>
      </c>
      <c r="C318" s="408">
        <f>Meat!D269</f>
        <v>39488.902530000007</v>
      </c>
      <c r="D318" s="410">
        <f>Meat!E269</f>
        <v>40194.061529999999</v>
      </c>
      <c r="E318" s="410">
        <f>Meat!F269</f>
        <v>115243.12652999999</v>
      </c>
      <c r="F318" s="410">
        <f>Meat!G269</f>
        <v>150954.39303000001</v>
      </c>
      <c r="G318" s="410">
        <f>Meat!H269</f>
        <v>159517.03803</v>
      </c>
      <c r="H318" s="410">
        <f>Meat!I269</f>
        <v>167978.94602999999</v>
      </c>
      <c r="I318" s="410">
        <f>Meat!J269</f>
        <v>186957.79682999995</v>
      </c>
      <c r="J318" s="410">
        <f>Meat!K269</f>
        <v>219916.42480499996</v>
      </c>
      <c r="K318" s="409">
        <f>Meat!L269</f>
        <v>241799.01962999997</v>
      </c>
      <c r="L318" s="173"/>
    </row>
    <row r="319" spans="2:12" s="282" customFormat="1" x14ac:dyDescent="0.25">
      <c r="B319" s="283" t="s">
        <v>176</v>
      </c>
      <c r="C319" s="408">
        <f>Meat!D270</f>
        <v>1208.8425300000001</v>
      </c>
      <c r="D319" s="410">
        <f>Meat!E270</f>
        <v>1359.9480300000002</v>
      </c>
      <c r="E319" s="410">
        <f>Meat!F270</f>
        <v>1712.5275300000001</v>
      </c>
      <c r="F319" s="410">
        <f>Meat!G270</f>
        <v>1964.3700299999998</v>
      </c>
      <c r="G319" s="410">
        <f>Meat!H270</f>
        <v>2014.7385299999999</v>
      </c>
      <c r="H319" s="410">
        <f>Meat!I270</f>
        <v>2619.1605300000001</v>
      </c>
      <c r="I319" s="410">
        <f>Meat!J270</f>
        <v>3085.0691549999997</v>
      </c>
      <c r="J319" s="410">
        <f>Meat!K270</f>
        <v>4052.64804</v>
      </c>
      <c r="K319" s="409">
        <f>Meat!L270</f>
        <v>4658.5810949999996</v>
      </c>
      <c r="L319" s="173"/>
    </row>
    <row r="320" spans="2:12" s="282" customFormat="1" x14ac:dyDescent="0.25">
      <c r="B320" s="283" t="s">
        <v>177</v>
      </c>
      <c r="C320" s="408">
        <f>Meat!D271</f>
        <v>97513.41452999998</v>
      </c>
      <c r="D320" s="410">
        <f>Meat!E271</f>
        <v>59132.617529999996</v>
      </c>
      <c r="E320" s="410">
        <f>Meat!F271</f>
        <v>87842.662529999987</v>
      </c>
      <c r="F320" s="410">
        <f>Meat!G271</f>
        <v>103406.52902999998</v>
      </c>
      <c r="G320" s="410">
        <f>Meat!H271</f>
        <v>108191.53653</v>
      </c>
      <c r="H320" s="410">
        <f>Meat!I271</f>
        <v>114588.33602999999</v>
      </c>
      <c r="I320" s="410">
        <f>Meat!J271</f>
        <v>121395.63880499998</v>
      </c>
      <c r="J320" s="410">
        <f>Meat!K271</f>
        <v>128748.43243499998</v>
      </c>
      <c r="K320" s="409">
        <f>Meat!L271</f>
        <v>130721.36658</v>
      </c>
      <c r="L320" s="173"/>
    </row>
    <row r="321" spans="1:12" x14ac:dyDescent="0.25">
      <c r="A321" s="277"/>
      <c r="B321" s="290" t="s">
        <v>8</v>
      </c>
      <c r="C321" s="406">
        <f t="shared" ref="C321:K321" si="56">SUM(C322:C357)</f>
        <v>22090912.954087112</v>
      </c>
      <c r="D321" s="406">
        <f t="shared" si="56"/>
        <v>21881723.675245836</v>
      </c>
      <c r="E321" s="406">
        <f t="shared" si="56"/>
        <v>21674515.308391698</v>
      </c>
      <c r="F321" s="406">
        <f t="shared" si="56"/>
        <v>21469269.095334385</v>
      </c>
      <c r="G321" s="406">
        <f t="shared" si="56"/>
        <v>21265966.455513757</v>
      </c>
      <c r="H321" s="406">
        <f t="shared" si="56"/>
        <v>21064588.984317757</v>
      </c>
      <c r="I321" s="406">
        <f t="shared" si="56"/>
        <v>20739556.504459802</v>
      </c>
      <c r="J321" s="406">
        <f t="shared" si="56"/>
        <v>21500448.957245793</v>
      </c>
      <c r="K321" s="407">
        <f t="shared" si="56"/>
        <v>21183623.358227305</v>
      </c>
      <c r="L321" s="288"/>
    </row>
    <row r="322" spans="1:12" s="282" customFormat="1" x14ac:dyDescent="0.25">
      <c r="B322" s="283" t="s">
        <v>143</v>
      </c>
      <c r="C322" s="300">
        <f>'Pulp &amp; Paper'!D239</f>
        <v>-1.47E-3</v>
      </c>
      <c r="D322" s="205">
        <f>'Pulp &amp; Paper'!E239</f>
        <v>-1.47E-3</v>
      </c>
      <c r="E322" s="205">
        <f>'Pulp &amp; Paper'!F239</f>
        <v>-1.47E-3</v>
      </c>
      <c r="F322" s="205">
        <f>'Pulp &amp; Paper'!G239</f>
        <v>-1.47E-3</v>
      </c>
      <c r="G322" s="205">
        <f>'Pulp &amp; Paper'!H239</f>
        <v>-1.47E-3</v>
      </c>
      <c r="H322" s="205">
        <f>'Pulp &amp; Paper'!I239</f>
        <v>-1.47E-3</v>
      </c>
      <c r="I322" s="205">
        <f>'Pulp &amp; Paper'!J239</f>
        <v>-1.47E-3</v>
      </c>
      <c r="J322" s="205">
        <f>'Pulp &amp; Paper'!K239</f>
        <v>-1.47E-3</v>
      </c>
      <c r="K322" s="206">
        <f>'Pulp &amp; Paper'!L239</f>
        <v>-1.47E-3</v>
      </c>
      <c r="L322" s="173"/>
    </row>
    <row r="323" spans="1:12" s="282" customFormat="1" x14ac:dyDescent="0.25">
      <c r="B323" s="283" t="s">
        <v>144</v>
      </c>
      <c r="C323" s="417">
        <f>'Pulp &amp; Paper'!D240</f>
        <v>2176783.3731226726</v>
      </c>
      <c r="D323" s="415">
        <f>'Pulp &amp; Paper'!E240</f>
        <v>2145496.738245484</v>
      </c>
      <c r="E323" s="415">
        <f>'Pulp &amp; Paper'!F240</f>
        <v>2125180.0172663638</v>
      </c>
      <c r="F323" s="415">
        <f>'Pulp &amp; Paper'!G240</f>
        <v>2105055.6849046219</v>
      </c>
      <c r="G323" s="415">
        <f>'Pulp &amp; Paper'!H240</f>
        <v>2085121.9193416622</v>
      </c>
      <c r="H323" s="415">
        <f>'Pulp &amp; Paper'!I240</f>
        <v>2022006.2444512262</v>
      </c>
      <c r="I323" s="415">
        <f>'Pulp &amp; Paper'!J240</f>
        <v>1950651.5242829998</v>
      </c>
      <c r="J323" s="415">
        <f>'Pulp &amp; Paper'!K240</f>
        <v>2169712.9938088506</v>
      </c>
      <c r="K323" s="416">
        <f>'Pulp &amp; Paper'!L240</f>
        <v>2135737.481578934</v>
      </c>
      <c r="L323" s="173"/>
    </row>
    <row r="324" spans="1:12" s="282" customFormat="1" x14ac:dyDescent="0.25">
      <c r="B324" s="283" t="s">
        <v>145</v>
      </c>
      <c r="C324" s="300">
        <f>'Pulp &amp; Paper'!D241</f>
        <v>-1.47E-3</v>
      </c>
      <c r="D324" s="205">
        <f>'Pulp &amp; Paper'!E241</f>
        <v>-1.47E-3</v>
      </c>
      <c r="E324" s="205">
        <f>'Pulp &amp; Paper'!F241</f>
        <v>-1.47E-3</v>
      </c>
      <c r="F324" s="205">
        <f>'Pulp &amp; Paper'!G241</f>
        <v>-1.47E-3</v>
      </c>
      <c r="G324" s="205">
        <f>'Pulp &amp; Paper'!H241</f>
        <v>-1.47E-3</v>
      </c>
      <c r="H324" s="205">
        <f>'Pulp &amp; Paper'!I241</f>
        <v>-1.47E-3</v>
      </c>
      <c r="I324" s="205">
        <f>'Pulp &amp; Paper'!J241</f>
        <v>-1.47E-3</v>
      </c>
      <c r="J324" s="205">
        <f>'Pulp &amp; Paper'!K241</f>
        <v>-1.47E-3</v>
      </c>
      <c r="K324" s="206">
        <f>'Pulp &amp; Paper'!L241</f>
        <v>-1.47E-3</v>
      </c>
      <c r="L324" s="173"/>
    </row>
    <row r="325" spans="1:12" s="282" customFormat="1" x14ac:dyDescent="0.25">
      <c r="B325" s="283" t="s">
        <v>146</v>
      </c>
      <c r="C325" s="417">
        <f>'Pulp &amp; Paper'!D242</f>
        <v>346990.46196742245</v>
      </c>
      <c r="D325" s="415">
        <f>'Pulp &amp; Paper'!E242</f>
        <v>334932.46808411193</v>
      </c>
      <c r="E325" s="415">
        <f>'Pulp &amp; Paper'!F242</f>
        <v>331760.83449231222</v>
      </c>
      <c r="F325" s="415">
        <f>'Pulp &amp; Paper'!G242</f>
        <v>328619.23459552566</v>
      </c>
      <c r="G325" s="415">
        <f>'Pulp &amp; Paper'!H242</f>
        <v>325507.38399052311</v>
      </c>
      <c r="H325" s="415">
        <f>'Pulp &amp; Paper'!I242</f>
        <v>300977.65318671102</v>
      </c>
      <c r="I325" s="415">
        <f>'Pulp &amp; Paper'!J242</f>
        <v>293076.13558650005</v>
      </c>
      <c r="J325" s="415">
        <f>'Pulp &amp; Paper'!K242</f>
        <v>336378.87898975512</v>
      </c>
      <c r="K325" s="416">
        <f>'Pulp &amp; Paper'!L242</f>
        <v>355259.31412368646</v>
      </c>
      <c r="L325" s="173"/>
    </row>
    <row r="326" spans="1:12" s="282" customFormat="1" x14ac:dyDescent="0.25">
      <c r="B326" s="283" t="s">
        <v>147</v>
      </c>
      <c r="C326" s="300">
        <f>'Pulp &amp; Paper'!D243</f>
        <v>-1.47E-3</v>
      </c>
      <c r="D326" s="205">
        <f>'Pulp &amp; Paper'!E243</f>
        <v>-1.47E-3</v>
      </c>
      <c r="E326" s="205">
        <f>'Pulp &amp; Paper'!F243</f>
        <v>-1.47E-3</v>
      </c>
      <c r="F326" s="205">
        <f>'Pulp &amp; Paper'!G243</f>
        <v>-1.47E-3</v>
      </c>
      <c r="G326" s="205">
        <f>'Pulp &amp; Paper'!H243</f>
        <v>-1.47E-3</v>
      </c>
      <c r="H326" s="205">
        <f>'Pulp &amp; Paper'!I243</f>
        <v>-1.47E-3</v>
      </c>
      <c r="I326" s="205">
        <f>'Pulp &amp; Paper'!J243</f>
        <v>-1.47E-3</v>
      </c>
      <c r="J326" s="205">
        <f>'Pulp &amp; Paper'!K243</f>
        <v>-1.47E-3</v>
      </c>
      <c r="K326" s="206">
        <f>'Pulp &amp; Paper'!L243</f>
        <v>-1.47E-3</v>
      </c>
      <c r="L326" s="173"/>
    </row>
    <row r="327" spans="1:12" s="282" customFormat="1" x14ac:dyDescent="0.25">
      <c r="B327" s="283" t="s">
        <v>148</v>
      </c>
      <c r="C327" s="300">
        <f>'Pulp &amp; Paper'!D244</f>
        <v>-1.47E-3</v>
      </c>
      <c r="D327" s="205">
        <f>'Pulp &amp; Paper'!E244</f>
        <v>-1.47E-3</v>
      </c>
      <c r="E327" s="205">
        <f>'Pulp &amp; Paper'!F244</f>
        <v>-1.47E-3</v>
      </c>
      <c r="F327" s="205">
        <f>'Pulp &amp; Paper'!G244</f>
        <v>-1.47E-3</v>
      </c>
      <c r="G327" s="205">
        <f>'Pulp &amp; Paper'!H244</f>
        <v>-1.47E-3</v>
      </c>
      <c r="H327" s="205">
        <f>'Pulp &amp; Paper'!I244</f>
        <v>-1.47E-3</v>
      </c>
      <c r="I327" s="205">
        <f>'Pulp &amp; Paper'!J244</f>
        <v>-1.47E-3</v>
      </c>
      <c r="J327" s="205">
        <f>'Pulp &amp; Paper'!K244</f>
        <v>-1.47E-3</v>
      </c>
      <c r="K327" s="206">
        <f>'Pulp &amp; Paper'!L244</f>
        <v>-1.47E-3</v>
      </c>
      <c r="L327" s="173"/>
    </row>
    <row r="328" spans="1:12" s="282" customFormat="1" x14ac:dyDescent="0.25">
      <c r="B328" s="283" t="s">
        <v>149</v>
      </c>
      <c r="C328" s="417">
        <f>'Pulp &amp; Paper'!D245</f>
        <v>56328.335897366414</v>
      </c>
      <c r="D328" s="415">
        <f>'Pulp &amp; Paper'!E245</f>
        <v>54781.438438654608</v>
      </c>
      <c r="E328" s="415">
        <f>'Pulp &amp; Paper'!F245</f>
        <v>54262.687135585198</v>
      </c>
      <c r="F328" s="415">
        <f>'Pulp &amp; Paper'!G245</f>
        <v>53748.848133376916</v>
      </c>
      <c r="G328" s="415">
        <f>'Pulp &amp; Paper'!H245</f>
        <v>53239.87491513502</v>
      </c>
      <c r="H328" s="415">
        <f>'Pulp &amp; Paper'!I245</f>
        <v>48078.997428941104</v>
      </c>
      <c r="I328" s="415">
        <f>'Pulp &amp; Paper'!J245</f>
        <v>46298.950530000009</v>
      </c>
      <c r="J328" s="415">
        <f>'Pulp &amp; Paper'!K245</f>
        <v>58468.074000000008</v>
      </c>
      <c r="K328" s="416">
        <f>'Pulp &amp; Paper'!L245</f>
        <v>57997.891490280017</v>
      </c>
      <c r="L328" s="173"/>
    </row>
    <row r="329" spans="1:12" s="282" customFormat="1" x14ac:dyDescent="0.25">
      <c r="B329" s="283" t="s">
        <v>150</v>
      </c>
      <c r="C329" s="300">
        <f>'Pulp &amp; Paper'!D246</f>
        <v>-1.47E-3</v>
      </c>
      <c r="D329" s="205">
        <f>'Pulp &amp; Paper'!E246</f>
        <v>-1.47E-3</v>
      </c>
      <c r="E329" s="205">
        <f>'Pulp &amp; Paper'!F246</f>
        <v>-1.47E-3</v>
      </c>
      <c r="F329" s="205">
        <f>'Pulp &amp; Paper'!G246</f>
        <v>-1.47E-3</v>
      </c>
      <c r="G329" s="205">
        <f>'Pulp &amp; Paper'!H246</f>
        <v>-1.47E-3</v>
      </c>
      <c r="H329" s="205">
        <f>'Pulp &amp; Paper'!I246</f>
        <v>-1.47E-3</v>
      </c>
      <c r="I329" s="205">
        <f>'Pulp &amp; Paper'!J246</f>
        <v>-1.47E-3</v>
      </c>
      <c r="J329" s="205">
        <f>'Pulp &amp; Paper'!K246</f>
        <v>-1.47E-3</v>
      </c>
      <c r="K329" s="206">
        <f>'Pulp &amp; Paper'!L246</f>
        <v>-1.47E-3</v>
      </c>
      <c r="L329" s="173"/>
    </row>
    <row r="330" spans="1:12" s="282" customFormat="1" x14ac:dyDescent="0.25">
      <c r="B330" s="283" t="s">
        <v>151</v>
      </c>
      <c r="C330" s="300">
        <f>'Pulp &amp; Paper'!D247</f>
        <v>-1.47E-3</v>
      </c>
      <c r="D330" s="205">
        <f>'Pulp &amp; Paper'!E247</f>
        <v>-1.47E-3</v>
      </c>
      <c r="E330" s="205">
        <f>'Pulp &amp; Paper'!F247</f>
        <v>-1.47E-3</v>
      </c>
      <c r="F330" s="205">
        <f>'Pulp &amp; Paper'!G247</f>
        <v>-1.47E-3</v>
      </c>
      <c r="G330" s="205">
        <f>'Pulp &amp; Paper'!H247</f>
        <v>-1.47E-3</v>
      </c>
      <c r="H330" s="205">
        <f>'Pulp &amp; Paper'!I247</f>
        <v>-1.47E-3</v>
      </c>
      <c r="I330" s="205">
        <f>'Pulp &amp; Paper'!J247</f>
        <v>-1.47E-3</v>
      </c>
      <c r="J330" s="205">
        <f>'Pulp &amp; Paper'!K247</f>
        <v>-1.47E-3</v>
      </c>
      <c r="K330" s="206">
        <f>'Pulp &amp; Paper'!L247</f>
        <v>-1.47E-3</v>
      </c>
      <c r="L330" s="173"/>
    </row>
    <row r="331" spans="1:12" s="282" customFormat="1" x14ac:dyDescent="0.25">
      <c r="B331" s="283" t="s">
        <v>152</v>
      </c>
      <c r="C331" s="300">
        <f>'Pulp &amp; Paper'!D248</f>
        <v>-1.47E-3</v>
      </c>
      <c r="D331" s="205">
        <f>'Pulp &amp; Paper'!E248</f>
        <v>-1.47E-3</v>
      </c>
      <c r="E331" s="205">
        <f>'Pulp &amp; Paper'!F248</f>
        <v>-1.47E-3</v>
      </c>
      <c r="F331" s="205">
        <f>'Pulp &amp; Paper'!G248</f>
        <v>-1.47E-3</v>
      </c>
      <c r="G331" s="205">
        <f>'Pulp &amp; Paper'!H248</f>
        <v>-1.47E-3</v>
      </c>
      <c r="H331" s="205">
        <f>'Pulp &amp; Paper'!I248</f>
        <v>-1.47E-3</v>
      </c>
      <c r="I331" s="205">
        <f>'Pulp &amp; Paper'!J248</f>
        <v>-1.47E-3</v>
      </c>
      <c r="J331" s="205">
        <f>'Pulp &amp; Paper'!K248</f>
        <v>-1.47E-3</v>
      </c>
      <c r="K331" s="206">
        <f>'Pulp &amp; Paper'!L248</f>
        <v>-1.47E-3</v>
      </c>
      <c r="L331" s="173"/>
    </row>
    <row r="332" spans="1:12" s="282" customFormat="1" x14ac:dyDescent="0.25">
      <c r="B332" s="283" t="s">
        <v>153</v>
      </c>
      <c r="C332" s="300">
        <f>'Pulp &amp; Paper'!D249</f>
        <v>-1.47E-3</v>
      </c>
      <c r="D332" s="205">
        <f>'Pulp &amp; Paper'!E249</f>
        <v>-1.47E-3</v>
      </c>
      <c r="E332" s="205">
        <f>'Pulp &amp; Paper'!F249</f>
        <v>-1.47E-3</v>
      </c>
      <c r="F332" s="205">
        <f>'Pulp &amp; Paper'!G249</f>
        <v>-1.47E-3</v>
      </c>
      <c r="G332" s="205">
        <f>'Pulp &amp; Paper'!H249</f>
        <v>-1.47E-3</v>
      </c>
      <c r="H332" s="205">
        <f>'Pulp &amp; Paper'!I249</f>
        <v>-1.47E-3</v>
      </c>
      <c r="I332" s="205">
        <f>'Pulp &amp; Paper'!J249</f>
        <v>-1.47E-3</v>
      </c>
      <c r="J332" s="205">
        <f>'Pulp &amp; Paper'!K249</f>
        <v>-1.47E-3</v>
      </c>
      <c r="K332" s="206">
        <f>'Pulp &amp; Paper'!L249</f>
        <v>-1.47E-3</v>
      </c>
      <c r="L332" s="173"/>
    </row>
    <row r="333" spans="1:12" s="282" customFormat="1" x14ac:dyDescent="0.25">
      <c r="B333" s="283" t="s">
        <v>154</v>
      </c>
      <c r="C333" s="417">
        <f>'Pulp &amp; Paper'!D250</f>
        <v>3934705.5213296763</v>
      </c>
      <c r="D333" s="415">
        <f>'Pulp &amp; Paper'!E250</f>
        <v>3883850.2467674795</v>
      </c>
      <c r="E333" s="415">
        <f>'Pulp &amp; Paper'!F250</f>
        <v>3847072.2361755879</v>
      </c>
      <c r="F333" s="415">
        <f>'Pulp &amp; Paper'!G250</f>
        <v>3810642.4939196608</v>
      </c>
      <c r="G333" s="415">
        <f>'Pulp &amp; Paper'!H250</f>
        <v>3774557.7220824994</v>
      </c>
      <c r="H333" s="415">
        <f>'Pulp &amp; Paper'!I250</f>
        <v>3818847.9959629374</v>
      </c>
      <c r="I333" s="415">
        <f>'Pulp &amp; Paper'!J250</f>
        <v>3556422.6687906003</v>
      </c>
      <c r="J333" s="415">
        <f>'Pulp &amp; Paper'!K250</f>
        <v>3800082.0248245047</v>
      </c>
      <c r="K333" s="416">
        <f>'Pulp &amp; Paper'!L250</f>
        <v>3811488.3627158953</v>
      </c>
      <c r="L333" s="173"/>
    </row>
    <row r="334" spans="1:12" s="282" customFormat="1" x14ac:dyDescent="0.25">
      <c r="B334" s="283" t="s">
        <v>155</v>
      </c>
      <c r="C334" s="417">
        <f>'Pulp &amp; Paper'!D251</f>
        <v>266458.96168117039</v>
      </c>
      <c r="D334" s="415">
        <f>'Pulp &amp; Paper'!E251</f>
        <v>271273.18428253452</v>
      </c>
      <c r="E334" s="415">
        <f>'Pulp &amp; Paper'!F251</f>
        <v>268704.37048662925</v>
      </c>
      <c r="F334" s="415">
        <f>'Pulp &amp; Paper'!G251</f>
        <v>266159.8820006497</v>
      </c>
      <c r="G334" s="415">
        <f>'Pulp &amp; Paper'!H251</f>
        <v>263639.48847675871</v>
      </c>
      <c r="H334" s="415">
        <f>'Pulp &amp; Paper'!I251</f>
        <v>277903.01685655618</v>
      </c>
      <c r="I334" s="415">
        <f>'Pulp &amp; Paper'!J251</f>
        <v>272970.90303000004</v>
      </c>
      <c r="J334" s="415">
        <f>'Pulp &amp; Paper'!K251</f>
        <v>264711.95205000002</v>
      </c>
      <c r="K334" s="416">
        <f>'Pulp &amp; Paper'!L251</f>
        <v>238399.48542165002</v>
      </c>
      <c r="L334" s="173"/>
    </row>
    <row r="335" spans="1:12" s="282" customFormat="1" x14ac:dyDescent="0.25">
      <c r="B335" s="283" t="s">
        <v>156</v>
      </c>
      <c r="C335" s="417">
        <f>'Pulp &amp; Paper'!D252</f>
        <v>230480.29350494631</v>
      </c>
      <c r="D335" s="415">
        <f>'Pulp &amp; Paper'!E252</f>
        <v>231771.78149746763</v>
      </c>
      <c r="E335" s="415">
        <f>'Pulp &amp; Paper'!F252</f>
        <v>229577.02512323624</v>
      </c>
      <c r="F335" s="415">
        <f>'Pulp &amp; Paper'!G252</f>
        <v>227403.05193270638</v>
      </c>
      <c r="G335" s="415">
        <f>'Pulp &amp; Paper'!H252</f>
        <v>225249.66512010497</v>
      </c>
      <c r="H335" s="415">
        <f>'Pulp &amp; Paper'!I252</f>
        <v>229856.2361541554</v>
      </c>
      <c r="I335" s="415">
        <f>'Pulp &amp; Paper'!J252</f>
        <v>230357.48662499999</v>
      </c>
      <c r="J335" s="415">
        <f>'Pulp &amp; Paper'!K252</f>
        <v>225503.65570488008</v>
      </c>
      <c r="K335" s="416">
        <f>'Pulp &amp; Paper'!L252</f>
        <v>212143.78643783767</v>
      </c>
      <c r="L335" s="173"/>
    </row>
    <row r="336" spans="1:12" s="282" customFormat="1" x14ac:dyDescent="0.25">
      <c r="B336" s="283" t="s">
        <v>157</v>
      </c>
      <c r="C336" s="417">
        <f>'Pulp &amp; Paper'!D253</f>
        <v>49247.27957395625</v>
      </c>
      <c r="D336" s="415">
        <f>'Pulp &amp; Paper'!E253</f>
        <v>49717.729216122199</v>
      </c>
      <c r="E336" s="415">
        <f>'Pulp &amp; Paper'!F253</f>
        <v>49246.928564987706</v>
      </c>
      <c r="F336" s="415">
        <f>'Pulp &amp; Paper'!G253</f>
        <v>48780.586147365684</v>
      </c>
      <c r="G336" s="415">
        <f>'Pulp &amp; Paper'!H253</f>
        <v>48318.659746139383</v>
      </c>
      <c r="H336" s="415">
        <f>'Pulp &amp; Paper'!I253</f>
        <v>49359.157983606077</v>
      </c>
      <c r="I336" s="415">
        <f>'Pulp &amp; Paper'!J253</f>
        <v>50045.686529999999</v>
      </c>
      <c r="J336" s="415">
        <f>'Pulp &amp; Paper'!K253</f>
        <v>48475.625730000007</v>
      </c>
      <c r="K336" s="416">
        <f>'Pulp &amp; Paper'!L253</f>
        <v>44888.429317200011</v>
      </c>
      <c r="L336" s="173"/>
    </row>
    <row r="337" spans="2:12" s="282" customFormat="1" x14ac:dyDescent="0.25">
      <c r="B337" s="283" t="s">
        <v>158</v>
      </c>
      <c r="C337" s="300">
        <f>'Pulp &amp; Paper'!D254</f>
        <v>-1.47E-3</v>
      </c>
      <c r="D337" s="205">
        <f>'Pulp &amp; Paper'!E254</f>
        <v>-1.47E-3</v>
      </c>
      <c r="E337" s="205">
        <f>'Pulp &amp; Paper'!F254</f>
        <v>-1.47E-3</v>
      </c>
      <c r="F337" s="205">
        <f>'Pulp &amp; Paper'!G254</f>
        <v>-1.47E-3</v>
      </c>
      <c r="G337" s="205">
        <f>'Pulp &amp; Paper'!H254</f>
        <v>-1.47E-3</v>
      </c>
      <c r="H337" s="205">
        <f>'Pulp &amp; Paper'!I254</f>
        <v>-1.47E-3</v>
      </c>
      <c r="I337" s="205">
        <f>'Pulp &amp; Paper'!J254</f>
        <v>-1.47E-3</v>
      </c>
      <c r="J337" s="205">
        <f>'Pulp &amp; Paper'!K254</f>
        <v>-1.47E-3</v>
      </c>
      <c r="K337" s="206">
        <f>'Pulp &amp; Paper'!L254</f>
        <v>-1.47E-3</v>
      </c>
      <c r="L337" s="173"/>
    </row>
    <row r="338" spans="2:12" s="282" customFormat="1" x14ac:dyDescent="0.25">
      <c r="B338" s="283" t="s">
        <v>159</v>
      </c>
      <c r="C338" s="417">
        <f>'Pulp &amp; Paper'!D255</f>
        <v>1009427.4074159965</v>
      </c>
      <c r="D338" s="415">
        <f>'Pulp &amp; Paper'!E255</f>
        <v>1010298.5473860784</v>
      </c>
      <c r="E338" s="415">
        <f>'Pulp &amp; Paper'!F255</f>
        <v>1000731.5537184763</v>
      </c>
      <c r="F338" s="415">
        <f>'Pulp &amp; Paper'!G255</f>
        <v>991255.15442809067</v>
      </c>
      <c r="G338" s="415">
        <f>'Pulp &amp; Paper'!H255</f>
        <v>981868.49163401616</v>
      </c>
      <c r="H338" s="415">
        <f>'Pulp &amp; Paper'!I255</f>
        <v>960844.70537768665</v>
      </c>
      <c r="I338" s="415">
        <f>'Pulp &amp; Paper'!J255</f>
        <v>991907.09583000012</v>
      </c>
      <c r="J338" s="415">
        <f>'Pulp &amp; Paper'!K255</f>
        <v>1009991.1743250003</v>
      </c>
      <c r="K338" s="416">
        <f>'Pulp &amp; Paper'!L255</f>
        <v>947551.67589201033</v>
      </c>
      <c r="L338" s="173"/>
    </row>
    <row r="339" spans="2:12" s="282" customFormat="1" x14ac:dyDescent="0.25">
      <c r="B339" s="283" t="s">
        <v>160</v>
      </c>
      <c r="C339" s="417">
        <f>'Pulp &amp; Paper'!D256</f>
        <v>350568.48538247531</v>
      </c>
      <c r="D339" s="415">
        <f>'Pulp &amp; Paper'!E256</f>
        <v>353939.18545369664</v>
      </c>
      <c r="E339" s="415">
        <f>'Pulp &amp; Paper'!F256</f>
        <v>350587.56828682142</v>
      </c>
      <c r="F339" s="415">
        <f>'Pulp &amp; Paper'!G256</f>
        <v>347267.68916435691</v>
      </c>
      <c r="G339" s="415">
        <f>'Pulp &amp; Paper'!H256</f>
        <v>343979.24754378514</v>
      </c>
      <c r="H339" s="415">
        <f>'Pulp &amp; Paper'!I256</f>
        <v>364907.54605944594</v>
      </c>
      <c r="I339" s="415">
        <f>'Pulp &amp; Paper'!J256</f>
        <v>347721.25983000011</v>
      </c>
      <c r="J339" s="415">
        <f>'Pulp &amp; Paper'!K256</f>
        <v>340563.52585500007</v>
      </c>
      <c r="K339" s="416">
        <f>'Pulp &amp; Paper'!L256</f>
        <v>319340.57210727013</v>
      </c>
      <c r="L339" s="173"/>
    </row>
    <row r="340" spans="2:12" s="282" customFormat="1" x14ac:dyDescent="0.25">
      <c r="B340" s="283" t="s">
        <v>161</v>
      </c>
      <c r="C340" s="418">
        <f>'Pulp &amp; Paper'!D257</f>
        <v>-1.47E-3</v>
      </c>
      <c r="D340" s="297">
        <f>'Pulp &amp; Paper'!E257</f>
        <v>-1.47E-3</v>
      </c>
      <c r="E340" s="297">
        <f>'Pulp &amp; Paper'!F257</f>
        <v>-1.47E-3</v>
      </c>
      <c r="F340" s="297">
        <f>'Pulp &amp; Paper'!G257</f>
        <v>-1.47E-3</v>
      </c>
      <c r="G340" s="297">
        <f>'Pulp &amp; Paper'!H257</f>
        <v>-1.47E-3</v>
      </c>
      <c r="H340" s="297">
        <f>'Pulp &amp; Paper'!I257</f>
        <v>-1.47E-3</v>
      </c>
      <c r="I340" s="297">
        <f>'Pulp &amp; Paper'!J257</f>
        <v>-1.47E-3</v>
      </c>
      <c r="J340" s="297">
        <f>'Pulp &amp; Paper'!K257</f>
        <v>-1.47E-3</v>
      </c>
      <c r="K340" s="298">
        <f>'Pulp &amp; Paper'!L257</f>
        <v>-1.47E-3</v>
      </c>
      <c r="L340" s="173"/>
    </row>
    <row r="341" spans="2:12" s="282" customFormat="1" x14ac:dyDescent="0.25">
      <c r="B341" s="283" t="s">
        <v>162</v>
      </c>
      <c r="C341" s="417">
        <f>'Pulp &amp; Paper'!D258</f>
        <v>301309.00101632398</v>
      </c>
      <c r="D341" s="415">
        <f>'Pulp &amp; Paper'!E258</f>
        <v>301561.75360450015</v>
      </c>
      <c r="E341" s="415">
        <f>'Pulp &amp; Paper'!F258</f>
        <v>298706.12305405026</v>
      </c>
      <c r="F341" s="415">
        <f>'Pulp &amp; Paper'!G258</f>
        <v>295877.53381670924</v>
      </c>
      <c r="G341" s="415">
        <f>'Pulp &amp; Paper'!H258</f>
        <v>293075.72982552403</v>
      </c>
      <c r="H341" s="415">
        <f>'Pulp &amp; Paper'!I258</f>
        <v>294561.27225369506</v>
      </c>
      <c r="I341" s="415">
        <f>'Pulp &amp; Paper'!J258</f>
        <v>292951.63653000002</v>
      </c>
      <c r="J341" s="415">
        <f>'Pulp &amp; Paper'!K258</f>
        <v>297499.38602999999</v>
      </c>
      <c r="K341" s="416">
        <f>'Pulp &amp; Paper'!L258</f>
        <v>282169.62925305002</v>
      </c>
      <c r="L341" s="173"/>
    </row>
    <row r="342" spans="2:12" s="282" customFormat="1" x14ac:dyDescent="0.25">
      <c r="B342" s="283" t="s">
        <v>163</v>
      </c>
      <c r="C342" s="417">
        <f>'Pulp &amp; Paper'!D259</f>
        <v>2002141.2776580995</v>
      </c>
      <c r="D342" s="415">
        <f>'Pulp &amp; Paper'!E259</f>
        <v>2009861.6699122579</v>
      </c>
      <c r="E342" s="415">
        <f>'Pulp &amp; Paper'!F259</f>
        <v>1990829.3413944736</v>
      </c>
      <c r="F342" s="415">
        <f>'Pulp &amp; Paper'!G259</f>
        <v>1971977.2389758113</v>
      </c>
      <c r="G342" s="415">
        <f>'Pulp &amp; Paper'!H259</f>
        <v>1953303.6560102995</v>
      </c>
      <c r="H342" s="415">
        <f>'Pulp &amp; Paper'!I259</f>
        <v>1985716.2705286518</v>
      </c>
      <c r="I342" s="415">
        <f>'Pulp &amp; Paper'!J259</f>
        <v>1974728.4679814999</v>
      </c>
      <c r="J342" s="415">
        <f>'Pulp &amp; Paper'!K259</f>
        <v>1967366.5678385249</v>
      </c>
      <c r="K342" s="416">
        <f>'Pulp &amp; Paper'!L259</f>
        <v>1855940.3237723266</v>
      </c>
      <c r="L342" s="173"/>
    </row>
    <row r="343" spans="2:12" s="282" customFormat="1" x14ac:dyDescent="0.25">
      <c r="B343" s="283" t="s">
        <v>164</v>
      </c>
      <c r="C343" s="300">
        <f>'Pulp &amp; Paper'!D260</f>
        <v>-1.47E-3</v>
      </c>
      <c r="D343" s="205">
        <f>'Pulp &amp; Paper'!E260</f>
        <v>-1.47E-3</v>
      </c>
      <c r="E343" s="205">
        <f>'Pulp &amp; Paper'!F260</f>
        <v>-1.47E-3</v>
      </c>
      <c r="F343" s="205">
        <f>'Pulp &amp; Paper'!G260</f>
        <v>-1.47E-3</v>
      </c>
      <c r="G343" s="205">
        <f>'Pulp &amp; Paper'!H260</f>
        <v>-1.47E-3</v>
      </c>
      <c r="H343" s="205">
        <f>'Pulp &amp; Paper'!I260</f>
        <v>-1.47E-3</v>
      </c>
      <c r="I343" s="205">
        <f>'Pulp &amp; Paper'!J260</f>
        <v>-1.47E-3</v>
      </c>
      <c r="J343" s="205">
        <f>'Pulp &amp; Paper'!K260</f>
        <v>-1.47E-3</v>
      </c>
      <c r="K343" s="206">
        <f>'Pulp &amp; Paper'!L260</f>
        <v>-1.47E-3</v>
      </c>
      <c r="L343" s="173"/>
    </row>
    <row r="344" spans="2:12" s="282" customFormat="1" x14ac:dyDescent="0.25">
      <c r="B344" s="283" t="s">
        <v>165</v>
      </c>
      <c r="C344" s="300">
        <f>'Pulp &amp; Paper'!D261</f>
        <v>-1.47E-3</v>
      </c>
      <c r="D344" s="205">
        <f>'Pulp &amp; Paper'!E261</f>
        <v>-1.47E-3</v>
      </c>
      <c r="E344" s="205">
        <f>'Pulp &amp; Paper'!F261</f>
        <v>-1.47E-3</v>
      </c>
      <c r="F344" s="205">
        <f>'Pulp &amp; Paper'!G261</f>
        <v>-1.47E-3</v>
      </c>
      <c r="G344" s="205">
        <f>'Pulp &amp; Paper'!H261</f>
        <v>-1.47E-3</v>
      </c>
      <c r="H344" s="205">
        <f>'Pulp &amp; Paper'!I261</f>
        <v>-1.47E-3</v>
      </c>
      <c r="I344" s="205">
        <f>'Pulp &amp; Paper'!J261</f>
        <v>-1.47E-3</v>
      </c>
      <c r="J344" s="205">
        <f>'Pulp &amp; Paper'!K261</f>
        <v>-1.47E-3</v>
      </c>
      <c r="K344" s="206">
        <f>'Pulp &amp; Paper'!L261</f>
        <v>-1.47E-3</v>
      </c>
      <c r="L344" s="173"/>
    </row>
    <row r="345" spans="2:12" s="282" customFormat="1" x14ac:dyDescent="0.25">
      <c r="B345" s="283" t="s">
        <v>166</v>
      </c>
      <c r="C345" s="300">
        <f>'Pulp &amp; Paper'!D262</f>
        <v>-1.47E-3</v>
      </c>
      <c r="D345" s="205">
        <f>'Pulp &amp; Paper'!E262</f>
        <v>-1.47E-3</v>
      </c>
      <c r="E345" s="205">
        <f>'Pulp &amp; Paper'!F262</f>
        <v>-1.47E-3</v>
      </c>
      <c r="F345" s="205">
        <f>'Pulp &amp; Paper'!G262</f>
        <v>-1.47E-3</v>
      </c>
      <c r="G345" s="205">
        <f>'Pulp &amp; Paper'!H262</f>
        <v>-1.47E-3</v>
      </c>
      <c r="H345" s="205">
        <f>'Pulp &amp; Paper'!I262</f>
        <v>-1.47E-3</v>
      </c>
      <c r="I345" s="205">
        <f>'Pulp &amp; Paper'!J262</f>
        <v>-1.47E-3</v>
      </c>
      <c r="J345" s="205">
        <f>'Pulp &amp; Paper'!K262</f>
        <v>-1.47E-3</v>
      </c>
      <c r="K345" s="206">
        <f>'Pulp &amp; Paper'!L262</f>
        <v>-1.47E-3</v>
      </c>
      <c r="L345" s="173"/>
    </row>
    <row r="346" spans="2:12" s="282" customFormat="1" x14ac:dyDescent="0.25">
      <c r="B346" s="283" t="s">
        <v>167</v>
      </c>
      <c r="C346" s="300">
        <f>'Pulp &amp; Paper'!D263</f>
        <v>-1.47E-3</v>
      </c>
      <c r="D346" s="205">
        <f>'Pulp &amp; Paper'!E263</f>
        <v>-1.47E-3</v>
      </c>
      <c r="E346" s="205">
        <f>'Pulp &amp; Paper'!F263</f>
        <v>-1.47E-3</v>
      </c>
      <c r="F346" s="205">
        <f>'Pulp &amp; Paper'!G263</f>
        <v>-1.47E-3</v>
      </c>
      <c r="G346" s="205">
        <f>'Pulp &amp; Paper'!H263</f>
        <v>-1.47E-3</v>
      </c>
      <c r="H346" s="205">
        <f>'Pulp &amp; Paper'!I263</f>
        <v>-1.47E-3</v>
      </c>
      <c r="I346" s="205">
        <f>'Pulp &amp; Paper'!J263</f>
        <v>-1.47E-3</v>
      </c>
      <c r="J346" s="205">
        <f>'Pulp &amp; Paper'!K263</f>
        <v>-1.47E-3</v>
      </c>
      <c r="K346" s="206">
        <f>'Pulp &amp; Paper'!L263</f>
        <v>-1.47E-3</v>
      </c>
      <c r="L346" s="173"/>
    </row>
    <row r="347" spans="2:12" s="282" customFormat="1" x14ac:dyDescent="0.25">
      <c r="B347" s="283" t="s">
        <v>168</v>
      </c>
      <c r="C347" s="417">
        <f>'Pulp &amp; Paper'!D264</f>
        <v>561950.33436594089</v>
      </c>
      <c r="D347" s="415">
        <f>'Pulp &amp; Paper'!E264</f>
        <v>565429.42982504715</v>
      </c>
      <c r="E347" s="415">
        <f>'Pulp &amp; Paper'!F264</f>
        <v>560075.11174273351</v>
      </c>
      <c r="F347" s="415">
        <f>'Pulp &amp; Paper'!G264</f>
        <v>554771.49622477149</v>
      </c>
      <c r="G347" s="415">
        <f>'Pulp &amp; Paper'!H264</f>
        <v>549518.10314465524</v>
      </c>
      <c r="H347" s="415">
        <f>'Pulp &amp; Paper'!I264</f>
        <v>570547.90068930003</v>
      </c>
      <c r="I347" s="415">
        <f>'Pulp &amp; Paper'!J264</f>
        <v>564615.64383000007</v>
      </c>
      <c r="J347" s="415">
        <f>'Pulp &amp; Paper'!K264</f>
        <v>541381.79193000006</v>
      </c>
      <c r="K347" s="416">
        <f>'Pulp &amp; Paper'!L264</f>
        <v>513879.34046379005</v>
      </c>
      <c r="L347" s="173"/>
    </row>
    <row r="348" spans="2:12" s="282" customFormat="1" x14ac:dyDescent="0.25">
      <c r="B348" s="283" t="s">
        <v>169</v>
      </c>
      <c r="C348" s="300">
        <f>'Pulp &amp; Paper'!D265</f>
        <v>-1.47E-3</v>
      </c>
      <c r="D348" s="205">
        <f>'Pulp &amp; Paper'!E265</f>
        <v>-1.47E-3</v>
      </c>
      <c r="E348" s="205">
        <f>'Pulp &amp; Paper'!F265</f>
        <v>-1.47E-3</v>
      </c>
      <c r="F348" s="205">
        <f>'Pulp &amp; Paper'!G265</f>
        <v>-1.47E-3</v>
      </c>
      <c r="G348" s="205">
        <f>'Pulp &amp; Paper'!H265</f>
        <v>-1.47E-3</v>
      </c>
      <c r="H348" s="205">
        <f>'Pulp &amp; Paper'!I265</f>
        <v>-1.47E-3</v>
      </c>
      <c r="I348" s="205">
        <f>'Pulp &amp; Paper'!J265</f>
        <v>-1.47E-3</v>
      </c>
      <c r="J348" s="205">
        <f>'Pulp &amp; Paper'!K265</f>
        <v>-1.47E-3</v>
      </c>
      <c r="K348" s="206">
        <f>'Pulp &amp; Paper'!L265</f>
        <v>-1.47E-3</v>
      </c>
      <c r="L348" s="173"/>
    </row>
    <row r="349" spans="2:12" s="282" customFormat="1" x14ac:dyDescent="0.25">
      <c r="B349" s="283" t="s">
        <v>170</v>
      </c>
      <c r="C349" s="417">
        <f>'Pulp &amp; Paper'!D266</f>
        <v>1782411.6399106765</v>
      </c>
      <c r="D349" s="415">
        <f>'Pulp &amp; Paper'!E266</f>
        <v>1764066.5504596427</v>
      </c>
      <c r="E349" s="415">
        <f>'Pulp &amp; Paper'!F266</f>
        <v>1747361.7719061661</v>
      </c>
      <c r="F349" s="415">
        <f>'Pulp &amp; Paper'!G266</f>
        <v>1730815.1787829481</v>
      </c>
      <c r="G349" s="415">
        <f>'Pulp &amp; Paper'!H266</f>
        <v>1714425.2731575088</v>
      </c>
      <c r="H349" s="415">
        <f>'Pulp &amp; Paper'!I266</f>
        <v>1723154.2477961322</v>
      </c>
      <c r="I349" s="415">
        <f>'Pulp &amp; Paper'!J266</f>
        <v>1712396.9359013999</v>
      </c>
      <c r="J349" s="415">
        <f>'Pulp &amp; Paper'!K266</f>
        <v>1679126.8404762603</v>
      </c>
      <c r="K349" s="416">
        <f>'Pulp &amp; Paper'!L266</f>
        <v>1692383.5464213178</v>
      </c>
      <c r="L349" s="173"/>
    </row>
    <row r="350" spans="2:12" s="282" customFormat="1" x14ac:dyDescent="0.25">
      <c r="B350" s="283" t="s">
        <v>171</v>
      </c>
      <c r="C350" s="417">
        <f>'Pulp &amp; Paper'!D267</f>
        <v>98175.316774548759</v>
      </c>
      <c r="D350" s="415">
        <f>'Pulp &amp; Paper'!E267</f>
        <v>89902.218148858345</v>
      </c>
      <c r="E350" s="415">
        <f>'Pulp &amp; Paper'!F267</f>
        <v>89050.891611003943</v>
      </c>
      <c r="F350" s="415">
        <f>'Pulp &amp; Paper'!G267</f>
        <v>88207.626685834155</v>
      </c>
      <c r="G350" s="415">
        <f>'Pulp &amp; Paper'!H267</f>
        <v>87372.347034134626</v>
      </c>
      <c r="H350" s="415">
        <f>'Pulp &amp; Paper'!I267</f>
        <v>77953.777871017286</v>
      </c>
      <c r="I350" s="415">
        <f>'Pulp &amp; Paper'!J267</f>
        <v>78503.038529999991</v>
      </c>
      <c r="J350" s="415">
        <f>'Pulp &amp; Paper'!K267</f>
        <v>76908.445529999997</v>
      </c>
      <c r="K350" s="416">
        <f>'Pulp &amp; Paper'!L267</f>
        <v>106531.54537200002</v>
      </c>
      <c r="L350" s="173"/>
    </row>
    <row r="351" spans="2:12" s="282" customFormat="1" x14ac:dyDescent="0.25">
      <c r="B351" s="283" t="s">
        <v>172</v>
      </c>
      <c r="C351" s="300">
        <f>'Pulp &amp; Paper'!D268</f>
        <v>-1.47E-3</v>
      </c>
      <c r="D351" s="205">
        <f>'Pulp &amp; Paper'!E268</f>
        <v>-1.47E-3</v>
      </c>
      <c r="E351" s="205">
        <f>'Pulp &amp; Paper'!F268</f>
        <v>-1.47E-3</v>
      </c>
      <c r="F351" s="205">
        <f>'Pulp &amp; Paper'!G268</f>
        <v>-1.47E-3</v>
      </c>
      <c r="G351" s="205">
        <f>'Pulp &amp; Paper'!H268</f>
        <v>-1.47E-3</v>
      </c>
      <c r="H351" s="205">
        <f>'Pulp &amp; Paper'!I268</f>
        <v>-1.47E-3</v>
      </c>
      <c r="I351" s="205">
        <f>'Pulp &amp; Paper'!J268</f>
        <v>-1.47E-3</v>
      </c>
      <c r="J351" s="205">
        <f>'Pulp &amp; Paper'!K268</f>
        <v>-1.47E-3</v>
      </c>
      <c r="K351" s="206">
        <f>'Pulp &amp; Paper'!L268</f>
        <v>-1.47E-3</v>
      </c>
      <c r="L351" s="173"/>
    </row>
    <row r="352" spans="2:12" s="282" customFormat="1" x14ac:dyDescent="0.25">
      <c r="B352" s="283" t="s">
        <v>173</v>
      </c>
      <c r="C352" s="417">
        <f>'Pulp &amp; Paper'!D269</f>
        <v>2481082.1263427422</v>
      </c>
      <c r="D352" s="415">
        <f>'Pulp &amp; Paper'!E269</f>
        <v>2422221.0130471615</v>
      </c>
      <c r="E352" s="415">
        <f>'Pulp &amp; Paper'!F269</f>
        <v>2399283.8593378379</v>
      </c>
      <c r="F352" s="415">
        <f>'Pulp &amp; Paper'!G269</f>
        <v>2376563.9083598647</v>
      </c>
      <c r="G352" s="415">
        <f>'Pulp &amp; Paper'!H269</f>
        <v>2354059.103318091</v>
      </c>
      <c r="H352" s="415">
        <f>'Pulp &amp; Paper'!I269</f>
        <v>2350191.7032869938</v>
      </c>
      <c r="I352" s="415">
        <f>'Pulp &amp; Paper'!J269</f>
        <v>2206118.655762</v>
      </c>
      <c r="J352" s="415">
        <f>'Pulp &amp; Paper'!K269</f>
        <v>2318914.3488337053</v>
      </c>
      <c r="K352" s="416">
        <f>'Pulp &amp; Paper'!L269</f>
        <v>2444394.9339784184</v>
      </c>
      <c r="L352" s="173"/>
    </row>
    <row r="353" spans="1:12" s="282" customFormat="1" x14ac:dyDescent="0.25">
      <c r="B353" s="283" t="s">
        <v>193</v>
      </c>
      <c r="C353" s="300">
        <f>'Pulp &amp; Paper'!D270</f>
        <v>-1.47E-3</v>
      </c>
      <c r="D353" s="205">
        <f>'Pulp &amp; Paper'!E270</f>
        <v>-1.47E-3</v>
      </c>
      <c r="E353" s="205">
        <f>'Pulp &amp; Paper'!F270</f>
        <v>-1.47E-3</v>
      </c>
      <c r="F353" s="205">
        <f>'Pulp &amp; Paper'!G270</f>
        <v>-1.47E-3</v>
      </c>
      <c r="G353" s="205">
        <f>'Pulp &amp; Paper'!H270</f>
        <v>-1.47E-3</v>
      </c>
      <c r="H353" s="205">
        <f>'Pulp &amp; Paper'!I270</f>
        <v>-1.47E-3</v>
      </c>
      <c r="I353" s="205">
        <f>'Pulp &amp; Paper'!J270</f>
        <v>-1.47E-3</v>
      </c>
      <c r="J353" s="205">
        <f>'Pulp &amp; Paper'!K270</f>
        <v>-1.47E-3</v>
      </c>
      <c r="K353" s="206">
        <f>'Pulp &amp; Paper'!L270</f>
        <v>-1.47E-3</v>
      </c>
      <c r="L353" s="173"/>
    </row>
    <row r="354" spans="1:12" s="282" customFormat="1" x14ac:dyDescent="0.25">
      <c r="B354" s="283" t="s">
        <v>174</v>
      </c>
      <c r="C354" s="300">
        <f>'Pulp &amp; Paper'!D271</f>
        <v>-1.47E-3</v>
      </c>
      <c r="D354" s="205">
        <f>'Pulp &amp; Paper'!E271</f>
        <v>-1.47E-3</v>
      </c>
      <c r="E354" s="205">
        <f>'Pulp &amp; Paper'!F271</f>
        <v>-1.47E-3</v>
      </c>
      <c r="F354" s="205">
        <f>'Pulp &amp; Paper'!G271</f>
        <v>-1.47E-3</v>
      </c>
      <c r="G354" s="205">
        <f>'Pulp &amp; Paper'!H271</f>
        <v>-1.47E-3</v>
      </c>
      <c r="H354" s="205">
        <f>'Pulp &amp; Paper'!I271</f>
        <v>-1.47E-3</v>
      </c>
      <c r="I354" s="205">
        <f>'Pulp &amp; Paper'!J271</f>
        <v>-1.47E-3</v>
      </c>
      <c r="J354" s="205">
        <f>'Pulp &amp; Paper'!K271</f>
        <v>-1.47E-3</v>
      </c>
      <c r="K354" s="206">
        <f>'Pulp &amp; Paper'!L271</f>
        <v>-1.47E-3</v>
      </c>
      <c r="L354" s="173"/>
    </row>
    <row r="355" spans="1:12" s="282" customFormat="1" x14ac:dyDescent="0.25">
      <c r="B355" s="283" t="s">
        <v>175</v>
      </c>
      <c r="C355" s="417">
        <f>'Pulp &amp; Paper'!D272</f>
        <v>3622694.0470733452</v>
      </c>
      <c r="D355" s="415">
        <f>'Pulp &amp; Paper'!E272</f>
        <v>3560289.1267450489</v>
      </c>
      <c r="E355" s="415">
        <f>'Pulp &amp; Paper'!F272</f>
        <v>3526575.0690706796</v>
      </c>
      <c r="F355" s="415">
        <f>'Pulp &amp; Paper'!G272</f>
        <v>3493180.2657163772</v>
      </c>
      <c r="G355" s="415">
        <f>'Pulp &amp; Paper'!H272</f>
        <v>3460101.6935123457</v>
      </c>
      <c r="H355" s="415">
        <f>'Pulp &amp; Paper'!I272</f>
        <v>3452399.5746352891</v>
      </c>
      <c r="I355" s="415">
        <f>'Pulp &amp; Paper'!J272</f>
        <v>3290671.4153081998</v>
      </c>
      <c r="J355" s="415">
        <f>'Pulp &amp; Paper'!K272</f>
        <v>3450501.2027856298</v>
      </c>
      <c r="K355" s="416">
        <f>'Pulp &amp; Paper'!L272</f>
        <v>3527507.7715569325</v>
      </c>
      <c r="L355" s="173"/>
    </row>
    <row r="356" spans="1:12" s="282" customFormat="1" x14ac:dyDescent="0.25">
      <c r="B356" s="283" t="s">
        <v>176</v>
      </c>
      <c r="C356" s="417">
        <f>'Pulp &amp; Paper'!D273</f>
        <v>1896996.6845339774</v>
      </c>
      <c r="D356" s="415">
        <f>'Pulp &amp; Paper'!E273</f>
        <v>1926022.2525325546</v>
      </c>
      <c r="E356" s="415">
        <f>'Pulp &amp; Paper'!F273</f>
        <v>1907783.8390174932</v>
      </c>
      <c r="F356" s="415">
        <f>'Pulp &amp; Paper'!G273</f>
        <v>1889718.1336457864</v>
      </c>
      <c r="G356" s="415">
        <f>'Pulp &amp; Paper'!H273</f>
        <v>1871823.5009625312</v>
      </c>
      <c r="H356" s="415">
        <f>'Pulp &amp; Paper'!I273</f>
        <v>1926060.7080008874</v>
      </c>
      <c r="I356" s="415">
        <f>'Pulp &amp; Paper'!J273</f>
        <v>1925249.7789672001</v>
      </c>
      <c r="J356" s="415">
        <f>'Pulp &amp; Paper'!K273</f>
        <v>1910407.38065961</v>
      </c>
      <c r="K356" s="416">
        <f>'Pulp &amp; Paper'!L273</f>
        <v>1717742.9619529403</v>
      </c>
      <c r="L356" s="173"/>
    </row>
    <row r="357" spans="1:12" s="282" customFormat="1" x14ac:dyDescent="0.25">
      <c r="B357" s="283" t="s">
        <v>177</v>
      </c>
      <c r="C357" s="417">
        <f>'Pulp &amp; Paper'!D274</f>
        <v>923162.43299576838</v>
      </c>
      <c r="D357" s="415">
        <f>'Pulp &amp; Paper'!E274</f>
        <v>906308.36805913725</v>
      </c>
      <c r="E357" s="415">
        <f>'Pulp &amp; Paper'!F274</f>
        <v>897726.1064672569</v>
      </c>
      <c r="F357" s="415">
        <f>'Pulp &amp; Paper'!G274</f>
        <v>889225.11435992282</v>
      </c>
      <c r="G357" s="415">
        <f>'Pulp &amp; Paper'!H274</f>
        <v>880804.62215803866</v>
      </c>
      <c r="H357" s="415">
        <f>'Pulp &amp; Paper'!I274</f>
        <v>611222.00225451868</v>
      </c>
      <c r="I357" s="415">
        <f>'Pulp &amp; Paper'!J274</f>
        <v>954869.24707440019</v>
      </c>
      <c r="J357" s="415">
        <f>'Pulp &amp; Paper'!K274</f>
        <v>1004455.1143340701</v>
      </c>
      <c r="K357" s="416">
        <f>'Pulp &amp; Paper'!L274</f>
        <v>920266.33283176098</v>
      </c>
      <c r="L357" s="173"/>
    </row>
    <row r="358" spans="1:12" x14ac:dyDescent="0.25">
      <c r="A358" s="277"/>
      <c r="B358" s="290" t="s">
        <v>9</v>
      </c>
      <c r="C358" s="413">
        <f t="shared" ref="C358:K358" si="57">SUM(C359:C394)</f>
        <v>0</v>
      </c>
      <c r="D358" s="413">
        <f t="shared" si="57"/>
        <v>0</v>
      </c>
      <c r="E358" s="413">
        <f t="shared" si="57"/>
        <v>0</v>
      </c>
      <c r="F358" s="413">
        <f t="shared" si="57"/>
        <v>0</v>
      </c>
      <c r="G358" s="413">
        <f t="shared" si="57"/>
        <v>0</v>
      </c>
      <c r="H358" s="413">
        <f t="shared" si="57"/>
        <v>0</v>
      </c>
      <c r="I358" s="413">
        <f t="shared" si="57"/>
        <v>0</v>
      </c>
      <c r="J358" s="413">
        <f t="shared" si="57"/>
        <v>0</v>
      </c>
      <c r="K358" s="414">
        <f t="shared" si="57"/>
        <v>0</v>
      </c>
      <c r="L358" s="288"/>
    </row>
    <row r="359" spans="1:12" s="282" customFormat="1" x14ac:dyDescent="0.25">
      <c r="B359" s="283" t="s">
        <v>143</v>
      </c>
      <c r="C359" s="300">
        <f>Rubber!D240</f>
        <v>0</v>
      </c>
      <c r="D359" s="205">
        <f>Rubber!E240</f>
        <v>0</v>
      </c>
      <c r="E359" s="205">
        <f>Rubber!F240</f>
        <v>0</v>
      </c>
      <c r="F359" s="205">
        <f>Rubber!G240</f>
        <v>0</v>
      </c>
      <c r="G359" s="205">
        <f>Rubber!H240</f>
        <v>0</v>
      </c>
      <c r="H359" s="205">
        <f>Rubber!I240</f>
        <v>0</v>
      </c>
      <c r="I359" s="205">
        <f>Rubber!J240</f>
        <v>0</v>
      </c>
      <c r="J359" s="205">
        <f>Rubber!K240</f>
        <v>0</v>
      </c>
      <c r="K359" s="206">
        <f>Rubber!L240</f>
        <v>0</v>
      </c>
      <c r="L359" s="173"/>
    </row>
    <row r="360" spans="1:12" s="282" customFormat="1" x14ac:dyDescent="0.25">
      <c r="B360" s="283" t="s">
        <v>144</v>
      </c>
      <c r="C360" s="300">
        <f>Rubber!D241</f>
        <v>0</v>
      </c>
      <c r="D360" s="205">
        <f>Rubber!E241</f>
        <v>0</v>
      </c>
      <c r="E360" s="205">
        <f>Rubber!F241</f>
        <v>0</v>
      </c>
      <c r="F360" s="205">
        <f>Rubber!G241</f>
        <v>0</v>
      </c>
      <c r="G360" s="205">
        <f>Rubber!H241</f>
        <v>0</v>
      </c>
      <c r="H360" s="205">
        <f>Rubber!I241</f>
        <v>0</v>
      </c>
      <c r="I360" s="205">
        <f>Rubber!J241</f>
        <v>0</v>
      </c>
      <c r="J360" s="205">
        <f>Rubber!K241</f>
        <v>0</v>
      </c>
      <c r="K360" s="206">
        <f>Rubber!L241</f>
        <v>0</v>
      </c>
      <c r="L360" s="173"/>
    </row>
    <row r="361" spans="1:12" s="282" customFormat="1" x14ac:dyDescent="0.25">
      <c r="B361" s="283" t="s">
        <v>145</v>
      </c>
      <c r="C361" s="300">
        <f>Rubber!D242</f>
        <v>0</v>
      </c>
      <c r="D361" s="205">
        <f>Rubber!E242</f>
        <v>0</v>
      </c>
      <c r="E361" s="205">
        <f>Rubber!F242</f>
        <v>0</v>
      </c>
      <c r="F361" s="205">
        <f>Rubber!G242</f>
        <v>0</v>
      </c>
      <c r="G361" s="205">
        <f>Rubber!H242</f>
        <v>0</v>
      </c>
      <c r="H361" s="205">
        <f>Rubber!I242</f>
        <v>0</v>
      </c>
      <c r="I361" s="205">
        <f>Rubber!J242</f>
        <v>0</v>
      </c>
      <c r="J361" s="205">
        <f>Rubber!K242</f>
        <v>0</v>
      </c>
      <c r="K361" s="206">
        <f>Rubber!L242</f>
        <v>0</v>
      </c>
      <c r="L361" s="173"/>
    </row>
    <row r="362" spans="1:12" s="282" customFormat="1" x14ac:dyDescent="0.25">
      <c r="B362" s="283" t="s">
        <v>146</v>
      </c>
      <c r="C362" s="300">
        <f>Rubber!D243</f>
        <v>0</v>
      </c>
      <c r="D362" s="205">
        <f>Rubber!E243</f>
        <v>0</v>
      </c>
      <c r="E362" s="205">
        <f>Rubber!F243</f>
        <v>0</v>
      </c>
      <c r="F362" s="205">
        <f>Rubber!G243</f>
        <v>0</v>
      </c>
      <c r="G362" s="205">
        <f>Rubber!H243</f>
        <v>0</v>
      </c>
      <c r="H362" s="205">
        <f>Rubber!I243</f>
        <v>0</v>
      </c>
      <c r="I362" s="205">
        <f>Rubber!J243</f>
        <v>0</v>
      </c>
      <c r="J362" s="205">
        <f>Rubber!K243</f>
        <v>0</v>
      </c>
      <c r="K362" s="206">
        <f>Rubber!L243</f>
        <v>0</v>
      </c>
      <c r="L362" s="173"/>
    </row>
    <row r="363" spans="1:12" s="282" customFormat="1" x14ac:dyDescent="0.25">
      <c r="B363" s="283" t="s">
        <v>147</v>
      </c>
      <c r="C363" s="300">
        <f>Rubber!D244</f>
        <v>0</v>
      </c>
      <c r="D363" s="205">
        <f>Rubber!E244</f>
        <v>0</v>
      </c>
      <c r="E363" s="205">
        <f>Rubber!F244</f>
        <v>0</v>
      </c>
      <c r="F363" s="205">
        <f>Rubber!G244</f>
        <v>0</v>
      </c>
      <c r="G363" s="205">
        <f>Rubber!H244</f>
        <v>0</v>
      </c>
      <c r="H363" s="205">
        <f>Rubber!I244</f>
        <v>0</v>
      </c>
      <c r="I363" s="205">
        <f>Rubber!J244</f>
        <v>0</v>
      </c>
      <c r="J363" s="205">
        <f>Rubber!K244</f>
        <v>0</v>
      </c>
      <c r="K363" s="206">
        <f>Rubber!L244</f>
        <v>0</v>
      </c>
      <c r="L363" s="173"/>
    </row>
    <row r="364" spans="1:12" s="282" customFormat="1" x14ac:dyDescent="0.25">
      <c r="B364" s="283" t="s">
        <v>148</v>
      </c>
      <c r="C364" s="300">
        <f>Rubber!D245</f>
        <v>0</v>
      </c>
      <c r="D364" s="205">
        <f>Rubber!E245</f>
        <v>0</v>
      </c>
      <c r="E364" s="205">
        <f>Rubber!F245</f>
        <v>0</v>
      </c>
      <c r="F364" s="205">
        <f>Rubber!G245</f>
        <v>0</v>
      </c>
      <c r="G364" s="205">
        <f>Rubber!H245</f>
        <v>0</v>
      </c>
      <c r="H364" s="205">
        <f>Rubber!I245</f>
        <v>0</v>
      </c>
      <c r="I364" s="205">
        <f>Rubber!J245</f>
        <v>0</v>
      </c>
      <c r="J364" s="205">
        <f>Rubber!K245</f>
        <v>0</v>
      </c>
      <c r="K364" s="206">
        <f>Rubber!L245</f>
        <v>0</v>
      </c>
      <c r="L364" s="173"/>
    </row>
    <row r="365" spans="1:12" s="282" customFormat="1" x14ac:dyDescent="0.25">
      <c r="B365" s="283" t="s">
        <v>149</v>
      </c>
      <c r="C365" s="300">
        <f>Rubber!D246</f>
        <v>0</v>
      </c>
      <c r="D365" s="205">
        <f>Rubber!E246</f>
        <v>0</v>
      </c>
      <c r="E365" s="205">
        <f>Rubber!F246</f>
        <v>0</v>
      </c>
      <c r="F365" s="205">
        <f>Rubber!G246</f>
        <v>0</v>
      </c>
      <c r="G365" s="205">
        <f>Rubber!H246</f>
        <v>0</v>
      </c>
      <c r="H365" s="205">
        <f>Rubber!I246</f>
        <v>0</v>
      </c>
      <c r="I365" s="205">
        <f>Rubber!J246</f>
        <v>0</v>
      </c>
      <c r="J365" s="205">
        <f>Rubber!K246</f>
        <v>0</v>
      </c>
      <c r="K365" s="206">
        <f>Rubber!L246</f>
        <v>0</v>
      </c>
      <c r="L365" s="173"/>
    </row>
    <row r="366" spans="1:12" s="282" customFormat="1" x14ac:dyDescent="0.25">
      <c r="B366" s="283" t="s">
        <v>150</v>
      </c>
      <c r="C366" s="300">
        <f>Rubber!D247</f>
        <v>0</v>
      </c>
      <c r="D366" s="205">
        <f>Rubber!E247</f>
        <v>0</v>
      </c>
      <c r="E366" s="205">
        <f>Rubber!F247</f>
        <v>0</v>
      </c>
      <c r="F366" s="205">
        <f>Rubber!G247</f>
        <v>0</v>
      </c>
      <c r="G366" s="205">
        <f>Rubber!H247</f>
        <v>0</v>
      </c>
      <c r="H366" s="205">
        <f>Rubber!I247</f>
        <v>0</v>
      </c>
      <c r="I366" s="205">
        <f>Rubber!J247</f>
        <v>0</v>
      </c>
      <c r="J366" s="205">
        <f>Rubber!K247</f>
        <v>0</v>
      </c>
      <c r="K366" s="206">
        <f>Rubber!L247</f>
        <v>0</v>
      </c>
      <c r="L366" s="173"/>
    </row>
    <row r="367" spans="1:12" s="282" customFormat="1" x14ac:dyDescent="0.25">
      <c r="B367" s="283" t="s">
        <v>151</v>
      </c>
      <c r="C367" s="300">
        <f>Rubber!D248</f>
        <v>0</v>
      </c>
      <c r="D367" s="205">
        <f>Rubber!E248</f>
        <v>0</v>
      </c>
      <c r="E367" s="205">
        <f>Rubber!F248</f>
        <v>0</v>
      </c>
      <c r="F367" s="205">
        <f>Rubber!G248</f>
        <v>0</v>
      </c>
      <c r="G367" s="205">
        <f>Rubber!H248</f>
        <v>0</v>
      </c>
      <c r="H367" s="205">
        <f>Rubber!I248</f>
        <v>0</v>
      </c>
      <c r="I367" s="205">
        <f>Rubber!J248</f>
        <v>0</v>
      </c>
      <c r="J367" s="205">
        <f>Rubber!K248</f>
        <v>0</v>
      </c>
      <c r="K367" s="206">
        <f>Rubber!L248</f>
        <v>0</v>
      </c>
      <c r="L367" s="173"/>
    </row>
    <row r="368" spans="1:12" s="282" customFormat="1" x14ac:dyDescent="0.25">
      <c r="B368" s="283" t="s">
        <v>152</v>
      </c>
      <c r="C368" s="300">
        <f>Rubber!D249</f>
        <v>0</v>
      </c>
      <c r="D368" s="205">
        <f>Rubber!E249</f>
        <v>0</v>
      </c>
      <c r="E368" s="205">
        <f>Rubber!F249</f>
        <v>0</v>
      </c>
      <c r="F368" s="205">
        <f>Rubber!G249</f>
        <v>0</v>
      </c>
      <c r="G368" s="205">
        <f>Rubber!H249</f>
        <v>0</v>
      </c>
      <c r="H368" s="205">
        <f>Rubber!I249</f>
        <v>0</v>
      </c>
      <c r="I368" s="205">
        <f>Rubber!J249</f>
        <v>0</v>
      </c>
      <c r="J368" s="205">
        <f>Rubber!K249</f>
        <v>0</v>
      </c>
      <c r="K368" s="206">
        <f>Rubber!L249</f>
        <v>0</v>
      </c>
      <c r="L368" s="173"/>
    </row>
    <row r="369" spans="2:12" s="282" customFormat="1" x14ac:dyDescent="0.25">
      <c r="B369" s="283" t="s">
        <v>153</v>
      </c>
      <c r="C369" s="300">
        <f>Rubber!D250</f>
        <v>0</v>
      </c>
      <c r="D369" s="205">
        <f>Rubber!E250</f>
        <v>0</v>
      </c>
      <c r="E369" s="205">
        <f>Rubber!F250</f>
        <v>0</v>
      </c>
      <c r="F369" s="205">
        <f>Rubber!G250</f>
        <v>0</v>
      </c>
      <c r="G369" s="205">
        <f>Rubber!H250</f>
        <v>0</v>
      </c>
      <c r="H369" s="205">
        <f>Rubber!I250</f>
        <v>0</v>
      </c>
      <c r="I369" s="205">
        <f>Rubber!J250</f>
        <v>0</v>
      </c>
      <c r="J369" s="205">
        <f>Rubber!K250</f>
        <v>0</v>
      </c>
      <c r="K369" s="206">
        <f>Rubber!L250</f>
        <v>0</v>
      </c>
      <c r="L369" s="173"/>
    </row>
    <row r="370" spans="2:12" s="282" customFormat="1" x14ac:dyDescent="0.25">
      <c r="B370" s="283" t="s">
        <v>154</v>
      </c>
      <c r="C370" s="300">
        <f>Rubber!D251</f>
        <v>0</v>
      </c>
      <c r="D370" s="205">
        <f>Rubber!E251</f>
        <v>0</v>
      </c>
      <c r="E370" s="205">
        <f>Rubber!F251</f>
        <v>0</v>
      </c>
      <c r="F370" s="205">
        <f>Rubber!G251</f>
        <v>0</v>
      </c>
      <c r="G370" s="205">
        <f>Rubber!H251</f>
        <v>0</v>
      </c>
      <c r="H370" s="205">
        <f>Rubber!I251</f>
        <v>0</v>
      </c>
      <c r="I370" s="205">
        <f>Rubber!J251</f>
        <v>0</v>
      </c>
      <c r="J370" s="205">
        <f>Rubber!K251</f>
        <v>0</v>
      </c>
      <c r="K370" s="206">
        <f>Rubber!L251</f>
        <v>0</v>
      </c>
      <c r="L370" s="173"/>
    </row>
    <row r="371" spans="2:12" s="282" customFormat="1" x14ac:dyDescent="0.25">
      <c r="B371" s="283" t="s">
        <v>155</v>
      </c>
      <c r="C371" s="300">
        <f>Rubber!D252</f>
        <v>0</v>
      </c>
      <c r="D371" s="205">
        <f>Rubber!E252</f>
        <v>0</v>
      </c>
      <c r="E371" s="205">
        <f>Rubber!F252</f>
        <v>0</v>
      </c>
      <c r="F371" s="205">
        <f>Rubber!G252</f>
        <v>0</v>
      </c>
      <c r="G371" s="205">
        <f>Rubber!H252</f>
        <v>0</v>
      </c>
      <c r="H371" s="205">
        <f>Rubber!I252</f>
        <v>0</v>
      </c>
      <c r="I371" s="205">
        <f>Rubber!J252</f>
        <v>0</v>
      </c>
      <c r="J371" s="205">
        <f>Rubber!K252</f>
        <v>0</v>
      </c>
      <c r="K371" s="206">
        <f>Rubber!L252</f>
        <v>0</v>
      </c>
      <c r="L371" s="173"/>
    </row>
    <row r="372" spans="2:12" s="282" customFormat="1" x14ac:dyDescent="0.25">
      <c r="B372" s="283" t="s">
        <v>156</v>
      </c>
      <c r="C372" s="300">
        <f>Rubber!D253</f>
        <v>0</v>
      </c>
      <c r="D372" s="205">
        <f>Rubber!E253</f>
        <v>0</v>
      </c>
      <c r="E372" s="205">
        <f>Rubber!F253</f>
        <v>0</v>
      </c>
      <c r="F372" s="205">
        <f>Rubber!G253</f>
        <v>0</v>
      </c>
      <c r="G372" s="205">
        <f>Rubber!H253</f>
        <v>0</v>
      </c>
      <c r="H372" s="205">
        <f>Rubber!I253</f>
        <v>0</v>
      </c>
      <c r="I372" s="205">
        <f>Rubber!J253</f>
        <v>0</v>
      </c>
      <c r="J372" s="205">
        <f>Rubber!K253</f>
        <v>0</v>
      </c>
      <c r="K372" s="206">
        <f>Rubber!L253</f>
        <v>0</v>
      </c>
      <c r="L372" s="173"/>
    </row>
    <row r="373" spans="2:12" s="282" customFormat="1" x14ac:dyDescent="0.25">
      <c r="B373" s="283" t="s">
        <v>157</v>
      </c>
      <c r="C373" s="300">
        <f>Rubber!D254</f>
        <v>0</v>
      </c>
      <c r="D373" s="205">
        <f>Rubber!E254</f>
        <v>0</v>
      </c>
      <c r="E373" s="205">
        <f>Rubber!F254</f>
        <v>0</v>
      </c>
      <c r="F373" s="205">
        <f>Rubber!G254</f>
        <v>0</v>
      </c>
      <c r="G373" s="205">
        <f>Rubber!H254</f>
        <v>0</v>
      </c>
      <c r="H373" s="205">
        <f>Rubber!I254</f>
        <v>0</v>
      </c>
      <c r="I373" s="205">
        <f>Rubber!J254</f>
        <v>0</v>
      </c>
      <c r="J373" s="205">
        <f>Rubber!K254</f>
        <v>0</v>
      </c>
      <c r="K373" s="206">
        <f>Rubber!L254</f>
        <v>0</v>
      </c>
      <c r="L373" s="173"/>
    </row>
    <row r="374" spans="2:12" s="282" customFormat="1" x14ac:dyDescent="0.25">
      <c r="B374" s="283" t="s">
        <v>158</v>
      </c>
      <c r="C374" s="300">
        <f>Rubber!D255</f>
        <v>0</v>
      </c>
      <c r="D374" s="205">
        <f>Rubber!E255</f>
        <v>0</v>
      </c>
      <c r="E374" s="205">
        <f>Rubber!F255</f>
        <v>0</v>
      </c>
      <c r="F374" s="205">
        <f>Rubber!G255</f>
        <v>0</v>
      </c>
      <c r="G374" s="205">
        <f>Rubber!H255</f>
        <v>0</v>
      </c>
      <c r="H374" s="205">
        <f>Rubber!I255</f>
        <v>0</v>
      </c>
      <c r="I374" s="205">
        <f>Rubber!J255</f>
        <v>0</v>
      </c>
      <c r="J374" s="205">
        <f>Rubber!K255</f>
        <v>0</v>
      </c>
      <c r="K374" s="206">
        <f>Rubber!L255</f>
        <v>0</v>
      </c>
      <c r="L374" s="173"/>
    </row>
    <row r="375" spans="2:12" s="282" customFormat="1" x14ac:dyDescent="0.25">
      <c r="B375" s="283" t="s">
        <v>159</v>
      </c>
      <c r="C375" s="300">
        <f>Rubber!D256</f>
        <v>0</v>
      </c>
      <c r="D375" s="205">
        <f>Rubber!E256</f>
        <v>0</v>
      </c>
      <c r="E375" s="205">
        <f>Rubber!F256</f>
        <v>0</v>
      </c>
      <c r="F375" s="205">
        <f>Rubber!G256</f>
        <v>0</v>
      </c>
      <c r="G375" s="205">
        <f>Rubber!H256</f>
        <v>0</v>
      </c>
      <c r="H375" s="205">
        <f>Rubber!I256</f>
        <v>0</v>
      </c>
      <c r="I375" s="205">
        <f>Rubber!J256</f>
        <v>0</v>
      </c>
      <c r="J375" s="205">
        <f>Rubber!K256</f>
        <v>0</v>
      </c>
      <c r="K375" s="206">
        <f>Rubber!L256</f>
        <v>0</v>
      </c>
      <c r="L375" s="173"/>
    </row>
    <row r="376" spans="2:12" s="282" customFormat="1" x14ac:dyDescent="0.25">
      <c r="B376" s="283" t="s">
        <v>160</v>
      </c>
      <c r="C376" s="300">
        <f>Rubber!D257</f>
        <v>0</v>
      </c>
      <c r="D376" s="205">
        <f>Rubber!E257</f>
        <v>0</v>
      </c>
      <c r="E376" s="205">
        <f>Rubber!F257</f>
        <v>0</v>
      </c>
      <c r="F376" s="205">
        <f>Rubber!G257</f>
        <v>0</v>
      </c>
      <c r="G376" s="205">
        <f>Rubber!H257</f>
        <v>0</v>
      </c>
      <c r="H376" s="205">
        <f>Rubber!I257</f>
        <v>0</v>
      </c>
      <c r="I376" s="205">
        <f>Rubber!J257</f>
        <v>0</v>
      </c>
      <c r="J376" s="205">
        <f>Rubber!K257</f>
        <v>0</v>
      </c>
      <c r="K376" s="206">
        <f>Rubber!L257</f>
        <v>0</v>
      </c>
      <c r="L376" s="173"/>
    </row>
    <row r="377" spans="2:12" s="282" customFormat="1" x14ac:dyDescent="0.25">
      <c r="B377" s="283" t="s">
        <v>161</v>
      </c>
      <c r="C377" s="300">
        <f>Rubber!D258</f>
        <v>0</v>
      </c>
      <c r="D377" s="205">
        <f>Rubber!E258</f>
        <v>0</v>
      </c>
      <c r="E377" s="205">
        <f>Rubber!F258</f>
        <v>0</v>
      </c>
      <c r="F377" s="205">
        <f>Rubber!G258</f>
        <v>0</v>
      </c>
      <c r="G377" s="205">
        <f>Rubber!H258</f>
        <v>0</v>
      </c>
      <c r="H377" s="205">
        <f>Rubber!I258</f>
        <v>0</v>
      </c>
      <c r="I377" s="205">
        <f>Rubber!J258</f>
        <v>0</v>
      </c>
      <c r="J377" s="205">
        <f>Rubber!K258</f>
        <v>0</v>
      </c>
      <c r="K377" s="206">
        <f>Rubber!L258</f>
        <v>0</v>
      </c>
      <c r="L377" s="173"/>
    </row>
    <row r="378" spans="2:12" s="282" customFormat="1" x14ac:dyDescent="0.25">
      <c r="B378" s="283" t="s">
        <v>162</v>
      </c>
      <c r="C378" s="300">
        <f>Rubber!D259</f>
        <v>0</v>
      </c>
      <c r="D378" s="205">
        <f>Rubber!E259</f>
        <v>0</v>
      </c>
      <c r="E378" s="205">
        <f>Rubber!F259</f>
        <v>0</v>
      </c>
      <c r="F378" s="205">
        <f>Rubber!G259</f>
        <v>0</v>
      </c>
      <c r="G378" s="205">
        <f>Rubber!H259</f>
        <v>0</v>
      </c>
      <c r="H378" s="205">
        <f>Rubber!I259</f>
        <v>0</v>
      </c>
      <c r="I378" s="205">
        <f>Rubber!J259</f>
        <v>0</v>
      </c>
      <c r="J378" s="205">
        <f>Rubber!K259</f>
        <v>0</v>
      </c>
      <c r="K378" s="206">
        <f>Rubber!L259</f>
        <v>0</v>
      </c>
      <c r="L378" s="173"/>
    </row>
    <row r="379" spans="2:12" s="282" customFormat="1" x14ac:dyDescent="0.25">
      <c r="B379" s="283" t="s">
        <v>163</v>
      </c>
      <c r="C379" s="300">
        <f>Rubber!D260</f>
        <v>0</v>
      </c>
      <c r="D379" s="205">
        <f>Rubber!E260</f>
        <v>0</v>
      </c>
      <c r="E379" s="205">
        <f>Rubber!F260</f>
        <v>0</v>
      </c>
      <c r="F379" s="205">
        <f>Rubber!G260</f>
        <v>0</v>
      </c>
      <c r="G379" s="205">
        <f>Rubber!H260</f>
        <v>0</v>
      </c>
      <c r="H379" s="205">
        <f>Rubber!I260</f>
        <v>0</v>
      </c>
      <c r="I379" s="205">
        <f>Rubber!J260</f>
        <v>0</v>
      </c>
      <c r="J379" s="205">
        <f>Rubber!K260</f>
        <v>0</v>
      </c>
      <c r="K379" s="206">
        <f>Rubber!L260</f>
        <v>0</v>
      </c>
      <c r="L379" s="173"/>
    </row>
    <row r="380" spans="2:12" s="282" customFormat="1" x14ac:dyDescent="0.25">
      <c r="B380" s="283" t="s">
        <v>164</v>
      </c>
      <c r="C380" s="300">
        <f>Rubber!D261</f>
        <v>0</v>
      </c>
      <c r="D380" s="205">
        <f>Rubber!E261</f>
        <v>0</v>
      </c>
      <c r="E380" s="205">
        <f>Rubber!F261</f>
        <v>0</v>
      </c>
      <c r="F380" s="205">
        <f>Rubber!G261</f>
        <v>0</v>
      </c>
      <c r="G380" s="205">
        <f>Rubber!H261</f>
        <v>0</v>
      </c>
      <c r="H380" s="205">
        <f>Rubber!I261</f>
        <v>0</v>
      </c>
      <c r="I380" s="205">
        <f>Rubber!J261</f>
        <v>0</v>
      </c>
      <c r="J380" s="205">
        <f>Rubber!K261</f>
        <v>0</v>
      </c>
      <c r="K380" s="206">
        <f>Rubber!L261</f>
        <v>0</v>
      </c>
      <c r="L380" s="173"/>
    </row>
    <row r="381" spans="2:12" s="282" customFormat="1" x14ac:dyDescent="0.25">
      <c r="B381" s="283" t="s">
        <v>165</v>
      </c>
      <c r="C381" s="300">
        <f>Rubber!D262</f>
        <v>0</v>
      </c>
      <c r="D381" s="205">
        <f>Rubber!E262</f>
        <v>0</v>
      </c>
      <c r="E381" s="205">
        <f>Rubber!F262</f>
        <v>0</v>
      </c>
      <c r="F381" s="205">
        <f>Rubber!G262</f>
        <v>0</v>
      </c>
      <c r="G381" s="205">
        <f>Rubber!H262</f>
        <v>0</v>
      </c>
      <c r="H381" s="205">
        <f>Rubber!I262</f>
        <v>0</v>
      </c>
      <c r="I381" s="205">
        <f>Rubber!J262</f>
        <v>0</v>
      </c>
      <c r="J381" s="205">
        <f>Rubber!K262</f>
        <v>0</v>
      </c>
      <c r="K381" s="206">
        <f>Rubber!L262</f>
        <v>0</v>
      </c>
      <c r="L381" s="173"/>
    </row>
    <row r="382" spans="2:12" s="282" customFormat="1" x14ac:dyDescent="0.25">
      <c r="B382" s="283" t="s">
        <v>166</v>
      </c>
      <c r="C382" s="300">
        <f>Rubber!D263</f>
        <v>0</v>
      </c>
      <c r="D382" s="205">
        <f>Rubber!E263</f>
        <v>0</v>
      </c>
      <c r="E382" s="205">
        <f>Rubber!F263</f>
        <v>0</v>
      </c>
      <c r="F382" s="205">
        <f>Rubber!G263</f>
        <v>0</v>
      </c>
      <c r="G382" s="205">
        <f>Rubber!H263</f>
        <v>0</v>
      </c>
      <c r="H382" s="205">
        <f>Rubber!I263</f>
        <v>0</v>
      </c>
      <c r="I382" s="205">
        <f>Rubber!J263</f>
        <v>0</v>
      </c>
      <c r="J382" s="205">
        <f>Rubber!K263</f>
        <v>0</v>
      </c>
      <c r="K382" s="206">
        <f>Rubber!L263</f>
        <v>0</v>
      </c>
      <c r="L382" s="173"/>
    </row>
    <row r="383" spans="2:12" s="282" customFormat="1" x14ac:dyDescent="0.25">
      <c r="B383" s="283" t="s">
        <v>167</v>
      </c>
      <c r="C383" s="300">
        <f>Rubber!D264</f>
        <v>0</v>
      </c>
      <c r="D383" s="205">
        <f>Rubber!E264</f>
        <v>0</v>
      </c>
      <c r="E383" s="205">
        <f>Rubber!F264</f>
        <v>0</v>
      </c>
      <c r="F383" s="205">
        <f>Rubber!G264</f>
        <v>0</v>
      </c>
      <c r="G383" s="205">
        <f>Rubber!H264</f>
        <v>0</v>
      </c>
      <c r="H383" s="205">
        <f>Rubber!I264</f>
        <v>0</v>
      </c>
      <c r="I383" s="205">
        <f>Rubber!J264</f>
        <v>0</v>
      </c>
      <c r="J383" s="205">
        <f>Rubber!K264</f>
        <v>0</v>
      </c>
      <c r="K383" s="206">
        <f>Rubber!L264</f>
        <v>0</v>
      </c>
      <c r="L383" s="173"/>
    </row>
    <row r="384" spans="2:12" s="282" customFormat="1" x14ac:dyDescent="0.25">
      <c r="B384" s="283" t="s">
        <v>168</v>
      </c>
      <c r="C384" s="300">
        <f>Rubber!D265</f>
        <v>0</v>
      </c>
      <c r="D384" s="205">
        <f>Rubber!E265</f>
        <v>0</v>
      </c>
      <c r="E384" s="205">
        <f>Rubber!F265</f>
        <v>0</v>
      </c>
      <c r="F384" s="205">
        <f>Rubber!G265</f>
        <v>0</v>
      </c>
      <c r="G384" s="205">
        <f>Rubber!H265</f>
        <v>0</v>
      </c>
      <c r="H384" s="205">
        <f>Rubber!I265</f>
        <v>0</v>
      </c>
      <c r="I384" s="205">
        <f>Rubber!J265</f>
        <v>0</v>
      </c>
      <c r="J384" s="205">
        <f>Rubber!K265</f>
        <v>0</v>
      </c>
      <c r="K384" s="206">
        <f>Rubber!L265</f>
        <v>0</v>
      </c>
      <c r="L384" s="173"/>
    </row>
    <row r="385" spans="1:12" s="282" customFormat="1" x14ac:dyDescent="0.25">
      <c r="B385" s="283" t="s">
        <v>169</v>
      </c>
      <c r="C385" s="300">
        <f>Rubber!D266</f>
        <v>0</v>
      </c>
      <c r="D385" s="205">
        <f>Rubber!E266</f>
        <v>0</v>
      </c>
      <c r="E385" s="205">
        <f>Rubber!F266</f>
        <v>0</v>
      </c>
      <c r="F385" s="205">
        <f>Rubber!G266</f>
        <v>0</v>
      </c>
      <c r="G385" s="205">
        <f>Rubber!H266</f>
        <v>0</v>
      </c>
      <c r="H385" s="205">
        <f>Rubber!I266</f>
        <v>0</v>
      </c>
      <c r="I385" s="205">
        <f>Rubber!J266</f>
        <v>0</v>
      </c>
      <c r="J385" s="205">
        <f>Rubber!K266</f>
        <v>0</v>
      </c>
      <c r="K385" s="206">
        <f>Rubber!L266</f>
        <v>0</v>
      </c>
      <c r="L385" s="173"/>
    </row>
    <row r="386" spans="1:12" s="282" customFormat="1" x14ac:dyDescent="0.25">
      <c r="B386" s="283" t="s">
        <v>170</v>
      </c>
      <c r="C386" s="300">
        <f>Rubber!D267</f>
        <v>0</v>
      </c>
      <c r="D386" s="205">
        <f>Rubber!E267</f>
        <v>0</v>
      </c>
      <c r="E386" s="205">
        <f>Rubber!F267</f>
        <v>0</v>
      </c>
      <c r="F386" s="205">
        <f>Rubber!G267</f>
        <v>0</v>
      </c>
      <c r="G386" s="205">
        <f>Rubber!H267</f>
        <v>0</v>
      </c>
      <c r="H386" s="205">
        <f>Rubber!I267</f>
        <v>0</v>
      </c>
      <c r="I386" s="205">
        <f>Rubber!J267</f>
        <v>0</v>
      </c>
      <c r="J386" s="205">
        <f>Rubber!K267</f>
        <v>0</v>
      </c>
      <c r="K386" s="206">
        <f>Rubber!L267</f>
        <v>0</v>
      </c>
      <c r="L386" s="173"/>
    </row>
    <row r="387" spans="1:12" s="282" customFormat="1" x14ac:dyDescent="0.25">
      <c r="B387" s="283" t="s">
        <v>171</v>
      </c>
      <c r="C387" s="300">
        <f>Rubber!D268</f>
        <v>0</v>
      </c>
      <c r="D387" s="205">
        <f>Rubber!E268</f>
        <v>0</v>
      </c>
      <c r="E387" s="205">
        <f>Rubber!F268</f>
        <v>0</v>
      </c>
      <c r="F387" s="205">
        <f>Rubber!G268</f>
        <v>0</v>
      </c>
      <c r="G387" s="205">
        <f>Rubber!H268</f>
        <v>0</v>
      </c>
      <c r="H387" s="205">
        <f>Rubber!I268</f>
        <v>0</v>
      </c>
      <c r="I387" s="205">
        <f>Rubber!J268</f>
        <v>0</v>
      </c>
      <c r="J387" s="205">
        <f>Rubber!K268</f>
        <v>0</v>
      </c>
      <c r="K387" s="206">
        <f>Rubber!L268</f>
        <v>0</v>
      </c>
      <c r="L387" s="173"/>
    </row>
    <row r="388" spans="1:12" s="282" customFormat="1" x14ac:dyDescent="0.25">
      <c r="B388" s="283" t="s">
        <v>172</v>
      </c>
      <c r="C388" s="300">
        <f>Rubber!D269</f>
        <v>0</v>
      </c>
      <c r="D388" s="205">
        <f>Rubber!E269</f>
        <v>0</v>
      </c>
      <c r="E388" s="205">
        <f>Rubber!F269</f>
        <v>0</v>
      </c>
      <c r="F388" s="205">
        <f>Rubber!G269</f>
        <v>0</v>
      </c>
      <c r="G388" s="205">
        <f>Rubber!H269</f>
        <v>0</v>
      </c>
      <c r="H388" s="205">
        <f>Rubber!I269</f>
        <v>0</v>
      </c>
      <c r="I388" s="205">
        <f>Rubber!J269</f>
        <v>0</v>
      </c>
      <c r="J388" s="205">
        <f>Rubber!K269</f>
        <v>0</v>
      </c>
      <c r="K388" s="206">
        <f>Rubber!L269</f>
        <v>0</v>
      </c>
      <c r="L388" s="173"/>
    </row>
    <row r="389" spans="1:12" s="282" customFormat="1" x14ac:dyDescent="0.25">
      <c r="B389" s="283" t="s">
        <v>173</v>
      </c>
      <c r="C389" s="300">
        <f>Rubber!D270</f>
        <v>0</v>
      </c>
      <c r="D389" s="205">
        <f>Rubber!E270</f>
        <v>0</v>
      </c>
      <c r="E389" s="205">
        <f>Rubber!F270</f>
        <v>0</v>
      </c>
      <c r="F389" s="205">
        <f>Rubber!G270</f>
        <v>0</v>
      </c>
      <c r="G389" s="205">
        <f>Rubber!H270</f>
        <v>0</v>
      </c>
      <c r="H389" s="205">
        <f>Rubber!I270</f>
        <v>0</v>
      </c>
      <c r="I389" s="205">
        <f>Rubber!J270</f>
        <v>0</v>
      </c>
      <c r="J389" s="205">
        <f>Rubber!K270</f>
        <v>0</v>
      </c>
      <c r="K389" s="206">
        <f>Rubber!L270</f>
        <v>0</v>
      </c>
      <c r="L389" s="173"/>
    </row>
    <row r="390" spans="1:12" s="282" customFormat="1" x14ac:dyDescent="0.25">
      <c r="B390" s="283" t="s">
        <v>193</v>
      </c>
      <c r="C390" s="300">
        <f>Rubber!D271</f>
        <v>0</v>
      </c>
      <c r="D390" s="205">
        <f>Rubber!E271</f>
        <v>0</v>
      </c>
      <c r="E390" s="205">
        <f>Rubber!F271</f>
        <v>0</v>
      </c>
      <c r="F390" s="205">
        <f>Rubber!G271</f>
        <v>0</v>
      </c>
      <c r="G390" s="205">
        <f>Rubber!H271</f>
        <v>0</v>
      </c>
      <c r="H390" s="205">
        <f>Rubber!I271</f>
        <v>0</v>
      </c>
      <c r="I390" s="205">
        <f>Rubber!J271</f>
        <v>0</v>
      </c>
      <c r="J390" s="205">
        <f>Rubber!K271</f>
        <v>0</v>
      </c>
      <c r="K390" s="206">
        <f>Rubber!L271</f>
        <v>0</v>
      </c>
      <c r="L390" s="173"/>
    </row>
    <row r="391" spans="1:12" s="282" customFormat="1" x14ac:dyDescent="0.25">
      <c r="B391" s="283" t="s">
        <v>174</v>
      </c>
      <c r="C391" s="300">
        <f>Rubber!D272</f>
        <v>0</v>
      </c>
      <c r="D391" s="205">
        <f>Rubber!E272</f>
        <v>0</v>
      </c>
      <c r="E391" s="205">
        <f>Rubber!F272</f>
        <v>0</v>
      </c>
      <c r="F391" s="205">
        <f>Rubber!G272</f>
        <v>0</v>
      </c>
      <c r="G391" s="205">
        <f>Rubber!H272</f>
        <v>0</v>
      </c>
      <c r="H391" s="205">
        <f>Rubber!I272</f>
        <v>0</v>
      </c>
      <c r="I391" s="205">
        <f>Rubber!J272</f>
        <v>0</v>
      </c>
      <c r="J391" s="205">
        <f>Rubber!K272</f>
        <v>0</v>
      </c>
      <c r="K391" s="206">
        <f>Rubber!L272</f>
        <v>0</v>
      </c>
      <c r="L391" s="173"/>
    </row>
    <row r="392" spans="1:12" s="282" customFormat="1" x14ac:dyDescent="0.25">
      <c r="B392" s="283" t="s">
        <v>175</v>
      </c>
      <c r="C392" s="300">
        <f>Rubber!D273</f>
        <v>0</v>
      </c>
      <c r="D392" s="205">
        <f>Rubber!E273</f>
        <v>0</v>
      </c>
      <c r="E392" s="205">
        <f>Rubber!F273</f>
        <v>0</v>
      </c>
      <c r="F392" s="205">
        <f>Rubber!G273</f>
        <v>0</v>
      </c>
      <c r="G392" s="205">
        <f>Rubber!H273</f>
        <v>0</v>
      </c>
      <c r="H392" s="205">
        <f>Rubber!I273</f>
        <v>0</v>
      </c>
      <c r="I392" s="205">
        <f>Rubber!J273</f>
        <v>0</v>
      </c>
      <c r="J392" s="205">
        <f>Rubber!K273</f>
        <v>0</v>
      </c>
      <c r="K392" s="206">
        <f>Rubber!L273</f>
        <v>0</v>
      </c>
      <c r="L392" s="173"/>
    </row>
    <row r="393" spans="1:12" s="282" customFormat="1" x14ac:dyDescent="0.25">
      <c r="B393" s="283" t="s">
        <v>176</v>
      </c>
      <c r="C393" s="300">
        <f>Rubber!D274</f>
        <v>0</v>
      </c>
      <c r="D393" s="205">
        <f>Rubber!E274</f>
        <v>0</v>
      </c>
      <c r="E393" s="205">
        <f>Rubber!F274</f>
        <v>0</v>
      </c>
      <c r="F393" s="205">
        <f>Rubber!G274</f>
        <v>0</v>
      </c>
      <c r="G393" s="205">
        <f>Rubber!H274</f>
        <v>0</v>
      </c>
      <c r="H393" s="205">
        <f>Rubber!I274</f>
        <v>0</v>
      </c>
      <c r="I393" s="205">
        <f>Rubber!J274</f>
        <v>0</v>
      </c>
      <c r="J393" s="205">
        <f>Rubber!K274</f>
        <v>0</v>
      </c>
      <c r="K393" s="206">
        <f>Rubber!L274</f>
        <v>0</v>
      </c>
      <c r="L393" s="173"/>
    </row>
    <row r="394" spans="1:12" s="282" customFormat="1" x14ac:dyDescent="0.25">
      <c r="B394" s="283" t="s">
        <v>177</v>
      </c>
      <c r="C394" s="300">
        <f>Rubber!D275</f>
        <v>0</v>
      </c>
      <c r="D394" s="205">
        <f>Rubber!E275</f>
        <v>0</v>
      </c>
      <c r="E394" s="205">
        <f>Rubber!F275</f>
        <v>0</v>
      </c>
      <c r="F394" s="205">
        <f>Rubber!G275</f>
        <v>0</v>
      </c>
      <c r="G394" s="205">
        <f>Rubber!H275</f>
        <v>0</v>
      </c>
      <c r="H394" s="205">
        <f>Rubber!I275</f>
        <v>0</v>
      </c>
      <c r="I394" s="205">
        <f>Rubber!J275</f>
        <v>0</v>
      </c>
      <c r="J394" s="205">
        <f>Rubber!K275</f>
        <v>0</v>
      </c>
      <c r="K394" s="206">
        <f>Rubber!L275</f>
        <v>0</v>
      </c>
      <c r="L394" s="173"/>
    </row>
    <row r="395" spans="1:12" x14ac:dyDescent="0.25">
      <c r="A395" s="277"/>
      <c r="B395" s="290" t="s">
        <v>10</v>
      </c>
      <c r="C395" s="406">
        <f t="shared" ref="C395:K395" si="58">SUM(C396:C431)</f>
        <v>51059.218769999999</v>
      </c>
      <c r="D395" s="406">
        <f t="shared" si="58"/>
        <v>52111.234769999995</v>
      </c>
      <c r="E395" s="406">
        <f t="shared" si="58"/>
        <v>53184.082770000001</v>
      </c>
      <c r="F395" s="406">
        <f t="shared" si="58"/>
        <v>54309.010770000008</v>
      </c>
      <c r="G395" s="406">
        <f t="shared" si="58"/>
        <v>55381.858769999999</v>
      </c>
      <c r="H395" s="406">
        <f t="shared" si="58"/>
        <v>56538.034770000006</v>
      </c>
      <c r="I395" s="406">
        <f t="shared" si="58"/>
        <v>56954.674769999998</v>
      </c>
      <c r="J395" s="406">
        <f t="shared" si="58"/>
        <v>57652.546770000008</v>
      </c>
      <c r="K395" s="407">
        <f t="shared" si="58"/>
        <v>61621.042770000015</v>
      </c>
      <c r="L395" s="288"/>
    </row>
    <row r="396" spans="1:12" s="282" customFormat="1" x14ac:dyDescent="0.25">
      <c r="B396" s="283" t="s">
        <v>143</v>
      </c>
      <c r="C396" s="300">
        <f>Tannery!D240</f>
        <v>-3.6749999999999999E-4</v>
      </c>
      <c r="D396" s="205">
        <f>Tannery!E240</f>
        <v>-3.6749999999999999E-4</v>
      </c>
      <c r="E396" s="205">
        <f>Tannery!F240</f>
        <v>-3.6749999999999999E-4</v>
      </c>
      <c r="F396" s="205">
        <f>Tannery!G240</f>
        <v>-3.6749999999999999E-4</v>
      </c>
      <c r="G396" s="205">
        <f>Tannery!H240</f>
        <v>-3.6749999999999999E-4</v>
      </c>
      <c r="H396" s="205">
        <f>Tannery!I240</f>
        <v>-3.6749999999999999E-4</v>
      </c>
      <c r="I396" s="205">
        <f>Tannery!J240</f>
        <v>-3.6749999999999999E-4</v>
      </c>
      <c r="J396" s="205">
        <f>Tannery!K240</f>
        <v>-3.6749999999999999E-4</v>
      </c>
      <c r="K396" s="206">
        <f>Tannery!L240</f>
        <v>-3.6749999999999999E-4</v>
      </c>
      <c r="L396" s="173"/>
    </row>
    <row r="397" spans="1:12" s="282" customFormat="1" x14ac:dyDescent="0.25">
      <c r="B397" s="283" t="s">
        <v>144</v>
      </c>
      <c r="C397" s="408">
        <f>Tannery!D241</f>
        <v>181.45363700545713</v>
      </c>
      <c r="D397" s="410">
        <f>Tannery!E241</f>
        <v>185.19228540510039</v>
      </c>
      <c r="E397" s="410">
        <f>Tannery!F241</f>
        <v>189.00496644632071</v>
      </c>
      <c r="F397" s="410">
        <f>Tannery!G241</f>
        <v>193.00272909148379</v>
      </c>
      <c r="G397" s="410">
        <f>Tannery!H241</f>
        <v>196.8154101327041</v>
      </c>
      <c r="H397" s="410">
        <f>Tannery!I241</f>
        <v>200.92422174023281</v>
      </c>
      <c r="I397" s="410">
        <f>Tannery!J241</f>
        <v>202.40487457177474</v>
      </c>
      <c r="J397" s="410">
        <f>Tannery!K241</f>
        <v>204.88496806460734</v>
      </c>
      <c r="K397" s="409">
        <f>Tannery!L241</f>
        <v>218.98818628504375</v>
      </c>
      <c r="L397" s="173"/>
    </row>
    <row r="398" spans="1:12" s="282" customFormat="1" x14ac:dyDescent="0.25">
      <c r="B398" s="283" t="s">
        <v>145</v>
      </c>
      <c r="C398" s="300">
        <f>Tannery!D242</f>
        <v>-3.6749999999999999E-4</v>
      </c>
      <c r="D398" s="205">
        <f>Tannery!E242</f>
        <v>-3.6749999999999999E-4</v>
      </c>
      <c r="E398" s="205">
        <f>Tannery!F242</f>
        <v>-3.6749999999999999E-4</v>
      </c>
      <c r="F398" s="205">
        <f>Tannery!G242</f>
        <v>-3.6749999999999999E-4</v>
      </c>
      <c r="G398" s="205">
        <f>Tannery!H242</f>
        <v>-3.6749999999999999E-4</v>
      </c>
      <c r="H398" s="205">
        <f>Tannery!I242</f>
        <v>-3.6749999999999999E-4</v>
      </c>
      <c r="I398" s="205">
        <f>Tannery!J242</f>
        <v>-3.6749999999999999E-4</v>
      </c>
      <c r="J398" s="205">
        <f>Tannery!K242</f>
        <v>-3.6749999999999999E-4</v>
      </c>
      <c r="K398" s="206">
        <f>Tannery!L242</f>
        <v>-3.6749999999999999E-4</v>
      </c>
      <c r="L398" s="173"/>
    </row>
    <row r="399" spans="1:12" s="282" customFormat="1" x14ac:dyDescent="0.25">
      <c r="B399" s="283" t="s">
        <v>146</v>
      </c>
      <c r="C399" s="300">
        <f>Tannery!D243</f>
        <v>-3.6749999999999999E-4</v>
      </c>
      <c r="D399" s="205">
        <f>Tannery!E243</f>
        <v>-3.6749999999999999E-4</v>
      </c>
      <c r="E399" s="205">
        <f>Tannery!F243</f>
        <v>-3.6749999999999999E-4</v>
      </c>
      <c r="F399" s="205">
        <f>Tannery!G243</f>
        <v>-3.6749999999999999E-4</v>
      </c>
      <c r="G399" s="205">
        <f>Tannery!H243</f>
        <v>-3.6749999999999999E-4</v>
      </c>
      <c r="H399" s="205">
        <f>Tannery!I243</f>
        <v>-3.6749999999999999E-4</v>
      </c>
      <c r="I399" s="205">
        <f>Tannery!J243</f>
        <v>-3.6749999999999999E-4</v>
      </c>
      <c r="J399" s="205">
        <f>Tannery!K243</f>
        <v>-3.6749999999999999E-4</v>
      </c>
      <c r="K399" s="206">
        <f>Tannery!L243</f>
        <v>-3.6749999999999999E-4</v>
      </c>
      <c r="L399" s="173"/>
    </row>
    <row r="400" spans="1:12" s="282" customFormat="1" x14ac:dyDescent="0.25">
      <c r="B400" s="283" t="s">
        <v>147</v>
      </c>
      <c r="C400" s="408">
        <f>Tannery!D244</f>
        <v>216.42989401879876</v>
      </c>
      <c r="D400" s="410">
        <f>Tannery!E244</f>
        <v>220.88918745278468</v>
      </c>
      <c r="E400" s="410">
        <f>Tannery!F244</f>
        <v>225.43678372704744</v>
      </c>
      <c r="F400" s="410">
        <f>Tannery!G244</f>
        <v>230.2051371020026</v>
      </c>
      <c r="G400" s="410">
        <f>Tannery!H244</f>
        <v>234.75273337626541</v>
      </c>
      <c r="H400" s="410">
        <f>Tannery!I244</f>
        <v>239.65354101163604</v>
      </c>
      <c r="I400" s="410">
        <f>Tannery!J244</f>
        <v>241.41959781717497</v>
      </c>
      <c r="J400" s="410">
        <f>Tannery!K244</f>
        <v>244.37774296645276</v>
      </c>
      <c r="K400" s="409">
        <f>Tannery!L244</f>
        <v>261.19943403921127</v>
      </c>
      <c r="L400" s="173"/>
    </row>
    <row r="401" spans="2:12" s="282" customFormat="1" x14ac:dyDescent="0.25">
      <c r="B401" s="283" t="s">
        <v>148</v>
      </c>
      <c r="C401" s="300">
        <f>Tannery!D245</f>
        <v>-3.6749999999999999E-4</v>
      </c>
      <c r="D401" s="205">
        <f>Tannery!E245</f>
        <v>-3.6749999999999999E-4</v>
      </c>
      <c r="E401" s="205">
        <f>Tannery!F245</f>
        <v>-3.6749999999999999E-4</v>
      </c>
      <c r="F401" s="205">
        <f>Tannery!G245</f>
        <v>-3.6749999999999999E-4</v>
      </c>
      <c r="G401" s="205">
        <f>Tannery!H245</f>
        <v>-3.6749999999999999E-4</v>
      </c>
      <c r="H401" s="205">
        <f>Tannery!I245</f>
        <v>-3.6749999999999999E-4</v>
      </c>
      <c r="I401" s="205">
        <f>Tannery!J245</f>
        <v>-3.6749999999999999E-4</v>
      </c>
      <c r="J401" s="205">
        <f>Tannery!K245</f>
        <v>-3.6749999999999999E-4</v>
      </c>
      <c r="K401" s="206">
        <f>Tannery!L245</f>
        <v>-3.6749999999999999E-4</v>
      </c>
      <c r="L401" s="173"/>
    </row>
    <row r="402" spans="2:12" s="282" customFormat="1" x14ac:dyDescent="0.25">
      <c r="B402" s="283" t="s">
        <v>149</v>
      </c>
      <c r="C402" s="408">
        <f>Tannery!D246</f>
        <v>5.3986520389722035</v>
      </c>
      <c r="D402" s="410">
        <f>Tannery!E246</f>
        <v>5.5098925476291187</v>
      </c>
      <c r="E402" s="410">
        <f>Tannery!F246</f>
        <v>5.6233358386356738</v>
      </c>
      <c r="F402" s="410">
        <f>Tannery!G246</f>
        <v>5.7422860855163336</v>
      </c>
      <c r="G402" s="410">
        <f>Tannery!H246</f>
        <v>5.8557293765228904</v>
      </c>
      <c r="H402" s="410">
        <f>Tannery!I246</f>
        <v>5.9779837969280134</v>
      </c>
      <c r="I402" s="410">
        <f>Tannery!J246</f>
        <v>6.0220394439208507</v>
      </c>
      <c r="J402" s="410">
        <f>Tannery!K246</f>
        <v>6.0958326526338524</v>
      </c>
      <c r="K402" s="409">
        <f>Tannery!L246</f>
        <v>6.5154626902406276</v>
      </c>
      <c r="L402" s="173"/>
    </row>
    <row r="403" spans="2:12" s="282" customFormat="1" x14ac:dyDescent="0.25">
      <c r="B403" s="283" t="s">
        <v>150</v>
      </c>
      <c r="C403" s="300">
        <f>Tannery!D247</f>
        <v>-3.6749999999999999E-4</v>
      </c>
      <c r="D403" s="205">
        <f>Tannery!E247</f>
        <v>-3.6749999999999999E-4</v>
      </c>
      <c r="E403" s="205">
        <f>Tannery!F247</f>
        <v>-3.6749999999999999E-4</v>
      </c>
      <c r="F403" s="205">
        <f>Tannery!G247</f>
        <v>-3.6749999999999999E-4</v>
      </c>
      <c r="G403" s="205">
        <f>Tannery!H247</f>
        <v>-3.6749999999999999E-4</v>
      </c>
      <c r="H403" s="205">
        <f>Tannery!I247</f>
        <v>-3.6749999999999999E-4</v>
      </c>
      <c r="I403" s="205">
        <f>Tannery!J247</f>
        <v>-3.6749999999999999E-4</v>
      </c>
      <c r="J403" s="205">
        <f>Tannery!K247</f>
        <v>-3.6749999999999999E-4</v>
      </c>
      <c r="K403" s="206">
        <f>Tannery!L247</f>
        <v>-3.6749999999999999E-4</v>
      </c>
      <c r="L403" s="173"/>
    </row>
    <row r="404" spans="2:12" s="282" customFormat="1" x14ac:dyDescent="0.25">
      <c r="B404" s="283" t="s">
        <v>151</v>
      </c>
      <c r="C404" s="300">
        <f>Tannery!D248</f>
        <v>-3.6749999999999999E-4</v>
      </c>
      <c r="D404" s="205">
        <f>Tannery!E248</f>
        <v>-3.6749999999999999E-4</v>
      </c>
      <c r="E404" s="205">
        <f>Tannery!F248</f>
        <v>-3.6749999999999999E-4</v>
      </c>
      <c r="F404" s="205">
        <f>Tannery!G248</f>
        <v>-3.6749999999999999E-4</v>
      </c>
      <c r="G404" s="205">
        <f>Tannery!H248</f>
        <v>-3.6749999999999999E-4</v>
      </c>
      <c r="H404" s="205">
        <f>Tannery!I248</f>
        <v>-3.6749999999999999E-4</v>
      </c>
      <c r="I404" s="205">
        <f>Tannery!J248</f>
        <v>-3.6749999999999999E-4</v>
      </c>
      <c r="J404" s="205">
        <f>Tannery!K248</f>
        <v>-3.6749999999999999E-4</v>
      </c>
      <c r="K404" s="206">
        <f>Tannery!L248</f>
        <v>-3.6749999999999999E-4</v>
      </c>
      <c r="L404" s="173"/>
    </row>
    <row r="405" spans="2:12" s="282" customFormat="1" x14ac:dyDescent="0.25">
      <c r="B405" s="283" t="s">
        <v>152</v>
      </c>
      <c r="C405" s="300">
        <f>Tannery!D249</f>
        <v>-3.6749999999999999E-4</v>
      </c>
      <c r="D405" s="205">
        <f>Tannery!E249</f>
        <v>-3.6749999999999999E-4</v>
      </c>
      <c r="E405" s="205">
        <f>Tannery!F249</f>
        <v>-3.6749999999999999E-4</v>
      </c>
      <c r="F405" s="205">
        <f>Tannery!G249</f>
        <v>-3.6749999999999999E-4</v>
      </c>
      <c r="G405" s="205">
        <f>Tannery!H249</f>
        <v>-3.6749999999999999E-4</v>
      </c>
      <c r="H405" s="205">
        <f>Tannery!I249</f>
        <v>-3.6749999999999999E-4</v>
      </c>
      <c r="I405" s="205">
        <f>Tannery!J249</f>
        <v>-3.6749999999999999E-4</v>
      </c>
      <c r="J405" s="205">
        <f>Tannery!K249</f>
        <v>-3.6749999999999999E-4</v>
      </c>
      <c r="K405" s="206">
        <f>Tannery!L249</f>
        <v>-3.6749999999999999E-4</v>
      </c>
      <c r="L405" s="173"/>
    </row>
    <row r="406" spans="2:12" s="282" customFormat="1" x14ac:dyDescent="0.25">
      <c r="B406" s="283" t="s">
        <v>153</v>
      </c>
      <c r="C406" s="300">
        <f>Tannery!D250</f>
        <v>-3.6749999999999999E-4</v>
      </c>
      <c r="D406" s="205">
        <f>Tannery!E250</f>
        <v>-3.6749999999999999E-4</v>
      </c>
      <c r="E406" s="205">
        <f>Tannery!F250</f>
        <v>-3.6749999999999999E-4</v>
      </c>
      <c r="F406" s="205">
        <f>Tannery!G250</f>
        <v>-3.6749999999999999E-4</v>
      </c>
      <c r="G406" s="205">
        <f>Tannery!H250</f>
        <v>-3.6749999999999999E-4</v>
      </c>
      <c r="H406" s="205">
        <f>Tannery!I250</f>
        <v>-3.6749999999999999E-4</v>
      </c>
      <c r="I406" s="205">
        <f>Tannery!J250</f>
        <v>-3.6749999999999999E-4</v>
      </c>
      <c r="J406" s="205">
        <f>Tannery!K250</f>
        <v>-3.6749999999999999E-4</v>
      </c>
      <c r="K406" s="206">
        <f>Tannery!L250</f>
        <v>-3.6749999999999999E-4</v>
      </c>
      <c r="L406" s="173"/>
    </row>
    <row r="407" spans="2:12" s="282" customFormat="1" x14ac:dyDescent="0.25">
      <c r="B407" s="283" t="s">
        <v>154</v>
      </c>
      <c r="C407" s="408">
        <f>Tannery!D251</f>
        <v>232.86169261567071</v>
      </c>
      <c r="D407" s="410">
        <f>Tannery!E251</f>
        <v>237.65954411948198</v>
      </c>
      <c r="E407" s="410">
        <f>Tannery!F251</f>
        <v>242.55240258376469</v>
      </c>
      <c r="F407" s="410">
        <f>Tannery!G251</f>
        <v>247.68277844922628</v>
      </c>
      <c r="G407" s="410">
        <f>Tannery!H251</f>
        <v>252.57563691350899</v>
      </c>
      <c r="H407" s="410">
        <f>Tannery!I251</f>
        <v>257.84852321967782</v>
      </c>
      <c r="I407" s="410">
        <f>Tannery!J251</f>
        <v>259.74866242910798</v>
      </c>
      <c r="J407" s="410">
        <f>Tannery!K251</f>
        <v>262.93139560490363</v>
      </c>
      <c r="K407" s="409">
        <f>Tannery!L251</f>
        <v>281.03022157472623</v>
      </c>
      <c r="L407" s="173"/>
    </row>
    <row r="408" spans="2:12" s="282" customFormat="1" x14ac:dyDescent="0.25">
      <c r="B408" s="283" t="s">
        <v>155</v>
      </c>
      <c r="C408" s="408">
        <f>Tannery!D252</f>
        <v>4391.5151775039994</v>
      </c>
      <c r="D408" s="410">
        <f>Tannery!E252</f>
        <v>4481.9972399367634</v>
      </c>
      <c r="E408" s="410">
        <f>Tannery!F252</f>
        <v>4574.2710263780955</v>
      </c>
      <c r="F408" s="410">
        <f>Tannery!G252</f>
        <v>4671.0241228408522</v>
      </c>
      <c r="G408" s="410">
        <f>Tannery!H252</f>
        <v>4763.2979092821852</v>
      </c>
      <c r="H408" s="410">
        <f>Tannery!I252</f>
        <v>4862.7385917577958</v>
      </c>
      <c r="I408" s="410">
        <f>Tannery!J252</f>
        <v>4898.5730719291869</v>
      </c>
      <c r="J408" s="410">
        <f>Tannery!K252</f>
        <v>4958.5958262162667</v>
      </c>
      <c r="K408" s="409">
        <f>Tannery!L252</f>
        <v>5299.9192498487682</v>
      </c>
      <c r="L408" s="173"/>
    </row>
    <row r="409" spans="2:12" s="282" customFormat="1" x14ac:dyDescent="0.25">
      <c r="B409" s="283" t="s">
        <v>156</v>
      </c>
      <c r="C409" s="408">
        <f>Tannery!D253</f>
        <v>958.44297065754404</v>
      </c>
      <c r="D409" s="410">
        <f>Tannery!E253</f>
        <v>978.1905792160735</v>
      </c>
      <c r="E409" s="410">
        <f>Tannery!F253</f>
        <v>998.32922952823742</v>
      </c>
      <c r="F409" s="410">
        <f>Tannery!G253</f>
        <v>1019.4454842244869</v>
      </c>
      <c r="G409" s="410">
        <f>Tannery!H253</f>
        <v>1039.5841345366507</v>
      </c>
      <c r="H409" s="410">
        <f>Tannery!I253</f>
        <v>1061.2869518633515</v>
      </c>
      <c r="I409" s="410">
        <f>Tannery!J253</f>
        <v>1069.1077869360365</v>
      </c>
      <c r="J409" s="410">
        <f>Tannery!K253</f>
        <v>1082.2076856827837</v>
      </c>
      <c r="K409" s="409">
        <f>Tannery!L253</f>
        <v>1156.7011397501083</v>
      </c>
      <c r="L409" s="173"/>
    </row>
    <row r="410" spans="2:12" s="282" customFormat="1" x14ac:dyDescent="0.25">
      <c r="B410" s="283" t="s">
        <v>157</v>
      </c>
      <c r="C410" s="300">
        <f>Tannery!D254</f>
        <v>-3.6749999999999999E-4</v>
      </c>
      <c r="D410" s="205">
        <f>Tannery!E254</f>
        <v>-3.6749999999999999E-4</v>
      </c>
      <c r="E410" s="205">
        <f>Tannery!F254</f>
        <v>-3.6749999999999999E-4</v>
      </c>
      <c r="F410" s="205">
        <f>Tannery!G254</f>
        <v>-3.6749999999999999E-4</v>
      </c>
      <c r="G410" s="205">
        <f>Tannery!H254</f>
        <v>-3.6749999999999999E-4</v>
      </c>
      <c r="H410" s="205">
        <f>Tannery!I254</f>
        <v>-3.6749999999999999E-4</v>
      </c>
      <c r="I410" s="205">
        <f>Tannery!J254</f>
        <v>-3.6749999999999999E-4</v>
      </c>
      <c r="J410" s="205">
        <f>Tannery!K254</f>
        <v>-3.6749999999999999E-4</v>
      </c>
      <c r="K410" s="206">
        <f>Tannery!L254</f>
        <v>-3.6749999999999999E-4</v>
      </c>
      <c r="L410" s="173"/>
    </row>
    <row r="411" spans="2:12" s="282" customFormat="1" x14ac:dyDescent="0.25">
      <c r="B411" s="283" t="s">
        <v>158</v>
      </c>
      <c r="C411" s="300">
        <f>Tannery!D255</f>
        <v>-3.6749999999999999E-4</v>
      </c>
      <c r="D411" s="205">
        <f>Tannery!E255</f>
        <v>-3.6749999999999999E-4</v>
      </c>
      <c r="E411" s="205">
        <f>Tannery!F255</f>
        <v>-3.6749999999999999E-4</v>
      </c>
      <c r="F411" s="205">
        <f>Tannery!G255</f>
        <v>-3.6749999999999999E-4</v>
      </c>
      <c r="G411" s="205">
        <f>Tannery!H255</f>
        <v>-3.6749999999999999E-4</v>
      </c>
      <c r="H411" s="205">
        <f>Tannery!I255</f>
        <v>-3.6749999999999999E-4</v>
      </c>
      <c r="I411" s="205">
        <f>Tannery!J255</f>
        <v>-3.6749999999999999E-4</v>
      </c>
      <c r="J411" s="205">
        <f>Tannery!K255</f>
        <v>-3.6749999999999999E-4</v>
      </c>
      <c r="K411" s="206">
        <f>Tannery!L255</f>
        <v>-3.6749999999999999E-4</v>
      </c>
      <c r="L411" s="173"/>
    </row>
    <row r="412" spans="2:12" s="282" customFormat="1" x14ac:dyDescent="0.25">
      <c r="B412" s="283" t="s">
        <v>159</v>
      </c>
      <c r="C412" s="408">
        <f>Tannery!D256</f>
        <v>984.02962847267315</v>
      </c>
      <c r="D412" s="410">
        <f>Tannery!E256</f>
        <v>1004.3044203113594</v>
      </c>
      <c r="E412" s="410">
        <f>Tannery!F256</f>
        <v>1024.9806931765543</v>
      </c>
      <c r="F412" s="410">
        <f>Tannery!G256</f>
        <v>1046.6606686080208</v>
      </c>
      <c r="G412" s="410">
        <f>Tannery!H256</f>
        <v>1067.3369414732156</v>
      </c>
      <c r="H412" s="410">
        <f>Tannery!I256</f>
        <v>1089.6191384444451</v>
      </c>
      <c r="I412" s="410">
        <f>Tannery!J256</f>
        <v>1097.6487589746177</v>
      </c>
      <c r="J412" s="410">
        <f>Tannery!K256</f>
        <v>1111.0983733626572</v>
      </c>
      <c r="K412" s="409">
        <f>Tannery!L256</f>
        <v>1187.5805089125529</v>
      </c>
      <c r="L412" s="173"/>
    </row>
    <row r="413" spans="2:12" s="282" customFormat="1" x14ac:dyDescent="0.25">
      <c r="B413" s="283" t="s">
        <v>160</v>
      </c>
      <c r="C413" s="408">
        <f>Tannery!D257</f>
        <v>1702.5687071158868</v>
      </c>
      <c r="D413" s="410">
        <f>Tannery!E257</f>
        <v>1737.6481596936524</v>
      </c>
      <c r="E413" s="410">
        <f>Tannery!F257</f>
        <v>1773.4222548967193</v>
      </c>
      <c r="F413" s="410">
        <f>Tannery!G257</f>
        <v>1810.9329566630424</v>
      </c>
      <c r="G413" s="410">
        <f>Tannery!H257</f>
        <v>1846.7070518661101</v>
      </c>
      <c r="H413" s="410">
        <f>Tannery!I257</f>
        <v>1885.2597175703866</v>
      </c>
      <c r="I413" s="410">
        <f>Tannery!J257</f>
        <v>1899.1525700764321</v>
      </c>
      <c r="J413" s="410">
        <f>Tannery!K257</f>
        <v>1922.4230980240584</v>
      </c>
      <c r="K413" s="409">
        <f>Tannery!L257</f>
        <v>2054.7525181441424</v>
      </c>
      <c r="L413" s="173"/>
    </row>
    <row r="414" spans="2:12" s="282" customFormat="1" x14ac:dyDescent="0.25">
      <c r="B414" s="283" t="s">
        <v>161</v>
      </c>
      <c r="C414" s="300">
        <f>Tannery!D258</f>
        <v>-3.6749999999999999E-4</v>
      </c>
      <c r="D414" s="205">
        <f>Tannery!E258</f>
        <v>-3.6749999999999999E-4</v>
      </c>
      <c r="E414" s="205">
        <f>Tannery!F258</f>
        <v>-3.6749999999999999E-4</v>
      </c>
      <c r="F414" s="205">
        <f>Tannery!G258</f>
        <v>-3.6749999999999999E-4</v>
      </c>
      <c r="G414" s="205">
        <f>Tannery!H258</f>
        <v>-3.6749999999999999E-4</v>
      </c>
      <c r="H414" s="205">
        <f>Tannery!I258</f>
        <v>-3.6749999999999999E-4</v>
      </c>
      <c r="I414" s="205">
        <f>Tannery!J258</f>
        <v>-3.6749999999999999E-4</v>
      </c>
      <c r="J414" s="205">
        <f>Tannery!K258</f>
        <v>-3.6749999999999999E-4</v>
      </c>
      <c r="K414" s="206">
        <f>Tannery!L258</f>
        <v>-3.6749999999999999E-4</v>
      </c>
      <c r="L414" s="173"/>
    </row>
    <row r="415" spans="2:12" s="282" customFormat="1" x14ac:dyDescent="0.25">
      <c r="B415" s="283" t="s">
        <v>162</v>
      </c>
      <c r="C415" s="408">
        <f>Tannery!D259</f>
        <v>1586.8418969979173</v>
      </c>
      <c r="D415" s="410">
        <f>Tannery!E259</f>
        <v>1619.5369334553409</v>
      </c>
      <c r="E415" s="410">
        <f>Tannery!F259</f>
        <v>1652.8793963772673</v>
      </c>
      <c r="F415" s="410">
        <f>Tannery!G259</f>
        <v>1687.8404254604534</v>
      </c>
      <c r="G415" s="410">
        <f>Tannery!H259</f>
        <v>1721.1828883823803</v>
      </c>
      <c r="H415" s="410">
        <f>Tannery!I259</f>
        <v>1757.1150571623207</v>
      </c>
      <c r="I415" s="410">
        <f>Tannery!J259</f>
        <v>1770.0635864523892</v>
      </c>
      <c r="J415" s="410">
        <f>Tannery!K259</f>
        <v>1791.7523730132546</v>
      </c>
      <c r="K415" s="409">
        <f>Tannery!L259</f>
        <v>1915.0871145011583</v>
      </c>
      <c r="L415" s="173"/>
    </row>
    <row r="416" spans="2:12" s="282" customFormat="1" x14ac:dyDescent="0.25">
      <c r="B416" s="283" t="s">
        <v>163</v>
      </c>
      <c r="C416" s="408">
        <f>Tannery!D260</f>
        <v>1593.4146164366662</v>
      </c>
      <c r="D416" s="410">
        <f>Tannery!E260</f>
        <v>1626.2450761220198</v>
      </c>
      <c r="E416" s="410">
        <f>Tannery!F260</f>
        <v>1659.7256439199546</v>
      </c>
      <c r="F416" s="410">
        <f>Tannery!G260</f>
        <v>1694.8314819993427</v>
      </c>
      <c r="G416" s="410">
        <f>Tannery!H260</f>
        <v>1728.3120497972773</v>
      </c>
      <c r="H416" s="410">
        <f>Tannery!I260</f>
        <v>1764.3930500455369</v>
      </c>
      <c r="I416" s="410">
        <f>Tannery!J260</f>
        <v>1777.3952122971627</v>
      </c>
      <c r="J416" s="410">
        <f>Tannery!K260</f>
        <v>1799.1738340686345</v>
      </c>
      <c r="K416" s="409">
        <f>Tannery!L260</f>
        <v>1923.0194295153642</v>
      </c>
      <c r="L416" s="173"/>
    </row>
    <row r="417" spans="1:12" s="282" customFormat="1" x14ac:dyDescent="0.25">
      <c r="B417" s="283" t="s">
        <v>164</v>
      </c>
      <c r="C417" s="300">
        <f>Tannery!D261</f>
        <v>-3.6749999999999999E-4</v>
      </c>
      <c r="D417" s="205">
        <f>Tannery!E261</f>
        <v>-3.6749999999999999E-4</v>
      </c>
      <c r="E417" s="205">
        <f>Tannery!F261</f>
        <v>-3.6749999999999999E-4</v>
      </c>
      <c r="F417" s="205">
        <f>Tannery!G261</f>
        <v>-3.6749999999999999E-4</v>
      </c>
      <c r="G417" s="205">
        <f>Tannery!H261</f>
        <v>-3.6749999999999999E-4</v>
      </c>
      <c r="H417" s="205">
        <f>Tannery!I261</f>
        <v>-3.6749999999999999E-4</v>
      </c>
      <c r="I417" s="205">
        <f>Tannery!J261</f>
        <v>-3.6749999999999999E-4</v>
      </c>
      <c r="J417" s="205">
        <f>Tannery!K261</f>
        <v>-3.6749999999999999E-4</v>
      </c>
      <c r="K417" s="206">
        <f>Tannery!L261</f>
        <v>-3.6749999999999999E-4</v>
      </c>
      <c r="L417" s="173"/>
    </row>
    <row r="418" spans="1:12" s="282" customFormat="1" x14ac:dyDescent="0.25">
      <c r="B418" s="283" t="s">
        <v>165</v>
      </c>
      <c r="C418" s="300">
        <f>Tannery!D262</f>
        <v>-3.6749999999999999E-4</v>
      </c>
      <c r="D418" s="205">
        <f>Tannery!E262</f>
        <v>-3.6749999999999999E-4</v>
      </c>
      <c r="E418" s="205">
        <f>Tannery!F262</f>
        <v>-3.6749999999999999E-4</v>
      </c>
      <c r="F418" s="205">
        <f>Tannery!G262</f>
        <v>-3.6749999999999999E-4</v>
      </c>
      <c r="G418" s="205">
        <f>Tannery!H262</f>
        <v>-3.6749999999999999E-4</v>
      </c>
      <c r="H418" s="205">
        <f>Tannery!I262</f>
        <v>-3.6749999999999999E-4</v>
      </c>
      <c r="I418" s="205">
        <f>Tannery!J262</f>
        <v>-3.6749999999999999E-4</v>
      </c>
      <c r="J418" s="205">
        <f>Tannery!K262</f>
        <v>-3.6749999999999999E-4</v>
      </c>
      <c r="K418" s="206">
        <f>Tannery!L262</f>
        <v>-3.6749999999999999E-4</v>
      </c>
      <c r="L418" s="173"/>
    </row>
    <row r="419" spans="1:12" s="282" customFormat="1" x14ac:dyDescent="0.25">
      <c r="B419" s="283" t="s">
        <v>166</v>
      </c>
      <c r="C419" s="300">
        <f>Tannery!D263</f>
        <v>-3.6749999999999999E-4</v>
      </c>
      <c r="D419" s="205">
        <f>Tannery!E263</f>
        <v>-3.6749999999999999E-4</v>
      </c>
      <c r="E419" s="205">
        <f>Tannery!F263</f>
        <v>-3.6749999999999999E-4</v>
      </c>
      <c r="F419" s="205">
        <f>Tannery!G263</f>
        <v>-3.6749999999999999E-4</v>
      </c>
      <c r="G419" s="205">
        <f>Tannery!H263</f>
        <v>-3.6749999999999999E-4</v>
      </c>
      <c r="H419" s="205">
        <f>Tannery!I263</f>
        <v>-3.6749999999999999E-4</v>
      </c>
      <c r="I419" s="205">
        <f>Tannery!J263</f>
        <v>-3.6749999999999999E-4</v>
      </c>
      <c r="J419" s="205">
        <f>Tannery!K263</f>
        <v>-3.6749999999999999E-4</v>
      </c>
      <c r="K419" s="206">
        <f>Tannery!L263</f>
        <v>-3.6749999999999999E-4</v>
      </c>
      <c r="L419" s="173"/>
    </row>
    <row r="420" spans="1:12" s="282" customFormat="1" x14ac:dyDescent="0.25">
      <c r="B420" s="283" t="s">
        <v>167</v>
      </c>
      <c r="C420" s="300">
        <f>Tannery!D264</f>
        <v>-3.6749999999999999E-4</v>
      </c>
      <c r="D420" s="205">
        <f>Tannery!E264</f>
        <v>-3.6749999999999999E-4</v>
      </c>
      <c r="E420" s="205">
        <f>Tannery!F264</f>
        <v>-3.6749999999999999E-4</v>
      </c>
      <c r="F420" s="205">
        <f>Tannery!G264</f>
        <v>-3.6749999999999999E-4</v>
      </c>
      <c r="G420" s="205">
        <f>Tannery!H264</f>
        <v>-3.6749999999999999E-4</v>
      </c>
      <c r="H420" s="205">
        <f>Tannery!I264</f>
        <v>-3.6749999999999999E-4</v>
      </c>
      <c r="I420" s="205">
        <f>Tannery!J264</f>
        <v>-3.6749999999999999E-4</v>
      </c>
      <c r="J420" s="205">
        <f>Tannery!K264</f>
        <v>-3.6749999999999999E-4</v>
      </c>
      <c r="K420" s="206">
        <f>Tannery!L264</f>
        <v>-3.6749999999999999E-4</v>
      </c>
      <c r="L420" s="173"/>
    </row>
    <row r="421" spans="1:12" s="282" customFormat="1" x14ac:dyDescent="0.25">
      <c r="B421" s="283" t="s">
        <v>168</v>
      </c>
      <c r="C421" s="300">
        <f>Tannery!D265</f>
        <v>-3.6749999999999999E-4</v>
      </c>
      <c r="D421" s="205">
        <f>Tannery!E265</f>
        <v>-3.6749999999999999E-4</v>
      </c>
      <c r="E421" s="205">
        <f>Tannery!F265</f>
        <v>-3.6749999999999999E-4</v>
      </c>
      <c r="F421" s="205">
        <f>Tannery!G265</f>
        <v>-3.6749999999999999E-4</v>
      </c>
      <c r="G421" s="205">
        <f>Tannery!H265</f>
        <v>-3.6749999999999999E-4</v>
      </c>
      <c r="H421" s="205">
        <f>Tannery!I265</f>
        <v>-3.6749999999999999E-4</v>
      </c>
      <c r="I421" s="205">
        <f>Tannery!J265</f>
        <v>-3.6749999999999999E-4</v>
      </c>
      <c r="J421" s="205">
        <f>Tannery!K265</f>
        <v>-3.6749999999999999E-4</v>
      </c>
      <c r="K421" s="206">
        <f>Tannery!L265</f>
        <v>-3.6749999999999999E-4</v>
      </c>
      <c r="L421" s="173"/>
    </row>
    <row r="422" spans="1:12" s="282" customFormat="1" x14ac:dyDescent="0.25">
      <c r="B422" s="283" t="s">
        <v>169</v>
      </c>
      <c r="C422" s="300">
        <f>Tannery!D266</f>
        <v>-3.6749999999999999E-4</v>
      </c>
      <c r="D422" s="205">
        <f>Tannery!E266</f>
        <v>-3.6749999999999999E-4</v>
      </c>
      <c r="E422" s="205">
        <f>Tannery!F266</f>
        <v>-3.6749999999999999E-4</v>
      </c>
      <c r="F422" s="205">
        <f>Tannery!G266</f>
        <v>-3.6749999999999999E-4</v>
      </c>
      <c r="G422" s="205">
        <f>Tannery!H266</f>
        <v>-3.6749999999999999E-4</v>
      </c>
      <c r="H422" s="205">
        <f>Tannery!I266</f>
        <v>-3.6749999999999999E-4</v>
      </c>
      <c r="I422" s="205">
        <f>Tannery!J266</f>
        <v>-3.6749999999999999E-4</v>
      </c>
      <c r="J422" s="205">
        <f>Tannery!K266</f>
        <v>-3.6749999999999999E-4</v>
      </c>
      <c r="K422" s="206">
        <f>Tannery!L266</f>
        <v>-3.6749999999999999E-4</v>
      </c>
      <c r="L422" s="173"/>
    </row>
    <row r="423" spans="1:12" s="282" customFormat="1" x14ac:dyDescent="0.25">
      <c r="B423" s="283" t="s">
        <v>170</v>
      </c>
      <c r="C423" s="408">
        <f>Tannery!D267</f>
        <v>1207.7368293700865</v>
      </c>
      <c r="D423" s="410">
        <f>Tannery!E267</f>
        <v>1232.6208475022527</v>
      </c>
      <c r="E423" s="410">
        <f>Tannery!F267</f>
        <v>1257.9976184687193</v>
      </c>
      <c r="F423" s="410">
        <f>Tannery!G267</f>
        <v>1284.6062715209368</v>
      </c>
      <c r="G423" s="410">
        <f>Tannery!H267</f>
        <v>1309.9830424874031</v>
      </c>
      <c r="H423" s="410">
        <f>Tannery!I267</f>
        <v>1337.3308247910711</v>
      </c>
      <c r="I423" s="410">
        <f>Tannery!J267</f>
        <v>1347.1858814770776</v>
      </c>
      <c r="J423" s="410">
        <f>Tannery!K267</f>
        <v>1363.6931014261381</v>
      </c>
      <c r="K423" s="409">
        <f>Tannery!L267</f>
        <v>1457.5625163603495</v>
      </c>
      <c r="L423" s="173"/>
    </row>
    <row r="424" spans="1:12" s="282" customFormat="1" x14ac:dyDescent="0.25">
      <c r="B424" s="283" t="s">
        <v>171</v>
      </c>
      <c r="C424" s="408">
        <f>Tannery!D268</f>
        <v>1123.2304365861739</v>
      </c>
      <c r="D424" s="410">
        <f>Tannery!E268</f>
        <v>1146.3732989306664</v>
      </c>
      <c r="E424" s="410">
        <f>Tannery!F268</f>
        <v>1169.9744357770305</v>
      </c>
      <c r="F424" s="410">
        <f>Tannery!G268</f>
        <v>1194.7212588780721</v>
      </c>
      <c r="G424" s="410">
        <f>Tannery!H268</f>
        <v>1218.3223957244361</v>
      </c>
      <c r="H424" s="410">
        <f>Tannery!I268</f>
        <v>1243.7566305782846</v>
      </c>
      <c r="I424" s="410">
        <f>Tannery!J268</f>
        <v>1252.9221206157076</v>
      </c>
      <c r="J424" s="410">
        <f>Tannery!K268</f>
        <v>1268.2743164283906</v>
      </c>
      <c r="K424" s="409">
        <f>Tannery!L268</f>
        <v>1355.5756090348436</v>
      </c>
      <c r="L424" s="173"/>
    </row>
    <row r="425" spans="1:12" s="282" customFormat="1" x14ac:dyDescent="0.25">
      <c r="B425" s="283" t="s">
        <v>172</v>
      </c>
      <c r="C425" s="300">
        <f>Tannery!D269</f>
        <v>-3.6749999999999999E-4</v>
      </c>
      <c r="D425" s="205">
        <f>Tannery!E269</f>
        <v>-3.6749999999999999E-4</v>
      </c>
      <c r="E425" s="205">
        <f>Tannery!F269</f>
        <v>-3.6749999999999999E-4</v>
      </c>
      <c r="F425" s="205">
        <f>Tannery!G269</f>
        <v>-3.6749999999999999E-4</v>
      </c>
      <c r="G425" s="205">
        <f>Tannery!H269</f>
        <v>-3.6749999999999999E-4</v>
      </c>
      <c r="H425" s="205">
        <f>Tannery!I269</f>
        <v>-3.6749999999999999E-4</v>
      </c>
      <c r="I425" s="205">
        <f>Tannery!J269</f>
        <v>-3.6749999999999999E-4</v>
      </c>
      <c r="J425" s="205">
        <f>Tannery!K269</f>
        <v>-3.6749999999999999E-4</v>
      </c>
      <c r="K425" s="206">
        <f>Tannery!L269</f>
        <v>-3.6749999999999999E-4</v>
      </c>
      <c r="L425" s="173"/>
    </row>
    <row r="426" spans="1:12" s="282" customFormat="1" x14ac:dyDescent="0.25">
      <c r="B426" s="283" t="s">
        <v>173</v>
      </c>
      <c r="C426" s="408">
        <f>Tannery!D270</f>
        <v>14661.154560568997</v>
      </c>
      <c r="D426" s="410">
        <f>Tannery!E270</f>
        <v>14963.23058009878</v>
      </c>
      <c r="E426" s="410">
        <f>Tannery!F270</f>
        <v>15271.28830298558</v>
      </c>
      <c r="F426" s="410">
        <f>Tannery!G270</f>
        <v>15594.300284264948</v>
      </c>
      <c r="G426" s="410">
        <f>Tannery!H270</f>
        <v>15902.358007151748</v>
      </c>
      <c r="H426" s="410">
        <f>Tannery!I270</f>
        <v>16234.342543466653</v>
      </c>
      <c r="I426" s="410">
        <f>Tannery!J270</f>
        <v>16353.976610607158</v>
      </c>
      <c r="J426" s="410">
        <f>Tannery!K270</f>
        <v>16554.363673067506</v>
      </c>
      <c r="K426" s="409">
        <f>Tannery!L270</f>
        <v>17693.878162580819</v>
      </c>
      <c r="L426" s="173"/>
    </row>
    <row r="427" spans="1:12" s="282" customFormat="1" x14ac:dyDescent="0.25">
      <c r="B427" s="283" t="s">
        <v>193</v>
      </c>
      <c r="C427" s="300">
        <f>Tannery!D271</f>
        <v>-3.6749999999999999E-4</v>
      </c>
      <c r="D427" s="205">
        <f>Tannery!E271</f>
        <v>-3.6749999999999999E-4</v>
      </c>
      <c r="E427" s="205">
        <f>Tannery!F271</f>
        <v>-3.6749999999999999E-4</v>
      </c>
      <c r="F427" s="205">
        <f>Tannery!G271</f>
        <v>-3.6749999999999999E-4</v>
      </c>
      <c r="G427" s="205">
        <f>Tannery!H271</f>
        <v>-3.6749999999999999E-4</v>
      </c>
      <c r="H427" s="205">
        <f>Tannery!I271</f>
        <v>-3.6749999999999999E-4</v>
      </c>
      <c r="I427" s="205">
        <f>Tannery!J271</f>
        <v>-3.6749999999999999E-4</v>
      </c>
      <c r="J427" s="205">
        <f>Tannery!K271</f>
        <v>-3.6749999999999999E-4</v>
      </c>
      <c r="K427" s="206">
        <f>Tannery!L271</f>
        <v>-3.6749999999999999E-4</v>
      </c>
      <c r="L427" s="173"/>
    </row>
    <row r="428" spans="1:12" s="282" customFormat="1" x14ac:dyDescent="0.25">
      <c r="B428" s="283" t="s">
        <v>174</v>
      </c>
      <c r="C428" s="300">
        <f>Tannery!D272</f>
        <v>-3.6749999999999999E-4</v>
      </c>
      <c r="D428" s="205">
        <f>Tannery!E272</f>
        <v>-3.6749999999999999E-4</v>
      </c>
      <c r="E428" s="205">
        <f>Tannery!F272</f>
        <v>-3.6749999999999999E-4</v>
      </c>
      <c r="F428" s="205">
        <f>Tannery!G272</f>
        <v>-3.6749999999999999E-4</v>
      </c>
      <c r="G428" s="205">
        <f>Tannery!H272</f>
        <v>-3.6749999999999999E-4</v>
      </c>
      <c r="H428" s="205">
        <f>Tannery!I272</f>
        <v>-3.6749999999999999E-4</v>
      </c>
      <c r="I428" s="205">
        <f>Tannery!J272</f>
        <v>-3.6749999999999999E-4</v>
      </c>
      <c r="J428" s="205">
        <f>Tannery!K272</f>
        <v>-3.6749999999999999E-4</v>
      </c>
      <c r="K428" s="206">
        <f>Tannery!L272</f>
        <v>-3.6749999999999999E-4</v>
      </c>
      <c r="L428" s="173"/>
    </row>
    <row r="429" spans="1:12" s="282" customFormat="1" x14ac:dyDescent="0.25">
      <c r="B429" s="283" t="s">
        <v>175</v>
      </c>
      <c r="C429" s="408">
        <f>Tannery!D273</f>
        <v>13909.986624711999</v>
      </c>
      <c r="D429" s="410">
        <f>Tannery!E273</f>
        <v>14196.5857039069</v>
      </c>
      <c r="E429" s="410">
        <f>Tannery!F273</f>
        <v>14488.860012392792</v>
      </c>
      <c r="F429" s="410">
        <f>Tannery!G273</f>
        <v>14795.32239410615</v>
      </c>
      <c r="G429" s="410">
        <f>Tannery!H273</f>
        <v>15087.596702592042</v>
      </c>
      <c r="H429" s="410">
        <f>Tannery!I273</f>
        <v>15402.571928241885</v>
      </c>
      <c r="I429" s="410">
        <f>Tannery!J273</f>
        <v>15516.076514061651</v>
      </c>
      <c r="J429" s="410">
        <f>Tannery!K273</f>
        <v>15706.196695309754</v>
      </c>
      <c r="K429" s="409">
        <f>Tannery!L273</f>
        <v>16787.327875243001</v>
      </c>
      <c r="L429" s="173"/>
    </row>
    <row r="430" spans="1:12" s="282" customFormat="1" x14ac:dyDescent="0.25">
      <c r="B430" s="283" t="s">
        <v>176</v>
      </c>
      <c r="C430" s="408">
        <f>Tannery!D274</f>
        <v>613.60994010318882</v>
      </c>
      <c r="D430" s="410">
        <f>Tannery!E274</f>
        <v>626.25266573923977</v>
      </c>
      <c r="E430" s="410">
        <f>Tannery!F274</f>
        <v>639.14574237798502</v>
      </c>
      <c r="F430" s="410">
        <f>Tannery!G274</f>
        <v>652.66469652346518</v>
      </c>
      <c r="G430" s="410">
        <f>Tannery!H274</f>
        <v>665.5577731622102</v>
      </c>
      <c r="H430" s="410">
        <f>Tannery!I274</f>
        <v>679.45225381173168</v>
      </c>
      <c r="I430" s="410">
        <f>Tannery!J274</f>
        <v>684.45927386561345</v>
      </c>
      <c r="J430" s="410">
        <f>Tannery!K274</f>
        <v>692.84603245586504</v>
      </c>
      <c r="K430" s="409">
        <f>Tannery!L274</f>
        <v>740.53789846908705</v>
      </c>
      <c r="L430" s="173"/>
    </row>
    <row r="431" spans="1:12" s="282" customFormat="1" x14ac:dyDescent="0.25">
      <c r="B431" s="283" t="s">
        <v>177</v>
      </c>
      <c r="C431" s="408">
        <f>Tannery!D275</f>
        <v>7690.5508557959738</v>
      </c>
      <c r="D431" s="410">
        <f>Tannery!E275</f>
        <v>7849.0057055619645</v>
      </c>
      <c r="E431" s="410">
        <f>Tannery!F275</f>
        <v>8010.5982751253041</v>
      </c>
      <c r="F431" s="410">
        <f>Tannery!G275</f>
        <v>8180.0351441820085</v>
      </c>
      <c r="G431" s="410">
        <f>Tannery!H275</f>
        <v>8341.6277137453453</v>
      </c>
      <c r="H431" s="410">
        <f>Tannery!I275</f>
        <v>8515.7711624980711</v>
      </c>
      <c r="I431" s="410">
        <f>Tannery!J275</f>
        <v>8578.5255584449988</v>
      </c>
      <c r="J431" s="410">
        <f>Tannery!K275</f>
        <v>8683.6391716561029</v>
      </c>
      <c r="K431" s="409">
        <f>Tannery!L275</f>
        <v>9281.3747930505888</v>
      </c>
      <c r="L431" s="173"/>
    </row>
    <row r="432" spans="1:12" x14ac:dyDescent="0.25">
      <c r="A432" s="277"/>
      <c r="B432" s="285" t="s">
        <v>269</v>
      </c>
      <c r="C432" s="411">
        <f>C62+C99+C136+C173+C210+C247+C284+C321+C358+C395</f>
        <v>23748812.953906115</v>
      </c>
      <c r="D432" s="411">
        <f t="shared" ref="D432:K432" si="59">D62+D99+D136+D173+D210+D247+D284+D321+D358+D395</f>
        <v>23642965.178959835</v>
      </c>
      <c r="E432" s="411">
        <f t="shared" si="59"/>
        <v>23705003.407555699</v>
      </c>
      <c r="F432" s="411">
        <f t="shared" si="59"/>
        <v>23617536.022098385</v>
      </c>
      <c r="G432" s="411">
        <f t="shared" si="59"/>
        <v>23539471.358427759</v>
      </c>
      <c r="H432" s="411">
        <f t="shared" si="59"/>
        <v>23468447.247081757</v>
      </c>
      <c r="I432" s="411">
        <f t="shared" si="59"/>
        <v>23308402.387048803</v>
      </c>
      <c r="J432" s="411">
        <f t="shared" si="59"/>
        <v>24200438.750669792</v>
      </c>
      <c r="K432" s="411">
        <f t="shared" si="59"/>
        <v>23986172.737181611</v>
      </c>
      <c r="L432" s="288"/>
    </row>
    <row r="433" spans="1:11" x14ac:dyDescent="0.25">
      <c r="A433" s="277"/>
      <c r="B433" s="286"/>
      <c r="C433" s="286"/>
      <c r="D433" s="286"/>
      <c r="E433" s="291"/>
      <c r="F433" s="291"/>
      <c r="G433" s="291"/>
      <c r="H433" s="277"/>
      <c r="I433" s="277"/>
      <c r="J433" s="277"/>
      <c r="K433" s="277"/>
    </row>
  </sheetData>
  <pageMargins left="0.7" right="0.7" top="0.75" bottom="0.75" header="0.3" footer="0.3"/>
  <pageSetup paperSize="9" scale="85" fitToHeight="0" orientation="landscape"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L276"/>
  <sheetViews>
    <sheetView topLeftCell="A67" zoomScale="80" zoomScaleNormal="80" workbookViewId="0">
      <selection activeCell="B149" sqref="B149"/>
    </sheetView>
  </sheetViews>
  <sheetFormatPr defaultRowHeight="15.75" x14ac:dyDescent="0.25"/>
  <cols>
    <col min="1" max="1" width="5.7109375" style="2" customWidth="1"/>
    <col min="2" max="2" width="70.140625" style="2" customWidth="1"/>
    <col min="3" max="3" width="18.5703125" style="2" customWidth="1"/>
    <col min="4" max="5" width="15.5703125" style="2" customWidth="1"/>
    <col min="6" max="12" width="13.85546875" style="2" bestFit="1" customWidth="1"/>
    <col min="13" max="16384" width="9.140625" style="2"/>
  </cols>
  <sheetData>
    <row r="2" spans="2:5" x14ac:dyDescent="0.25">
      <c r="B2" s="1" t="s">
        <v>647</v>
      </c>
    </row>
    <row r="3" spans="2:5" ht="18.75" customHeight="1" thickBot="1" x14ac:dyDescent="0.3">
      <c r="C3" s="1"/>
      <c r="D3" s="1"/>
      <c r="E3" s="1"/>
    </row>
    <row r="4" spans="2:5" ht="18.75" x14ac:dyDescent="0.35">
      <c r="B4" s="157" t="s">
        <v>70</v>
      </c>
      <c r="C4" s="4" t="s">
        <v>3</v>
      </c>
      <c r="D4" s="118"/>
      <c r="E4" s="118"/>
    </row>
    <row r="5" spans="2:5" x14ac:dyDescent="0.25">
      <c r="B5" s="9" t="s">
        <v>4</v>
      </c>
      <c r="C5" s="71">
        <v>0.55000000000000004</v>
      </c>
      <c r="D5" s="13"/>
      <c r="E5" s="13"/>
    </row>
    <row r="6" spans="2:5" x14ac:dyDescent="0.25">
      <c r="B6" s="7" t="s">
        <v>5</v>
      </c>
      <c r="C6" s="8">
        <v>3</v>
      </c>
      <c r="D6" s="13"/>
      <c r="E6" s="13"/>
    </row>
    <row r="7" spans="2:5" x14ac:dyDescent="0.25">
      <c r="B7" s="7" t="s">
        <v>2</v>
      </c>
      <c r="C7" s="8">
        <v>2.5</v>
      </c>
      <c r="D7" s="13"/>
      <c r="E7" s="13"/>
    </row>
    <row r="8" spans="2:5" x14ac:dyDescent="0.25">
      <c r="B8" s="7" t="s">
        <v>6</v>
      </c>
      <c r="C8" s="8">
        <v>9</v>
      </c>
      <c r="D8" s="13"/>
      <c r="E8" s="13"/>
    </row>
    <row r="9" spans="2:5" x14ac:dyDescent="0.25">
      <c r="B9" s="9" t="s">
        <v>50</v>
      </c>
      <c r="C9" s="8">
        <v>1</v>
      </c>
      <c r="D9" s="13"/>
      <c r="E9" s="13"/>
    </row>
    <row r="10" spans="2:5" x14ac:dyDescent="0.25">
      <c r="B10" s="9" t="s">
        <v>7</v>
      </c>
      <c r="C10" s="8">
        <v>2.2400000000000002</v>
      </c>
      <c r="D10" s="13"/>
      <c r="E10" s="13"/>
    </row>
    <row r="11" spans="2:5" x14ac:dyDescent="0.25">
      <c r="B11" s="7" t="s">
        <v>1</v>
      </c>
      <c r="C11" s="8">
        <v>2.9</v>
      </c>
      <c r="D11" s="13"/>
      <c r="E11" s="13"/>
    </row>
    <row r="12" spans="2:5" x14ac:dyDescent="0.25">
      <c r="B12" s="7" t="s">
        <v>12</v>
      </c>
      <c r="C12" s="8">
        <v>4.0999999999999996</v>
      </c>
      <c r="D12" s="13"/>
      <c r="E12" s="13"/>
    </row>
    <row r="13" spans="2:5" x14ac:dyDescent="0.25">
      <c r="B13" s="7" t="s">
        <v>59</v>
      </c>
      <c r="C13" s="8">
        <v>9</v>
      </c>
      <c r="D13" s="13"/>
      <c r="E13" s="13"/>
    </row>
    <row r="14" spans="2:5" x14ac:dyDescent="0.25">
      <c r="B14" s="7" t="s">
        <v>8</v>
      </c>
      <c r="C14" s="8">
        <v>5.9</v>
      </c>
      <c r="D14" s="13"/>
      <c r="E14" s="13"/>
    </row>
    <row r="15" spans="2:5" x14ac:dyDescent="0.25">
      <c r="B15" s="5" t="s">
        <v>9</v>
      </c>
      <c r="C15" s="6">
        <v>6.12</v>
      </c>
      <c r="D15" s="13"/>
      <c r="E15" s="13"/>
    </row>
    <row r="16" spans="2:5" ht="16.5" thickBot="1" x14ac:dyDescent="0.3">
      <c r="B16" s="10" t="s">
        <v>10</v>
      </c>
      <c r="C16" s="11">
        <v>3.1</v>
      </c>
      <c r="D16" s="13"/>
      <c r="E16" s="13"/>
    </row>
    <row r="17" spans="2:12" x14ac:dyDescent="0.25">
      <c r="B17" s="12"/>
      <c r="C17" s="13"/>
      <c r="D17" s="13"/>
      <c r="E17" s="13"/>
    </row>
    <row r="18" spans="2:12" x14ac:dyDescent="0.25">
      <c r="B18" s="14"/>
      <c r="C18" s="15"/>
      <c r="D18" s="15"/>
      <c r="E18" s="15"/>
    </row>
    <row r="19" spans="2:12" s="19" customFormat="1" ht="18.75" x14ac:dyDescent="0.25">
      <c r="B19" s="16" t="s">
        <v>71</v>
      </c>
      <c r="C19" s="17" t="s">
        <v>15</v>
      </c>
      <c r="D19" s="17">
        <v>2005</v>
      </c>
      <c r="E19" s="17">
        <v>2006</v>
      </c>
      <c r="F19" s="17">
        <v>2007</v>
      </c>
      <c r="G19" s="17">
        <v>2008</v>
      </c>
      <c r="H19" s="17">
        <v>2009</v>
      </c>
      <c r="I19" s="17">
        <v>2010</v>
      </c>
      <c r="J19" s="17">
        <v>2011</v>
      </c>
      <c r="K19" s="17">
        <v>2012</v>
      </c>
      <c r="L19" s="18">
        <v>2013</v>
      </c>
    </row>
    <row r="20" spans="2:12" s="19" customFormat="1" x14ac:dyDescent="0.25">
      <c r="B20" s="167" t="s">
        <v>192</v>
      </c>
      <c r="C20" s="21"/>
      <c r="D20" s="170"/>
      <c r="E20" s="170"/>
      <c r="F20" s="170"/>
      <c r="G20" s="170"/>
      <c r="H20" s="170"/>
      <c r="I20" s="170"/>
      <c r="J20" s="170"/>
      <c r="K20" s="170"/>
      <c r="L20" s="171"/>
    </row>
    <row r="21" spans="2:12" s="19" customFormat="1" x14ac:dyDescent="0.25">
      <c r="B21" s="158" t="s">
        <v>143</v>
      </c>
      <c r="C21" s="21"/>
      <c r="D21" s="22">
        <f>(State_Production_Rubber!D7*0.25)+(State_Production_Rubber!E7*0.75)</f>
        <v>0</v>
      </c>
      <c r="E21" s="22">
        <f>(State_Production_Rubber!E7*0.25)+(State_Production_Rubber!F7*0.75)</f>
        <v>0</v>
      </c>
      <c r="F21" s="22">
        <f>(State_Production_Rubber!F7*0.25)+(State_Production_Rubber!G7*0.75)</f>
        <v>0</v>
      </c>
      <c r="G21" s="22">
        <f>(State_Production_Rubber!G7*0.25)+(State_Production_Rubber!H7*0.75)</f>
        <v>0</v>
      </c>
      <c r="H21" s="22">
        <f>(State_Production_Rubber!H7*0.25)+(State_Production_Rubber!I7*0.75)</f>
        <v>0</v>
      </c>
      <c r="I21" s="22">
        <f>(State_Production_Rubber!I7*0.25)+(State_Production_Rubber!J7*0.75)</f>
        <v>0</v>
      </c>
      <c r="J21" s="22">
        <f>(State_Production_Rubber!J7*0.25)+(State_Production_Rubber!K7*0.75)</f>
        <v>0</v>
      </c>
      <c r="K21" s="22">
        <f>(State_Production_Rubber!K7*0.25)+(State_Production_Rubber!L7*0.75)</f>
        <v>0</v>
      </c>
      <c r="L21" s="133">
        <f>(State_Production_Rubber!L7*0.25)+(State_Production_Rubber!M7*0.75)</f>
        <v>0</v>
      </c>
    </row>
    <row r="22" spans="2:12" s="19" customFormat="1" x14ac:dyDescent="0.25">
      <c r="B22" s="158" t="s">
        <v>144</v>
      </c>
      <c r="C22" s="21"/>
      <c r="D22" s="22">
        <f>(State_Production_Rubber!D8*0.25)+(State_Production_Rubber!E8*0.75)</f>
        <v>29349.796074380167</v>
      </c>
      <c r="E22" s="22">
        <f>(State_Production_Rubber!E8*0.25)+(State_Production_Rubber!F8*0.75)</f>
        <v>31557.585411890159</v>
      </c>
      <c r="F22" s="22">
        <f>(State_Production_Rubber!F8*0.25)+(State_Production_Rubber!G8*0.75)</f>
        <v>31998.030966351802</v>
      </c>
      <c r="G22" s="22">
        <f>(State_Production_Rubber!G8*0.25)+(State_Production_Rubber!H8*0.75)</f>
        <v>32345.179097819968</v>
      </c>
      <c r="H22" s="22">
        <f>(State_Production_Rubber!H8*0.25)+(State_Production_Rubber!I8*0.75)</f>
        <v>32515.903795594575</v>
      </c>
      <c r="I22" s="22">
        <f>(State_Production_Rubber!I8*0.25)+(State_Production_Rubber!J8*0.75)</f>
        <v>34385.226542005381</v>
      </c>
      <c r="J22" s="22">
        <f>(State_Production_Rubber!J8*0.25)+(State_Production_Rubber!K8*0.75)</f>
        <v>35114.493534936337</v>
      </c>
      <c r="K22" s="22">
        <f>(State_Production_Rubber!K8*0.25)+(State_Production_Rubber!L8*0.75)</f>
        <v>34795.82684722187</v>
      </c>
      <c r="L22" s="133">
        <f>(State_Production_Rubber!L8*0.25)+(State_Production_Rubber!M8*0.75)</f>
        <v>32893.60357618743</v>
      </c>
    </row>
    <row r="23" spans="2:12" s="19" customFormat="1" x14ac:dyDescent="0.25">
      <c r="B23" s="158" t="s">
        <v>145</v>
      </c>
      <c r="C23" s="21"/>
      <c r="D23" s="22">
        <f>(State_Production_Rubber!D9*0.25)+(State_Production_Rubber!E9*0.75)</f>
        <v>0</v>
      </c>
      <c r="E23" s="22">
        <f>(State_Production_Rubber!E9*0.25)+(State_Production_Rubber!F9*0.75)</f>
        <v>0</v>
      </c>
      <c r="F23" s="22">
        <f>(State_Production_Rubber!F9*0.25)+(State_Production_Rubber!G9*0.75)</f>
        <v>0</v>
      </c>
      <c r="G23" s="22">
        <f>(State_Production_Rubber!G9*0.25)+(State_Production_Rubber!H9*0.75)</f>
        <v>0</v>
      </c>
      <c r="H23" s="22">
        <f>(State_Production_Rubber!H9*0.25)+(State_Production_Rubber!I9*0.75)</f>
        <v>0</v>
      </c>
      <c r="I23" s="22">
        <f>(State_Production_Rubber!I9*0.25)+(State_Production_Rubber!J9*0.75)</f>
        <v>0</v>
      </c>
      <c r="J23" s="22">
        <f>(State_Production_Rubber!J9*0.25)+(State_Production_Rubber!K9*0.75)</f>
        <v>0</v>
      </c>
      <c r="K23" s="22">
        <f>(State_Production_Rubber!K9*0.25)+(State_Production_Rubber!L9*0.75)</f>
        <v>0</v>
      </c>
      <c r="L23" s="133">
        <f>(State_Production_Rubber!L9*0.25)+(State_Production_Rubber!M9*0.75)</f>
        <v>0</v>
      </c>
    </row>
    <row r="24" spans="2:12" s="19" customFormat="1" x14ac:dyDescent="0.25">
      <c r="B24" s="158" t="s">
        <v>146</v>
      </c>
      <c r="C24" s="21"/>
      <c r="D24" s="22">
        <f>(State_Production_Rubber!D10*0.25)+(State_Production_Rubber!E10*0.75)</f>
        <v>1371.9201407541323</v>
      </c>
      <c r="E24" s="22">
        <f>(State_Production_Rubber!E10*0.25)+(State_Production_Rubber!F10*0.75)</f>
        <v>1708.0346117701945</v>
      </c>
      <c r="F24" s="22">
        <f>(State_Production_Rubber!F10*0.25)+(State_Production_Rubber!G10*0.75)</f>
        <v>1808.5300402443856</v>
      </c>
      <c r="G24" s="22">
        <f>(State_Production_Rubber!G10*0.25)+(State_Production_Rubber!H10*0.75)</f>
        <v>1542.2559563186499</v>
      </c>
      <c r="H24" s="22">
        <f>(State_Production_Rubber!H10*0.25)+(State_Production_Rubber!I10*0.75)</f>
        <v>1452.0743238017092</v>
      </c>
      <c r="I24" s="22">
        <f>(State_Production_Rubber!I10*0.25)+(State_Production_Rubber!J10*0.75)</f>
        <v>1504.017982622142</v>
      </c>
      <c r="J24" s="22">
        <f>(State_Production_Rubber!J10*0.25)+(State_Production_Rubber!K10*0.75)</f>
        <v>380.48021019677998</v>
      </c>
      <c r="K24" s="22">
        <f>(State_Production_Rubber!K10*0.25)+(State_Production_Rubber!L10*0.75)</f>
        <v>0</v>
      </c>
      <c r="L24" s="133">
        <f>(State_Production_Rubber!L10*0.25)+(State_Production_Rubber!M10*0.75)</f>
        <v>1318.3274397244545</v>
      </c>
    </row>
    <row r="25" spans="2:12" s="19" customFormat="1" x14ac:dyDescent="0.25">
      <c r="B25" s="158" t="s">
        <v>147</v>
      </c>
      <c r="C25" s="21"/>
      <c r="D25" s="22">
        <f>(State_Production_Rubber!D11*0.25)+(State_Production_Rubber!E11*0.75)</f>
        <v>410.80573217975211</v>
      </c>
      <c r="E25" s="22">
        <f>(State_Production_Rubber!E11*0.25)+(State_Production_Rubber!F11*0.75)</f>
        <v>400.23034990669157</v>
      </c>
      <c r="F25" s="22">
        <f>(State_Production_Rubber!F11*0.25)+(State_Production_Rubber!G11*0.75)</f>
        <v>252.15251343217184</v>
      </c>
      <c r="G25" s="22">
        <f>(State_Production_Rubber!G11*0.25)+(State_Production_Rubber!H11*0.75)</f>
        <v>206.06103651537086</v>
      </c>
      <c r="H25" s="22">
        <f>(State_Production_Rubber!H11*0.25)+(State_Production_Rubber!I11*0.75)</f>
        <v>207.43918911452985</v>
      </c>
      <c r="I25" s="22">
        <f>(State_Production_Rubber!I11*0.25)+(State_Production_Rubber!J11*0.75)</f>
        <v>214.85971180316315</v>
      </c>
      <c r="J25" s="22">
        <f>(State_Production_Rubber!J11*0.25)+(State_Production_Rubber!K11*0.75)</f>
        <v>54.354315742397141</v>
      </c>
      <c r="K25" s="22">
        <f>(State_Production_Rubber!K11*0.25)+(State_Production_Rubber!L11*0.75)</f>
        <v>0</v>
      </c>
      <c r="L25" s="133">
        <f>(State_Production_Rubber!L11*0.25)+(State_Production_Rubber!M11*0.75)</f>
        <v>329.58185993111363</v>
      </c>
    </row>
    <row r="26" spans="2:12" s="19" customFormat="1" x14ac:dyDescent="0.25">
      <c r="B26" s="158" t="s">
        <v>148</v>
      </c>
      <c r="C26" s="21"/>
      <c r="D26" s="22">
        <f>(State_Production_Rubber!D12*0.25)+(State_Production_Rubber!E12*0.75)</f>
        <v>0</v>
      </c>
      <c r="E26" s="22">
        <f>(State_Production_Rubber!E12*0.25)+(State_Production_Rubber!F12*0.75)</f>
        <v>0</v>
      </c>
      <c r="F26" s="22">
        <f>(State_Production_Rubber!F12*0.25)+(State_Production_Rubber!G12*0.75)</f>
        <v>0</v>
      </c>
      <c r="G26" s="22">
        <f>(State_Production_Rubber!G12*0.25)+(State_Production_Rubber!H12*0.75)</f>
        <v>0</v>
      </c>
      <c r="H26" s="22">
        <f>(State_Production_Rubber!H12*0.25)+(State_Production_Rubber!I12*0.75)</f>
        <v>0</v>
      </c>
      <c r="I26" s="22">
        <f>(State_Production_Rubber!I12*0.25)+(State_Production_Rubber!J12*0.75)</f>
        <v>0</v>
      </c>
      <c r="J26" s="22">
        <f>(State_Production_Rubber!J12*0.25)+(State_Production_Rubber!K12*0.75)</f>
        <v>0</v>
      </c>
      <c r="K26" s="22">
        <f>(State_Production_Rubber!K12*0.25)+(State_Production_Rubber!L12*0.75)</f>
        <v>0</v>
      </c>
      <c r="L26" s="133">
        <f>(State_Production_Rubber!L12*0.25)+(State_Production_Rubber!M12*0.75)</f>
        <v>0</v>
      </c>
    </row>
    <row r="27" spans="2:12" s="19" customFormat="1" x14ac:dyDescent="0.25">
      <c r="B27" s="158" t="s">
        <v>149</v>
      </c>
      <c r="C27" s="21"/>
      <c r="D27" s="22">
        <f>(State_Production_Rubber!D13*0.25)+(State_Production_Rubber!E13*0.75)</f>
        <v>2524.1738752582642</v>
      </c>
      <c r="E27" s="22">
        <f>(State_Production_Rubber!E13*0.25)+(State_Production_Rubber!F13*0.75)</f>
        <v>2955.226642895228</v>
      </c>
      <c r="F27" s="22">
        <f>(State_Production_Rubber!F13*0.25)+(State_Production_Rubber!G13*0.75)</f>
        <v>2864.4736826740623</v>
      </c>
      <c r="G27" s="22">
        <f>(State_Production_Rubber!G13*0.25)+(State_Production_Rubber!H13*0.75)</f>
        <v>2416.4144527356602</v>
      </c>
      <c r="H27" s="22">
        <f>(State_Production_Rubber!H13*0.25)+(State_Production_Rubber!I13*0.75)</f>
        <v>2126.4407865319135</v>
      </c>
      <c r="I27" s="22">
        <f>(State_Production_Rubber!I13*0.25)+(State_Production_Rubber!J13*0.75)</f>
        <v>1985.5341708044402</v>
      </c>
      <c r="J27" s="22">
        <f>(State_Production_Rubber!J13*0.25)+(State_Production_Rubber!K13*0.75)</f>
        <v>489.18884168157427</v>
      </c>
      <c r="K27" s="22">
        <f>(State_Production_Rubber!K13*0.25)+(State_Production_Rubber!L13*0.75)</f>
        <v>0</v>
      </c>
      <c r="L27" s="133">
        <f>(State_Production_Rubber!L13*0.25)+(State_Production_Rubber!M13*0.75)</f>
        <v>1153.5365097588979</v>
      </c>
    </row>
    <row r="28" spans="2:12" s="19" customFormat="1" x14ac:dyDescent="0.25">
      <c r="B28" s="158" t="s">
        <v>150</v>
      </c>
      <c r="C28" s="21"/>
      <c r="D28" s="22">
        <f>(State_Production_Rubber!D14*0.25)+(State_Production_Rubber!E14*0.75)</f>
        <v>0</v>
      </c>
      <c r="E28" s="22">
        <f>(State_Production_Rubber!E14*0.25)+(State_Production_Rubber!F14*0.75)</f>
        <v>0</v>
      </c>
      <c r="F28" s="22">
        <f>(State_Production_Rubber!F14*0.25)+(State_Production_Rubber!G14*0.75)</f>
        <v>0</v>
      </c>
      <c r="G28" s="22">
        <f>(State_Production_Rubber!G14*0.25)+(State_Production_Rubber!H14*0.75)</f>
        <v>0</v>
      </c>
      <c r="H28" s="22">
        <f>(State_Production_Rubber!H14*0.25)+(State_Production_Rubber!I14*0.75)</f>
        <v>0</v>
      </c>
      <c r="I28" s="22">
        <f>(State_Production_Rubber!I14*0.25)+(State_Production_Rubber!J14*0.75)</f>
        <v>0</v>
      </c>
      <c r="J28" s="22">
        <f>(State_Production_Rubber!J14*0.25)+(State_Production_Rubber!K14*0.75)</f>
        <v>0</v>
      </c>
      <c r="K28" s="22">
        <f>(State_Production_Rubber!K14*0.25)+(State_Production_Rubber!L14*0.75)</f>
        <v>0</v>
      </c>
      <c r="L28" s="133">
        <f>(State_Production_Rubber!L14*0.25)+(State_Production_Rubber!M14*0.75)</f>
        <v>0</v>
      </c>
    </row>
    <row r="29" spans="2:12" s="19" customFormat="1" x14ac:dyDescent="0.25">
      <c r="B29" s="158" t="s">
        <v>151</v>
      </c>
      <c r="C29" s="21"/>
      <c r="D29" s="22">
        <f>(State_Production_Rubber!D15*0.25)+(State_Production_Rubber!E15*0.75)</f>
        <v>0</v>
      </c>
      <c r="E29" s="22">
        <f>(State_Production_Rubber!E15*0.25)+(State_Production_Rubber!F15*0.75)</f>
        <v>0</v>
      </c>
      <c r="F29" s="22">
        <f>(State_Production_Rubber!F15*0.25)+(State_Production_Rubber!G15*0.75)</f>
        <v>0</v>
      </c>
      <c r="G29" s="22">
        <f>(State_Production_Rubber!G15*0.25)+(State_Production_Rubber!H15*0.75)</f>
        <v>0</v>
      </c>
      <c r="H29" s="22">
        <f>(State_Production_Rubber!H15*0.25)+(State_Production_Rubber!I15*0.75)</f>
        <v>0</v>
      </c>
      <c r="I29" s="22">
        <f>(State_Production_Rubber!I15*0.25)+(State_Production_Rubber!J15*0.75)</f>
        <v>0</v>
      </c>
      <c r="J29" s="22">
        <f>(State_Production_Rubber!J15*0.25)+(State_Production_Rubber!K15*0.75)</f>
        <v>0</v>
      </c>
      <c r="K29" s="22">
        <f>(State_Production_Rubber!K15*0.25)+(State_Production_Rubber!L15*0.75)</f>
        <v>0</v>
      </c>
      <c r="L29" s="133">
        <f>(State_Production_Rubber!L15*0.25)+(State_Production_Rubber!M15*0.75)</f>
        <v>0</v>
      </c>
    </row>
    <row r="30" spans="2:12" s="19" customFormat="1" x14ac:dyDescent="0.25">
      <c r="B30" s="158" t="s">
        <v>152</v>
      </c>
      <c r="C30" s="21"/>
      <c r="D30" s="22">
        <f>(State_Production_Rubber!D16*0.25)+(State_Production_Rubber!E16*0.75)</f>
        <v>34514.537467716946</v>
      </c>
      <c r="E30" s="22">
        <f>(State_Production_Rubber!E16*0.25)+(State_Production_Rubber!F16*0.75)</f>
        <v>34917.209638096501</v>
      </c>
      <c r="F30" s="22">
        <f>(State_Production_Rubber!F16*0.25)+(State_Production_Rubber!G16*0.75)</f>
        <v>31516.952794378296</v>
      </c>
      <c r="G30" s="22">
        <f>(State_Production_Rubber!G16*0.25)+(State_Production_Rubber!H16*0.75)</f>
        <v>30072.10406105762</v>
      </c>
      <c r="H30" s="22">
        <f>(State_Production_Rubber!H16*0.25)+(State_Production_Rubber!I16*0.75)</f>
        <v>28783.511176396896</v>
      </c>
      <c r="I30" s="22">
        <f>(State_Production_Rubber!I16*0.25)+(State_Production_Rubber!J16*0.75)</f>
        <v>27479.025150307054</v>
      </c>
      <c r="J30" s="22">
        <f>(State_Production_Rubber!J16*0.25)+(State_Production_Rubber!K16*0.75)</f>
        <v>28127.869666158054</v>
      </c>
      <c r="K30" s="22">
        <f>(State_Production_Rubber!K16*0.25)+(State_Production_Rubber!L16*0.75)</f>
        <v>27811.446745091936</v>
      </c>
      <c r="L30" s="133">
        <f>(State_Production_Rubber!L16*0.25)+(State_Production_Rubber!M16*0.75)</f>
        <v>25356.668604688744</v>
      </c>
    </row>
    <row r="31" spans="2:12" s="19" customFormat="1" x14ac:dyDescent="0.25">
      <c r="B31" s="158" t="s">
        <v>153</v>
      </c>
      <c r="C31" s="21"/>
      <c r="D31" s="22">
        <f>(State_Production_Rubber!D17*0.25)+(State_Production_Rubber!E17*0.75)</f>
        <v>4629.8389178719008</v>
      </c>
      <c r="E31" s="22">
        <f>(State_Production_Rubber!E17*0.25)+(State_Production_Rubber!F17*0.75)</f>
        <v>5002.8793738336444</v>
      </c>
      <c r="F31" s="22">
        <f>(State_Production_Rubber!F17*0.25)+(State_Production_Rubber!G17*0.75)</f>
        <v>4873.9515051678236</v>
      </c>
      <c r="G31" s="22">
        <f>(State_Production_Rubber!G17*0.25)+(State_Production_Rubber!H17*0.75)</f>
        <v>4789.3181902090573</v>
      </c>
      <c r="H31" s="22">
        <f>(State_Production_Rubber!H17*0.25)+(State_Production_Rubber!I17*0.75)</f>
        <v>4615.7110559062721</v>
      </c>
      <c r="I31" s="22">
        <f>(State_Production_Rubber!I17*0.25)+(State_Production_Rubber!J17*0.75)</f>
        <v>5216.1025013511635</v>
      </c>
      <c r="J31" s="22">
        <f>(State_Production_Rubber!J17*0.25)+(State_Production_Rubber!K17*0.75)</f>
        <v>1358.8578935599285</v>
      </c>
      <c r="K31" s="22">
        <f>(State_Production_Rubber!K17*0.25)+(State_Production_Rubber!L17*0.75)</f>
        <v>0</v>
      </c>
      <c r="L31" s="133">
        <f>(State_Production_Rubber!L17*0.25)+(State_Production_Rubber!M17*0.75)</f>
        <v>4778.9369690011481</v>
      </c>
    </row>
    <row r="32" spans="2:12" s="19" customFormat="1" x14ac:dyDescent="0.25">
      <c r="B32" s="158" t="s">
        <v>154</v>
      </c>
      <c r="C32" s="21"/>
      <c r="D32" s="22">
        <f>(State_Production_Rubber!D18*0.25)+(State_Production_Rubber!E18*0.75)</f>
        <v>69860.674821797526</v>
      </c>
      <c r="E32" s="22">
        <f>(State_Production_Rubber!E18*0.25)+(State_Production_Rubber!F18*0.75)</f>
        <v>78641.096523260465</v>
      </c>
      <c r="F32" s="22">
        <f>(State_Production_Rubber!F18*0.25)+(State_Production_Rubber!G18*0.75)</f>
        <v>76430.717698354783</v>
      </c>
      <c r="G32" s="22">
        <f>(State_Production_Rubber!G18*0.25)+(State_Production_Rubber!H18*0.75)</f>
        <v>78678.20886870267</v>
      </c>
      <c r="H32" s="22">
        <f>(State_Production_Rubber!H18*0.25)+(State_Production_Rubber!I18*0.75)</f>
        <v>81055.16126353071</v>
      </c>
      <c r="I32" s="22">
        <f>(State_Production_Rubber!I18*0.25)+(State_Production_Rubber!J18*0.75)</f>
        <v>84602.929685870302</v>
      </c>
      <c r="J32" s="22">
        <f>(State_Production_Rubber!J18*0.25)+(State_Production_Rubber!K18*0.75)</f>
        <v>92700.978138482591</v>
      </c>
      <c r="K32" s="22">
        <f>(State_Production_Rubber!K18*0.25)+(State_Production_Rubber!L18*0.75)</f>
        <v>98424.244816776583</v>
      </c>
      <c r="L32" s="133">
        <f>(State_Production_Rubber!L18*0.25)+(State_Production_Rubber!M18*0.75)</f>
        <v>94923.629314734062</v>
      </c>
    </row>
    <row r="33" spans="2:12" s="19" customFormat="1" x14ac:dyDescent="0.25">
      <c r="B33" s="158" t="s">
        <v>155</v>
      </c>
      <c r="C33" s="21"/>
      <c r="D33" s="22">
        <f>(State_Production_Rubber!D19*0.25)+(State_Production_Rubber!E19*0.75)</f>
        <v>61598.341575413222</v>
      </c>
      <c r="E33" s="22">
        <f>(State_Production_Rubber!E19*0.25)+(State_Production_Rubber!F19*0.75)</f>
        <v>67592.428152825916</v>
      </c>
      <c r="F33" s="22">
        <f>(State_Production_Rubber!F19*0.25)+(State_Production_Rubber!G19*0.75)</f>
        <v>71064.954472687343</v>
      </c>
      <c r="G33" s="22">
        <f>(State_Production_Rubber!G19*0.25)+(State_Production_Rubber!H19*0.75)</f>
        <v>75381.232284456739</v>
      </c>
      <c r="H33" s="22">
        <f>(State_Production_Rubber!H19*0.25)+(State_Production_Rubber!I19*0.75)</f>
        <v>75405.279831779495</v>
      </c>
      <c r="I33" s="22">
        <f>(State_Production_Rubber!I19*0.25)+(State_Production_Rubber!J19*0.75)</f>
        <v>73539.579044838087</v>
      </c>
      <c r="J33" s="22">
        <f>(State_Production_Rubber!J19*0.25)+(State_Production_Rubber!K19*0.75)</f>
        <v>76887.034699568554</v>
      </c>
      <c r="K33" s="22">
        <f>(State_Production_Rubber!K19*0.25)+(State_Production_Rubber!L19*0.75)</f>
        <v>75803.555245367927</v>
      </c>
      <c r="L33" s="133">
        <f>(State_Production_Rubber!L19*0.25)+(State_Production_Rubber!M19*0.75)</f>
        <v>71981.546059539367</v>
      </c>
    </row>
    <row r="34" spans="2:12" s="19" customFormat="1" x14ac:dyDescent="0.25">
      <c r="B34" s="158" t="s">
        <v>156</v>
      </c>
      <c r="C34" s="21"/>
      <c r="D34" s="22">
        <f>(State_Production_Rubber!D20*0.25)+(State_Production_Rubber!E20*0.75)</f>
        <v>1327.9868595041321</v>
      </c>
      <c r="E34" s="22">
        <f>(State_Production_Rubber!E20*0.25)+(State_Production_Rubber!F20*0.75)</f>
        <v>2168.8771924153561</v>
      </c>
      <c r="F34" s="22">
        <f>(State_Production_Rubber!F20*0.25)+(State_Production_Rubber!G20*0.75)</f>
        <v>3160.0886423254165</v>
      </c>
      <c r="G34" s="22">
        <f>(State_Production_Rubber!G20*0.25)+(State_Production_Rubber!H20*0.75)</f>
        <v>1629.2773868431764</v>
      </c>
      <c r="H34" s="22">
        <f>(State_Production_Rubber!H20*0.25)+(State_Production_Rubber!I20*0.75)</f>
        <v>4145.0018201309531</v>
      </c>
      <c r="I34" s="22">
        <f>(State_Production_Rubber!I20*0.25)+(State_Production_Rubber!J20*0.75)</f>
        <v>5697.6186895334604</v>
      </c>
      <c r="J34" s="22">
        <f>(State_Production_Rubber!J20*0.25)+(State_Production_Rubber!K20*0.75)</f>
        <v>1467.5665250447225</v>
      </c>
      <c r="K34" s="22">
        <f>(State_Production_Rubber!K20*0.25)+(State_Production_Rubber!L20*0.75)</f>
        <v>0</v>
      </c>
      <c r="L34" s="133">
        <f>(State_Production_Rubber!L20*0.25)+(State_Production_Rubber!M20*0.75)</f>
        <v>4449.3551090700339</v>
      </c>
    </row>
    <row r="35" spans="2:12" s="19" customFormat="1" x14ac:dyDescent="0.25">
      <c r="B35" s="158" t="s">
        <v>157</v>
      </c>
      <c r="C35" s="21"/>
      <c r="D35" s="22">
        <f>(State_Production_Rubber!D21*0.25)+(State_Production_Rubber!E21*0.75)</f>
        <v>0</v>
      </c>
      <c r="E35" s="22">
        <f>(State_Production_Rubber!E21*0.25)+(State_Production_Rubber!F21*0.75)</f>
        <v>0</v>
      </c>
      <c r="F35" s="22">
        <f>(State_Production_Rubber!F21*0.25)+(State_Production_Rubber!G21*0.75)</f>
        <v>0</v>
      </c>
      <c r="G35" s="22">
        <f>(State_Production_Rubber!G21*0.25)+(State_Production_Rubber!H21*0.75)</f>
        <v>0</v>
      </c>
      <c r="H35" s="22">
        <f>(State_Production_Rubber!H21*0.25)+(State_Production_Rubber!I21*0.75)</f>
        <v>0</v>
      </c>
      <c r="I35" s="22">
        <f>(State_Production_Rubber!I21*0.25)+(State_Production_Rubber!J21*0.75)</f>
        <v>0</v>
      </c>
      <c r="J35" s="22">
        <f>(State_Production_Rubber!J21*0.25)+(State_Production_Rubber!K21*0.75)</f>
        <v>0</v>
      </c>
      <c r="K35" s="22">
        <f>(State_Production_Rubber!K21*0.25)+(State_Production_Rubber!L21*0.75)</f>
        <v>0</v>
      </c>
      <c r="L35" s="133">
        <f>(State_Production_Rubber!L21*0.25)+(State_Production_Rubber!M21*0.75)</f>
        <v>0</v>
      </c>
    </row>
    <row r="36" spans="2:12" s="19" customFormat="1" x14ac:dyDescent="0.25">
      <c r="B36" s="158" t="s">
        <v>158</v>
      </c>
      <c r="C36" s="21"/>
      <c r="D36" s="22">
        <f>(State_Production_Rubber!D22*0.25)+(State_Production_Rubber!E22*0.75)</f>
        <v>4446.4026924070249</v>
      </c>
      <c r="E36" s="22">
        <f>(State_Production_Rubber!E22*0.25)+(State_Production_Rubber!F22*0.75)</f>
        <v>4956.3783924286863</v>
      </c>
      <c r="F36" s="22">
        <f>(State_Production_Rubber!F22*0.25)+(State_Production_Rubber!G22*0.75)</f>
        <v>4574.4654030346628</v>
      </c>
      <c r="G36" s="22">
        <f>(State_Production_Rubber!G22*0.25)+(State_Production_Rubber!H22*0.75)</f>
        <v>4533.3428033381597</v>
      </c>
      <c r="H36" s="22">
        <f>(State_Production_Rubber!H22*0.25)+(State_Production_Rubber!I22*0.75)</f>
        <v>4252.8815730638271</v>
      </c>
      <c r="I36" s="22">
        <f>(State_Production_Rubber!I22*0.25)+(State_Production_Rubber!J22*0.75)</f>
        <v>4134.1312888360717</v>
      </c>
      <c r="J36" s="22">
        <f>(State_Production_Rubber!J22*0.25)+(State_Production_Rubber!K22*0.75)</f>
        <v>1032.7319991055456</v>
      </c>
      <c r="K36" s="22">
        <f>(State_Production_Rubber!K22*0.25)+(State_Production_Rubber!L22*0.75)</f>
        <v>0</v>
      </c>
      <c r="L36" s="133">
        <f>(State_Production_Rubber!L22*0.25)+(State_Production_Rubber!M22*0.75)</f>
        <v>3790.1913892078073</v>
      </c>
    </row>
    <row r="37" spans="2:12" s="19" customFormat="1" x14ac:dyDescent="0.25">
      <c r="B37" s="158" t="s">
        <v>159</v>
      </c>
      <c r="C37" s="21"/>
      <c r="D37" s="22">
        <f>(State_Production_Rubber!D23*0.25)+(State_Production_Rubber!E23*0.75)</f>
        <v>37480.329477014464</v>
      </c>
      <c r="E37" s="22">
        <f>(State_Production_Rubber!E23*0.25)+(State_Production_Rubber!F23*0.75)</f>
        <v>40609.269266195683</v>
      </c>
      <c r="F37" s="22">
        <f>(State_Production_Rubber!F23*0.25)+(State_Production_Rubber!G23*0.75)</f>
        <v>42987.340831439273</v>
      </c>
      <c r="G37" s="22">
        <f>(State_Production_Rubber!G23*0.25)+(State_Production_Rubber!H23*0.75)</f>
        <v>46014.332763469763</v>
      </c>
      <c r="H37" s="22">
        <f>(State_Production_Rubber!H23*0.25)+(State_Production_Rubber!I23*0.75)</f>
        <v>44342.963144850495</v>
      </c>
      <c r="I37" s="22">
        <f>(State_Production_Rubber!I23*0.25)+(State_Production_Rubber!J23*0.75)</f>
        <v>44305.224742528299</v>
      </c>
      <c r="J37" s="22">
        <f>(State_Production_Rubber!J23*0.25)+(State_Production_Rubber!K23*0.75)</f>
        <v>46698.601724455439</v>
      </c>
      <c r="K37" s="22">
        <f>(State_Production_Rubber!K23*0.25)+(State_Production_Rubber!L23*0.75)</f>
        <v>48121.663664524094</v>
      </c>
      <c r="L37" s="133">
        <f>(State_Production_Rubber!L23*0.25)+(State_Production_Rubber!M23*0.75)</f>
        <v>44224.122898428941</v>
      </c>
    </row>
    <row r="38" spans="2:12" s="19" customFormat="1" x14ac:dyDescent="0.25">
      <c r="B38" s="158" t="s">
        <v>160</v>
      </c>
      <c r="C38" s="21"/>
      <c r="D38" s="22">
        <f>(State_Production_Rubber!D24*0.25)+(State_Production_Rubber!E24*0.75)</f>
        <v>161429.29618801654</v>
      </c>
      <c r="E38" s="22">
        <f>(State_Production_Rubber!E24*0.25)+(State_Production_Rubber!F24*0.75)</f>
        <v>161121.88647127434</v>
      </c>
      <c r="F38" s="22">
        <f>(State_Production_Rubber!F24*0.25)+(State_Production_Rubber!G24*0.75)</f>
        <v>156644.60297711141</v>
      </c>
      <c r="G38" s="22">
        <f>(State_Production_Rubber!G24*0.25)+(State_Production_Rubber!H24*0.75)</f>
        <v>155318.79245184356</v>
      </c>
      <c r="H38" s="22">
        <f>(State_Production_Rubber!H24*0.25)+(State_Production_Rubber!I24*0.75)</f>
        <v>155060.4156668951</v>
      </c>
      <c r="I38" s="22">
        <f>(State_Production_Rubber!I24*0.25)+(State_Production_Rubber!J24*0.75)</f>
        <v>157127.67958976782</v>
      </c>
      <c r="J38" s="22">
        <f>(State_Production_Rubber!J24*0.25)+(State_Production_Rubber!K24*0.75)</f>
        <v>171278.47673103231</v>
      </c>
      <c r="K38" s="22">
        <f>(State_Production_Rubber!K24*0.25)+(State_Production_Rubber!L24*0.75)</f>
        <v>172032.95657113471</v>
      </c>
      <c r="L38" s="133">
        <f>(State_Production_Rubber!L24*0.25)+(State_Production_Rubber!M24*0.75)</f>
        <v>163654.50106264671</v>
      </c>
    </row>
    <row r="39" spans="2:12" s="19" customFormat="1" x14ac:dyDescent="0.25">
      <c r="B39" s="158" t="s">
        <v>161</v>
      </c>
      <c r="C39" s="21"/>
      <c r="D39" s="22">
        <f>(State_Production_Rubber!D25*0.25)+(State_Production_Rubber!E25*0.75)</f>
        <v>0</v>
      </c>
      <c r="E39" s="22">
        <f>(State_Production_Rubber!E25*0.25)+(State_Production_Rubber!F25*0.75)</f>
        <v>0</v>
      </c>
      <c r="F39" s="22">
        <f>(State_Production_Rubber!F25*0.25)+(State_Production_Rubber!G25*0.75)</f>
        <v>0</v>
      </c>
      <c r="G39" s="22">
        <f>(State_Production_Rubber!G25*0.25)+(State_Production_Rubber!H25*0.75)</f>
        <v>0</v>
      </c>
      <c r="H39" s="22">
        <f>(State_Production_Rubber!H25*0.25)+(State_Production_Rubber!I25*0.75)</f>
        <v>0</v>
      </c>
      <c r="I39" s="22">
        <f>(State_Production_Rubber!I25*0.25)+(State_Production_Rubber!J25*0.75)</f>
        <v>0</v>
      </c>
      <c r="J39" s="22">
        <f>(State_Production_Rubber!J25*0.25)+(State_Production_Rubber!K25*0.75)</f>
        <v>0</v>
      </c>
      <c r="K39" s="22">
        <f>(State_Production_Rubber!K25*0.25)+(State_Production_Rubber!L25*0.75)</f>
        <v>0</v>
      </c>
      <c r="L39" s="133">
        <f>(State_Production_Rubber!L25*0.25)+(State_Production_Rubber!M25*0.75)</f>
        <v>0</v>
      </c>
    </row>
    <row r="40" spans="2:12" s="19" customFormat="1" x14ac:dyDescent="0.25">
      <c r="B40" s="158" t="s">
        <v>162</v>
      </c>
      <c r="C40" s="21"/>
      <c r="D40" s="22">
        <f>(State_Production_Rubber!D26*0.25)+(State_Production_Rubber!E26*0.75)</f>
        <v>12026.627418646694</v>
      </c>
      <c r="E40" s="22">
        <f>(State_Production_Rubber!E26*0.25)+(State_Production_Rubber!F26*0.75)</f>
        <v>14022.173496067717</v>
      </c>
      <c r="F40" s="22">
        <f>(State_Production_Rubber!F26*0.25)+(State_Production_Rubber!G26*0.75)</f>
        <v>13818.063386505966</v>
      </c>
      <c r="G40" s="22">
        <f>(State_Production_Rubber!G26*0.25)+(State_Production_Rubber!H26*0.75)</f>
        <v>14324.443855364909</v>
      </c>
      <c r="H40" s="22">
        <f>(State_Production_Rubber!H26*0.25)+(State_Production_Rubber!I26*0.75)</f>
        <v>13743.791769377516</v>
      </c>
      <c r="I40" s="22">
        <f>(State_Production_Rubber!I26*0.25)+(State_Production_Rubber!J26*0.75)</f>
        <v>13150.566531069646</v>
      </c>
      <c r="J40" s="22">
        <f>(State_Production_Rubber!J26*0.25)+(State_Production_Rubber!K26*0.75)</f>
        <v>13841.327172998001</v>
      </c>
      <c r="K40" s="22">
        <f>(State_Production_Rubber!K26*0.25)+(State_Production_Rubber!L26*0.75)</f>
        <v>13788.353461169081</v>
      </c>
      <c r="L40" s="133">
        <f>(State_Production_Rubber!L26*0.25)+(State_Production_Rubber!M26*0.75)</f>
        <v>13143.219551862638</v>
      </c>
    </row>
    <row r="41" spans="2:12" s="19" customFormat="1" x14ac:dyDescent="0.25">
      <c r="B41" s="158" t="s">
        <v>163</v>
      </c>
      <c r="C41" s="21"/>
      <c r="D41" s="22">
        <f>(State_Production_Rubber!D27*0.25)+(State_Production_Rubber!E27*0.75)</f>
        <v>99980.445978822303</v>
      </c>
      <c r="E41" s="22">
        <f>(State_Production_Rubber!E27*0.25)+(State_Production_Rubber!F27*0.75)</f>
        <v>109416.49971807518</v>
      </c>
      <c r="F41" s="22">
        <f>(State_Production_Rubber!F27*0.25)+(State_Production_Rubber!G27*0.75)</f>
        <v>109019.9785840093</v>
      </c>
      <c r="G41" s="22">
        <f>(State_Production_Rubber!G27*0.25)+(State_Production_Rubber!H27*0.75)</f>
        <v>111322.8740686558</v>
      </c>
      <c r="H41" s="22">
        <f>(State_Production_Rubber!H27*0.25)+(State_Production_Rubber!I27*0.75)</f>
        <v>109220.13683474365</v>
      </c>
      <c r="I41" s="22">
        <f>(State_Production_Rubber!I27*0.25)+(State_Production_Rubber!J27*0.75)</f>
        <v>107427.94409166262</v>
      </c>
      <c r="J41" s="22">
        <f>(State_Production_Rubber!J27*0.25)+(State_Production_Rubber!K27*0.75)</f>
        <v>112651.32967878564</v>
      </c>
      <c r="K41" s="22">
        <f>(State_Production_Rubber!K27*0.25)+(State_Production_Rubber!L27*0.75)</f>
        <v>116196.21226311916</v>
      </c>
      <c r="L41" s="133">
        <f>(State_Production_Rubber!L27*0.25)+(State_Production_Rubber!M27*0.75)</f>
        <v>112906.45739712217</v>
      </c>
    </row>
    <row r="42" spans="2:12" s="19" customFormat="1" x14ac:dyDescent="0.25">
      <c r="B42" s="158" t="s">
        <v>164</v>
      </c>
      <c r="C42" s="21"/>
      <c r="D42" s="22">
        <f>(State_Production_Rubber!D28*0.25)+(State_Production_Rubber!E28*0.75)</f>
        <v>0</v>
      </c>
      <c r="E42" s="22">
        <f>(State_Production_Rubber!E28*0.25)+(State_Production_Rubber!F28*0.75)</f>
        <v>0</v>
      </c>
      <c r="F42" s="22">
        <f>(State_Production_Rubber!F28*0.25)+(State_Production_Rubber!G28*0.75)</f>
        <v>0</v>
      </c>
      <c r="G42" s="22">
        <f>(State_Production_Rubber!G28*0.25)+(State_Production_Rubber!H28*0.75)</f>
        <v>0</v>
      </c>
      <c r="H42" s="22">
        <f>(State_Production_Rubber!H28*0.25)+(State_Production_Rubber!I28*0.75)</f>
        <v>0</v>
      </c>
      <c r="I42" s="22">
        <f>(State_Production_Rubber!I28*0.25)+(State_Production_Rubber!J28*0.75)</f>
        <v>0</v>
      </c>
      <c r="J42" s="22">
        <f>(State_Production_Rubber!J28*0.25)+(State_Production_Rubber!K28*0.75)</f>
        <v>0</v>
      </c>
      <c r="K42" s="22">
        <f>(State_Production_Rubber!K28*0.25)+(State_Production_Rubber!L28*0.75)</f>
        <v>0</v>
      </c>
      <c r="L42" s="133">
        <f>(State_Production_Rubber!L28*0.25)+(State_Production_Rubber!M28*0.75)</f>
        <v>0</v>
      </c>
    </row>
    <row r="43" spans="2:12" s="19" customFormat="1" x14ac:dyDescent="0.25">
      <c r="B43" s="158" t="s">
        <v>165</v>
      </c>
      <c r="C43" s="21"/>
      <c r="D43" s="22">
        <f>(State_Production_Rubber!D29*0.25)+(State_Production_Rubber!E29*0.75)</f>
        <v>0</v>
      </c>
      <c r="E43" s="22">
        <f>(State_Production_Rubber!E29*0.25)+(State_Production_Rubber!F29*0.75)</f>
        <v>0</v>
      </c>
      <c r="F43" s="22">
        <f>(State_Production_Rubber!F29*0.25)+(State_Production_Rubber!G29*0.75)</f>
        <v>0</v>
      </c>
      <c r="G43" s="22">
        <f>(State_Production_Rubber!G29*0.25)+(State_Production_Rubber!H29*0.75)</f>
        <v>0</v>
      </c>
      <c r="H43" s="22">
        <f>(State_Production_Rubber!H29*0.25)+(State_Production_Rubber!I29*0.75)</f>
        <v>0</v>
      </c>
      <c r="I43" s="22">
        <f>(State_Production_Rubber!I29*0.25)+(State_Production_Rubber!J29*0.75)</f>
        <v>0</v>
      </c>
      <c r="J43" s="22">
        <f>(State_Production_Rubber!J29*0.25)+(State_Production_Rubber!K29*0.75)</f>
        <v>0</v>
      </c>
      <c r="K43" s="22">
        <f>(State_Production_Rubber!K29*0.25)+(State_Production_Rubber!L29*0.75)</f>
        <v>0</v>
      </c>
      <c r="L43" s="133">
        <f>(State_Production_Rubber!L29*0.25)+(State_Production_Rubber!M29*0.75)</f>
        <v>0</v>
      </c>
    </row>
    <row r="44" spans="2:12" s="19" customFormat="1" x14ac:dyDescent="0.25">
      <c r="B44" s="158" t="s">
        <v>166</v>
      </c>
      <c r="C44" s="21"/>
      <c r="D44" s="22">
        <f>(State_Production_Rubber!D30*0.25)+(State_Production_Rubber!E30*0.75)</f>
        <v>0</v>
      </c>
      <c r="E44" s="22">
        <f>(State_Production_Rubber!E30*0.25)+(State_Production_Rubber!F30*0.75)</f>
        <v>0</v>
      </c>
      <c r="F44" s="22">
        <f>(State_Production_Rubber!F30*0.25)+(State_Production_Rubber!G30*0.75)</f>
        <v>0</v>
      </c>
      <c r="G44" s="22">
        <f>(State_Production_Rubber!G30*0.25)+(State_Production_Rubber!H30*0.75)</f>
        <v>0</v>
      </c>
      <c r="H44" s="22">
        <f>(State_Production_Rubber!H30*0.25)+(State_Production_Rubber!I30*0.75)</f>
        <v>0</v>
      </c>
      <c r="I44" s="22">
        <f>(State_Production_Rubber!I30*0.25)+(State_Production_Rubber!J30*0.75)</f>
        <v>0</v>
      </c>
      <c r="J44" s="22">
        <f>(State_Production_Rubber!J30*0.25)+(State_Production_Rubber!K30*0.75)</f>
        <v>0</v>
      </c>
      <c r="K44" s="22">
        <f>(State_Production_Rubber!K30*0.25)+(State_Production_Rubber!L30*0.75)</f>
        <v>0</v>
      </c>
      <c r="L44" s="133">
        <f>(State_Production_Rubber!L30*0.25)+(State_Production_Rubber!M30*0.75)</f>
        <v>0</v>
      </c>
    </row>
    <row r="45" spans="2:12" s="19" customFormat="1" x14ac:dyDescent="0.25">
      <c r="B45" s="158" t="s">
        <v>167</v>
      </c>
      <c r="C45" s="21"/>
      <c r="D45" s="22">
        <f>(State_Production_Rubber!D31*0.25)+(State_Production_Rubber!E31*0.75)</f>
        <v>0</v>
      </c>
      <c r="E45" s="22">
        <f>(State_Production_Rubber!E31*0.25)+(State_Production_Rubber!F31*0.75)</f>
        <v>0</v>
      </c>
      <c r="F45" s="22">
        <f>(State_Production_Rubber!F31*0.25)+(State_Production_Rubber!G31*0.75)</f>
        <v>0</v>
      </c>
      <c r="G45" s="22">
        <f>(State_Production_Rubber!G31*0.25)+(State_Production_Rubber!H31*0.75)</f>
        <v>0</v>
      </c>
      <c r="H45" s="22">
        <f>(State_Production_Rubber!H31*0.25)+(State_Production_Rubber!I31*0.75)</f>
        <v>0</v>
      </c>
      <c r="I45" s="22">
        <f>(State_Production_Rubber!I31*0.25)+(State_Production_Rubber!J31*0.75)</f>
        <v>0</v>
      </c>
      <c r="J45" s="22">
        <f>(State_Production_Rubber!J31*0.25)+(State_Production_Rubber!K31*0.75)</f>
        <v>0</v>
      </c>
      <c r="K45" s="22">
        <f>(State_Production_Rubber!K31*0.25)+(State_Production_Rubber!L31*0.75)</f>
        <v>0</v>
      </c>
      <c r="L45" s="133">
        <f>(State_Production_Rubber!L31*0.25)+(State_Production_Rubber!M31*0.75)</f>
        <v>0</v>
      </c>
    </row>
    <row r="46" spans="2:12" s="19" customFormat="1" x14ac:dyDescent="0.25">
      <c r="B46" s="158" t="s">
        <v>168</v>
      </c>
      <c r="C46" s="21"/>
      <c r="D46" s="22">
        <f>(State_Production_Rubber!D32*0.25)+(State_Production_Rubber!E32*0.75)</f>
        <v>1973.8651988636364</v>
      </c>
      <c r="E46" s="22">
        <f>(State_Production_Rubber!E32*0.25)+(State_Production_Rubber!F32*0.75)</f>
        <v>2508.4953115835779</v>
      </c>
      <c r="F46" s="22">
        <f>(State_Production_Rubber!F32*0.25)+(State_Production_Rubber!G32*0.75)</f>
        <v>2612.3211692418904</v>
      </c>
      <c r="G46" s="22">
        <f>(State_Production_Rubber!G32*0.25)+(State_Production_Rubber!H32*0.75)</f>
        <v>2834.9401608596654</v>
      </c>
      <c r="H46" s="22">
        <f>(State_Production_Rubber!H32*0.25)+(State_Production_Rubber!I32*0.75)</f>
        <v>2282.5874726917577</v>
      </c>
      <c r="I46" s="22">
        <f>(State_Production_Rubber!I32*0.25)+(State_Production_Rubber!J32*0.75)</f>
        <v>1985.5341708044402</v>
      </c>
      <c r="J46" s="22">
        <f>(State_Production_Rubber!J32*0.25)+(State_Production_Rubber!K32*0.75)</f>
        <v>489.18884168157427</v>
      </c>
      <c r="K46" s="22">
        <f>(State_Production_Rubber!K32*0.25)+(State_Production_Rubber!L32*0.75)</f>
        <v>0</v>
      </c>
      <c r="L46" s="133">
        <f>(State_Production_Rubber!L32*0.25)+(State_Production_Rubber!M32*0.75)</f>
        <v>1647.9092996555682</v>
      </c>
    </row>
    <row r="47" spans="2:12" s="19" customFormat="1" x14ac:dyDescent="0.25">
      <c r="B47" s="158" t="s">
        <v>169</v>
      </c>
      <c r="C47" s="21"/>
      <c r="D47" s="22">
        <f>(State_Production_Rubber!D33*0.25)+(State_Production_Rubber!E33*0.75)</f>
        <v>0</v>
      </c>
      <c r="E47" s="22">
        <f>(State_Production_Rubber!E33*0.25)+(State_Production_Rubber!F33*0.75)</f>
        <v>0</v>
      </c>
      <c r="F47" s="22">
        <f>(State_Production_Rubber!F33*0.25)+(State_Production_Rubber!G33*0.75)</f>
        <v>0</v>
      </c>
      <c r="G47" s="22">
        <f>(State_Production_Rubber!G33*0.25)+(State_Production_Rubber!H33*0.75)</f>
        <v>0</v>
      </c>
      <c r="H47" s="22">
        <f>(State_Production_Rubber!H33*0.25)+(State_Production_Rubber!I33*0.75)</f>
        <v>0</v>
      </c>
      <c r="I47" s="22">
        <f>(State_Production_Rubber!I33*0.25)+(State_Production_Rubber!J33*0.75)</f>
        <v>0</v>
      </c>
      <c r="J47" s="22">
        <f>(State_Production_Rubber!J33*0.25)+(State_Production_Rubber!K33*0.75)</f>
        <v>0</v>
      </c>
      <c r="K47" s="22">
        <f>(State_Production_Rubber!K33*0.25)+(State_Production_Rubber!L33*0.75)</f>
        <v>0</v>
      </c>
      <c r="L47" s="133">
        <f>(State_Production_Rubber!L33*0.25)+(State_Production_Rubber!M33*0.75)</f>
        <v>0</v>
      </c>
    </row>
    <row r="48" spans="2:12" s="19" customFormat="1" x14ac:dyDescent="0.25">
      <c r="B48" s="158" t="s">
        <v>170</v>
      </c>
      <c r="C48" s="21"/>
      <c r="D48" s="22">
        <f>(State_Production_Rubber!D34*0.25)+(State_Production_Rubber!E34*0.75)</f>
        <v>87682.515772210754</v>
      </c>
      <c r="E48" s="22">
        <f>(State_Production_Rubber!E34*0.25)+(State_Production_Rubber!F34*0.75)</f>
        <v>89203.257498667022</v>
      </c>
      <c r="F48" s="22">
        <f>(State_Production_Rubber!F34*0.25)+(State_Production_Rubber!G34*0.75)</f>
        <v>84169.142886196671</v>
      </c>
      <c r="G48" s="22">
        <f>(State_Production_Rubber!G34*0.25)+(State_Production_Rubber!H34*0.75)</f>
        <v>84790.914708528479</v>
      </c>
      <c r="H48" s="22">
        <f>(State_Production_Rubber!H34*0.25)+(State_Production_Rubber!I34*0.75)</f>
        <v>82305.0911452414</v>
      </c>
      <c r="I48" s="22">
        <f>(State_Production_Rubber!I34*0.25)+(State_Production_Rubber!J34*0.75)</f>
        <v>82594.37755456804</v>
      </c>
      <c r="J48" s="22">
        <f>(State_Production_Rubber!J34*0.25)+(State_Production_Rubber!K34*0.75)</f>
        <v>84417.201725770821</v>
      </c>
      <c r="K48" s="22">
        <f>(State_Production_Rubber!K34*0.25)+(State_Production_Rubber!L34*0.75)</f>
        <v>84911.038254742874</v>
      </c>
      <c r="L48" s="133">
        <f>(State_Production_Rubber!L34*0.25)+(State_Production_Rubber!M34*0.75)</f>
        <v>82862.83687956864</v>
      </c>
    </row>
    <row r="49" spans="2:12" s="19" customFormat="1" x14ac:dyDescent="0.25">
      <c r="B49" s="158" t="s">
        <v>171</v>
      </c>
      <c r="C49" s="21"/>
      <c r="D49" s="22">
        <f>(State_Production_Rubber!D35*0.25)+(State_Production_Rubber!E35*0.75)</f>
        <v>20919.432803460746</v>
      </c>
      <c r="E49" s="22">
        <f>(State_Production_Rubber!E35*0.25)+(State_Production_Rubber!F35*0.75)</f>
        <v>23781.316087376701</v>
      </c>
      <c r="F49" s="22">
        <f>(State_Production_Rubber!F35*0.25)+(State_Production_Rubber!G35*0.75)</f>
        <v>25311.678278457781</v>
      </c>
      <c r="G49" s="22">
        <f>(State_Production_Rubber!G35*0.25)+(State_Production_Rubber!H35*0.75)</f>
        <v>28093.426221725756</v>
      </c>
      <c r="H49" s="22">
        <f>(State_Production_Rubber!H35*0.25)+(State_Production_Rubber!I35*0.75)</f>
        <v>28367.876405735904</v>
      </c>
      <c r="I49" s="22">
        <f>(State_Production_Rubber!I35*0.25)+(State_Production_Rubber!J35*0.75)</f>
        <v>29547.046699684572</v>
      </c>
      <c r="J49" s="22">
        <f>(State_Production_Rubber!J35*0.25)+(State_Production_Rubber!K35*0.75)</f>
        <v>30568.913185309902</v>
      </c>
      <c r="K49" s="22">
        <f>(State_Production_Rubber!K35*0.25)+(State_Production_Rubber!L35*0.75)</f>
        <v>33520.424575767669</v>
      </c>
      <c r="L49" s="133">
        <f>(State_Production_Rubber!L35*0.25)+(State_Production_Rubber!M35*0.75)</f>
        <v>33493.792215292851</v>
      </c>
    </row>
    <row r="50" spans="2:12" s="19" customFormat="1" x14ac:dyDescent="0.25">
      <c r="B50" s="158" t="s">
        <v>172</v>
      </c>
      <c r="C50" s="21"/>
      <c r="D50" s="22">
        <f>(State_Production_Rubber!D36*0.25)+(State_Production_Rubber!E36*0.75)</f>
        <v>0</v>
      </c>
      <c r="E50" s="22">
        <f>(State_Production_Rubber!E36*0.25)+(State_Production_Rubber!F36*0.75)</f>
        <v>0</v>
      </c>
      <c r="F50" s="22">
        <f>(State_Production_Rubber!F36*0.25)+(State_Production_Rubber!G36*0.75)</f>
        <v>0</v>
      </c>
      <c r="G50" s="22">
        <f>(State_Production_Rubber!G36*0.25)+(State_Production_Rubber!H36*0.75)</f>
        <v>0</v>
      </c>
      <c r="H50" s="22">
        <f>(State_Production_Rubber!H36*0.25)+(State_Production_Rubber!I36*0.75)</f>
        <v>0</v>
      </c>
      <c r="I50" s="22">
        <f>(State_Production_Rubber!I36*0.25)+(State_Production_Rubber!J36*0.75)</f>
        <v>0</v>
      </c>
      <c r="J50" s="22">
        <f>(State_Production_Rubber!J36*0.25)+(State_Production_Rubber!K36*0.75)</f>
        <v>0</v>
      </c>
      <c r="K50" s="22">
        <f>(State_Production_Rubber!K36*0.25)+(State_Production_Rubber!L36*0.75)</f>
        <v>0</v>
      </c>
      <c r="L50" s="133">
        <f>(State_Production_Rubber!L36*0.25)+(State_Production_Rubber!M36*0.75)</f>
        <v>0</v>
      </c>
    </row>
    <row r="51" spans="2:12" s="19" customFormat="1" x14ac:dyDescent="0.25">
      <c r="B51" s="158" t="s">
        <v>173</v>
      </c>
      <c r="C51" s="21"/>
      <c r="D51" s="22">
        <f>(State_Production_Rubber!D37*0.25)+(State_Production_Rubber!E37*0.75)</f>
        <v>92924.288170196276</v>
      </c>
      <c r="E51" s="22">
        <f>(State_Production_Rubber!E37*0.25)+(State_Production_Rubber!F37*0.75)</f>
        <v>99940.530248600364</v>
      </c>
      <c r="F51" s="22">
        <f>(State_Production_Rubber!F37*0.25)+(State_Production_Rubber!G37*0.75)</f>
        <v>103512.21459223887</v>
      </c>
      <c r="G51" s="22">
        <f>(State_Production_Rubber!G37*0.25)+(State_Production_Rubber!H37*0.75)</f>
        <v>107720.00774718344</v>
      </c>
      <c r="H51" s="22">
        <f>(State_Production_Rubber!H37*0.25)+(State_Production_Rubber!I37*0.75)</f>
        <v>104450.54826997333</v>
      </c>
      <c r="I51" s="22">
        <f>(State_Production_Rubber!I37*0.25)+(State_Production_Rubber!J37*0.75)</f>
        <v>104339.3325577642</v>
      </c>
      <c r="J51" s="22">
        <f>(State_Production_Rubber!J37*0.25)+(State_Production_Rubber!K37*0.75)</f>
        <v>109798.66356676839</v>
      </c>
      <c r="K51" s="22">
        <f>(State_Production_Rubber!K37*0.25)+(State_Production_Rubber!L37*0.75)</f>
        <v>111552.26738688628</v>
      </c>
      <c r="L51" s="133">
        <f>(State_Production_Rubber!L37*0.25)+(State_Production_Rubber!M37*0.75)</f>
        <v>102380.71354240122</v>
      </c>
    </row>
    <row r="52" spans="2:12" s="19" customFormat="1" x14ac:dyDescent="0.25">
      <c r="B52" s="158" t="s">
        <v>193</v>
      </c>
      <c r="C52" s="21"/>
      <c r="D52" s="22">
        <f>(State_Production_Rubber!D38*0.25)+(State_Production_Rubber!E38*0.75)</f>
        <v>0</v>
      </c>
      <c r="E52" s="22">
        <f>(State_Production_Rubber!E38*0.25)+(State_Production_Rubber!F38*0.75)</f>
        <v>0</v>
      </c>
      <c r="F52" s="22">
        <f>(State_Production_Rubber!F38*0.25)+(State_Production_Rubber!G38*0.75)</f>
        <v>0</v>
      </c>
      <c r="G52" s="22">
        <f>(State_Production_Rubber!G38*0.25)+(State_Production_Rubber!H38*0.75)</f>
        <v>0</v>
      </c>
      <c r="H52" s="22">
        <f>(State_Production_Rubber!H38*0.25)+(State_Production_Rubber!I38*0.75)</f>
        <v>0</v>
      </c>
      <c r="I52" s="22">
        <f>(State_Production_Rubber!I38*0.25)+(State_Production_Rubber!J38*0.75)</f>
        <v>0</v>
      </c>
      <c r="J52" s="22">
        <f>(State_Production_Rubber!J38*0.25)+(State_Production_Rubber!K38*0.75)</f>
        <v>0</v>
      </c>
      <c r="K52" s="22">
        <f>(State_Production_Rubber!K38*0.25)+(State_Production_Rubber!L38*0.75)</f>
        <v>0</v>
      </c>
      <c r="L52" s="133">
        <f>(State_Production_Rubber!L38*0.25)+(State_Production_Rubber!M38*0.75)</f>
        <v>0</v>
      </c>
    </row>
    <row r="53" spans="2:12" s="19" customFormat="1" x14ac:dyDescent="0.25">
      <c r="B53" s="158" t="s">
        <v>174</v>
      </c>
      <c r="C53" s="21"/>
      <c r="D53" s="22">
        <f>(State_Production_Rubber!D39*0.25)+(State_Production_Rubber!E39*0.75)</f>
        <v>0</v>
      </c>
      <c r="E53" s="22">
        <f>(State_Production_Rubber!E39*0.25)+(State_Production_Rubber!F39*0.75)</f>
        <v>0</v>
      </c>
      <c r="F53" s="22">
        <f>(State_Production_Rubber!F39*0.25)+(State_Production_Rubber!G39*0.75)</f>
        <v>0</v>
      </c>
      <c r="G53" s="22">
        <f>(State_Production_Rubber!G39*0.25)+(State_Production_Rubber!H39*0.75)</f>
        <v>0</v>
      </c>
      <c r="H53" s="22">
        <f>(State_Production_Rubber!H39*0.25)+(State_Production_Rubber!I39*0.75)</f>
        <v>0</v>
      </c>
      <c r="I53" s="22">
        <f>(State_Production_Rubber!I39*0.25)+(State_Production_Rubber!J39*0.75)</f>
        <v>0</v>
      </c>
      <c r="J53" s="22">
        <f>(State_Production_Rubber!J39*0.25)+(State_Production_Rubber!K39*0.75)</f>
        <v>0</v>
      </c>
      <c r="K53" s="22">
        <f>(State_Production_Rubber!K39*0.25)+(State_Production_Rubber!L39*0.75)</f>
        <v>0</v>
      </c>
      <c r="L53" s="133">
        <f>(State_Production_Rubber!L39*0.25)+(State_Production_Rubber!M39*0.75)</f>
        <v>0</v>
      </c>
    </row>
    <row r="54" spans="2:12" s="19" customFormat="1" x14ac:dyDescent="0.25">
      <c r="B54" s="158" t="s">
        <v>175</v>
      </c>
      <c r="C54" s="21"/>
      <c r="D54" s="22">
        <f>(State_Production_Rubber!D40*0.25)+(State_Production_Rubber!E40*0.75)</f>
        <v>77864.826159607444</v>
      </c>
      <c r="E54" s="22">
        <f>(State_Production_Rubber!E40*0.25)+(State_Production_Rubber!F40*0.75)</f>
        <v>82237.392889896029</v>
      </c>
      <c r="F54" s="22">
        <f>(State_Production_Rubber!F40*0.25)+(State_Production_Rubber!G40*0.75)</f>
        <v>82684.20568189559</v>
      </c>
      <c r="G54" s="22">
        <f>(State_Production_Rubber!G40*0.25)+(State_Production_Rubber!H40*0.75)</f>
        <v>86664.674942446611</v>
      </c>
      <c r="H54" s="22">
        <f>(State_Production_Rubber!H40*0.25)+(State_Production_Rubber!I40*0.75)</f>
        <v>85105.142002071574</v>
      </c>
      <c r="I54" s="22">
        <f>(State_Production_Rubber!I40*0.25)+(State_Production_Rubber!J40*0.75)</f>
        <v>85439.350572585128</v>
      </c>
      <c r="J54" s="22">
        <f>(State_Production_Rubber!J40*0.25)+(State_Production_Rubber!K40*0.75)</f>
        <v>90500.563815374087</v>
      </c>
      <c r="K54" s="22">
        <f>(State_Production_Rubber!K40*0.25)+(State_Production_Rubber!L40*0.75)</f>
        <v>92718.748486921191</v>
      </c>
      <c r="L54" s="133">
        <f>(State_Production_Rubber!L40*0.25)+(State_Production_Rubber!M40*0.75)</f>
        <v>90800.463104060123</v>
      </c>
    </row>
    <row r="55" spans="2:12" s="19" customFormat="1" x14ac:dyDescent="0.25">
      <c r="B55" s="158" t="s">
        <v>176</v>
      </c>
      <c r="C55" s="21"/>
      <c r="D55" s="22">
        <f>(State_Production_Rubber!D41*0.25)+(State_Production_Rubber!E41*0.75)</f>
        <v>1790.4289733987603</v>
      </c>
      <c r="E55" s="22">
        <f>(State_Production_Rubber!E41*0.25)+(State_Production_Rubber!F41*0.75)</f>
        <v>2154.7659430818449</v>
      </c>
      <c r="F55" s="22">
        <f>(State_Production_Rubber!F41*0.25)+(State_Production_Rubber!G41*0.75)</f>
        <v>3108.8839111426205</v>
      </c>
      <c r="G55" s="22">
        <f>(State_Production_Rubber!G41*0.25)+(State_Production_Rubber!H41*0.75)</f>
        <v>3346.8909346014607</v>
      </c>
      <c r="H55" s="22">
        <f>(State_Production_Rubber!H41*0.25)+(State_Production_Rubber!I41*0.75)</f>
        <v>3474.4173195603926</v>
      </c>
      <c r="I55" s="22">
        <f>(State_Production_Rubber!I41*0.25)+(State_Production_Rubber!J41*0.75)</f>
        <v>3978.7409951081563</v>
      </c>
      <c r="J55" s="22">
        <f>(State_Production_Rubber!J41*0.25)+(State_Production_Rubber!K41*0.75)</f>
        <v>1032.7319991055456</v>
      </c>
      <c r="K55" s="22">
        <f>(State_Production_Rubber!K41*0.25)+(State_Production_Rubber!L41*0.75)</f>
        <v>0</v>
      </c>
      <c r="L55" s="133">
        <f>(State_Production_Rubber!L41*0.25)+(State_Production_Rubber!M41*0.75)</f>
        <v>3954.9823191733635</v>
      </c>
    </row>
    <row r="56" spans="2:12" s="19" customFormat="1" x14ac:dyDescent="0.25">
      <c r="B56" s="158" t="s">
        <v>177</v>
      </c>
      <c r="C56" s="21"/>
      <c r="D56" s="22">
        <f>(State_Production_Rubber!D42*0.25)+(State_Production_Rubber!E42*0.75)</f>
        <v>74343.307694989664</v>
      </c>
      <c r="E56" s="22">
        <f>(State_Production_Rubber!E42*0.25)+(State_Production_Rubber!F42*0.75)</f>
        <v>76638.335224606766</v>
      </c>
      <c r="F56" s="22">
        <f>(State_Production_Rubber!F42*0.25)+(State_Production_Rubber!G42*0.75)</f>
        <v>73310.220359766739</v>
      </c>
      <c r="G56" s="22">
        <f>(State_Production_Rubber!G42*0.25)+(State_Production_Rubber!H42*0.75)</f>
        <v>73138.860692770133</v>
      </c>
      <c r="H56" s="22">
        <f>(State_Production_Rubber!H42*0.25)+(State_Production_Rubber!I42*0.75)</f>
        <v>73226.033757429046</v>
      </c>
      <c r="I56" s="22">
        <f>(State_Production_Rubber!I42*0.25)+(State_Production_Rubber!J42*0.75)</f>
        <v>68996.834482974547</v>
      </c>
      <c r="J56" s="22">
        <f>(State_Production_Rubber!J42*0.25)+(State_Production_Rubber!K42*0.75)</f>
        <v>71192.083269756928</v>
      </c>
      <c r="K56" s="22">
        <f>(State_Production_Rubber!K42*0.25)+(State_Production_Rubber!L42*0.75)</f>
        <v>76304.368398258623</v>
      </c>
      <c r="L56" s="133">
        <f>(State_Production_Rubber!L42*0.25)+(State_Production_Rubber!M42*0.75)</f>
        <v>70158.407998380892</v>
      </c>
    </row>
    <row r="57" spans="2:12" s="19" customFormat="1" x14ac:dyDescent="0.25">
      <c r="B57" s="23" t="s">
        <v>179</v>
      </c>
      <c r="C57" s="24" t="s">
        <v>178</v>
      </c>
      <c r="D57" s="25">
        <f>SUM(D21:D56)</f>
        <v>878449.84199251025</v>
      </c>
      <c r="E57" s="25">
        <f t="shared" ref="E57:L57" si="0">SUM(E21:E56)</f>
        <v>931533.86844474811</v>
      </c>
      <c r="F57" s="25">
        <f t="shared" si="0"/>
        <v>925722.97037665697</v>
      </c>
      <c r="G57" s="25">
        <f t="shared" si="0"/>
        <v>945163.55268544646</v>
      </c>
      <c r="H57" s="25">
        <f t="shared" si="0"/>
        <v>936138.40860442119</v>
      </c>
      <c r="I57" s="25">
        <f t="shared" si="0"/>
        <v>937651.65675648884</v>
      </c>
      <c r="J57" s="25">
        <f t="shared" si="0"/>
        <v>970082.63753551501</v>
      </c>
      <c r="K57" s="25">
        <f t="shared" si="0"/>
        <v>985981.10671698197</v>
      </c>
      <c r="L57" s="26">
        <f t="shared" si="0"/>
        <v>960202.78310043621</v>
      </c>
    </row>
    <row r="58" spans="2:12" s="19" customFormat="1" x14ac:dyDescent="0.25">
      <c r="B58" s="27"/>
      <c r="C58" s="28"/>
      <c r="D58" s="28"/>
      <c r="E58" s="28"/>
      <c r="F58" s="29"/>
      <c r="G58" s="29"/>
      <c r="H58" s="29"/>
      <c r="I58" s="29"/>
      <c r="J58" s="29"/>
      <c r="K58" s="29"/>
      <c r="L58" s="29"/>
    </row>
    <row r="59" spans="2:12" s="19" customFormat="1" x14ac:dyDescent="0.25">
      <c r="B59" s="30"/>
      <c r="C59" s="30"/>
      <c r="D59" s="30"/>
      <c r="E59" s="30"/>
      <c r="F59" s="31"/>
      <c r="G59" s="31"/>
      <c r="H59" s="31"/>
      <c r="I59" s="31"/>
      <c r="J59" s="31"/>
      <c r="K59" s="31"/>
      <c r="L59" s="31"/>
    </row>
    <row r="60" spans="2:12" s="19" customFormat="1" ht="18.75" x14ac:dyDescent="0.25">
      <c r="B60" s="16" t="s">
        <v>72</v>
      </c>
      <c r="C60" s="17" t="s">
        <v>73</v>
      </c>
      <c r="D60" s="17">
        <v>2005</v>
      </c>
      <c r="E60" s="17">
        <v>2006</v>
      </c>
      <c r="F60" s="17">
        <v>2007</v>
      </c>
      <c r="G60" s="17">
        <v>2008</v>
      </c>
      <c r="H60" s="17">
        <v>2009</v>
      </c>
      <c r="I60" s="17">
        <v>2010</v>
      </c>
      <c r="J60" s="17">
        <v>2011</v>
      </c>
      <c r="K60" s="17">
        <v>2012</v>
      </c>
      <c r="L60" s="18">
        <v>2013</v>
      </c>
    </row>
    <row r="61" spans="2:12" s="19" customFormat="1" x14ac:dyDescent="0.25">
      <c r="B61" s="23" t="s">
        <v>30</v>
      </c>
      <c r="C61" s="24" t="s">
        <v>11</v>
      </c>
      <c r="D61" s="79">
        <v>26.3</v>
      </c>
      <c r="E61" s="79">
        <v>26.3</v>
      </c>
      <c r="F61" s="79">
        <v>26.3</v>
      </c>
      <c r="G61" s="79">
        <v>26.3</v>
      </c>
      <c r="H61" s="79">
        <v>26.3</v>
      </c>
      <c r="I61" s="79">
        <v>26.3</v>
      </c>
      <c r="J61" s="79">
        <v>26.3</v>
      </c>
      <c r="K61" s="79">
        <v>26.3</v>
      </c>
      <c r="L61" s="84">
        <v>26.3</v>
      </c>
    </row>
    <row r="62" spans="2:12" s="19" customFormat="1" x14ac:dyDescent="0.25">
      <c r="B62" s="27"/>
      <c r="C62" s="28"/>
      <c r="D62" s="28"/>
      <c r="E62" s="28"/>
      <c r="F62" s="34"/>
      <c r="G62" s="34"/>
      <c r="H62" s="34"/>
      <c r="I62" s="34"/>
      <c r="J62" s="34"/>
      <c r="K62" s="34"/>
      <c r="L62" s="34"/>
    </row>
    <row r="63" spans="2:12" x14ac:dyDescent="0.25">
      <c r="B63" s="35"/>
      <c r="C63" s="35"/>
      <c r="D63" s="35"/>
      <c r="E63" s="35"/>
      <c r="F63" s="35"/>
      <c r="G63" s="35"/>
      <c r="H63" s="35"/>
      <c r="I63" s="35"/>
      <c r="J63" s="35"/>
      <c r="K63" s="35"/>
      <c r="L63" s="35"/>
    </row>
    <row r="64" spans="2:12" s="19" customFormat="1" ht="18.75" x14ac:dyDescent="0.25">
      <c r="B64" s="16" t="s">
        <v>74</v>
      </c>
      <c r="C64" s="17" t="s">
        <v>14</v>
      </c>
      <c r="D64" s="17">
        <v>2005</v>
      </c>
      <c r="E64" s="17">
        <v>2006</v>
      </c>
      <c r="F64" s="17">
        <v>2007</v>
      </c>
      <c r="G64" s="17">
        <v>2008</v>
      </c>
      <c r="H64" s="17">
        <v>2009</v>
      </c>
      <c r="I64" s="17">
        <v>2010</v>
      </c>
      <c r="J64" s="17">
        <v>2011</v>
      </c>
      <c r="K64" s="17">
        <v>2012</v>
      </c>
      <c r="L64" s="18">
        <v>2013</v>
      </c>
    </row>
    <row r="65" spans="2:12" s="19" customFormat="1" x14ac:dyDescent="0.25">
      <c r="B65" s="167" t="s">
        <v>192</v>
      </c>
      <c r="C65" s="36"/>
      <c r="D65" s="170"/>
      <c r="E65" s="170"/>
      <c r="F65" s="170"/>
      <c r="G65" s="170"/>
      <c r="H65" s="170"/>
      <c r="I65" s="170"/>
      <c r="J65" s="170"/>
      <c r="K65" s="170"/>
      <c r="L65" s="171"/>
    </row>
    <row r="66" spans="2:12" s="19" customFormat="1" x14ac:dyDescent="0.25">
      <c r="B66" s="158" t="s">
        <v>143</v>
      </c>
      <c r="C66" s="21"/>
      <c r="D66" s="22">
        <f>D21*D$61*$C$15</f>
        <v>0</v>
      </c>
      <c r="E66" s="22">
        <f t="shared" ref="E66:L66" si="1">E21*E$61*$C$15</f>
        <v>0</v>
      </c>
      <c r="F66" s="22">
        <f t="shared" si="1"/>
        <v>0</v>
      </c>
      <c r="G66" s="22">
        <f t="shared" si="1"/>
        <v>0</v>
      </c>
      <c r="H66" s="22">
        <f t="shared" si="1"/>
        <v>0</v>
      </c>
      <c r="I66" s="22">
        <f t="shared" si="1"/>
        <v>0</v>
      </c>
      <c r="J66" s="22">
        <f t="shared" si="1"/>
        <v>0</v>
      </c>
      <c r="K66" s="22">
        <f t="shared" si="1"/>
        <v>0</v>
      </c>
      <c r="L66" s="133">
        <f t="shared" si="1"/>
        <v>0</v>
      </c>
    </row>
    <row r="67" spans="2:12" s="19" customFormat="1" x14ac:dyDescent="0.25">
      <c r="B67" s="158" t="s">
        <v>144</v>
      </c>
      <c r="C67" s="21"/>
      <c r="D67" s="22">
        <f t="shared" ref="D67:L67" si="2">D22*D$61*$C$15</f>
        <v>4724025.7769479342</v>
      </c>
      <c r="E67" s="22">
        <f t="shared" si="2"/>
        <v>5079382.7175561925</v>
      </c>
      <c r="F67" s="22">
        <f t="shared" si="2"/>
        <v>5150275.0722201206</v>
      </c>
      <c r="G67" s="22">
        <f t="shared" si="2"/>
        <v>5206150.6468687104</v>
      </c>
      <c r="H67" s="22">
        <f t="shared" si="2"/>
        <v>5233629.811323721</v>
      </c>
      <c r="I67" s="22">
        <f t="shared" si="2"/>
        <v>5534508.5232950179</v>
      </c>
      <c r="J67" s="22">
        <f t="shared" si="2"/>
        <v>5651888.421409213</v>
      </c>
      <c r="K67" s="22">
        <f t="shared" si="2"/>
        <v>5600597.1060214434</v>
      </c>
      <c r="L67" s="133">
        <f t="shared" si="2"/>
        <v>5294422.8572088247</v>
      </c>
    </row>
    <row r="68" spans="2:12" s="19" customFormat="1" x14ac:dyDescent="0.25">
      <c r="B68" s="158" t="s">
        <v>145</v>
      </c>
      <c r="C68" s="21"/>
      <c r="D68" s="22">
        <f t="shared" ref="D68:L68" si="3">D23*D$61*$C$15</f>
        <v>0</v>
      </c>
      <c r="E68" s="22">
        <f t="shared" si="3"/>
        <v>0</v>
      </c>
      <c r="F68" s="22">
        <f t="shared" si="3"/>
        <v>0</v>
      </c>
      <c r="G68" s="22">
        <f t="shared" si="3"/>
        <v>0</v>
      </c>
      <c r="H68" s="22">
        <f t="shared" si="3"/>
        <v>0</v>
      </c>
      <c r="I68" s="22">
        <f t="shared" si="3"/>
        <v>0</v>
      </c>
      <c r="J68" s="22">
        <f t="shared" si="3"/>
        <v>0</v>
      </c>
      <c r="K68" s="22">
        <f t="shared" si="3"/>
        <v>0</v>
      </c>
      <c r="L68" s="133">
        <f t="shared" si="3"/>
        <v>0</v>
      </c>
    </row>
    <row r="69" spans="2:12" s="19" customFormat="1" x14ac:dyDescent="0.25">
      <c r="B69" s="158" t="s">
        <v>146</v>
      </c>
      <c r="C69" s="21"/>
      <c r="D69" s="22">
        <f t="shared" ref="D69:L69" si="4">D24*D$61*$C$15</f>
        <v>220818.77817522213</v>
      </c>
      <c r="E69" s="22">
        <f t="shared" si="4"/>
        <v>274918.41897208343</v>
      </c>
      <c r="F69" s="22">
        <f t="shared" si="4"/>
        <v>291093.76115757535</v>
      </c>
      <c r="G69" s="22">
        <f t="shared" si="4"/>
        <v>248235.34970522462</v>
      </c>
      <c r="H69" s="22">
        <f t="shared" si="4"/>
        <v>233720.07486182792</v>
      </c>
      <c r="I69" s="22">
        <f t="shared" si="4"/>
        <v>242080.71841092952</v>
      </c>
      <c r="J69" s="22">
        <f t="shared" si="4"/>
        <v>61240.572712432921</v>
      </c>
      <c r="K69" s="22">
        <f t="shared" si="4"/>
        <v>0</v>
      </c>
      <c r="L69" s="133">
        <f t="shared" si="4"/>
        <v>212192.71138828932</v>
      </c>
    </row>
    <row r="70" spans="2:12" s="19" customFormat="1" x14ac:dyDescent="0.25">
      <c r="B70" s="158" t="s">
        <v>147</v>
      </c>
      <c r="C70" s="21"/>
      <c r="D70" s="22">
        <f t="shared" ref="D70:L70" si="5">D25*D$61*$C$15</f>
        <v>66121.647428724187</v>
      </c>
      <c r="E70" s="22">
        <f t="shared" si="5"/>
        <v>64419.476199581448</v>
      </c>
      <c r="F70" s="22">
        <f t="shared" si="5"/>
        <v>40585.459951988647</v>
      </c>
      <c r="G70" s="22">
        <f t="shared" si="5"/>
        <v>33166.760193368034</v>
      </c>
      <c r="H70" s="22">
        <f t="shared" si="5"/>
        <v>33388.582123118271</v>
      </c>
      <c r="I70" s="22">
        <f t="shared" si="5"/>
        <v>34582.959772989932</v>
      </c>
      <c r="J70" s="22">
        <f t="shared" si="5"/>
        <v>8748.6532446332749</v>
      </c>
      <c r="K70" s="22">
        <f t="shared" si="5"/>
        <v>0</v>
      </c>
      <c r="L70" s="133">
        <f t="shared" si="5"/>
        <v>53048.177847072329</v>
      </c>
    </row>
    <row r="71" spans="2:12" s="19" customFormat="1" x14ac:dyDescent="0.25">
      <c r="B71" s="158" t="s">
        <v>148</v>
      </c>
      <c r="C71" s="21"/>
      <c r="D71" s="22">
        <f t="shared" ref="D71:L71" si="6">D26*D$61*$C$15</f>
        <v>0</v>
      </c>
      <c r="E71" s="22">
        <f t="shared" si="6"/>
        <v>0</v>
      </c>
      <c r="F71" s="22">
        <f t="shared" si="6"/>
        <v>0</v>
      </c>
      <c r="G71" s="22">
        <f t="shared" si="6"/>
        <v>0</v>
      </c>
      <c r="H71" s="22">
        <f t="shared" si="6"/>
        <v>0</v>
      </c>
      <c r="I71" s="22">
        <f t="shared" si="6"/>
        <v>0</v>
      </c>
      <c r="J71" s="22">
        <f t="shared" si="6"/>
        <v>0</v>
      </c>
      <c r="K71" s="22">
        <f t="shared" si="6"/>
        <v>0</v>
      </c>
      <c r="L71" s="133">
        <f t="shared" si="6"/>
        <v>0</v>
      </c>
    </row>
    <row r="72" spans="2:12" s="19" customFormat="1" x14ac:dyDescent="0.25">
      <c r="B72" s="158" t="s">
        <v>149</v>
      </c>
      <c r="C72" s="21"/>
      <c r="D72" s="22">
        <f t="shared" ref="D72:L72" si="7">D27*D$61*$C$15</f>
        <v>406280.93026606913</v>
      </c>
      <c r="E72" s="22">
        <f t="shared" si="7"/>
        <v>475661.45953384432</v>
      </c>
      <c r="F72" s="22">
        <f t="shared" si="7"/>
        <v>461054.2260684864</v>
      </c>
      <c r="G72" s="22">
        <f t="shared" si="7"/>
        <v>388936.40465452091</v>
      </c>
      <c r="H72" s="22">
        <f t="shared" si="7"/>
        <v>342263.40323703072</v>
      </c>
      <c r="I72" s="22">
        <f t="shared" si="7"/>
        <v>319583.63799599948</v>
      </c>
      <c r="J72" s="22">
        <f t="shared" si="7"/>
        <v>78737.87920169947</v>
      </c>
      <c r="K72" s="22">
        <f t="shared" si="7"/>
        <v>0</v>
      </c>
      <c r="L72" s="133">
        <f t="shared" si="7"/>
        <v>185668.62246475316</v>
      </c>
    </row>
    <row r="73" spans="2:12" s="19" customFormat="1" x14ac:dyDescent="0.25">
      <c r="B73" s="158" t="s">
        <v>150</v>
      </c>
      <c r="C73" s="21"/>
      <c r="D73" s="22">
        <f t="shared" ref="D73:L73" si="8">D28*D$61*$C$15</f>
        <v>0</v>
      </c>
      <c r="E73" s="22">
        <f t="shared" si="8"/>
        <v>0</v>
      </c>
      <c r="F73" s="22">
        <f t="shared" si="8"/>
        <v>0</v>
      </c>
      <c r="G73" s="22">
        <f t="shared" si="8"/>
        <v>0</v>
      </c>
      <c r="H73" s="22">
        <f t="shared" si="8"/>
        <v>0</v>
      </c>
      <c r="I73" s="22">
        <f t="shared" si="8"/>
        <v>0</v>
      </c>
      <c r="J73" s="22">
        <f t="shared" si="8"/>
        <v>0</v>
      </c>
      <c r="K73" s="22">
        <f t="shared" si="8"/>
        <v>0</v>
      </c>
      <c r="L73" s="133">
        <f t="shared" si="8"/>
        <v>0</v>
      </c>
    </row>
    <row r="74" spans="2:12" s="19" customFormat="1" x14ac:dyDescent="0.25">
      <c r="B74" s="158" t="s">
        <v>151</v>
      </c>
      <c r="C74" s="21"/>
      <c r="D74" s="22">
        <f t="shared" ref="D74:L74" si="9">D29*D$61*$C$15</f>
        <v>0</v>
      </c>
      <c r="E74" s="22">
        <f t="shared" si="9"/>
        <v>0</v>
      </c>
      <c r="F74" s="22">
        <f t="shared" si="9"/>
        <v>0</v>
      </c>
      <c r="G74" s="22">
        <f t="shared" si="9"/>
        <v>0</v>
      </c>
      <c r="H74" s="22">
        <f t="shared" si="9"/>
        <v>0</v>
      </c>
      <c r="I74" s="22">
        <f t="shared" si="9"/>
        <v>0</v>
      </c>
      <c r="J74" s="22">
        <f t="shared" si="9"/>
        <v>0</v>
      </c>
      <c r="K74" s="22">
        <f t="shared" si="9"/>
        <v>0</v>
      </c>
      <c r="L74" s="133">
        <f t="shared" si="9"/>
        <v>0</v>
      </c>
    </row>
    <row r="75" spans="2:12" s="19" customFormat="1" x14ac:dyDescent="0.25">
      <c r="B75" s="158" t="s">
        <v>152</v>
      </c>
      <c r="C75" s="21"/>
      <c r="D75" s="22">
        <f t="shared" ref="D75:L75" si="10">D30*D$61*$C$15</f>
        <v>5555321.892653849</v>
      </c>
      <c r="E75" s="22">
        <f t="shared" si="10"/>
        <v>5620134.3945094608</v>
      </c>
      <c r="F75" s="22">
        <f t="shared" si="10"/>
        <v>5072842.6539719533</v>
      </c>
      <c r="G75" s="22">
        <f t="shared" si="10"/>
        <v>4840285.5812515905</v>
      </c>
      <c r="H75" s="22">
        <f t="shared" si="10"/>
        <v>4632878.8249081392</v>
      </c>
      <c r="I75" s="22">
        <f t="shared" si="10"/>
        <v>4422913.9720928222</v>
      </c>
      <c r="J75" s="22">
        <f t="shared" si="10"/>
        <v>4527349.389986136</v>
      </c>
      <c r="K75" s="22">
        <f t="shared" si="10"/>
        <v>4476419.222303018</v>
      </c>
      <c r="L75" s="133">
        <f t="shared" si="10"/>
        <v>4081307.9519362818</v>
      </c>
    </row>
    <row r="76" spans="2:12" s="19" customFormat="1" x14ac:dyDescent="0.25">
      <c r="B76" s="158" t="s">
        <v>153</v>
      </c>
      <c r="C76" s="21"/>
      <c r="D76" s="22">
        <f t="shared" ref="D76:L76" si="11">D31*D$61*$C$15</f>
        <v>745200.35286498966</v>
      </c>
      <c r="E76" s="22">
        <f t="shared" si="11"/>
        <v>805243.45249476808</v>
      </c>
      <c r="F76" s="22">
        <f t="shared" si="11"/>
        <v>784491.73846579227</v>
      </c>
      <c r="G76" s="22">
        <f t="shared" si="11"/>
        <v>770869.49862328905</v>
      </c>
      <c r="H76" s="22">
        <f t="shared" si="11"/>
        <v>742926.38871445006</v>
      </c>
      <c r="I76" s="22">
        <f t="shared" si="11"/>
        <v>839562.9942074779</v>
      </c>
      <c r="J76" s="22">
        <f t="shared" si="11"/>
        <v>218716.33111583185</v>
      </c>
      <c r="K76" s="22">
        <f t="shared" si="11"/>
        <v>0</v>
      </c>
      <c r="L76" s="133">
        <f t="shared" si="11"/>
        <v>769198.57878254878</v>
      </c>
    </row>
    <row r="77" spans="2:12" s="19" customFormat="1" x14ac:dyDescent="0.25">
      <c r="B77" s="158" t="s">
        <v>154</v>
      </c>
      <c r="C77" s="21"/>
      <c r="D77" s="22">
        <f t="shared" ref="D77:L77" si="12">D32*D$61*$C$15</f>
        <v>11244494.776617244</v>
      </c>
      <c r="E77" s="22">
        <f t="shared" si="12"/>
        <v>12657756.331997912</v>
      </c>
      <c r="F77" s="22">
        <f t="shared" si="12"/>
        <v>12301982.597856393</v>
      </c>
      <c r="G77" s="22">
        <f t="shared" si="12"/>
        <v>12663729.786670908</v>
      </c>
      <c r="H77" s="22">
        <f t="shared" si="12"/>
        <v>13046314.536332849</v>
      </c>
      <c r="I77" s="22">
        <f t="shared" si="12"/>
        <v>13617349.150518943</v>
      </c>
      <c r="J77" s="22">
        <f t="shared" si="12"/>
        <v>14920778.637257604</v>
      </c>
      <c r="K77" s="22">
        <f t="shared" si="12"/>
        <v>15841972.748729091</v>
      </c>
      <c r="L77" s="133">
        <f t="shared" si="12"/>
        <v>15278527.679982338</v>
      </c>
    </row>
    <row r="78" spans="2:12" s="19" customFormat="1" x14ac:dyDescent="0.25">
      <c r="B78" s="158" t="s">
        <v>155</v>
      </c>
      <c r="C78" s="21"/>
      <c r="D78" s="22">
        <f t="shared" ref="D78:L78" si="13">D33*D$61*$C$15</f>
        <v>9914622.6666122116</v>
      </c>
      <c r="E78" s="22">
        <f t="shared" si="13"/>
        <v>10879406.865766248</v>
      </c>
      <c r="F78" s="22">
        <f t="shared" si="13"/>
        <v>11438330.812105864</v>
      </c>
      <c r="G78" s="22">
        <f t="shared" si="13"/>
        <v>12133061.623577019</v>
      </c>
      <c r="H78" s="22">
        <f t="shared" si="13"/>
        <v>12136932.220603902</v>
      </c>
      <c r="I78" s="22">
        <f t="shared" si="13"/>
        <v>11836636.484740959</v>
      </c>
      <c r="J78" s="22">
        <f t="shared" si="13"/>
        <v>12375429.557103757</v>
      </c>
      <c r="K78" s="22">
        <f t="shared" si="13"/>
        <v>12201037.038073441</v>
      </c>
      <c r="L78" s="133">
        <f t="shared" si="13"/>
        <v>11585861.727559218</v>
      </c>
    </row>
    <row r="79" spans="2:12" s="19" customFormat="1" x14ac:dyDescent="0.25">
      <c r="B79" s="158" t="s">
        <v>156</v>
      </c>
      <c r="C79" s="21"/>
      <c r="D79" s="22">
        <f t="shared" ref="D79:L79" si="14">D34*D$61*$C$15</f>
        <v>213747.4529583471</v>
      </c>
      <c r="E79" s="22">
        <f t="shared" si="14"/>
        <v>349093.79738240608</v>
      </c>
      <c r="F79" s="22">
        <f t="shared" si="14"/>
        <v>508635.22751412971</v>
      </c>
      <c r="G79" s="22">
        <f t="shared" si="14"/>
        <v>262241.97107673029</v>
      </c>
      <c r="H79" s="22">
        <f t="shared" si="14"/>
        <v>667162.91296099767</v>
      </c>
      <c r="I79" s="22">
        <f t="shared" si="14"/>
        <v>917065.91379254777</v>
      </c>
      <c r="J79" s="22">
        <f t="shared" si="14"/>
        <v>236213.63760509837</v>
      </c>
      <c r="K79" s="22">
        <f t="shared" si="14"/>
        <v>0</v>
      </c>
      <c r="L79" s="133">
        <f t="shared" si="14"/>
        <v>716150.40093547641</v>
      </c>
    </row>
    <row r="80" spans="2:12" s="19" customFormat="1" x14ac:dyDescent="0.25">
      <c r="B80" s="158" t="s">
        <v>157</v>
      </c>
      <c r="C80" s="21"/>
      <c r="D80" s="22">
        <f t="shared" ref="D80:L80" si="15">D35*D$61*$C$15</f>
        <v>0</v>
      </c>
      <c r="E80" s="22">
        <f t="shared" si="15"/>
        <v>0</v>
      </c>
      <c r="F80" s="22">
        <f t="shared" si="15"/>
        <v>0</v>
      </c>
      <c r="G80" s="22">
        <f t="shared" si="15"/>
        <v>0</v>
      </c>
      <c r="H80" s="22">
        <f t="shared" si="15"/>
        <v>0</v>
      </c>
      <c r="I80" s="22">
        <f t="shared" si="15"/>
        <v>0</v>
      </c>
      <c r="J80" s="22">
        <f t="shared" si="15"/>
        <v>0</v>
      </c>
      <c r="K80" s="22">
        <f t="shared" si="15"/>
        <v>0</v>
      </c>
      <c r="L80" s="133">
        <f t="shared" si="15"/>
        <v>0</v>
      </c>
    </row>
    <row r="81" spans="2:12" s="19" customFormat="1" x14ac:dyDescent="0.25">
      <c r="B81" s="158" t="s">
        <v>158</v>
      </c>
      <c r="C81" s="21"/>
      <c r="D81" s="22">
        <f t="shared" ref="D81:L81" si="16">D36*D$61*$C$15</f>
        <v>715675.19175906514</v>
      </c>
      <c r="E81" s="22">
        <f t="shared" si="16"/>
        <v>797758.84053175163</v>
      </c>
      <c r="F81" s="22">
        <f t="shared" si="16"/>
        <v>736287.65341084718</v>
      </c>
      <c r="G81" s="22">
        <f t="shared" si="16"/>
        <v>729668.72425409686</v>
      </c>
      <c r="H81" s="22">
        <f t="shared" si="16"/>
        <v>684526.80647406145</v>
      </c>
      <c r="I81" s="22">
        <f t="shared" si="16"/>
        <v>665413.23572589876</v>
      </c>
      <c r="J81" s="22">
        <f t="shared" si="16"/>
        <v>166224.4116480322</v>
      </c>
      <c r="K81" s="22">
        <f t="shared" si="16"/>
        <v>0</v>
      </c>
      <c r="L81" s="133">
        <f t="shared" si="16"/>
        <v>610054.04524133191</v>
      </c>
    </row>
    <row r="82" spans="2:12" s="19" customFormat="1" x14ac:dyDescent="0.25">
      <c r="B82" s="158" t="s">
        <v>159</v>
      </c>
      <c r="C82" s="21"/>
      <c r="D82" s="22">
        <f t="shared" ref="D82:L82" si="17">D37*D$61*$C$15</f>
        <v>6032683.9113023402</v>
      </c>
      <c r="E82" s="22">
        <f t="shared" si="17"/>
        <v>6536305.5440097917</v>
      </c>
      <c r="F82" s="22">
        <f t="shared" si="17"/>
        <v>6919070.4308651406</v>
      </c>
      <c r="G82" s="22">
        <f t="shared" si="17"/>
        <v>7406282.9442770397</v>
      </c>
      <c r="H82" s="22">
        <f t="shared" si="17"/>
        <v>7137265.9759425567</v>
      </c>
      <c r="I82" s="22">
        <f t="shared" si="17"/>
        <v>7131191.7536583841</v>
      </c>
      <c r="J82" s="22">
        <f t="shared" si="17"/>
        <v>7516420.1391614499</v>
      </c>
      <c r="K82" s="22">
        <f t="shared" si="17"/>
        <v>7745470.4967871401</v>
      </c>
      <c r="L82" s="133">
        <f t="shared" si="17"/>
        <v>7118137.9252395285</v>
      </c>
    </row>
    <row r="83" spans="2:12" s="19" customFormat="1" x14ac:dyDescent="0.25">
      <c r="B83" s="158" t="s">
        <v>160</v>
      </c>
      <c r="C83" s="21"/>
      <c r="D83" s="22">
        <f t="shared" ref="D83:L83" si="18">D38*D$61*$C$15</f>
        <v>25983013.797238395</v>
      </c>
      <c r="E83" s="22">
        <f t="shared" si="18"/>
        <v>25933534.358870432</v>
      </c>
      <c r="F83" s="22">
        <f t="shared" si="18"/>
        <v>25212888.716783948</v>
      </c>
      <c r="G83" s="22">
        <f t="shared" si="18"/>
        <v>24999491.557878934</v>
      </c>
      <c r="H83" s="22">
        <f t="shared" si="18"/>
        <v>24957904.26408077</v>
      </c>
      <c r="I83" s="22">
        <f t="shared" si="18"/>
        <v>25290642.796050671</v>
      </c>
      <c r="J83" s="22">
        <f t="shared" si="18"/>
        <v>27568298.500720035</v>
      </c>
      <c r="K83" s="22">
        <f t="shared" si="18"/>
        <v>27689736.55786356</v>
      </c>
      <c r="L83" s="133">
        <f t="shared" si="18"/>
        <v>26341173.873039369</v>
      </c>
    </row>
    <row r="84" spans="2:12" s="19" customFormat="1" x14ac:dyDescent="0.25">
      <c r="B84" s="158" t="s">
        <v>161</v>
      </c>
      <c r="C84" s="21"/>
      <c r="D84" s="22">
        <f t="shared" ref="D84:L84" si="19">D39*D$61*$C$15</f>
        <v>0</v>
      </c>
      <c r="E84" s="22">
        <f t="shared" si="19"/>
        <v>0</v>
      </c>
      <c r="F84" s="22">
        <f t="shared" si="19"/>
        <v>0</v>
      </c>
      <c r="G84" s="22">
        <f t="shared" si="19"/>
        <v>0</v>
      </c>
      <c r="H84" s="22">
        <f t="shared" si="19"/>
        <v>0</v>
      </c>
      <c r="I84" s="22">
        <f t="shared" si="19"/>
        <v>0</v>
      </c>
      <c r="J84" s="22">
        <f t="shared" si="19"/>
        <v>0</v>
      </c>
      <c r="K84" s="22">
        <f t="shared" si="19"/>
        <v>0</v>
      </c>
      <c r="L84" s="133">
        <f t="shared" si="19"/>
        <v>0</v>
      </c>
    </row>
    <row r="85" spans="2:12" s="19" customFormat="1" x14ac:dyDescent="0.25">
      <c r="B85" s="158" t="s">
        <v>162</v>
      </c>
      <c r="C85" s="21"/>
      <c r="D85" s="22">
        <f t="shared" ref="D85:L85" si="20">D40*D$61*$C$15</f>
        <v>1935757.8427956975</v>
      </c>
      <c r="E85" s="22">
        <f t="shared" si="20"/>
        <v>2256952.9572330755</v>
      </c>
      <c r="F85" s="22">
        <f t="shared" si="20"/>
        <v>2224100.2104384545</v>
      </c>
      <c r="G85" s="22">
        <f t="shared" si="20"/>
        <v>2305605.1851841141</v>
      </c>
      <c r="H85" s="22">
        <f t="shared" si="20"/>
        <v>2212145.7480319277</v>
      </c>
      <c r="I85" s="22">
        <f t="shared" si="20"/>
        <v>2116662.5865748459</v>
      </c>
      <c r="J85" s="22">
        <f t="shared" si="20"/>
        <v>2227844.6564570661</v>
      </c>
      <c r="K85" s="22">
        <f t="shared" si="20"/>
        <v>2219318.2196959308</v>
      </c>
      <c r="L85" s="133">
        <f t="shared" si="20"/>
        <v>2115480.0461896029</v>
      </c>
    </row>
    <row r="86" spans="2:12" s="19" customFormat="1" x14ac:dyDescent="0.25">
      <c r="B86" s="158" t="s">
        <v>163</v>
      </c>
      <c r="C86" s="21"/>
      <c r="D86" s="22">
        <f t="shared" ref="D86:L86" si="21">D41*D$61*$C$15</f>
        <v>16092452.662967322</v>
      </c>
      <c r="E86" s="22">
        <f t="shared" si="21"/>
        <v>17611242.12862251</v>
      </c>
      <c r="F86" s="22">
        <f t="shared" si="21"/>
        <v>17547419.672967799</v>
      </c>
      <c r="G86" s="22">
        <f t="shared" si="21"/>
        <v>17918084.518594563</v>
      </c>
      <c r="H86" s="22">
        <f t="shared" si="21"/>
        <v>17579636.344372999</v>
      </c>
      <c r="I86" s="22">
        <f t="shared" si="21"/>
        <v>17291172.16921765</v>
      </c>
      <c r="J86" s="22">
        <f t="shared" si="21"/>
        <v>18131907.419778619</v>
      </c>
      <c r="K86" s="22">
        <f t="shared" si="21"/>
        <v>18702477.54102261</v>
      </c>
      <c r="L86" s="133">
        <f t="shared" si="21"/>
        <v>18172971.756811198</v>
      </c>
    </row>
    <row r="87" spans="2:12" s="19" customFormat="1" x14ac:dyDescent="0.25">
      <c r="B87" s="158" t="s">
        <v>164</v>
      </c>
      <c r="C87" s="21"/>
      <c r="D87" s="22">
        <f t="shared" ref="D87:L87" si="22">D42*D$61*$C$15</f>
        <v>0</v>
      </c>
      <c r="E87" s="22">
        <f t="shared" si="22"/>
        <v>0</v>
      </c>
      <c r="F87" s="22">
        <f t="shared" si="22"/>
        <v>0</v>
      </c>
      <c r="G87" s="22">
        <f t="shared" si="22"/>
        <v>0</v>
      </c>
      <c r="H87" s="22">
        <f t="shared" si="22"/>
        <v>0</v>
      </c>
      <c r="I87" s="22">
        <f t="shared" si="22"/>
        <v>0</v>
      </c>
      <c r="J87" s="22">
        <f t="shared" si="22"/>
        <v>0</v>
      </c>
      <c r="K87" s="22">
        <f t="shared" si="22"/>
        <v>0</v>
      </c>
      <c r="L87" s="133">
        <f t="shared" si="22"/>
        <v>0</v>
      </c>
    </row>
    <row r="88" spans="2:12" s="19" customFormat="1" x14ac:dyDescent="0.25">
      <c r="B88" s="158" t="s">
        <v>165</v>
      </c>
      <c r="C88" s="21"/>
      <c r="D88" s="22">
        <f t="shared" ref="D88:L88" si="23">D43*D$61*$C$15</f>
        <v>0</v>
      </c>
      <c r="E88" s="22">
        <f t="shared" si="23"/>
        <v>0</v>
      </c>
      <c r="F88" s="22">
        <f t="shared" si="23"/>
        <v>0</v>
      </c>
      <c r="G88" s="22">
        <f t="shared" si="23"/>
        <v>0</v>
      </c>
      <c r="H88" s="22">
        <f t="shared" si="23"/>
        <v>0</v>
      </c>
      <c r="I88" s="22">
        <f t="shared" si="23"/>
        <v>0</v>
      </c>
      <c r="J88" s="22">
        <f t="shared" si="23"/>
        <v>0</v>
      </c>
      <c r="K88" s="22">
        <f t="shared" si="23"/>
        <v>0</v>
      </c>
      <c r="L88" s="133">
        <f t="shared" si="23"/>
        <v>0</v>
      </c>
    </row>
    <row r="89" spans="2:12" s="19" customFormat="1" x14ac:dyDescent="0.25">
      <c r="B89" s="158" t="s">
        <v>166</v>
      </c>
      <c r="C89" s="21"/>
      <c r="D89" s="22">
        <f t="shared" ref="D89:L89" si="24">D44*D$61*$C$15</f>
        <v>0</v>
      </c>
      <c r="E89" s="22">
        <f t="shared" si="24"/>
        <v>0</v>
      </c>
      <c r="F89" s="22">
        <f t="shared" si="24"/>
        <v>0</v>
      </c>
      <c r="G89" s="22">
        <f t="shared" si="24"/>
        <v>0</v>
      </c>
      <c r="H89" s="22">
        <f t="shared" si="24"/>
        <v>0</v>
      </c>
      <c r="I89" s="22">
        <f t="shared" si="24"/>
        <v>0</v>
      </c>
      <c r="J89" s="22">
        <f t="shared" si="24"/>
        <v>0</v>
      </c>
      <c r="K89" s="22">
        <f t="shared" si="24"/>
        <v>0</v>
      </c>
      <c r="L89" s="133">
        <f t="shared" si="24"/>
        <v>0</v>
      </c>
    </row>
    <row r="90" spans="2:12" s="19" customFormat="1" x14ac:dyDescent="0.25">
      <c r="B90" s="158" t="s">
        <v>167</v>
      </c>
      <c r="C90" s="21"/>
      <c r="D90" s="22">
        <f t="shared" ref="D90:L90" si="25">D45*D$61*$C$15</f>
        <v>0</v>
      </c>
      <c r="E90" s="22">
        <f t="shared" si="25"/>
        <v>0</v>
      </c>
      <c r="F90" s="22">
        <f t="shared" si="25"/>
        <v>0</v>
      </c>
      <c r="G90" s="22">
        <f t="shared" si="25"/>
        <v>0</v>
      </c>
      <c r="H90" s="22">
        <f t="shared" si="25"/>
        <v>0</v>
      </c>
      <c r="I90" s="22">
        <f t="shared" si="25"/>
        <v>0</v>
      </c>
      <c r="J90" s="22">
        <f t="shared" si="25"/>
        <v>0</v>
      </c>
      <c r="K90" s="22">
        <f t="shared" si="25"/>
        <v>0</v>
      </c>
      <c r="L90" s="133">
        <f t="shared" si="25"/>
        <v>0</v>
      </c>
    </row>
    <row r="91" spans="2:12" s="19" customFormat="1" x14ac:dyDescent="0.25">
      <c r="B91" s="158" t="s">
        <v>168</v>
      </c>
      <c r="C91" s="21"/>
      <c r="D91" s="22">
        <f t="shared" ref="D91:L91" si="26">D46*D$61*$C$15</f>
        <v>317705.44694829546</v>
      </c>
      <c r="E91" s="22">
        <f t="shared" si="26"/>
        <v>403757.37137124635</v>
      </c>
      <c r="F91" s="22">
        <f t="shared" si="26"/>
        <v>420468.76611649769</v>
      </c>
      <c r="G91" s="22">
        <f t="shared" si="26"/>
        <v>456300.62853132829</v>
      </c>
      <c r="H91" s="22">
        <f t="shared" si="26"/>
        <v>367396.14925457462</v>
      </c>
      <c r="I91" s="22">
        <f t="shared" si="26"/>
        <v>319583.63799599948</v>
      </c>
      <c r="J91" s="22">
        <f t="shared" si="26"/>
        <v>78737.87920169947</v>
      </c>
      <c r="K91" s="22">
        <f t="shared" si="26"/>
        <v>0</v>
      </c>
      <c r="L91" s="133">
        <f t="shared" si="26"/>
        <v>265240.88923536165</v>
      </c>
    </row>
    <row r="92" spans="2:12" s="19" customFormat="1" x14ac:dyDescent="0.25">
      <c r="B92" s="158" t="s">
        <v>169</v>
      </c>
      <c r="C92" s="21"/>
      <c r="D92" s="22">
        <f t="shared" ref="D92:L92" si="27">D47*D$61*$C$15</f>
        <v>0</v>
      </c>
      <c r="E92" s="22">
        <f t="shared" si="27"/>
        <v>0</v>
      </c>
      <c r="F92" s="22">
        <f t="shared" si="27"/>
        <v>0</v>
      </c>
      <c r="G92" s="22">
        <f t="shared" si="27"/>
        <v>0</v>
      </c>
      <c r="H92" s="22">
        <f t="shared" si="27"/>
        <v>0</v>
      </c>
      <c r="I92" s="22">
        <f t="shared" si="27"/>
        <v>0</v>
      </c>
      <c r="J92" s="22">
        <f t="shared" si="27"/>
        <v>0</v>
      </c>
      <c r="K92" s="22">
        <f t="shared" si="27"/>
        <v>0</v>
      </c>
      <c r="L92" s="133">
        <f t="shared" si="27"/>
        <v>0</v>
      </c>
    </row>
    <row r="93" spans="2:12" s="19" customFormat="1" x14ac:dyDescent="0.25">
      <c r="B93" s="158" t="s">
        <v>170</v>
      </c>
      <c r="C93" s="21"/>
      <c r="D93" s="22">
        <f t="shared" ref="D93:L93" si="28">D48*D$61*$C$15</f>
        <v>14113027.008631954</v>
      </c>
      <c r="E93" s="22">
        <f t="shared" si="28"/>
        <v>14357799.513955452</v>
      </c>
      <c r="F93" s="22">
        <f t="shared" si="28"/>
        <v>13547528.562390672</v>
      </c>
      <c r="G93" s="22">
        <f t="shared" si="28"/>
        <v>13647606.46782591</v>
      </c>
      <c r="H93" s="22">
        <f t="shared" si="28"/>
        <v>13247498.250373475</v>
      </c>
      <c r="I93" s="22">
        <f t="shared" si="28"/>
        <v>13294060.633673053</v>
      </c>
      <c r="J93" s="22">
        <f t="shared" si="28"/>
        <v>13587455.12097317</v>
      </c>
      <c r="K93" s="22">
        <f t="shared" si="28"/>
        <v>13666941.073330393</v>
      </c>
      <c r="L93" s="133">
        <f t="shared" si="28"/>
        <v>13337270.772787852</v>
      </c>
    </row>
    <row r="94" spans="2:12" s="19" customFormat="1" x14ac:dyDescent="0.25">
      <c r="B94" s="158" t="s">
        <v>171</v>
      </c>
      <c r="C94" s="21"/>
      <c r="D94" s="22">
        <f t="shared" ref="D94:L94" si="29">D49*D$61*$C$15</f>
        <v>3367108.226313828</v>
      </c>
      <c r="E94" s="22">
        <f t="shared" si="29"/>
        <v>3827745.5121598048</v>
      </c>
      <c r="F94" s="22">
        <f t="shared" si="29"/>
        <v>4074066.488987451</v>
      </c>
      <c r="G94" s="22">
        <f t="shared" si="29"/>
        <v>4521805.5109440908</v>
      </c>
      <c r="H94" s="22">
        <f t="shared" si="29"/>
        <v>4565979.914761629</v>
      </c>
      <c r="I94" s="22">
        <f t="shared" si="29"/>
        <v>4755774.4485944305</v>
      </c>
      <c r="J94" s="22">
        <f t="shared" si="29"/>
        <v>4920249.9906547405</v>
      </c>
      <c r="K94" s="22">
        <f t="shared" si="29"/>
        <v>5395313.4580172617</v>
      </c>
      <c r="L94" s="133">
        <f t="shared" si="29"/>
        <v>5391026.8198046759</v>
      </c>
    </row>
    <row r="95" spans="2:12" s="19" customFormat="1" x14ac:dyDescent="0.25">
      <c r="B95" s="158" t="s">
        <v>172</v>
      </c>
      <c r="C95" s="21"/>
      <c r="D95" s="22">
        <f t="shared" ref="D95:L95" si="30">D50*D$61*$C$15</f>
        <v>0</v>
      </c>
      <c r="E95" s="22">
        <f t="shared" si="30"/>
        <v>0</v>
      </c>
      <c r="F95" s="22">
        <f t="shared" si="30"/>
        <v>0</v>
      </c>
      <c r="G95" s="22">
        <f t="shared" si="30"/>
        <v>0</v>
      </c>
      <c r="H95" s="22">
        <f t="shared" si="30"/>
        <v>0</v>
      </c>
      <c r="I95" s="22">
        <f t="shared" si="30"/>
        <v>0</v>
      </c>
      <c r="J95" s="22">
        <f t="shared" si="30"/>
        <v>0</v>
      </c>
      <c r="K95" s="22">
        <f t="shared" si="30"/>
        <v>0</v>
      </c>
      <c r="L95" s="133">
        <f t="shared" si="30"/>
        <v>0</v>
      </c>
    </row>
    <row r="96" spans="2:12" s="19" customFormat="1" x14ac:dyDescent="0.25">
      <c r="B96" s="158" t="s">
        <v>173</v>
      </c>
      <c r="C96" s="21"/>
      <c r="D96" s="22">
        <f t="shared" ref="D96:L96" si="31">D51*D$61*$C$15</f>
        <v>14956721.726722112</v>
      </c>
      <c r="E96" s="22">
        <f t="shared" si="31"/>
        <v>16086027.986693721</v>
      </c>
      <c r="F96" s="22">
        <f t="shared" si="31"/>
        <v>16660912.011908401</v>
      </c>
      <c r="G96" s="22">
        <f t="shared" si="31"/>
        <v>17338181.56695566</v>
      </c>
      <c r="H96" s="22">
        <f t="shared" si="31"/>
        <v>16811942.447341826</v>
      </c>
      <c r="I96" s="22">
        <f t="shared" si="31"/>
        <v>16794041.611167494</v>
      </c>
      <c r="J96" s="22">
        <f t="shared" si="31"/>
        <v>17672753.693052772</v>
      </c>
      <c r="K96" s="22">
        <f t="shared" si="31"/>
        <v>17955006.749523669</v>
      </c>
      <c r="L96" s="133">
        <f t="shared" si="31"/>
        <v>16478790.128930733</v>
      </c>
    </row>
    <row r="97" spans="2:12" s="19" customFormat="1" x14ac:dyDescent="0.25">
      <c r="B97" s="158" t="s">
        <v>193</v>
      </c>
      <c r="C97" s="21"/>
      <c r="D97" s="22">
        <f t="shared" ref="D97:L97" si="32">D52*D$61*$C$15</f>
        <v>0</v>
      </c>
      <c r="E97" s="22">
        <f t="shared" si="32"/>
        <v>0</v>
      </c>
      <c r="F97" s="22">
        <f t="shared" si="32"/>
        <v>0</v>
      </c>
      <c r="G97" s="22">
        <f t="shared" si="32"/>
        <v>0</v>
      </c>
      <c r="H97" s="22">
        <f t="shared" si="32"/>
        <v>0</v>
      </c>
      <c r="I97" s="22">
        <f t="shared" si="32"/>
        <v>0</v>
      </c>
      <c r="J97" s="22">
        <f t="shared" si="32"/>
        <v>0</v>
      </c>
      <c r="K97" s="22">
        <f t="shared" si="32"/>
        <v>0</v>
      </c>
      <c r="L97" s="133">
        <f t="shared" si="32"/>
        <v>0</v>
      </c>
    </row>
    <row r="98" spans="2:12" s="19" customFormat="1" x14ac:dyDescent="0.25">
      <c r="B98" s="158" t="s">
        <v>174</v>
      </c>
      <c r="C98" s="21"/>
      <c r="D98" s="22">
        <f t="shared" ref="D98:L98" si="33">D53*D$61*$C$15</f>
        <v>0</v>
      </c>
      <c r="E98" s="22">
        <f t="shared" si="33"/>
        <v>0</v>
      </c>
      <c r="F98" s="22">
        <f t="shared" si="33"/>
        <v>0</v>
      </c>
      <c r="G98" s="22">
        <f t="shared" si="33"/>
        <v>0</v>
      </c>
      <c r="H98" s="22">
        <f t="shared" si="33"/>
        <v>0</v>
      </c>
      <c r="I98" s="22">
        <f t="shared" si="33"/>
        <v>0</v>
      </c>
      <c r="J98" s="22">
        <f t="shared" si="33"/>
        <v>0</v>
      </c>
      <c r="K98" s="22">
        <f t="shared" si="33"/>
        <v>0</v>
      </c>
      <c r="L98" s="133">
        <f t="shared" si="33"/>
        <v>0</v>
      </c>
    </row>
    <row r="99" spans="2:12" s="19" customFormat="1" x14ac:dyDescent="0.25">
      <c r="B99" s="158" t="s">
        <v>175</v>
      </c>
      <c r="C99" s="21"/>
      <c r="D99" s="22">
        <f t="shared" ref="D99:L99" si="34">D54*D$61*$C$15</f>
        <v>12532810.959345777</v>
      </c>
      <c r="E99" s="22">
        <f t="shared" si="34"/>
        <v>13236601.809986105</v>
      </c>
      <c r="F99" s="22">
        <f t="shared" si="34"/>
        <v>13308519.009735188</v>
      </c>
      <c r="G99" s="22">
        <f t="shared" si="34"/>
        <v>13949199.420036437</v>
      </c>
      <c r="H99" s="22">
        <f t="shared" si="34"/>
        <v>13698183.236085434</v>
      </c>
      <c r="I99" s="22">
        <f t="shared" si="34"/>
        <v>13751976.110761013</v>
      </c>
      <c r="J99" s="22">
        <f t="shared" si="34"/>
        <v>14566608.749467352</v>
      </c>
      <c r="K99" s="22">
        <f t="shared" si="34"/>
        <v>14923638.881460888</v>
      </c>
      <c r="L99" s="133">
        <f t="shared" si="34"/>
        <v>14614879.339377102</v>
      </c>
    </row>
    <row r="100" spans="2:12" s="19" customFormat="1" x14ac:dyDescent="0.25">
      <c r="B100" s="158" t="s">
        <v>176</v>
      </c>
      <c r="C100" s="21"/>
      <c r="D100" s="22">
        <f t="shared" ref="D100:L100" si="35">D55*D$61*$C$15</f>
        <v>288180.28584237082</v>
      </c>
      <c r="E100" s="22">
        <f t="shared" si="35"/>
        <v>346822.50713468145</v>
      </c>
      <c r="F100" s="22">
        <f t="shared" si="35"/>
        <v>500393.51880187163</v>
      </c>
      <c r="G100" s="22">
        <f t="shared" si="35"/>
        <v>538702.17726971267</v>
      </c>
      <c r="H100" s="22">
        <f t="shared" si="35"/>
        <v>559228.31408716261</v>
      </c>
      <c r="I100" s="22">
        <f t="shared" si="35"/>
        <v>640402.23560862849</v>
      </c>
      <c r="J100" s="22">
        <f t="shared" si="35"/>
        <v>166224.4116480322</v>
      </c>
      <c r="K100" s="22">
        <f t="shared" si="35"/>
        <v>0</v>
      </c>
      <c r="L100" s="133">
        <f t="shared" si="35"/>
        <v>636578.13416486792</v>
      </c>
    </row>
    <row r="101" spans="2:12" s="19" customFormat="1" x14ac:dyDescent="0.25">
      <c r="B101" s="158" t="s">
        <v>177</v>
      </c>
      <c r="C101" s="21"/>
      <c r="D101" s="22">
        <f t="shared" ref="D101:L101" si="36">D56*D$61*$C$15</f>
        <v>11966001.433354756</v>
      </c>
      <c r="E101" s="22">
        <f t="shared" si="36"/>
        <v>12335399.884411806</v>
      </c>
      <c r="F101" s="22">
        <f t="shared" si="36"/>
        <v>11799719.828226617</v>
      </c>
      <c r="G101" s="22">
        <f t="shared" si="36"/>
        <v>11772138.461665511</v>
      </c>
      <c r="H101" s="22">
        <f t="shared" si="36"/>
        <v>11786169.489460751</v>
      </c>
      <c r="I101" s="22">
        <f t="shared" si="36"/>
        <v>11105454.491041651</v>
      </c>
      <c r="J101" s="22">
        <f t="shared" si="36"/>
        <v>11458792.954766996</v>
      </c>
      <c r="K101" s="22">
        <f t="shared" si="36"/>
        <v>12281645.919910116</v>
      </c>
      <c r="L101" s="133">
        <f t="shared" si="36"/>
        <v>11292416.717787396</v>
      </c>
    </row>
    <row r="102" spans="2:12" x14ac:dyDescent="0.25">
      <c r="B102" s="23" t="s">
        <v>179</v>
      </c>
      <c r="C102" s="24" t="s">
        <v>178</v>
      </c>
      <c r="D102" s="25">
        <f t="shared" ref="D102:L102" si="37">SUM(D66:D101)</f>
        <v>141391772.76774651</v>
      </c>
      <c r="E102" s="25">
        <f t="shared" si="37"/>
        <v>149935965.32939288</v>
      </c>
      <c r="F102" s="25">
        <f t="shared" si="37"/>
        <v>149000666.41994521</v>
      </c>
      <c r="G102" s="25">
        <f t="shared" si="37"/>
        <v>152129744.78603876</v>
      </c>
      <c r="H102" s="25">
        <f t="shared" si="37"/>
        <v>150677093.69533324</v>
      </c>
      <c r="I102" s="25">
        <f t="shared" si="37"/>
        <v>150920660.06489745</v>
      </c>
      <c r="J102" s="25">
        <f t="shared" si="37"/>
        <v>156140621.00716636</v>
      </c>
      <c r="K102" s="25">
        <f t="shared" si="37"/>
        <v>158699575.01273853</v>
      </c>
      <c r="L102" s="26">
        <f t="shared" si="37"/>
        <v>154550399.15671381</v>
      </c>
    </row>
    <row r="103" spans="2:12" x14ac:dyDescent="0.25">
      <c r="B103" s="43"/>
      <c r="C103" s="43"/>
      <c r="D103" s="43"/>
      <c r="E103" s="43"/>
      <c r="F103" s="44"/>
      <c r="G103" s="44"/>
      <c r="H103" s="44"/>
      <c r="I103" s="44"/>
      <c r="J103" s="44"/>
      <c r="K103" s="44"/>
    </row>
    <row r="104" spans="2:12" x14ac:dyDescent="0.25">
      <c r="B104" s="15"/>
      <c r="C104" s="15"/>
      <c r="D104" s="15"/>
      <c r="E104" s="15"/>
      <c r="F104" s="51"/>
      <c r="G104" s="51"/>
      <c r="H104" s="51"/>
      <c r="I104" s="51"/>
      <c r="J104" s="51"/>
      <c r="K104" s="51"/>
    </row>
    <row r="105" spans="2:12" ht="63" x14ac:dyDescent="0.25">
      <c r="B105" s="491" t="s">
        <v>656</v>
      </c>
      <c r="C105" s="45" t="s">
        <v>60</v>
      </c>
      <c r="D105" s="27"/>
      <c r="E105" s="27"/>
      <c r="F105" s="27"/>
      <c r="G105" s="27"/>
      <c r="H105" s="46"/>
      <c r="I105" s="46"/>
      <c r="J105" s="46"/>
      <c r="K105" s="46"/>
    </row>
    <row r="106" spans="2:12" x14ac:dyDescent="0.25">
      <c r="B106" s="47" t="s">
        <v>61</v>
      </c>
      <c r="C106" s="48">
        <v>0.1</v>
      </c>
      <c r="D106" s="119"/>
      <c r="E106" s="119"/>
      <c r="F106" s="122"/>
      <c r="G106" s="46"/>
      <c r="H106" s="44"/>
      <c r="I106" s="44"/>
      <c r="J106" s="44"/>
      <c r="K106" s="44"/>
    </row>
    <row r="107" spans="2:12" x14ac:dyDescent="0.25">
      <c r="B107" s="47" t="s">
        <v>62</v>
      </c>
      <c r="C107" s="48">
        <v>0</v>
      </c>
      <c r="D107" s="119"/>
      <c r="E107" s="119"/>
      <c r="F107" s="14"/>
      <c r="G107" s="46"/>
      <c r="H107" s="44"/>
      <c r="I107" s="44"/>
      <c r="J107" s="44"/>
      <c r="K107" s="44"/>
    </row>
    <row r="108" spans="2:12" x14ac:dyDescent="0.25">
      <c r="B108" s="47" t="s">
        <v>63</v>
      </c>
      <c r="C108" s="48">
        <v>0.3</v>
      </c>
      <c r="D108" s="119"/>
      <c r="E108" s="119"/>
      <c r="F108" s="14"/>
      <c r="G108" s="46"/>
      <c r="H108" s="44"/>
      <c r="I108" s="44"/>
      <c r="J108" s="44"/>
      <c r="K108" s="44"/>
    </row>
    <row r="109" spans="2:12" x14ac:dyDescent="0.25">
      <c r="B109" s="47" t="s">
        <v>64</v>
      </c>
      <c r="C109" s="48">
        <v>0.8</v>
      </c>
      <c r="D109" s="119"/>
      <c r="E109" s="119"/>
      <c r="F109" s="14"/>
      <c r="G109" s="46"/>
      <c r="H109" s="44"/>
      <c r="I109" s="44"/>
      <c r="J109" s="44"/>
      <c r="K109" s="44"/>
    </row>
    <row r="110" spans="2:12" x14ac:dyDescent="0.25">
      <c r="B110" s="47" t="s">
        <v>65</v>
      </c>
      <c r="C110" s="48">
        <v>0.8</v>
      </c>
      <c r="D110" s="119"/>
      <c r="E110" s="119"/>
      <c r="F110" s="14"/>
      <c r="G110" s="46"/>
      <c r="H110" s="44"/>
      <c r="I110" s="44"/>
      <c r="J110" s="44"/>
      <c r="K110" s="44"/>
    </row>
    <row r="111" spans="2:12" x14ac:dyDescent="0.25">
      <c r="B111" s="47" t="s">
        <v>66</v>
      </c>
      <c r="C111" s="48">
        <v>0.2</v>
      </c>
      <c r="D111" s="119"/>
      <c r="E111" s="119"/>
      <c r="F111" s="14"/>
      <c r="G111" s="46"/>
      <c r="H111" s="44"/>
      <c r="I111" s="44"/>
      <c r="J111" s="44"/>
      <c r="K111" s="44"/>
    </row>
    <row r="112" spans="2:12" x14ac:dyDescent="0.25">
      <c r="B112" s="49" t="s">
        <v>67</v>
      </c>
      <c r="C112" s="50">
        <v>0.8</v>
      </c>
      <c r="D112" s="119"/>
      <c r="E112" s="119"/>
      <c r="F112" s="14"/>
      <c r="G112" s="46"/>
      <c r="H112" s="44"/>
      <c r="I112" s="44"/>
      <c r="J112" s="44"/>
      <c r="K112" s="44"/>
    </row>
    <row r="113" spans="2:11" x14ac:dyDescent="0.25">
      <c r="B113" s="74"/>
      <c r="C113" s="75"/>
      <c r="D113" s="119"/>
      <c r="E113" s="119"/>
      <c r="F113" s="14"/>
      <c r="G113" s="46"/>
      <c r="H113" s="44"/>
      <c r="I113" s="44"/>
      <c r="J113" s="44"/>
      <c r="K113" s="44"/>
    </row>
    <row r="114" spans="2:11" ht="16.5" thickBot="1" x14ac:dyDescent="0.3">
      <c r="B114" s="74"/>
      <c r="C114" s="75"/>
      <c r="D114" s="119"/>
      <c r="E114" s="119"/>
      <c r="F114" s="14"/>
      <c r="G114" s="46"/>
      <c r="H114" s="44"/>
      <c r="I114" s="44"/>
      <c r="J114" s="44"/>
      <c r="K114" s="44"/>
    </row>
    <row r="115" spans="2:11" x14ac:dyDescent="0.25">
      <c r="B115" s="515" t="s">
        <v>68</v>
      </c>
      <c r="C115" s="516"/>
      <c r="D115" s="120"/>
      <c r="E115" s="120"/>
      <c r="F115" s="117"/>
    </row>
    <row r="116" spans="2:11" x14ac:dyDescent="0.25">
      <c r="B116" s="9" t="s">
        <v>4</v>
      </c>
      <c r="C116" s="71">
        <f>C107</f>
        <v>0</v>
      </c>
      <c r="D116" s="13"/>
      <c r="E116" s="13"/>
      <c r="F116" s="117"/>
    </row>
    <row r="117" spans="2:11" x14ac:dyDescent="0.25">
      <c r="B117" s="7" t="s">
        <v>5</v>
      </c>
      <c r="C117" s="8">
        <f>C111</f>
        <v>0.2</v>
      </c>
      <c r="D117" s="13"/>
      <c r="E117" s="13"/>
      <c r="F117" s="117"/>
    </row>
    <row r="118" spans="2:11" x14ac:dyDescent="0.25">
      <c r="B118" s="7" t="s">
        <v>2</v>
      </c>
      <c r="C118" s="8">
        <f>C110</f>
        <v>0.8</v>
      </c>
      <c r="D118" s="13"/>
      <c r="E118" s="13"/>
      <c r="F118" s="117"/>
    </row>
    <row r="119" spans="2:11" x14ac:dyDescent="0.25">
      <c r="B119" s="7" t="s">
        <v>6</v>
      </c>
      <c r="C119" s="8">
        <f>C110</f>
        <v>0.8</v>
      </c>
      <c r="D119" s="13"/>
      <c r="E119" s="13"/>
      <c r="F119" s="117"/>
    </row>
    <row r="120" spans="2:11" x14ac:dyDescent="0.25">
      <c r="B120" s="9" t="s">
        <v>50</v>
      </c>
      <c r="C120" s="8">
        <f>C107</f>
        <v>0</v>
      </c>
      <c r="D120" s="13"/>
      <c r="E120" s="13"/>
      <c r="F120" s="117"/>
    </row>
    <row r="121" spans="2:11" x14ac:dyDescent="0.25">
      <c r="B121" s="9" t="s">
        <v>7</v>
      </c>
      <c r="C121" s="8">
        <f>C110</f>
        <v>0.8</v>
      </c>
      <c r="D121" s="13"/>
      <c r="E121" s="13"/>
      <c r="F121" s="117"/>
    </row>
    <row r="122" spans="2:11" x14ac:dyDescent="0.25">
      <c r="B122" s="7" t="s">
        <v>1</v>
      </c>
      <c r="C122" s="8">
        <f>C110</f>
        <v>0.8</v>
      </c>
      <c r="D122" s="13"/>
      <c r="E122" s="13"/>
      <c r="F122" s="117"/>
    </row>
    <row r="123" spans="2:11" x14ac:dyDescent="0.25">
      <c r="B123" s="7" t="s">
        <v>12</v>
      </c>
      <c r="C123" s="8">
        <f>C110</f>
        <v>0.8</v>
      </c>
      <c r="D123" s="13"/>
      <c r="E123" s="13"/>
      <c r="F123" s="117"/>
    </row>
    <row r="124" spans="2:11" x14ac:dyDescent="0.25">
      <c r="B124" s="7" t="s">
        <v>58</v>
      </c>
      <c r="C124" s="8">
        <f>C110</f>
        <v>0.8</v>
      </c>
      <c r="D124" s="13"/>
      <c r="E124" s="13"/>
      <c r="F124" s="117"/>
    </row>
    <row r="125" spans="2:11" x14ac:dyDescent="0.25">
      <c r="B125" s="7" t="s">
        <v>8</v>
      </c>
      <c r="C125" s="8">
        <f>C110</f>
        <v>0.8</v>
      </c>
      <c r="D125" s="13"/>
      <c r="E125" s="13"/>
      <c r="F125" s="117"/>
    </row>
    <row r="126" spans="2:11" s="14" customFormat="1" x14ac:dyDescent="0.25">
      <c r="B126" s="5" t="s">
        <v>9</v>
      </c>
      <c r="C126" s="6">
        <f>C107</f>
        <v>0</v>
      </c>
      <c r="D126" s="13"/>
      <c r="E126" s="13"/>
      <c r="F126" s="117"/>
      <c r="G126" s="2"/>
      <c r="H126" s="2"/>
      <c r="I126" s="2"/>
      <c r="J126" s="2"/>
      <c r="K126" s="2"/>
    </row>
    <row r="127" spans="2:11" s="14" customFormat="1" ht="16.5" thickBot="1" x14ac:dyDescent="0.3">
      <c r="B127" s="10" t="s">
        <v>10</v>
      </c>
      <c r="C127" s="11">
        <f>C111</f>
        <v>0.2</v>
      </c>
      <c r="D127" s="13"/>
      <c r="E127" s="13"/>
      <c r="F127" s="117"/>
      <c r="G127" s="2"/>
      <c r="H127" s="2"/>
      <c r="I127" s="2"/>
      <c r="J127" s="2"/>
      <c r="K127" s="2"/>
    </row>
    <row r="128" spans="2:11" x14ac:dyDescent="0.25">
      <c r="B128" s="14"/>
      <c r="C128" s="15"/>
      <c r="D128" s="15"/>
      <c r="E128" s="15"/>
      <c r="F128" s="117"/>
    </row>
    <row r="129" spans="2:11" ht="16.5" thickBot="1" x14ac:dyDescent="0.3">
      <c r="B129" s="14"/>
      <c r="C129" s="15"/>
      <c r="D129" s="15"/>
      <c r="E129" s="15"/>
      <c r="F129" s="117"/>
    </row>
    <row r="130" spans="2:11" ht="47.25" x14ac:dyDescent="0.25">
      <c r="B130" s="495" t="s">
        <v>666</v>
      </c>
      <c r="C130" s="52" t="s">
        <v>13</v>
      </c>
      <c r="D130" s="28"/>
      <c r="E130" s="28"/>
      <c r="F130" s="117"/>
    </row>
    <row r="131" spans="2:11" ht="16.5" thickBot="1" x14ac:dyDescent="0.3">
      <c r="B131" s="10"/>
      <c r="C131" s="53">
        <v>0.25</v>
      </c>
      <c r="D131" s="72"/>
      <c r="E131" s="72"/>
      <c r="F131" s="117"/>
    </row>
    <row r="132" spans="2:11" x14ac:dyDescent="0.25">
      <c r="B132" s="12"/>
      <c r="C132" s="54"/>
      <c r="D132" s="54"/>
      <c r="E132" s="54"/>
      <c r="F132" s="117"/>
    </row>
    <row r="133" spans="2:11" ht="16.5" thickBot="1" x14ac:dyDescent="0.3">
      <c r="B133" s="14"/>
      <c r="C133" s="15"/>
      <c r="D133" s="15"/>
      <c r="E133" s="15"/>
      <c r="F133" s="117"/>
    </row>
    <row r="134" spans="2:11" ht="18.75" x14ac:dyDescent="0.35">
      <c r="B134" s="55" t="s">
        <v>75</v>
      </c>
      <c r="C134" s="56" t="s">
        <v>0</v>
      </c>
      <c r="D134" s="59"/>
      <c r="E134" s="59"/>
      <c r="F134" s="117"/>
    </row>
    <row r="135" spans="2:11" x14ac:dyDescent="0.25">
      <c r="B135" s="9" t="s">
        <v>4</v>
      </c>
      <c r="C135" s="71">
        <f t="shared" ref="C135:C146" si="38">C116*$C$131</f>
        <v>0</v>
      </c>
      <c r="D135" s="13"/>
      <c r="E135" s="13"/>
      <c r="F135" s="117"/>
    </row>
    <row r="136" spans="2:11" x14ac:dyDescent="0.25">
      <c r="B136" s="7" t="s">
        <v>5</v>
      </c>
      <c r="C136" s="8">
        <f t="shared" si="38"/>
        <v>0.05</v>
      </c>
      <c r="D136" s="13"/>
      <c r="E136" s="13"/>
      <c r="F136" s="117"/>
    </row>
    <row r="137" spans="2:11" s="14" customFormat="1" x14ac:dyDescent="0.25">
      <c r="B137" s="7" t="s">
        <v>2</v>
      </c>
      <c r="C137" s="8">
        <f t="shared" si="38"/>
        <v>0.2</v>
      </c>
      <c r="D137" s="13"/>
      <c r="E137" s="13"/>
      <c r="F137" s="117"/>
      <c r="G137" s="2"/>
      <c r="H137" s="2"/>
      <c r="I137" s="2"/>
      <c r="J137" s="2"/>
      <c r="K137" s="2"/>
    </row>
    <row r="138" spans="2:11" s="14" customFormat="1" x14ac:dyDescent="0.25">
      <c r="B138" s="7" t="s">
        <v>6</v>
      </c>
      <c r="C138" s="8">
        <f t="shared" si="38"/>
        <v>0.2</v>
      </c>
      <c r="D138" s="13"/>
      <c r="E138" s="13"/>
      <c r="F138" s="117"/>
      <c r="G138" s="2"/>
      <c r="H138" s="2"/>
      <c r="I138" s="2"/>
      <c r="J138" s="2"/>
      <c r="K138" s="2"/>
    </row>
    <row r="139" spans="2:11" x14ac:dyDescent="0.25">
      <c r="B139" s="9" t="s">
        <v>50</v>
      </c>
      <c r="C139" s="8">
        <f t="shared" si="38"/>
        <v>0</v>
      </c>
      <c r="D139" s="13"/>
      <c r="E139" s="13"/>
      <c r="F139" s="117"/>
    </row>
    <row r="140" spans="2:11" x14ac:dyDescent="0.25">
      <c r="B140" s="9" t="s">
        <v>7</v>
      </c>
      <c r="C140" s="8">
        <f t="shared" si="38"/>
        <v>0.2</v>
      </c>
      <c r="D140" s="13"/>
      <c r="E140" s="13"/>
      <c r="F140" s="117"/>
    </row>
    <row r="141" spans="2:11" x14ac:dyDescent="0.25">
      <c r="B141" s="7" t="s">
        <v>1</v>
      </c>
      <c r="C141" s="8">
        <f t="shared" si="38"/>
        <v>0.2</v>
      </c>
      <c r="D141" s="13"/>
      <c r="E141" s="13"/>
      <c r="F141" s="117"/>
    </row>
    <row r="142" spans="2:11" x14ac:dyDescent="0.25">
      <c r="B142" s="7" t="s">
        <v>12</v>
      </c>
      <c r="C142" s="8">
        <f t="shared" si="38"/>
        <v>0.2</v>
      </c>
      <c r="D142" s="13"/>
      <c r="E142" s="13"/>
      <c r="F142" s="117"/>
    </row>
    <row r="143" spans="2:11" x14ac:dyDescent="0.25">
      <c r="B143" s="7" t="s">
        <v>59</v>
      </c>
      <c r="C143" s="8">
        <f t="shared" si="38"/>
        <v>0.2</v>
      </c>
      <c r="D143" s="13"/>
      <c r="E143" s="13"/>
      <c r="F143" s="117"/>
    </row>
    <row r="144" spans="2:11" x14ac:dyDescent="0.25">
      <c r="B144" s="7" t="s">
        <v>8</v>
      </c>
      <c r="C144" s="8">
        <f t="shared" si="38"/>
        <v>0.2</v>
      </c>
      <c r="D144" s="13"/>
      <c r="E144" s="13"/>
      <c r="F144" s="117"/>
    </row>
    <row r="145" spans="2:12" x14ac:dyDescent="0.25">
      <c r="B145" s="5" t="s">
        <v>9</v>
      </c>
      <c r="C145" s="6">
        <f t="shared" si="38"/>
        <v>0</v>
      </c>
      <c r="D145" s="13"/>
      <c r="E145" s="13"/>
      <c r="F145" s="117"/>
    </row>
    <row r="146" spans="2:12" ht="16.5" thickBot="1" x14ac:dyDescent="0.3">
      <c r="B146" s="10" t="s">
        <v>10</v>
      </c>
      <c r="C146" s="11">
        <f t="shared" si="38"/>
        <v>0.05</v>
      </c>
      <c r="D146" s="13"/>
      <c r="E146" s="13"/>
      <c r="F146" s="123"/>
      <c r="G146" s="57"/>
      <c r="H146" s="57"/>
      <c r="I146" s="57"/>
    </row>
    <row r="147" spans="2:12" x14ac:dyDescent="0.25">
      <c r="B147" s="12"/>
      <c r="C147" s="54"/>
      <c r="D147" s="54"/>
      <c r="E147" s="54"/>
      <c r="F147" s="123"/>
      <c r="G147" s="57"/>
      <c r="H147" s="57"/>
      <c r="I147" s="57"/>
    </row>
    <row r="148" spans="2:12" ht="16.5" thickBot="1" x14ac:dyDescent="0.3">
      <c r="B148" s="58"/>
      <c r="C148" s="59"/>
      <c r="D148" s="59"/>
      <c r="E148" s="59"/>
      <c r="F148" s="117"/>
      <c r="H148" s="60"/>
      <c r="I148" s="60"/>
    </row>
    <row r="149" spans="2:12" ht="50.25" x14ac:dyDescent="0.25">
      <c r="B149" s="494" t="s">
        <v>665</v>
      </c>
      <c r="C149" s="52" t="s">
        <v>19</v>
      </c>
      <c r="D149" s="28"/>
      <c r="E149" s="28"/>
      <c r="F149" s="117"/>
    </row>
    <row r="150" spans="2:12" ht="16.5" thickBot="1" x14ac:dyDescent="0.3">
      <c r="B150" s="10"/>
      <c r="C150" s="53">
        <v>0.35</v>
      </c>
      <c r="D150" s="72"/>
      <c r="E150" s="72"/>
      <c r="F150" s="117"/>
    </row>
    <row r="151" spans="2:12" x14ac:dyDescent="0.25">
      <c r="B151" s="14"/>
      <c r="C151" s="15"/>
      <c r="D151" s="15"/>
      <c r="E151" s="15"/>
    </row>
    <row r="152" spans="2:12" s="19" customFormat="1" x14ac:dyDescent="0.25">
      <c r="B152" s="61" t="s">
        <v>104</v>
      </c>
      <c r="C152" s="17" t="s">
        <v>92</v>
      </c>
      <c r="D152" s="17">
        <v>2005</v>
      </c>
      <c r="E152" s="17">
        <v>2006</v>
      </c>
      <c r="F152" s="17">
        <v>2007</v>
      </c>
      <c r="G152" s="17">
        <v>2008</v>
      </c>
      <c r="H152" s="17">
        <v>2009</v>
      </c>
      <c r="I152" s="17">
        <v>2010</v>
      </c>
      <c r="J152" s="17">
        <v>2011</v>
      </c>
      <c r="K152" s="17">
        <v>2012</v>
      </c>
      <c r="L152" s="18">
        <v>2013</v>
      </c>
    </row>
    <row r="153" spans="2:12" s="19" customFormat="1" x14ac:dyDescent="0.25">
      <c r="B153" s="167" t="s">
        <v>192</v>
      </c>
      <c r="C153" s="28"/>
      <c r="D153" s="184"/>
      <c r="E153" s="184"/>
      <c r="F153" s="184"/>
      <c r="G153" s="184"/>
      <c r="H153" s="184"/>
      <c r="I153" s="184"/>
      <c r="J153" s="184"/>
      <c r="K153" s="184"/>
      <c r="L153" s="186"/>
    </row>
    <row r="154" spans="2:12" s="19" customFormat="1" x14ac:dyDescent="0.25">
      <c r="B154" s="158" t="s">
        <v>143</v>
      </c>
      <c r="C154" s="21"/>
      <c r="D154" s="173">
        <f t="shared" ref="D154:L154" si="39">((D66-$C$150)*$C$145)/10^3</f>
        <v>0</v>
      </c>
      <c r="E154" s="173">
        <f t="shared" si="39"/>
        <v>0</v>
      </c>
      <c r="F154" s="173">
        <f t="shared" si="39"/>
        <v>0</v>
      </c>
      <c r="G154" s="173">
        <f t="shared" si="39"/>
        <v>0</v>
      </c>
      <c r="H154" s="173">
        <f t="shared" si="39"/>
        <v>0</v>
      </c>
      <c r="I154" s="173">
        <f t="shared" si="39"/>
        <v>0</v>
      </c>
      <c r="J154" s="173">
        <f t="shared" si="39"/>
        <v>0</v>
      </c>
      <c r="K154" s="173">
        <f t="shared" si="39"/>
        <v>0</v>
      </c>
      <c r="L154" s="174">
        <f t="shared" si="39"/>
        <v>0</v>
      </c>
    </row>
    <row r="155" spans="2:12" s="19" customFormat="1" x14ac:dyDescent="0.25">
      <c r="B155" s="158" t="s">
        <v>144</v>
      </c>
      <c r="C155" s="21"/>
      <c r="D155" s="173">
        <f t="shared" ref="D155:L155" si="40">((D67-$C$150)*$C$145)/10^3</f>
        <v>0</v>
      </c>
      <c r="E155" s="173">
        <f t="shared" si="40"/>
        <v>0</v>
      </c>
      <c r="F155" s="173">
        <f t="shared" si="40"/>
        <v>0</v>
      </c>
      <c r="G155" s="173">
        <f t="shared" si="40"/>
        <v>0</v>
      </c>
      <c r="H155" s="173">
        <f t="shared" si="40"/>
        <v>0</v>
      </c>
      <c r="I155" s="173">
        <f t="shared" si="40"/>
        <v>0</v>
      </c>
      <c r="J155" s="173">
        <f t="shared" si="40"/>
        <v>0</v>
      </c>
      <c r="K155" s="173">
        <f t="shared" si="40"/>
        <v>0</v>
      </c>
      <c r="L155" s="174">
        <f t="shared" si="40"/>
        <v>0</v>
      </c>
    </row>
    <row r="156" spans="2:12" s="19" customFormat="1" x14ac:dyDescent="0.25">
      <c r="B156" s="158" t="s">
        <v>145</v>
      </c>
      <c r="C156" s="21"/>
      <c r="D156" s="173">
        <f t="shared" ref="D156:L156" si="41">((D68-$C$150)*$C$145)/10^3</f>
        <v>0</v>
      </c>
      <c r="E156" s="173">
        <f t="shared" si="41"/>
        <v>0</v>
      </c>
      <c r="F156" s="173">
        <f t="shared" si="41"/>
        <v>0</v>
      </c>
      <c r="G156" s="173">
        <f t="shared" si="41"/>
        <v>0</v>
      </c>
      <c r="H156" s="173">
        <f t="shared" si="41"/>
        <v>0</v>
      </c>
      <c r="I156" s="173">
        <f t="shared" si="41"/>
        <v>0</v>
      </c>
      <c r="J156" s="173">
        <f t="shared" si="41"/>
        <v>0</v>
      </c>
      <c r="K156" s="173">
        <f t="shared" si="41"/>
        <v>0</v>
      </c>
      <c r="L156" s="174">
        <f t="shared" si="41"/>
        <v>0</v>
      </c>
    </row>
    <row r="157" spans="2:12" s="19" customFormat="1" x14ac:dyDescent="0.25">
      <c r="B157" s="158" t="s">
        <v>146</v>
      </c>
      <c r="C157" s="21"/>
      <c r="D157" s="173">
        <f t="shared" ref="D157:L157" si="42">((D69-$C$150)*$C$145)/10^3</f>
        <v>0</v>
      </c>
      <c r="E157" s="173">
        <f t="shared" si="42"/>
        <v>0</v>
      </c>
      <c r="F157" s="173">
        <f t="shared" si="42"/>
        <v>0</v>
      </c>
      <c r="G157" s="173">
        <f t="shared" si="42"/>
        <v>0</v>
      </c>
      <c r="H157" s="173">
        <f t="shared" si="42"/>
        <v>0</v>
      </c>
      <c r="I157" s="173">
        <f t="shared" si="42"/>
        <v>0</v>
      </c>
      <c r="J157" s="173">
        <f t="shared" si="42"/>
        <v>0</v>
      </c>
      <c r="K157" s="173">
        <f t="shared" si="42"/>
        <v>0</v>
      </c>
      <c r="L157" s="174">
        <f t="shared" si="42"/>
        <v>0</v>
      </c>
    </row>
    <row r="158" spans="2:12" s="19" customFormat="1" x14ac:dyDescent="0.25">
      <c r="B158" s="158" t="s">
        <v>147</v>
      </c>
      <c r="C158" s="21"/>
      <c r="D158" s="173">
        <f t="shared" ref="D158:L158" si="43">((D70-$C$150)*$C$145)/10^3</f>
        <v>0</v>
      </c>
      <c r="E158" s="173">
        <f t="shared" si="43"/>
        <v>0</v>
      </c>
      <c r="F158" s="173">
        <f t="shared" si="43"/>
        <v>0</v>
      </c>
      <c r="G158" s="173">
        <f t="shared" si="43"/>
        <v>0</v>
      </c>
      <c r="H158" s="173">
        <f t="shared" si="43"/>
        <v>0</v>
      </c>
      <c r="I158" s="173">
        <f t="shared" si="43"/>
        <v>0</v>
      </c>
      <c r="J158" s="173">
        <f t="shared" si="43"/>
        <v>0</v>
      </c>
      <c r="K158" s="173">
        <f t="shared" si="43"/>
        <v>0</v>
      </c>
      <c r="L158" s="174">
        <f t="shared" si="43"/>
        <v>0</v>
      </c>
    </row>
    <row r="159" spans="2:12" s="19" customFormat="1" x14ac:dyDescent="0.25">
      <c r="B159" s="158" t="s">
        <v>148</v>
      </c>
      <c r="C159" s="21"/>
      <c r="D159" s="173">
        <f t="shared" ref="D159:L159" si="44">((D71-$C$150)*$C$145)/10^3</f>
        <v>0</v>
      </c>
      <c r="E159" s="173">
        <f t="shared" si="44"/>
        <v>0</v>
      </c>
      <c r="F159" s="173">
        <f t="shared" si="44"/>
        <v>0</v>
      </c>
      <c r="G159" s="173">
        <f t="shared" si="44"/>
        <v>0</v>
      </c>
      <c r="H159" s="173">
        <f t="shared" si="44"/>
        <v>0</v>
      </c>
      <c r="I159" s="173">
        <f t="shared" si="44"/>
        <v>0</v>
      </c>
      <c r="J159" s="173">
        <f t="shared" si="44"/>
        <v>0</v>
      </c>
      <c r="K159" s="173">
        <f t="shared" si="44"/>
        <v>0</v>
      </c>
      <c r="L159" s="174">
        <f t="shared" si="44"/>
        <v>0</v>
      </c>
    </row>
    <row r="160" spans="2:12" s="19" customFormat="1" x14ac:dyDescent="0.25">
      <c r="B160" s="158" t="s">
        <v>149</v>
      </c>
      <c r="C160" s="21"/>
      <c r="D160" s="173">
        <f t="shared" ref="D160:L160" si="45">((D72-$C$150)*$C$145)/10^3</f>
        <v>0</v>
      </c>
      <c r="E160" s="173">
        <f t="shared" si="45"/>
        <v>0</v>
      </c>
      <c r="F160" s="173">
        <f t="shared" si="45"/>
        <v>0</v>
      </c>
      <c r="G160" s="173">
        <f t="shared" si="45"/>
        <v>0</v>
      </c>
      <c r="H160" s="173">
        <f t="shared" si="45"/>
        <v>0</v>
      </c>
      <c r="I160" s="173">
        <f t="shared" si="45"/>
        <v>0</v>
      </c>
      <c r="J160" s="173">
        <f t="shared" si="45"/>
        <v>0</v>
      </c>
      <c r="K160" s="173">
        <f t="shared" si="45"/>
        <v>0</v>
      </c>
      <c r="L160" s="174">
        <f t="shared" si="45"/>
        <v>0</v>
      </c>
    </row>
    <row r="161" spans="2:12" s="19" customFormat="1" x14ac:dyDescent="0.25">
      <c r="B161" s="158" t="s">
        <v>150</v>
      </c>
      <c r="C161" s="21"/>
      <c r="D161" s="173">
        <f t="shared" ref="D161:L161" si="46">((D73-$C$150)*$C$145)/10^3</f>
        <v>0</v>
      </c>
      <c r="E161" s="173">
        <f t="shared" si="46"/>
        <v>0</v>
      </c>
      <c r="F161" s="173">
        <f t="shared" si="46"/>
        <v>0</v>
      </c>
      <c r="G161" s="173">
        <f t="shared" si="46"/>
        <v>0</v>
      </c>
      <c r="H161" s="173">
        <f t="shared" si="46"/>
        <v>0</v>
      </c>
      <c r="I161" s="173">
        <f t="shared" si="46"/>
        <v>0</v>
      </c>
      <c r="J161" s="173">
        <f t="shared" si="46"/>
        <v>0</v>
      </c>
      <c r="K161" s="173">
        <f t="shared" si="46"/>
        <v>0</v>
      </c>
      <c r="L161" s="174">
        <f t="shared" si="46"/>
        <v>0</v>
      </c>
    </row>
    <row r="162" spans="2:12" s="19" customFormat="1" x14ac:dyDescent="0.25">
      <c r="B162" s="158" t="s">
        <v>151</v>
      </c>
      <c r="C162" s="21"/>
      <c r="D162" s="173">
        <f t="shared" ref="D162:L162" si="47">((D74-$C$150)*$C$145)/10^3</f>
        <v>0</v>
      </c>
      <c r="E162" s="173">
        <f t="shared" si="47"/>
        <v>0</v>
      </c>
      <c r="F162" s="173">
        <f t="shared" si="47"/>
        <v>0</v>
      </c>
      <c r="G162" s="173">
        <f t="shared" si="47"/>
        <v>0</v>
      </c>
      <c r="H162" s="173">
        <f t="shared" si="47"/>
        <v>0</v>
      </c>
      <c r="I162" s="173">
        <f t="shared" si="47"/>
        <v>0</v>
      </c>
      <c r="J162" s="173">
        <f t="shared" si="47"/>
        <v>0</v>
      </c>
      <c r="K162" s="173">
        <f t="shared" si="47"/>
        <v>0</v>
      </c>
      <c r="L162" s="174">
        <f t="shared" si="47"/>
        <v>0</v>
      </c>
    </row>
    <row r="163" spans="2:12" s="19" customFormat="1" x14ac:dyDescent="0.25">
      <c r="B163" s="158" t="s">
        <v>152</v>
      </c>
      <c r="C163" s="21"/>
      <c r="D163" s="173">
        <f t="shared" ref="D163:L163" si="48">((D75-$C$150)*$C$145)/10^3</f>
        <v>0</v>
      </c>
      <c r="E163" s="173">
        <f t="shared" si="48"/>
        <v>0</v>
      </c>
      <c r="F163" s="173">
        <f t="shared" si="48"/>
        <v>0</v>
      </c>
      <c r="G163" s="173">
        <f t="shared" si="48"/>
        <v>0</v>
      </c>
      <c r="H163" s="173">
        <f t="shared" si="48"/>
        <v>0</v>
      </c>
      <c r="I163" s="173">
        <f t="shared" si="48"/>
        <v>0</v>
      </c>
      <c r="J163" s="173">
        <f t="shared" si="48"/>
        <v>0</v>
      </c>
      <c r="K163" s="173">
        <f t="shared" si="48"/>
        <v>0</v>
      </c>
      <c r="L163" s="174">
        <f t="shared" si="48"/>
        <v>0</v>
      </c>
    </row>
    <row r="164" spans="2:12" s="19" customFormat="1" x14ac:dyDescent="0.25">
      <c r="B164" s="158" t="s">
        <v>153</v>
      </c>
      <c r="C164" s="21"/>
      <c r="D164" s="173">
        <f t="shared" ref="D164:L164" si="49">((D76-$C$150)*$C$145)/10^3</f>
        <v>0</v>
      </c>
      <c r="E164" s="173">
        <f t="shared" si="49"/>
        <v>0</v>
      </c>
      <c r="F164" s="173">
        <f t="shared" si="49"/>
        <v>0</v>
      </c>
      <c r="G164" s="173">
        <f t="shared" si="49"/>
        <v>0</v>
      </c>
      <c r="H164" s="173">
        <f t="shared" si="49"/>
        <v>0</v>
      </c>
      <c r="I164" s="173">
        <f t="shared" si="49"/>
        <v>0</v>
      </c>
      <c r="J164" s="173">
        <f t="shared" si="49"/>
        <v>0</v>
      </c>
      <c r="K164" s="173">
        <f t="shared" si="49"/>
        <v>0</v>
      </c>
      <c r="L164" s="174">
        <f t="shared" si="49"/>
        <v>0</v>
      </c>
    </row>
    <row r="165" spans="2:12" s="19" customFormat="1" x14ac:dyDescent="0.25">
      <c r="B165" s="158" t="s">
        <v>154</v>
      </c>
      <c r="C165" s="21"/>
      <c r="D165" s="173">
        <f t="shared" ref="D165:L165" si="50">((D77-$C$150)*$C$145)/10^3</f>
        <v>0</v>
      </c>
      <c r="E165" s="173">
        <f t="shared" si="50"/>
        <v>0</v>
      </c>
      <c r="F165" s="173">
        <f t="shared" si="50"/>
        <v>0</v>
      </c>
      <c r="G165" s="173">
        <f t="shared" si="50"/>
        <v>0</v>
      </c>
      <c r="H165" s="173">
        <f t="shared" si="50"/>
        <v>0</v>
      </c>
      <c r="I165" s="173">
        <f t="shared" si="50"/>
        <v>0</v>
      </c>
      <c r="J165" s="173">
        <f t="shared" si="50"/>
        <v>0</v>
      </c>
      <c r="K165" s="173">
        <f t="shared" si="50"/>
        <v>0</v>
      </c>
      <c r="L165" s="174">
        <f t="shared" si="50"/>
        <v>0</v>
      </c>
    </row>
    <row r="166" spans="2:12" s="19" customFormat="1" x14ac:dyDescent="0.25">
      <c r="B166" s="158" t="s">
        <v>155</v>
      </c>
      <c r="C166" s="21"/>
      <c r="D166" s="173">
        <f t="shared" ref="D166:L166" si="51">((D78-$C$150)*$C$145)/10^3</f>
        <v>0</v>
      </c>
      <c r="E166" s="173">
        <f t="shared" si="51"/>
        <v>0</v>
      </c>
      <c r="F166" s="173">
        <f t="shared" si="51"/>
        <v>0</v>
      </c>
      <c r="G166" s="173">
        <f t="shared" si="51"/>
        <v>0</v>
      </c>
      <c r="H166" s="173">
        <f t="shared" si="51"/>
        <v>0</v>
      </c>
      <c r="I166" s="173">
        <f t="shared" si="51"/>
        <v>0</v>
      </c>
      <c r="J166" s="173">
        <f t="shared" si="51"/>
        <v>0</v>
      </c>
      <c r="K166" s="173">
        <f t="shared" si="51"/>
        <v>0</v>
      </c>
      <c r="L166" s="174">
        <f t="shared" si="51"/>
        <v>0</v>
      </c>
    </row>
    <row r="167" spans="2:12" s="19" customFormat="1" x14ac:dyDescent="0.25">
      <c r="B167" s="158" t="s">
        <v>156</v>
      </c>
      <c r="C167" s="21"/>
      <c r="D167" s="173">
        <f t="shared" ref="D167:L167" si="52">((D79-$C$150)*$C$145)/10^3</f>
        <v>0</v>
      </c>
      <c r="E167" s="173">
        <f t="shared" si="52"/>
        <v>0</v>
      </c>
      <c r="F167" s="173">
        <f t="shared" si="52"/>
        <v>0</v>
      </c>
      <c r="G167" s="173">
        <f t="shared" si="52"/>
        <v>0</v>
      </c>
      <c r="H167" s="173">
        <f t="shared" si="52"/>
        <v>0</v>
      </c>
      <c r="I167" s="173">
        <f t="shared" si="52"/>
        <v>0</v>
      </c>
      <c r="J167" s="173">
        <f t="shared" si="52"/>
        <v>0</v>
      </c>
      <c r="K167" s="173">
        <f t="shared" si="52"/>
        <v>0</v>
      </c>
      <c r="L167" s="174">
        <f t="shared" si="52"/>
        <v>0</v>
      </c>
    </row>
    <row r="168" spans="2:12" s="19" customFormat="1" x14ac:dyDescent="0.25">
      <c r="B168" s="158" t="s">
        <v>157</v>
      </c>
      <c r="C168" s="21"/>
      <c r="D168" s="173">
        <f t="shared" ref="D168:L168" si="53">((D80-$C$150)*$C$145)/10^3</f>
        <v>0</v>
      </c>
      <c r="E168" s="173">
        <f t="shared" si="53"/>
        <v>0</v>
      </c>
      <c r="F168" s="173">
        <f t="shared" si="53"/>
        <v>0</v>
      </c>
      <c r="G168" s="173">
        <f t="shared" si="53"/>
        <v>0</v>
      </c>
      <c r="H168" s="173">
        <f t="shared" si="53"/>
        <v>0</v>
      </c>
      <c r="I168" s="173">
        <f t="shared" si="53"/>
        <v>0</v>
      </c>
      <c r="J168" s="173">
        <f t="shared" si="53"/>
        <v>0</v>
      </c>
      <c r="K168" s="173">
        <f t="shared" si="53"/>
        <v>0</v>
      </c>
      <c r="L168" s="174">
        <f t="shared" si="53"/>
        <v>0</v>
      </c>
    </row>
    <row r="169" spans="2:12" s="19" customFormat="1" x14ac:dyDescent="0.25">
      <c r="B169" s="158" t="s">
        <v>158</v>
      </c>
      <c r="C169" s="21"/>
      <c r="D169" s="173">
        <f t="shared" ref="D169:L169" si="54">((D81-$C$150)*$C$145)/10^3</f>
        <v>0</v>
      </c>
      <c r="E169" s="173">
        <f t="shared" si="54"/>
        <v>0</v>
      </c>
      <c r="F169" s="173">
        <f t="shared" si="54"/>
        <v>0</v>
      </c>
      <c r="G169" s="173">
        <f t="shared" si="54"/>
        <v>0</v>
      </c>
      <c r="H169" s="173">
        <f t="shared" si="54"/>
        <v>0</v>
      </c>
      <c r="I169" s="173">
        <f t="shared" si="54"/>
        <v>0</v>
      </c>
      <c r="J169" s="173">
        <f t="shared" si="54"/>
        <v>0</v>
      </c>
      <c r="K169" s="173">
        <f t="shared" si="54"/>
        <v>0</v>
      </c>
      <c r="L169" s="174">
        <f t="shared" si="54"/>
        <v>0</v>
      </c>
    </row>
    <row r="170" spans="2:12" s="19" customFormat="1" x14ac:dyDescent="0.25">
      <c r="B170" s="158" t="s">
        <v>159</v>
      </c>
      <c r="C170" s="21"/>
      <c r="D170" s="173">
        <f t="shared" ref="D170:L170" si="55">((D82-$C$150)*$C$145)/10^3</f>
        <v>0</v>
      </c>
      <c r="E170" s="173">
        <f t="shared" si="55"/>
        <v>0</v>
      </c>
      <c r="F170" s="173">
        <f t="shared" si="55"/>
        <v>0</v>
      </c>
      <c r="G170" s="173">
        <f t="shared" si="55"/>
        <v>0</v>
      </c>
      <c r="H170" s="173">
        <f t="shared" si="55"/>
        <v>0</v>
      </c>
      <c r="I170" s="173">
        <f t="shared" si="55"/>
        <v>0</v>
      </c>
      <c r="J170" s="173">
        <f t="shared" si="55"/>
        <v>0</v>
      </c>
      <c r="K170" s="173">
        <f t="shared" si="55"/>
        <v>0</v>
      </c>
      <c r="L170" s="174">
        <f t="shared" si="55"/>
        <v>0</v>
      </c>
    </row>
    <row r="171" spans="2:12" s="19" customFormat="1" x14ac:dyDescent="0.25">
      <c r="B171" s="158" t="s">
        <v>160</v>
      </c>
      <c r="C171" s="21"/>
      <c r="D171" s="173">
        <f t="shared" ref="D171:L171" si="56">((D83-$C$150)*$C$145)/10^3</f>
        <v>0</v>
      </c>
      <c r="E171" s="173">
        <f t="shared" si="56"/>
        <v>0</v>
      </c>
      <c r="F171" s="173">
        <f t="shared" si="56"/>
        <v>0</v>
      </c>
      <c r="G171" s="173">
        <f t="shared" si="56"/>
        <v>0</v>
      </c>
      <c r="H171" s="173">
        <f t="shared" si="56"/>
        <v>0</v>
      </c>
      <c r="I171" s="173">
        <f t="shared" si="56"/>
        <v>0</v>
      </c>
      <c r="J171" s="173">
        <f t="shared" si="56"/>
        <v>0</v>
      </c>
      <c r="K171" s="173">
        <f t="shared" si="56"/>
        <v>0</v>
      </c>
      <c r="L171" s="174">
        <f t="shared" si="56"/>
        <v>0</v>
      </c>
    </row>
    <row r="172" spans="2:12" s="19" customFormat="1" x14ac:dyDescent="0.25">
      <c r="B172" s="158" t="s">
        <v>161</v>
      </c>
      <c r="C172" s="21"/>
      <c r="D172" s="173">
        <f t="shared" ref="D172:L172" si="57">((D84-$C$150)*$C$145)/10^3</f>
        <v>0</v>
      </c>
      <c r="E172" s="173">
        <f t="shared" si="57"/>
        <v>0</v>
      </c>
      <c r="F172" s="173">
        <f t="shared" si="57"/>
        <v>0</v>
      </c>
      <c r="G172" s="173">
        <f t="shared" si="57"/>
        <v>0</v>
      </c>
      <c r="H172" s="173">
        <f t="shared" si="57"/>
        <v>0</v>
      </c>
      <c r="I172" s="173">
        <f t="shared" si="57"/>
        <v>0</v>
      </c>
      <c r="J172" s="173">
        <f t="shared" si="57"/>
        <v>0</v>
      </c>
      <c r="K172" s="173">
        <f t="shared" si="57"/>
        <v>0</v>
      </c>
      <c r="L172" s="174">
        <f t="shared" si="57"/>
        <v>0</v>
      </c>
    </row>
    <row r="173" spans="2:12" s="19" customFormat="1" x14ac:dyDescent="0.25">
      <c r="B173" s="158" t="s">
        <v>162</v>
      </c>
      <c r="C173" s="21"/>
      <c r="D173" s="173">
        <f t="shared" ref="D173:L173" si="58">((D85-$C$150)*$C$145)/10^3</f>
        <v>0</v>
      </c>
      <c r="E173" s="173">
        <f t="shared" si="58"/>
        <v>0</v>
      </c>
      <c r="F173" s="173">
        <f t="shared" si="58"/>
        <v>0</v>
      </c>
      <c r="G173" s="173">
        <f t="shared" si="58"/>
        <v>0</v>
      </c>
      <c r="H173" s="173">
        <f t="shared" si="58"/>
        <v>0</v>
      </c>
      <c r="I173" s="173">
        <f t="shared" si="58"/>
        <v>0</v>
      </c>
      <c r="J173" s="173">
        <f t="shared" si="58"/>
        <v>0</v>
      </c>
      <c r="K173" s="173">
        <f t="shared" si="58"/>
        <v>0</v>
      </c>
      <c r="L173" s="174">
        <f t="shared" si="58"/>
        <v>0</v>
      </c>
    </row>
    <row r="174" spans="2:12" s="19" customFormat="1" x14ac:dyDescent="0.25">
      <c r="B174" s="158" t="s">
        <v>163</v>
      </c>
      <c r="C174" s="21"/>
      <c r="D174" s="173">
        <f t="shared" ref="D174:L174" si="59">((D86-$C$150)*$C$145)/10^3</f>
        <v>0</v>
      </c>
      <c r="E174" s="173">
        <f t="shared" si="59"/>
        <v>0</v>
      </c>
      <c r="F174" s="173">
        <f t="shared" si="59"/>
        <v>0</v>
      </c>
      <c r="G174" s="173">
        <f t="shared" si="59"/>
        <v>0</v>
      </c>
      <c r="H174" s="173">
        <f t="shared" si="59"/>
        <v>0</v>
      </c>
      <c r="I174" s="173">
        <f t="shared" si="59"/>
        <v>0</v>
      </c>
      <c r="J174" s="173">
        <f t="shared" si="59"/>
        <v>0</v>
      </c>
      <c r="K174" s="173">
        <f t="shared" si="59"/>
        <v>0</v>
      </c>
      <c r="L174" s="174">
        <f t="shared" si="59"/>
        <v>0</v>
      </c>
    </row>
    <row r="175" spans="2:12" s="19" customFormat="1" x14ac:dyDescent="0.25">
      <c r="B175" s="158" t="s">
        <v>164</v>
      </c>
      <c r="C175" s="21"/>
      <c r="D175" s="173">
        <f t="shared" ref="D175:L175" si="60">((D87-$C$150)*$C$145)/10^3</f>
        <v>0</v>
      </c>
      <c r="E175" s="173">
        <f t="shared" si="60"/>
        <v>0</v>
      </c>
      <c r="F175" s="173">
        <f t="shared" si="60"/>
        <v>0</v>
      </c>
      <c r="G175" s="173">
        <f t="shared" si="60"/>
        <v>0</v>
      </c>
      <c r="H175" s="173">
        <f t="shared" si="60"/>
        <v>0</v>
      </c>
      <c r="I175" s="173">
        <f t="shared" si="60"/>
        <v>0</v>
      </c>
      <c r="J175" s="173">
        <f t="shared" si="60"/>
        <v>0</v>
      </c>
      <c r="K175" s="173">
        <f t="shared" si="60"/>
        <v>0</v>
      </c>
      <c r="L175" s="174">
        <f t="shared" si="60"/>
        <v>0</v>
      </c>
    </row>
    <row r="176" spans="2:12" s="19" customFormat="1" x14ac:dyDescent="0.25">
      <c r="B176" s="158" t="s">
        <v>165</v>
      </c>
      <c r="C176" s="21"/>
      <c r="D176" s="173">
        <f t="shared" ref="D176:L176" si="61">((D88-$C$150)*$C$145)/10^3</f>
        <v>0</v>
      </c>
      <c r="E176" s="173">
        <f t="shared" si="61"/>
        <v>0</v>
      </c>
      <c r="F176" s="173">
        <f t="shared" si="61"/>
        <v>0</v>
      </c>
      <c r="G176" s="173">
        <f t="shared" si="61"/>
        <v>0</v>
      </c>
      <c r="H176" s="173">
        <f t="shared" si="61"/>
        <v>0</v>
      </c>
      <c r="I176" s="173">
        <f t="shared" si="61"/>
        <v>0</v>
      </c>
      <c r="J176" s="173">
        <f t="shared" si="61"/>
        <v>0</v>
      </c>
      <c r="K176" s="173">
        <f t="shared" si="61"/>
        <v>0</v>
      </c>
      <c r="L176" s="174">
        <f t="shared" si="61"/>
        <v>0</v>
      </c>
    </row>
    <row r="177" spans="2:12" s="19" customFormat="1" x14ac:dyDescent="0.25">
      <c r="B177" s="158" t="s">
        <v>166</v>
      </c>
      <c r="C177" s="21"/>
      <c r="D177" s="173">
        <f t="shared" ref="D177:L177" si="62">((D89-$C$150)*$C$145)/10^3</f>
        <v>0</v>
      </c>
      <c r="E177" s="173">
        <f t="shared" si="62"/>
        <v>0</v>
      </c>
      <c r="F177" s="173">
        <f t="shared" si="62"/>
        <v>0</v>
      </c>
      <c r="G177" s="173">
        <f t="shared" si="62"/>
        <v>0</v>
      </c>
      <c r="H177" s="173">
        <f t="shared" si="62"/>
        <v>0</v>
      </c>
      <c r="I177" s="173">
        <f t="shared" si="62"/>
        <v>0</v>
      </c>
      <c r="J177" s="173">
        <f t="shared" si="62"/>
        <v>0</v>
      </c>
      <c r="K177" s="173">
        <f t="shared" si="62"/>
        <v>0</v>
      </c>
      <c r="L177" s="174">
        <f t="shared" si="62"/>
        <v>0</v>
      </c>
    </row>
    <row r="178" spans="2:12" s="19" customFormat="1" x14ac:dyDescent="0.25">
      <c r="B178" s="158" t="s">
        <v>167</v>
      </c>
      <c r="C178" s="21"/>
      <c r="D178" s="173">
        <f t="shared" ref="D178:L178" si="63">((D90-$C$150)*$C$145)/10^3</f>
        <v>0</v>
      </c>
      <c r="E178" s="173">
        <f t="shared" si="63"/>
        <v>0</v>
      </c>
      <c r="F178" s="173">
        <f t="shared" si="63"/>
        <v>0</v>
      </c>
      <c r="G178" s="173">
        <f t="shared" si="63"/>
        <v>0</v>
      </c>
      <c r="H178" s="173">
        <f t="shared" si="63"/>
        <v>0</v>
      </c>
      <c r="I178" s="173">
        <f t="shared" si="63"/>
        <v>0</v>
      </c>
      <c r="J178" s="173">
        <f t="shared" si="63"/>
        <v>0</v>
      </c>
      <c r="K178" s="173">
        <f t="shared" si="63"/>
        <v>0</v>
      </c>
      <c r="L178" s="174">
        <f t="shared" si="63"/>
        <v>0</v>
      </c>
    </row>
    <row r="179" spans="2:12" s="19" customFormat="1" x14ac:dyDescent="0.25">
      <c r="B179" s="158" t="s">
        <v>168</v>
      </c>
      <c r="C179" s="21"/>
      <c r="D179" s="173">
        <f t="shared" ref="D179:L179" si="64">((D91-$C$150)*$C$145)/10^3</f>
        <v>0</v>
      </c>
      <c r="E179" s="173">
        <f t="shared" si="64"/>
        <v>0</v>
      </c>
      <c r="F179" s="173">
        <f t="shared" si="64"/>
        <v>0</v>
      </c>
      <c r="G179" s="173">
        <f t="shared" si="64"/>
        <v>0</v>
      </c>
      <c r="H179" s="173">
        <f t="shared" si="64"/>
        <v>0</v>
      </c>
      <c r="I179" s="173">
        <f t="shared" si="64"/>
        <v>0</v>
      </c>
      <c r="J179" s="173">
        <f t="shared" si="64"/>
        <v>0</v>
      </c>
      <c r="K179" s="173">
        <f t="shared" si="64"/>
        <v>0</v>
      </c>
      <c r="L179" s="174">
        <f t="shared" si="64"/>
        <v>0</v>
      </c>
    </row>
    <row r="180" spans="2:12" s="19" customFormat="1" x14ac:dyDescent="0.25">
      <c r="B180" s="158" t="s">
        <v>169</v>
      </c>
      <c r="C180" s="21"/>
      <c r="D180" s="173">
        <f t="shared" ref="D180:L180" si="65">((D92-$C$150)*$C$145)/10^3</f>
        <v>0</v>
      </c>
      <c r="E180" s="173">
        <f t="shared" si="65"/>
        <v>0</v>
      </c>
      <c r="F180" s="173">
        <f t="shared" si="65"/>
        <v>0</v>
      </c>
      <c r="G180" s="173">
        <f t="shared" si="65"/>
        <v>0</v>
      </c>
      <c r="H180" s="173">
        <f t="shared" si="65"/>
        <v>0</v>
      </c>
      <c r="I180" s="173">
        <f t="shared" si="65"/>
        <v>0</v>
      </c>
      <c r="J180" s="173">
        <f t="shared" si="65"/>
        <v>0</v>
      </c>
      <c r="K180" s="173">
        <f t="shared" si="65"/>
        <v>0</v>
      </c>
      <c r="L180" s="174">
        <f t="shared" si="65"/>
        <v>0</v>
      </c>
    </row>
    <row r="181" spans="2:12" s="19" customFormat="1" x14ac:dyDescent="0.25">
      <c r="B181" s="158" t="s">
        <v>170</v>
      </c>
      <c r="C181" s="21"/>
      <c r="D181" s="173">
        <f t="shared" ref="D181:L181" si="66">((D93-$C$150)*$C$145)/10^3</f>
        <v>0</v>
      </c>
      <c r="E181" s="173">
        <f t="shared" si="66"/>
        <v>0</v>
      </c>
      <c r="F181" s="173">
        <f t="shared" si="66"/>
        <v>0</v>
      </c>
      <c r="G181" s="173">
        <f t="shared" si="66"/>
        <v>0</v>
      </c>
      <c r="H181" s="173">
        <f t="shared" si="66"/>
        <v>0</v>
      </c>
      <c r="I181" s="173">
        <f t="shared" si="66"/>
        <v>0</v>
      </c>
      <c r="J181" s="173">
        <f t="shared" si="66"/>
        <v>0</v>
      </c>
      <c r="K181" s="173">
        <f t="shared" si="66"/>
        <v>0</v>
      </c>
      <c r="L181" s="174">
        <f t="shared" si="66"/>
        <v>0</v>
      </c>
    </row>
    <row r="182" spans="2:12" s="19" customFormat="1" x14ac:dyDescent="0.25">
      <c r="B182" s="158" t="s">
        <v>171</v>
      </c>
      <c r="C182" s="21"/>
      <c r="D182" s="173">
        <f t="shared" ref="D182:L182" si="67">((D94-$C$150)*$C$145)/10^3</f>
        <v>0</v>
      </c>
      <c r="E182" s="173">
        <f t="shared" si="67"/>
        <v>0</v>
      </c>
      <c r="F182" s="173">
        <f t="shared" si="67"/>
        <v>0</v>
      </c>
      <c r="G182" s="173">
        <f t="shared" si="67"/>
        <v>0</v>
      </c>
      <c r="H182" s="173">
        <f t="shared" si="67"/>
        <v>0</v>
      </c>
      <c r="I182" s="173">
        <f t="shared" si="67"/>
        <v>0</v>
      </c>
      <c r="J182" s="173">
        <f t="shared" si="67"/>
        <v>0</v>
      </c>
      <c r="K182" s="173">
        <f t="shared" si="67"/>
        <v>0</v>
      </c>
      <c r="L182" s="174">
        <f t="shared" si="67"/>
        <v>0</v>
      </c>
    </row>
    <row r="183" spans="2:12" s="19" customFormat="1" x14ac:dyDescent="0.25">
      <c r="B183" s="158" t="s">
        <v>172</v>
      </c>
      <c r="C183" s="21"/>
      <c r="D183" s="173">
        <f t="shared" ref="D183:L183" si="68">((D95-$C$150)*$C$145)/10^3</f>
        <v>0</v>
      </c>
      <c r="E183" s="173">
        <f t="shared" si="68"/>
        <v>0</v>
      </c>
      <c r="F183" s="173">
        <f t="shared" si="68"/>
        <v>0</v>
      </c>
      <c r="G183" s="173">
        <f t="shared" si="68"/>
        <v>0</v>
      </c>
      <c r="H183" s="173">
        <f t="shared" si="68"/>
        <v>0</v>
      </c>
      <c r="I183" s="173">
        <f t="shared" si="68"/>
        <v>0</v>
      </c>
      <c r="J183" s="173">
        <f t="shared" si="68"/>
        <v>0</v>
      </c>
      <c r="K183" s="173">
        <f t="shared" si="68"/>
        <v>0</v>
      </c>
      <c r="L183" s="174">
        <f t="shared" si="68"/>
        <v>0</v>
      </c>
    </row>
    <row r="184" spans="2:12" s="19" customFormat="1" x14ac:dyDescent="0.25">
      <c r="B184" s="158" t="s">
        <v>173</v>
      </c>
      <c r="C184" s="21"/>
      <c r="D184" s="173">
        <f t="shared" ref="D184:L184" si="69">((D96-$C$150)*$C$145)/10^3</f>
        <v>0</v>
      </c>
      <c r="E184" s="173">
        <f t="shared" si="69"/>
        <v>0</v>
      </c>
      <c r="F184" s="173">
        <f t="shared" si="69"/>
        <v>0</v>
      </c>
      <c r="G184" s="173">
        <f t="shared" si="69"/>
        <v>0</v>
      </c>
      <c r="H184" s="173">
        <f t="shared" si="69"/>
        <v>0</v>
      </c>
      <c r="I184" s="173">
        <f t="shared" si="69"/>
        <v>0</v>
      </c>
      <c r="J184" s="173">
        <f t="shared" si="69"/>
        <v>0</v>
      </c>
      <c r="K184" s="173">
        <f t="shared" si="69"/>
        <v>0</v>
      </c>
      <c r="L184" s="174">
        <f t="shared" si="69"/>
        <v>0</v>
      </c>
    </row>
    <row r="185" spans="2:12" s="19" customFormat="1" x14ac:dyDescent="0.25">
      <c r="B185" s="158" t="s">
        <v>193</v>
      </c>
      <c r="C185" s="21"/>
      <c r="D185" s="173">
        <f t="shared" ref="D185:L185" si="70">((D97-$C$150)*$C$145)/10^3</f>
        <v>0</v>
      </c>
      <c r="E185" s="173">
        <f t="shared" si="70"/>
        <v>0</v>
      </c>
      <c r="F185" s="173">
        <f t="shared" si="70"/>
        <v>0</v>
      </c>
      <c r="G185" s="173">
        <f t="shared" si="70"/>
        <v>0</v>
      </c>
      <c r="H185" s="173">
        <f t="shared" si="70"/>
        <v>0</v>
      </c>
      <c r="I185" s="173">
        <f t="shared" si="70"/>
        <v>0</v>
      </c>
      <c r="J185" s="173">
        <f t="shared" si="70"/>
        <v>0</v>
      </c>
      <c r="K185" s="173">
        <f t="shared" si="70"/>
        <v>0</v>
      </c>
      <c r="L185" s="174">
        <f t="shared" si="70"/>
        <v>0</v>
      </c>
    </row>
    <row r="186" spans="2:12" s="19" customFormat="1" x14ac:dyDescent="0.25">
      <c r="B186" s="158" t="s">
        <v>174</v>
      </c>
      <c r="C186" s="21"/>
      <c r="D186" s="173">
        <f t="shared" ref="D186:L186" si="71">((D98-$C$150)*$C$145)/10^3</f>
        <v>0</v>
      </c>
      <c r="E186" s="173">
        <f t="shared" si="71"/>
        <v>0</v>
      </c>
      <c r="F186" s="173">
        <f t="shared" si="71"/>
        <v>0</v>
      </c>
      <c r="G186" s="173">
        <f t="shared" si="71"/>
        <v>0</v>
      </c>
      <c r="H186" s="173">
        <f t="shared" si="71"/>
        <v>0</v>
      </c>
      <c r="I186" s="173">
        <f t="shared" si="71"/>
        <v>0</v>
      </c>
      <c r="J186" s="173">
        <f t="shared" si="71"/>
        <v>0</v>
      </c>
      <c r="K186" s="173">
        <f t="shared" si="71"/>
        <v>0</v>
      </c>
      <c r="L186" s="174">
        <f t="shared" si="71"/>
        <v>0</v>
      </c>
    </row>
    <row r="187" spans="2:12" s="19" customFormat="1" x14ac:dyDescent="0.25">
      <c r="B187" s="158" t="s">
        <v>175</v>
      </c>
      <c r="C187" s="21"/>
      <c r="D187" s="173">
        <f t="shared" ref="D187:L187" si="72">((D99-$C$150)*$C$145)/10^3</f>
        <v>0</v>
      </c>
      <c r="E187" s="173">
        <f t="shared" si="72"/>
        <v>0</v>
      </c>
      <c r="F187" s="173">
        <f t="shared" si="72"/>
        <v>0</v>
      </c>
      <c r="G187" s="173">
        <f t="shared" si="72"/>
        <v>0</v>
      </c>
      <c r="H187" s="173">
        <f t="shared" si="72"/>
        <v>0</v>
      </c>
      <c r="I187" s="173">
        <f t="shared" si="72"/>
        <v>0</v>
      </c>
      <c r="J187" s="173">
        <f t="shared" si="72"/>
        <v>0</v>
      </c>
      <c r="K187" s="173">
        <f t="shared" si="72"/>
        <v>0</v>
      </c>
      <c r="L187" s="174">
        <f t="shared" si="72"/>
        <v>0</v>
      </c>
    </row>
    <row r="188" spans="2:12" s="19" customFormat="1" x14ac:dyDescent="0.25">
      <c r="B188" s="158" t="s">
        <v>176</v>
      </c>
      <c r="C188" s="21"/>
      <c r="D188" s="173">
        <f t="shared" ref="D188:L188" si="73">((D100-$C$150)*$C$145)/10^3</f>
        <v>0</v>
      </c>
      <c r="E188" s="173">
        <f t="shared" si="73"/>
        <v>0</v>
      </c>
      <c r="F188" s="173">
        <f t="shared" si="73"/>
        <v>0</v>
      </c>
      <c r="G188" s="173">
        <f t="shared" si="73"/>
        <v>0</v>
      </c>
      <c r="H188" s="173">
        <f t="shared" si="73"/>
        <v>0</v>
      </c>
      <c r="I188" s="173">
        <f t="shared" si="73"/>
        <v>0</v>
      </c>
      <c r="J188" s="173">
        <f t="shared" si="73"/>
        <v>0</v>
      </c>
      <c r="K188" s="173">
        <f t="shared" si="73"/>
        <v>0</v>
      </c>
      <c r="L188" s="174">
        <f t="shared" si="73"/>
        <v>0</v>
      </c>
    </row>
    <row r="189" spans="2:12" s="19" customFormat="1" x14ac:dyDescent="0.25">
      <c r="B189" s="158" t="s">
        <v>177</v>
      </c>
      <c r="C189" s="21"/>
      <c r="D189" s="173">
        <f t="shared" ref="D189:L189" si="74">((D101-$C$150)*$C$145)/10^3</f>
        <v>0</v>
      </c>
      <c r="E189" s="173">
        <f t="shared" si="74"/>
        <v>0</v>
      </c>
      <c r="F189" s="173">
        <f t="shared" si="74"/>
        <v>0</v>
      </c>
      <c r="G189" s="173">
        <f t="shared" si="74"/>
        <v>0</v>
      </c>
      <c r="H189" s="173">
        <f t="shared" si="74"/>
        <v>0</v>
      </c>
      <c r="I189" s="173">
        <f t="shared" si="74"/>
        <v>0</v>
      </c>
      <c r="J189" s="173">
        <f t="shared" si="74"/>
        <v>0</v>
      </c>
      <c r="K189" s="173">
        <f t="shared" si="74"/>
        <v>0</v>
      </c>
      <c r="L189" s="174">
        <f t="shared" si="74"/>
        <v>0</v>
      </c>
    </row>
    <row r="190" spans="2:12" s="62" customFormat="1" x14ac:dyDescent="0.25">
      <c r="B190" s="23" t="s">
        <v>179</v>
      </c>
      <c r="C190" s="24" t="s">
        <v>178</v>
      </c>
      <c r="D190" s="88">
        <f t="shared" ref="D190:L190" si="75">SUM(D154:D189)</f>
        <v>0</v>
      </c>
      <c r="E190" s="88">
        <f t="shared" si="75"/>
        <v>0</v>
      </c>
      <c r="F190" s="88">
        <f t="shared" si="75"/>
        <v>0</v>
      </c>
      <c r="G190" s="88">
        <f t="shared" si="75"/>
        <v>0</v>
      </c>
      <c r="H190" s="88">
        <f t="shared" si="75"/>
        <v>0</v>
      </c>
      <c r="I190" s="88">
        <f t="shared" si="75"/>
        <v>0</v>
      </c>
      <c r="J190" s="88">
        <f t="shared" si="75"/>
        <v>0</v>
      </c>
      <c r="K190" s="88">
        <f t="shared" si="75"/>
        <v>0</v>
      </c>
      <c r="L190" s="89">
        <f t="shared" si="75"/>
        <v>0</v>
      </c>
    </row>
    <row r="191" spans="2:12" s="62" customFormat="1" x14ac:dyDescent="0.25">
      <c r="B191" s="43"/>
      <c r="C191" s="43"/>
      <c r="D191" s="43"/>
      <c r="E191" s="43"/>
      <c r="F191" s="63"/>
      <c r="G191" s="63"/>
      <c r="H191" s="63"/>
      <c r="I191" s="63"/>
      <c r="J191" s="63"/>
      <c r="K191" s="63"/>
      <c r="L191" s="63"/>
    </row>
    <row r="192" spans="2:12" x14ac:dyDescent="0.25">
      <c r="B192" s="14"/>
      <c r="C192" s="15"/>
      <c r="D192" s="15"/>
      <c r="E192" s="15"/>
    </row>
    <row r="193" spans="2:12" s="19" customFormat="1" x14ac:dyDescent="0.25">
      <c r="B193" s="16" t="s">
        <v>54</v>
      </c>
      <c r="C193" s="17" t="s">
        <v>55</v>
      </c>
      <c r="D193" s="17">
        <v>2005</v>
      </c>
      <c r="E193" s="17">
        <v>2006</v>
      </c>
      <c r="F193" s="17">
        <v>2007</v>
      </c>
      <c r="G193" s="17">
        <v>2008</v>
      </c>
      <c r="H193" s="17">
        <v>2009</v>
      </c>
      <c r="I193" s="17">
        <v>2010</v>
      </c>
      <c r="J193" s="17">
        <v>2011</v>
      </c>
      <c r="K193" s="17">
        <v>2012</v>
      </c>
      <c r="L193" s="18">
        <v>2013</v>
      </c>
    </row>
    <row r="194" spans="2:12" s="62" customFormat="1" x14ac:dyDescent="0.25">
      <c r="B194" s="40" t="s">
        <v>30</v>
      </c>
      <c r="C194" s="24" t="s">
        <v>11</v>
      </c>
      <c r="D194" s="64">
        <v>0</v>
      </c>
      <c r="E194" s="64">
        <v>0</v>
      </c>
      <c r="F194" s="64">
        <v>0</v>
      </c>
      <c r="G194" s="64">
        <v>0</v>
      </c>
      <c r="H194" s="64">
        <v>0</v>
      </c>
      <c r="I194" s="64">
        <v>0</v>
      </c>
      <c r="J194" s="64">
        <v>0</v>
      </c>
      <c r="K194" s="64">
        <v>0</v>
      </c>
      <c r="L194" s="65">
        <v>0</v>
      </c>
    </row>
    <row r="195" spans="2:12" x14ac:dyDescent="0.25">
      <c r="B195" s="66"/>
      <c r="C195" s="67"/>
      <c r="D195" s="67"/>
      <c r="E195" s="67"/>
      <c r="F195" s="35"/>
      <c r="G195" s="35"/>
      <c r="H195" s="35"/>
      <c r="I195" s="35"/>
      <c r="J195" s="35"/>
      <c r="K195" s="35"/>
      <c r="L195" s="35"/>
    </row>
    <row r="196" spans="2:12" x14ac:dyDescent="0.25">
      <c r="B196" s="35"/>
      <c r="C196" s="35"/>
      <c r="D196" s="35"/>
      <c r="E196" s="35"/>
      <c r="F196" s="35"/>
      <c r="G196" s="35"/>
      <c r="H196" s="35"/>
      <c r="I196" s="35"/>
      <c r="J196" s="35"/>
      <c r="K196" s="35"/>
      <c r="L196" s="35"/>
    </row>
    <row r="197" spans="2:12" s="19" customFormat="1" x14ac:dyDescent="0.25">
      <c r="B197" s="16" t="s">
        <v>102</v>
      </c>
      <c r="C197" s="17" t="s">
        <v>92</v>
      </c>
      <c r="D197" s="17">
        <v>2005</v>
      </c>
      <c r="E197" s="17">
        <v>2006</v>
      </c>
      <c r="F197" s="17">
        <v>2007</v>
      </c>
      <c r="G197" s="17">
        <v>2008</v>
      </c>
      <c r="H197" s="17">
        <v>2009</v>
      </c>
      <c r="I197" s="17">
        <v>2010</v>
      </c>
      <c r="J197" s="17">
        <v>2011</v>
      </c>
      <c r="K197" s="17">
        <v>2012</v>
      </c>
      <c r="L197" s="18">
        <v>2013</v>
      </c>
    </row>
    <row r="198" spans="2:12" s="19" customFormat="1" x14ac:dyDescent="0.25">
      <c r="B198" s="167" t="s">
        <v>192</v>
      </c>
      <c r="C198" s="68"/>
      <c r="D198" s="187"/>
      <c r="E198" s="187"/>
      <c r="F198" s="187"/>
      <c r="G198" s="187"/>
      <c r="H198" s="187"/>
      <c r="I198" s="187"/>
      <c r="J198" s="187"/>
      <c r="K198" s="187"/>
      <c r="L198" s="188"/>
    </row>
    <row r="199" spans="2:12" s="19" customFormat="1" x14ac:dyDescent="0.25">
      <c r="B199" s="158" t="s">
        <v>143</v>
      </c>
      <c r="C199" s="21"/>
      <c r="D199" s="173">
        <f t="shared" ref="D199:L199" si="76">D154*(1-$F$194)</f>
        <v>0</v>
      </c>
      <c r="E199" s="173">
        <f t="shared" si="76"/>
        <v>0</v>
      </c>
      <c r="F199" s="173">
        <f t="shared" si="76"/>
        <v>0</v>
      </c>
      <c r="G199" s="173">
        <f t="shared" si="76"/>
        <v>0</v>
      </c>
      <c r="H199" s="173">
        <f t="shared" si="76"/>
        <v>0</v>
      </c>
      <c r="I199" s="173">
        <f t="shared" si="76"/>
        <v>0</v>
      </c>
      <c r="J199" s="173">
        <f t="shared" si="76"/>
        <v>0</v>
      </c>
      <c r="K199" s="173">
        <f t="shared" si="76"/>
        <v>0</v>
      </c>
      <c r="L199" s="174">
        <f t="shared" si="76"/>
        <v>0</v>
      </c>
    </row>
    <row r="200" spans="2:12" s="19" customFormat="1" x14ac:dyDescent="0.25">
      <c r="B200" s="158" t="s">
        <v>144</v>
      </c>
      <c r="C200" s="21"/>
      <c r="D200" s="173">
        <f t="shared" ref="D200:L200" si="77">D155*(1-$F$194)</f>
        <v>0</v>
      </c>
      <c r="E200" s="173">
        <f t="shared" si="77"/>
        <v>0</v>
      </c>
      <c r="F200" s="173">
        <f t="shared" si="77"/>
        <v>0</v>
      </c>
      <c r="G200" s="173">
        <f t="shared" si="77"/>
        <v>0</v>
      </c>
      <c r="H200" s="173">
        <f t="shared" si="77"/>
        <v>0</v>
      </c>
      <c r="I200" s="173">
        <f t="shared" si="77"/>
        <v>0</v>
      </c>
      <c r="J200" s="173">
        <f t="shared" si="77"/>
        <v>0</v>
      </c>
      <c r="K200" s="173">
        <f t="shared" si="77"/>
        <v>0</v>
      </c>
      <c r="L200" s="174">
        <f t="shared" si="77"/>
        <v>0</v>
      </c>
    </row>
    <row r="201" spans="2:12" s="19" customFormat="1" x14ac:dyDescent="0.25">
      <c r="B201" s="158" t="s">
        <v>145</v>
      </c>
      <c r="C201" s="21"/>
      <c r="D201" s="173">
        <f t="shared" ref="D201:L201" si="78">D156*(1-$F$194)</f>
        <v>0</v>
      </c>
      <c r="E201" s="173">
        <f t="shared" si="78"/>
        <v>0</v>
      </c>
      <c r="F201" s="173">
        <f t="shared" si="78"/>
        <v>0</v>
      </c>
      <c r="G201" s="173">
        <f t="shared" si="78"/>
        <v>0</v>
      </c>
      <c r="H201" s="173">
        <f t="shared" si="78"/>
        <v>0</v>
      </c>
      <c r="I201" s="173">
        <f t="shared" si="78"/>
        <v>0</v>
      </c>
      <c r="J201" s="173">
        <f t="shared" si="78"/>
        <v>0</v>
      </c>
      <c r="K201" s="173">
        <f t="shared" si="78"/>
        <v>0</v>
      </c>
      <c r="L201" s="174">
        <f t="shared" si="78"/>
        <v>0</v>
      </c>
    </row>
    <row r="202" spans="2:12" s="19" customFormat="1" x14ac:dyDescent="0.25">
      <c r="B202" s="158" t="s">
        <v>146</v>
      </c>
      <c r="C202" s="21"/>
      <c r="D202" s="173">
        <f t="shared" ref="D202:L202" si="79">D157*(1-$F$194)</f>
        <v>0</v>
      </c>
      <c r="E202" s="173">
        <f t="shared" si="79"/>
        <v>0</v>
      </c>
      <c r="F202" s="173">
        <f t="shared" si="79"/>
        <v>0</v>
      </c>
      <c r="G202" s="173">
        <f t="shared" si="79"/>
        <v>0</v>
      </c>
      <c r="H202" s="173">
        <f t="shared" si="79"/>
        <v>0</v>
      </c>
      <c r="I202" s="173">
        <f t="shared" si="79"/>
        <v>0</v>
      </c>
      <c r="J202" s="173">
        <f t="shared" si="79"/>
        <v>0</v>
      </c>
      <c r="K202" s="173">
        <f t="shared" si="79"/>
        <v>0</v>
      </c>
      <c r="L202" s="174">
        <f t="shared" si="79"/>
        <v>0</v>
      </c>
    </row>
    <row r="203" spans="2:12" s="19" customFormat="1" x14ac:dyDescent="0.25">
      <c r="B203" s="158" t="s">
        <v>147</v>
      </c>
      <c r="C203" s="21"/>
      <c r="D203" s="173">
        <f t="shared" ref="D203:L203" si="80">D158*(1-$F$194)</f>
        <v>0</v>
      </c>
      <c r="E203" s="173">
        <f t="shared" si="80"/>
        <v>0</v>
      </c>
      <c r="F203" s="173">
        <f t="shared" si="80"/>
        <v>0</v>
      </c>
      <c r="G203" s="173">
        <f t="shared" si="80"/>
        <v>0</v>
      </c>
      <c r="H203" s="173">
        <f t="shared" si="80"/>
        <v>0</v>
      </c>
      <c r="I203" s="173">
        <f t="shared" si="80"/>
        <v>0</v>
      </c>
      <c r="J203" s="173">
        <f t="shared" si="80"/>
        <v>0</v>
      </c>
      <c r="K203" s="173">
        <f t="shared" si="80"/>
        <v>0</v>
      </c>
      <c r="L203" s="174">
        <f t="shared" si="80"/>
        <v>0</v>
      </c>
    </row>
    <row r="204" spans="2:12" s="19" customFormat="1" x14ac:dyDescent="0.25">
      <c r="B204" s="158" t="s">
        <v>148</v>
      </c>
      <c r="C204" s="21"/>
      <c r="D204" s="173">
        <f t="shared" ref="D204:L204" si="81">D159*(1-$F$194)</f>
        <v>0</v>
      </c>
      <c r="E204" s="173">
        <f t="shared" si="81"/>
        <v>0</v>
      </c>
      <c r="F204" s="173">
        <f t="shared" si="81"/>
        <v>0</v>
      </c>
      <c r="G204" s="173">
        <f t="shared" si="81"/>
        <v>0</v>
      </c>
      <c r="H204" s="173">
        <f t="shared" si="81"/>
        <v>0</v>
      </c>
      <c r="I204" s="173">
        <f t="shared" si="81"/>
        <v>0</v>
      </c>
      <c r="J204" s="173">
        <f t="shared" si="81"/>
        <v>0</v>
      </c>
      <c r="K204" s="173">
        <f t="shared" si="81"/>
        <v>0</v>
      </c>
      <c r="L204" s="174">
        <f t="shared" si="81"/>
        <v>0</v>
      </c>
    </row>
    <row r="205" spans="2:12" s="19" customFormat="1" x14ac:dyDescent="0.25">
      <c r="B205" s="158" t="s">
        <v>149</v>
      </c>
      <c r="C205" s="21"/>
      <c r="D205" s="173">
        <f t="shared" ref="D205:L205" si="82">D160*(1-$F$194)</f>
        <v>0</v>
      </c>
      <c r="E205" s="173">
        <f t="shared" si="82"/>
        <v>0</v>
      </c>
      <c r="F205" s="173">
        <f t="shared" si="82"/>
        <v>0</v>
      </c>
      <c r="G205" s="173">
        <f t="shared" si="82"/>
        <v>0</v>
      </c>
      <c r="H205" s="173">
        <f t="shared" si="82"/>
        <v>0</v>
      </c>
      <c r="I205" s="173">
        <f t="shared" si="82"/>
        <v>0</v>
      </c>
      <c r="J205" s="173">
        <f t="shared" si="82"/>
        <v>0</v>
      </c>
      <c r="K205" s="173">
        <f t="shared" si="82"/>
        <v>0</v>
      </c>
      <c r="L205" s="174">
        <f t="shared" si="82"/>
        <v>0</v>
      </c>
    </row>
    <row r="206" spans="2:12" s="19" customFormat="1" x14ac:dyDescent="0.25">
      <c r="B206" s="158" t="s">
        <v>150</v>
      </c>
      <c r="C206" s="21"/>
      <c r="D206" s="173">
        <f t="shared" ref="D206:L206" si="83">D161*(1-$F$194)</f>
        <v>0</v>
      </c>
      <c r="E206" s="173">
        <f t="shared" si="83"/>
        <v>0</v>
      </c>
      <c r="F206" s="173">
        <f t="shared" si="83"/>
        <v>0</v>
      </c>
      <c r="G206" s="173">
        <f t="shared" si="83"/>
        <v>0</v>
      </c>
      <c r="H206" s="173">
        <f t="shared" si="83"/>
        <v>0</v>
      </c>
      <c r="I206" s="173">
        <f t="shared" si="83"/>
        <v>0</v>
      </c>
      <c r="J206" s="173">
        <f t="shared" si="83"/>
        <v>0</v>
      </c>
      <c r="K206" s="173">
        <f t="shared" si="83"/>
        <v>0</v>
      </c>
      <c r="L206" s="174">
        <f t="shared" si="83"/>
        <v>0</v>
      </c>
    </row>
    <row r="207" spans="2:12" s="19" customFormat="1" x14ac:dyDescent="0.25">
      <c r="B207" s="158" t="s">
        <v>151</v>
      </c>
      <c r="C207" s="21"/>
      <c r="D207" s="173">
        <f t="shared" ref="D207:L207" si="84">D162*(1-$F$194)</f>
        <v>0</v>
      </c>
      <c r="E207" s="173">
        <f t="shared" si="84"/>
        <v>0</v>
      </c>
      <c r="F207" s="173">
        <f t="shared" si="84"/>
        <v>0</v>
      </c>
      <c r="G207" s="173">
        <f t="shared" si="84"/>
        <v>0</v>
      </c>
      <c r="H207" s="173">
        <f t="shared" si="84"/>
        <v>0</v>
      </c>
      <c r="I207" s="173">
        <f t="shared" si="84"/>
        <v>0</v>
      </c>
      <c r="J207" s="173">
        <f t="shared" si="84"/>
        <v>0</v>
      </c>
      <c r="K207" s="173">
        <f t="shared" si="84"/>
        <v>0</v>
      </c>
      <c r="L207" s="174">
        <f t="shared" si="84"/>
        <v>0</v>
      </c>
    </row>
    <row r="208" spans="2:12" s="19" customFormat="1" x14ac:dyDescent="0.25">
      <c r="B208" s="158" t="s">
        <v>152</v>
      </c>
      <c r="C208" s="21"/>
      <c r="D208" s="173">
        <f t="shared" ref="D208:L208" si="85">D163*(1-$F$194)</f>
        <v>0</v>
      </c>
      <c r="E208" s="173">
        <f t="shared" si="85"/>
        <v>0</v>
      </c>
      <c r="F208" s="173">
        <f t="shared" si="85"/>
        <v>0</v>
      </c>
      <c r="G208" s="173">
        <f t="shared" si="85"/>
        <v>0</v>
      </c>
      <c r="H208" s="173">
        <f t="shared" si="85"/>
        <v>0</v>
      </c>
      <c r="I208" s="173">
        <f t="shared" si="85"/>
        <v>0</v>
      </c>
      <c r="J208" s="173">
        <f t="shared" si="85"/>
        <v>0</v>
      </c>
      <c r="K208" s="173">
        <f t="shared" si="85"/>
        <v>0</v>
      </c>
      <c r="L208" s="174">
        <f t="shared" si="85"/>
        <v>0</v>
      </c>
    </row>
    <row r="209" spans="2:12" s="19" customFormat="1" x14ac:dyDescent="0.25">
      <c r="B209" s="158" t="s">
        <v>153</v>
      </c>
      <c r="C209" s="21"/>
      <c r="D209" s="173">
        <f t="shared" ref="D209:L209" si="86">D164*(1-$F$194)</f>
        <v>0</v>
      </c>
      <c r="E209" s="173">
        <f t="shared" si="86"/>
        <v>0</v>
      </c>
      <c r="F209" s="173">
        <f t="shared" si="86"/>
        <v>0</v>
      </c>
      <c r="G209" s="173">
        <f t="shared" si="86"/>
        <v>0</v>
      </c>
      <c r="H209" s="173">
        <f t="shared" si="86"/>
        <v>0</v>
      </c>
      <c r="I209" s="173">
        <f t="shared" si="86"/>
        <v>0</v>
      </c>
      <c r="J209" s="173">
        <f t="shared" si="86"/>
        <v>0</v>
      </c>
      <c r="K209" s="173">
        <f t="shared" si="86"/>
        <v>0</v>
      </c>
      <c r="L209" s="174">
        <f t="shared" si="86"/>
        <v>0</v>
      </c>
    </row>
    <row r="210" spans="2:12" s="19" customFormat="1" x14ac:dyDescent="0.25">
      <c r="B210" s="158" t="s">
        <v>154</v>
      </c>
      <c r="C210" s="21"/>
      <c r="D210" s="173">
        <f t="shared" ref="D210:L210" si="87">D165*(1-$F$194)</f>
        <v>0</v>
      </c>
      <c r="E210" s="173">
        <f t="shared" si="87"/>
        <v>0</v>
      </c>
      <c r="F210" s="173">
        <f t="shared" si="87"/>
        <v>0</v>
      </c>
      <c r="G210" s="173">
        <f t="shared" si="87"/>
        <v>0</v>
      </c>
      <c r="H210" s="173">
        <f t="shared" si="87"/>
        <v>0</v>
      </c>
      <c r="I210" s="173">
        <f t="shared" si="87"/>
        <v>0</v>
      </c>
      <c r="J210" s="173">
        <f t="shared" si="87"/>
        <v>0</v>
      </c>
      <c r="K210" s="173">
        <f t="shared" si="87"/>
        <v>0</v>
      </c>
      <c r="L210" s="174">
        <f t="shared" si="87"/>
        <v>0</v>
      </c>
    </row>
    <row r="211" spans="2:12" s="19" customFormat="1" x14ac:dyDescent="0.25">
      <c r="B211" s="158" t="s">
        <v>155</v>
      </c>
      <c r="C211" s="21"/>
      <c r="D211" s="173">
        <f t="shared" ref="D211:L211" si="88">D166*(1-$F$194)</f>
        <v>0</v>
      </c>
      <c r="E211" s="173">
        <f t="shared" si="88"/>
        <v>0</v>
      </c>
      <c r="F211" s="173">
        <f t="shared" si="88"/>
        <v>0</v>
      </c>
      <c r="G211" s="173">
        <f t="shared" si="88"/>
        <v>0</v>
      </c>
      <c r="H211" s="173">
        <f t="shared" si="88"/>
        <v>0</v>
      </c>
      <c r="I211" s="173">
        <f t="shared" si="88"/>
        <v>0</v>
      </c>
      <c r="J211" s="173">
        <f t="shared" si="88"/>
        <v>0</v>
      </c>
      <c r="K211" s="173">
        <f t="shared" si="88"/>
        <v>0</v>
      </c>
      <c r="L211" s="174">
        <f t="shared" si="88"/>
        <v>0</v>
      </c>
    </row>
    <row r="212" spans="2:12" s="19" customFormat="1" x14ac:dyDescent="0.25">
      <c r="B212" s="158" t="s">
        <v>156</v>
      </c>
      <c r="C212" s="21"/>
      <c r="D212" s="173">
        <f t="shared" ref="D212:L212" si="89">D167*(1-$F$194)</f>
        <v>0</v>
      </c>
      <c r="E212" s="173">
        <f t="shared" si="89"/>
        <v>0</v>
      </c>
      <c r="F212" s="173">
        <f t="shared" si="89"/>
        <v>0</v>
      </c>
      <c r="G212" s="173">
        <f t="shared" si="89"/>
        <v>0</v>
      </c>
      <c r="H212" s="173">
        <f t="shared" si="89"/>
        <v>0</v>
      </c>
      <c r="I212" s="173">
        <f t="shared" si="89"/>
        <v>0</v>
      </c>
      <c r="J212" s="173">
        <f t="shared" si="89"/>
        <v>0</v>
      </c>
      <c r="K212" s="173">
        <f t="shared" si="89"/>
        <v>0</v>
      </c>
      <c r="L212" s="174">
        <f t="shared" si="89"/>
        <v>0</v>
      </c>
    </row>
    <row r="213" spans="2:12" s="19" customFormat="1" x14ac:dyDescent="0.25">
      <c r="B213" s="158" t="s">
        <v>157</v>
      </c>
      <c r="C213" s="21"/>
      <c r="D213" s="173">
        <f t="shared" ref="D213:L213" si="90">D168*(1-$F$194)</f>
        <v>0</v>
      </c>
      <c r="E213" s="173">
        <f t="shared" si="90"/>
        <v>0</v>
      </c>
      <c r="F213" s="173">
        <f t="shared" si="90"/>
        <v>0</v>
      </c>
      <c r="G213" s="173">
        <f t="shared" si="90"/>
        <v>0</v>
      </c>
      <c r="H213" s="173">
        <f t="shared" si="90"/>
        <v>0</v>
      </c>
      <c r="I213" s="173">
        <f t="shared" si="90"/>
        <v>0</v>
      </c>
      <c r="J213" s="173">
        <f t="shared" si="90"/>
        <v>0</v>
      </c>
      <c r="K213" s="173">
        <f t="shared" si="90"/>
        <v>0</v>
      </c>
      <c r="L213" s="174">
        <f t="shared" si="90"/>
        <v>0</v>
      </c>
    </row>
    <row r="214" spans="2:12" s="19" customFormat="1" x14ac:dyDescent="0.25">
      <c r="B214" s="158" t="s">
        <v>158</v>
      </c>
      <c r="C214" s="21"/>
      <c r="D214" s="173">
        <f t="shared" ref="D214:L214" si="91">D169*(1-$F$194)</f>
        <v>0</v>
      </c>
      <c r="E214" s="173">
        <f t="shared" si="91"/>
        <v>0</v>
      </c>
      <c r="F214" s="173">
        <f t="shared" si="91"/>
        <v>0</v>
      </c>
      <c r="G214" s="173">
        <f t="shared" si="91"/>
        <v>0</v>
      </c>
      <c r="H214" s="173">
        <f t="shared" si="91"/>
        <v>0</v>
      </c>
      <c r="I214" s="173">
        <f t="shared" si="91"/>
        <v>0</v>
      </c>
      <c r="J214" s="173">
        <f t="shared" si="91"/>
        <v>0</v>
      </c>
      <c r="K214" s="173">
        <f t="shared" si="91"/>
        <v>0</v>
      </c>
      <c r="L214" s="174">
        <f t="shared" si="91"/>
        <v>0</v>
      </c>
    </row>
    <row r="215" spans="2:12" s="19" customFormat="1" x14ac:dyDescent="0.25">
      <c r="B215" s="158" t="s">
        <v>159</v>
      </c>
      <c r="C215" s="21"/>
      <c r="D215" s="173">
        <f t="shared" ref="D215:L215" si="92">D170*(1-$F$194)</f>
        <v>0</v>
      </c>
      <c r="E215" s="173">
        <f t="shared" si="92"/>
        <v>0</v>
      </c>
      <c r="F215" s="173">
        <f t="shared" si="92"/>
        <v>0</v>
      </c>
      <c r="G215" s="173">
        <f t="shared" si="92"/>
        <v>0</v>
      </c>
      <c r="H215" s="173">
        <f t="shared" si="92"/>
        <v>0</v>
      </c>
      <c r="I215" s="173">
        <f t="shared" si="92"/>
        <v>0</v>
      </c>
      <c r="J215" s="173">
        <f t="shared" si="92"/>
        <v>0</v>
      </c>
      <c r="K215" s="173">
        <f t="shared" si="92"/>
        <v>0</v>
      </c>
      <c r="L215" s="174">
        <f t="shared" si="92"/>
        <v>0</v>
      </c>
    </row>
    <row r="216" spans="2:12" s="19" customFormat="1" x14ac:dyDescent="0.25">
      <c r="B216" s="158" t="s">
        <v>160</v>
      </c>
      <c r="C216" s="21"/>
      <c r="D216" s="173">
        <f t="shared" ref="D216:L216" si="93">D171*(1-$F$194)</f>
        <v>0</v>
      </c>
      <c r="E216" s="173">
        <f t="shared" si="93"/>
        <v>0</v>
      </c>
      <c r="F216" s="173">
        <f t="shared" si="93"/>
        <v>0</v>
      </c>
      <c r="G216" s="173">
        <f t="shared" si="93"/>
        <v>0</v>
      </c>
      <c r="H216" s="173">
        <f t="shared" si="93"/>
        <v>0</v>
      </c>
      <c r="I216" s="173">
        <f t="shared" si="93"/>
        <v>0</v>
      </c>
      <c r="J216" s="173">
        <f t="shared" si="93"/>
        <v>0</v>
      </c>
      <c r="K216" s="173">
        <f t="shared" si="93"/>
        <v>0</v>
      </c>
      <c r="L216" s="174">
        <f t="shared" si="93"/>
        <v>0</v>
      </c>
    </row>
    <row r="217" spans="2:12" s="19" customFormat="1" x14ac:dyDescent="0.25">
      <c r="B217" s="158" t="s">
        <v>161</v>
      </c>
      <c r="C217" s="21"/>
      <c r="D217" s="173">
        <f t="shared" ref="D217:L217" si="94">D172*(1-$F$194)</f>
        <v>0</v>
      </c>
      <c r="E217" s="173">
        <f t="shared" si="94"/>
        <v>0</v>
      </c>
      <c r="F217" s="173">
        <f t="shared" si="94"/>
        <v>0</v>
      </c>
      <c r="G217" s="173">
        <f t="shared" si="94"/>
        <v>0</v>
      </c>
      <c r="H217" s="173">
        <f t="shared" si="94"/>
        <v>0</v>
      </c>
      <c r="I217" s="173">
        <f t="shared" si="94"/>
        <v>0</v>
      </c>
      <c r="J217" s="173">
        <f t="shared" si="94"/>
        <v>0</v>
      </c>
      <c r="K217" s="173">
        <f t="shared" si="94"/>
        <v>0</v>
      </c>
      <c r="L217" s="174">
        <f t="shared" si="94"/>
        <v>0</v>
      </c>
    </row>
    <row r="218" spans="2:12" s="19" customFormat="1" x14ac:dyDescent="0.25">
      <c r="B218" s="158" t="s">
        <v>162</v>
      </c>
      <c r="C218" s="21"/>
      <c r="D218" s="173">
        <f t="shared" ref="D218:L218" si="95">D173*(1-$F$194)</f>
        <v>0</v>
      </c>
      <c r="E218" s="173">
        <f t="shared" si="95"/>
        <v>0</v>
      </c>
      <c r="F218" s="173">
        <f t="shared" si="95"/>
        <v>0</v>
      </c>
      <c r="G218" s="173">
        <f t="shared" si="95"/>
        <v>0</v>
      </c>
      <c r="H218" s="173">
        <f t="shared" si="95"/>
        <v>0</v>
      </c>
      <c r="I218" s="173">
        <f t="shared" si="95"/>
        <v>0</v>
      </c>
      <c r="J218" s="173">
        <f t="shared" si="95"/>
        <v>0</v>
      </c>
      <c r="K218" s="173">
        <f t="shared" si="95"/>
        <v>0</v>
      </c>
      <c r="L218" s="174">
        <f t="shared" si="95"/>
        <v>0</v>
      </c>
    </row>
    <row r="219" spans="2:12" s="19" customFormat="1" x14ac:dyDescent="0.25">
      <c r="B219" s="158" t="s">
        <v>163</v>
      </c>
      <c r="C219" s="21"/>
      <c r="D219" s="173">
        <f t="shared" ref="D219:L219" si="96">D174*(1-$F$194)</f>
        <v>0</v>
      </c>
      <c r="E219" s="173">
        <f t="shared" si="96"/>
        <v>0</v>
      </c>
      <c r="F219" s="173">
        <f t="shared" si="96"/>
        <v>0</v>
      </c>
      <c r="G219" s="173">
        <f t="shared" si="96"/>
        <v>0</v>
      </c>
      <c r="H219" s="173">
        <f t="shared" si="96"/>
        <v>0</v>
      </c>
      <c r="I219" s="173">
        <f t="shared" si="96"/>
        <v>0</v>
      </c>
      <c r="J219" s="173">
        <f t="shared" si="96"/>
        <v>0</v>
      </c>
      <c r="K219" s="173">
        <f t="shared" si="96"/>
        <v>0</v>
      </c>
      <c r="L219" s="174">
        <f t="shared" si="96"/>
        <v>0</v>
      </c>
    </row>
    <row r="220" spans="2:12" s="19" customFormat="1" x14ac:dyDescent="0.25">
      <c r="B220" s="158" t="s">
        <v>164</v>
      </c>
      <c r="C220" s="21"/>
      <c r="D220" s="173">
        <f t="shared" ref="D220:L220" si="97">D175*(1-$F$194)</f>
        <v>0</v>
      </c>
      <c r="E220" s="173">
        <f t="shared" si="97"/>
        <v>0</v>
      </c>
      <c r="F220" s="173">
        <f t="shared" si="97"/>
        <v>0</v>
      </c>
      <c r="G220" s="173">
        <f t="shared" si="97"/>
        <v>0</v>
      </c>
      <c r="H220" s="173">
        <f t="shared" si="97"/>
        <v>0</v>
      </c>
      <c r="I220" s="173">
        <f t="shared" si="97"/>
        <v>0</v>
      </c>
      <c r="J220" s="173">
        <f t="shared" si="97"/>
        <v>0</v>
      </c>
      <c r="K220" s="173">
        <f t="shared" si="97"/>
        <v>0</v>
      </c>
      <c r="L220" s="174">
        <f t="shared" si="97"/>
        <v>0</v>
      </c>
    </row>
    <row r="221" spans="2:12" s="19" customFormat="1" x14ac:dyDescent="0.25">
      <c r="B221" s="158" t="s">
        <v>165</v>
      </c>
      <c r="C221" s="21"/>
      <c r="D221" s="173">
        <f t="shared" ref="D221:L221" si="98">D176*(1-$F$194)</f>
        <v>0</v>
      </c>
      <c r="E221" s="173">
        <f t="shared" si="98"/>
        <v>0</v>
      </c>
      <c r="F221" s="173">
        <f t="shared" si="98"/>
        <v>0</v>
      </c>
      <c r="G221" s="173">
        <f t="shared" si="98"/>
        <v>0</v>
      </c>
      <c r="H221" s="173">
        <f t="shared" si="98"/>
        <v>0</v>
      </c>
      <c r="I221" s="173">
        <f t="shared" si="98"/>
        <v>0</v>
      </c>
      <c r="J221" s="173">
        <f t="shared" si="98"/>
        <v>0</v>
      </c>
      <c r="K221" s="173">
        <f t="shared" si="98"/>
        <v>0</v>
      </c>
      <c r="L221" s="174">
        <f t="shared" si="98"/>
        <v>0</v>
      </c>
    </row>
    <row r="222" spans="2:12" s="19" customFormat="1" x14ac:dyDescent="0.25">
      <c r="B222" s="158" t="s">
        <v>166</v>
      </c>
      <c r="C222" s="21"/>
      <c r="D222" s="173">
        <f t="shared" ref="D222:L222" si="99">D177*(1-$F$194)</f>
        <v>0</v>
      </c>
      <c r="E222" s="173">
        <f t="shared" si="99"/>
        <v>0</v>
      </c>
      <c r="F222" s="173">
        <f t="shared" si="99"/>
        <v>0</v>
      </c>
      <c r="G222" s="173">
        <f t="shared" si="99"/>
        <v>0</v>
      </c>
      <c r="H222" s="173">
        <f t="shared" si="99"/>
        <v>0</v>
      </c>
      <c r="I222" s="173">
        <f t="shared" si="99"/>
        <v>0</v>
      </c>
      <c r="J222" s="173">
        <f t="shared" si="99"/>
        <v>0</v>
      </c>
      <c r="K222" s="173">
        <f t="shared" si="99"/>
        <v>0</v>
      </c>
      <c r="L222" s="174">
        <f t="shared" si="99"/>
        <v>0</v>
      </c>
    </row>
    <row r="223" spans="2:12" s="19" customFormat="1" x14ac:dyDescent="0.25">
      <c r="B223" s="158" t="s">
        <v>167</v>
      </c>
      <c r="C223" s="21"/>
      <c r="D223" s="173">
        <f t="shared" ref="D223:L223" si="100">D178*(1-$F$194)</f>
        <v>0</v>
      </c>
      <c r="E223" s="173">
        <f t="shared" si="100"/>
        <v>0</v>
      </c>
      <c r="F223" s="173">
        <f t="shared" si="100"/>
        <v>0</v>
      </c>
      <c r="G223" s="173">
        <f t="shared" si="100"/>
        <v>0</v>
      </c>
      <c r="H223" s="173">
        <f t="shared" si="100"/>
        <v>0</v>
      </c>
      <c r="I223" s="173">
        <f t="shared" si="100"/>
        <v>0</v>
      </c>
      <c r="J223" s="173">
        <f t="shared" si="100"/>
        <v>0</v>
      </c>
      <c r="K223" s="173">
        <f t="shared" si="100"/>
        <v>0</v>
      </c>
      <c r="L223" s="174">
        <f t="shared" si="100"/>
        <v>0</v>
      </c>
    </row>
    <row r="224" spans="2:12" s="19" customFormat="1" x14ac:dyDescent="0.25">
      <c r="B224" s="158" t="s">
        <v>168</v>
      </c>
      <c r="C224" s="21"/>
      <c r="D224" s="173">
        <f t="shared" ref="D224:L224" si="101">D179*(1-$F$194)</f>
        <v>0</v>
      </c>
      <c r="E224" s="173">
        <f t="shared" si="101"/>
        <v>0</v>
      </c>
      <c r="F224" s="173">
        <f t="shared" si="101"/>
        <v>0</v>
      </c>
      <c r="G224" s="173">
        <f t="shared" si="101"/>
        <v>0</v>
      </c>
      <c r="H224" s="173">
        <f t="shared" si="101"/>
        <v>0</v>
      </c>
      <c r="I224" s="173">
        <f t="shared" si="101"/>
        <v>0</v>
      </c>
      <c r="J224" s="173">
        <f t="shared" si="101"/>
        <v>0</v>
      </c>
      <c r="K224" s="173">
        <f t="shared" si="101"/>
        <v>0</v>
      </c>
      <c r="L224" s="174">
        <f t="shared" si="101"/>
        <v>0</v>
      </c>
    </row>
    <row r="225" spans="2:12" s="19" customFormat="1" x14ac:dyDescent="0.25">
      <c r="B225" s="158" t="s">
        <v>169</v>
      </c>
      <c r="C225" s="21"/>
      <c r="D225" s="173">
        <f t="shared" ref="D225:L225" si="102">D180*(1-$F$194)</f>
        <v>0</v>
      </c>
      <c r="E225" s="173">
        <f t="shared" si="102"/>
        <v>0</v>
      </c>
      <c r="F225" s="173">
        <f t="shared" si="102"/>
        <v>0</v>
      </c>
      <c r="G225" s="173">
        <f t="shared" si="102"/>
        <v>0</v>
      </c>
      <c r="H225" s="173">
        <f t="shared" si="102"/>
        <v>0</v>
      </c>
      <c r="I225" s="173">
        <f t="shared" si="102"/>
        <v>0</v>
      </c>
      <c r="J225" s="173">
        <f t="shared" si="102"/>
        <v>0</v>
      </c>
      <c r="K225" s="173">
        <f t="shared" si="102"/>
        <v>0</v>
      </c>
      <c r="L225" s="174">
        <f t="shared" si="102"/>
        <v>0</v>
      </c>
    </row>
    <row r="226" spans="2:12" s="19" customFormat="1" x14ac:dyDescent="0.25">
      <c r="B226" s="158" t="s">
        <v>170</v>
      </c>
      <c r="C226" s="21"/>
      <c r="D226" s="173">
        <f t="shared" ref="D226:L226" si="103">D181*(1-$F$194)</f>
        <v>0</v>
      </c>
      <c r="E226" s="173">
        <f t="shared" si="103"/>
        <v>0</v>
      </c>
      <c r="F226" s="173">
        <f t="shared" si="103"/>
        <v>0</v>
      </c>
      <c r="G226" s="173">
        <f t="shared" si="103"/>
        <v>0</v>
      </c>
      <c r="H226" s="173">
        <f t="shared" si="103"/>
        <v>0</v>
      </c>
      <c r="I226" s="173">
        <f t="shared" si="103"/>
        <v>0</v>
      </c>
      <c r="J226" s="173">
        <f t="shared" si="103"/>
        <v>0</v>
      </c>
      <c r="K226" s="173">
        <f t="shared" si="103"/>
        <v>0</v>
      </c>
      <c r="L226" s="174">
        <f t="shared" si="103"/>
        <v>0</v>
      </c>
    </row>
    <row r="227" spans="2:12" s="19" customFormat="1" x14ac:dyDescent="0.25">
      <c r="B227" s="158" t="s">
        <v>171</v>
      </c>
      <c r="C227" s="21"/>
      <c r="D227" s="173">
        <f t="shared" ref="D227:L227" si="104">D182*(1-$F$194)</f>
        <v>0</v>
      </c>
      <c r="E227" s="173">
        <f t="shared" si="104"/>
        <v>0</v>
      </c>
      <c r="F227" s="173">
        <f t="shared" si="104"/>
        <v>0</v>
      </c>
      <c r="G227" s="173">
        <f t="shared" si="104"/>
        <v>0</v>
      </c>
      <c r="H227" s="173">
        <f t="shared" si="104"/>
        <v>0</v>
      </c>
      <c r="I227" s="173">
        <f t="shared" si="104"/>
        <v>0</v>
      </c>
      <c r="J227" s="173">
        <f t="shared" si="104"/>
        <v>0</v>
      </c>
      <c r="K227" s="173">
        <f t="shared" si="104"/>
        <v>0</v>
      </c>
      <c r="L227" s="174">
        <f t="shared" si="104"/>
        <v>0</v>
      </c>
    </row>
    <row r="228" spans="2:12" s="19" customFormat="1" x14ac:dyDescent="0.25">
      <c r="B228" s="158" t="s">
        <v>172</v>
      </c>
      <c r="C228" s="21"/>
      <c r="D228" s="173">
        <f t="shared" ref="D228:L228" si="105">D183*(1-$F$194)</f>
        <v>0</v>
      </c>
      <c r="E228" s="173">
        <f t="shared" si="105"/>
        <v>0</v>
      </c>
      <c r="F228" s="173">
        <f t="shared" si="105"/>
        <v>0</v>
      </c>
      <c r="G228" s="173">
        <f t="shared" si="105"/>
        <v>0</v>
      </c>
      <c r="H228" s="173">
        <f t="shared" si="105"/>
        <v>0</v>
      </c>
      <c r="I228" s="173">
        <f t="shared" si="105"/>
        <v>0</v>
      </c>
      <c r="J228" s="173">
        <f t="shared" si="105"/>
        <v>0</v>
      </c>
      <c r="K228" s="173">
        <f t="shared" si="105"/>
        <v>0</v>
      </c>
      <c r="L228" s="174">
        <f t="shared" si="105"/>
        <v>0</v>
      </c>
    </row>
    <row r="229" spans="2:12" s="19" customFormat="1" x14ac:dyDescent="0.25">
      <c r="B229" s="158" t="s">
        <v>173</v>
      </c>
      <c r="C229" s="21"/>
      <c r="D229" s="173">
        <f t="shared" ref="D229:L229" si="106">D184*(1-$F$194)</f>
        <v>0</v>
      </c>
      <c r="E229" s="173">
        <f t="shared" si="106"/>
        <v>0</v>
      </c>
      <c r="F229" s="173">
        <f t="shared" si="106"/>
        <v>0</v>
      </c>
      <c r="G229" s="173">
        <f t="shared" si="106"/>
        <v>0</v>
      </c>
      <c r="H229" s="173">
        <f t="shared" si="106"/>
        <v>0</v>
      </c>
      <c r="I229" s="173">
        <f t="shared" si="106"/>
        <v>0</v>
      </c>
      <c r="J229" s="173">
        <f t="shared" si="106"/>
        <v>0</v>
      </c>
      <c r="K229" s="173">
        <f t="shared" si="106"/>
        <v>0</v>
      </c>
      <c r="L229" s="174">
        <f t="shared" si="106"/>
        <v>0</v>
      </c>
    </row>
    <row r="230" spans="2:12" s="19" customFormat="1" x14ac:dyDescent="0.25">
      <c r="B230" s="158" t="s">
        <v>193</v>
      </c>
      <c r="C230" s="21"/>
      <c r="D230" s="173">
        <f t="shared" ref="D230:L230" si="107">D185*(1-$F$194)</f>
        <v>0</v>
      </c>
      <c r="E230" s="173">
        <f t="shared" si="107"/>
        <v>0</v>
      </c>
      <c r="F230" s="173">
        <f t="shared" si="107"/>
        <v>0</v>
      </c>
      <c r="G230" s="173">
        <f t="shared" si="107"/>
        <v>0</v>
      </c>
      <c r="H230" s="173">
        <f t="shared" si="107"/>
        <v>0</v>
      </c>
      <c r="I230" s="173">
        <f t="shared" si="107"/>
        <v>0</v>
      </c>
      <c r="J230" s="173">
        <f t="shared" si="107"/>
        <v>0</v>
      </c>
      <c r="K230" s="173">
        <f t="shared" si="107"/>
        <v>0</v>
      </c>
      <c r="L230" s="174">
        <f t="shared" si="107"/>
        <v>0</v>
      </c>
    </row>
    <row r="231" spans="2:12" s="19" customFormat="1" x14ac:dyDescent="0.25">
      <c r="B231" s="158" t="s">
        <v>174</v>
      </c>
      <c r="C231" s="21"/>
      <c r="D231" s="173">
        <f t="shared" ref="D231:L231" si="108">D186*(1-$F$194)</f>
        <v>0</v>
      </c>
      <c r="E231" s="173">
        <f t="shared" si="108"/>
        <v>0</v>
      </c>
      <c r="F231" s="173">
        <f t="shared" si="108"/>
        <v>0</v>
      </c>
      <c r="G231" s="173">
        <f t="shared" si="108"/>
        <v>0</v>
      </c>
      <c r="H231" s="173">
        <f t="shared" si="108"/>
        <v>0</v>
      </c>
      <c r="I231" s="173">
        <f t="shared" si="108"/>
        <v>0</v>
      </c>
      <c r="J231" s="173">
        <f t="shared" si="108"/>
        <v>0</v>
      </c>
      <c r="K231" s="173">
        <f t="shared" si="108"/>
        <v>0</v>
      </c>
      <c r="L231" s="174">
        <f t="shared" si="108"/>
        <v>0</v>
      </c>
    </row>
    <row r="232" spans="2:12" s="19" customFormat="1" x14ac:dyDescent="0.25">
      <c r="B232" s="158" t="s">
        <v>175</v>
      </c>
      <c r="C232" s="21"/>
      <c r="D232" s="173">
        <f t="shared" ref="D232:L232" si="109">D187*(1-$F$194)</f>
        <v>0</v>
      </c>
      <c r="E232" s="173">
        <f t="shared" si="109"/>
        <v>0</v>
      </c>
      <c r="F232" s="173">
        <f t="shared" si="109"/>
        <v>0</v>
      </c>
      <c r="G232" s="173">
        <f t="shared" si="109"/>
        <v>0</v>
      </c>
      <c r="H232" s="173">
        <f t="shared" si="109"/>
        <v>0</v>
      </c>
      <c r="I232" s="173">
        <f t="shared" si="109"/>
        <v>0</v>
      </c>
      <c r="J232" s="173">
        <f t="shared" si="109"/>
        <v>0</v>
      </c>
      <c r="K232" s="173">
        <f t="shared" si="109"/>
        <v>0</v>
      </c>
      <c r="L232" s="174">
        <f t="shared" si="109"/>
        <v>0</v>
      </c>
    </row>
    <row r="233" spans="2:12" s="19" customFormat="1" x14ac:dyDescent="0.25">
      <c r="B233" s="158" t="s">
        <v>176</v>
      </c>
      <c r="C233" s="21"/>
      <c r="D233" s="173">
        <f t="shared" ref="D233:L233" si="110">D188*(1-$F$194)</f>
        <v>0</v>
      </c>
      <c r="E233" s="173">
        <f t="shared" si="110"/>
        <v>0</v>
      </c>
      <c r="F233" s="173">
        <f t="shared" si="110"/>
        <v>0</v>
      </c>
      <c r="G233" s="173">
        <f t="shared" si="110"/>
        <v>0</v>
      </c>
      <c r="H233" s="173">
        <f t="shared" si="110"/>
        <v>0</v>
      </c>
      <c r="I233" s="173">
        <f t="shared" si="110"/>
        <v>0</v>
      </c>
      <c r="J233" s="173">
        <f t="shared" si="110"/>
        <v>0</v>
      </c>
      <c r="K233" s="173">
        <f t="shared" si="110"/>
        <v>0</v>
      </c>
      <c r="L233" s="174">
        <f t="shared" si="110"/>
        <v>0</v>
      </c>
    </row>
    <row r="234" spans="2:12" s="19" customFormat="1" x14ac:dyDescent="0.25">
      <c r="B234" s="158" t="s">
        <v>177</v>
      </c>
      <c r="C234" s="21"/>
      <c r="D234" s="173">
        <f t="shared" ref="D234:L234" si="111">D189*(1-$F$194)</f>
        <v>0</v>
      </c>
      <c r="E234" s="173">
        <f t="shared" si="111"/>
        <v>0</v>
      </c>
      <c r="F234" s="173">
        <f t="shared" si="111"/>
        <v>0</v>
      </c>
      <c r="G234" s="173">
        <f t="shared" si="111"/>
        <v>0</v>
      </c>
      <c r="H234" s="173">
        <f t="shared" si="111"/>
        <v>0</v>
      </c>
      <c r="I234" s="173">
        <f t="shared" si="111"/>
        <v>0</v>
      </c>
      <c r="J234" s="173">
        <f t="shared" si="111"/>
        <v>0</v>
      </c>
      <c r="K234" s="173">
        <f t="shared" si="111"/>
        <v>0</v>
      </c>
      <c r="L234" s="174">
        <f t="shared" si="111"/>
        <v>0</v>
      </c>
    </row>
    <row r="235" spans="2:12" s="62" customFormat="1" x14ac:dyDescent="0.25">
      <c r="B235" s="23" t="s">
        <v>179</v>
      </c>
      <c r="C235" s="24" t="s">
        <v>178</v>
      </c>
      <c r="D235" s="88">
        <f t="shared" ref="D235:L235" si="112">SUM(D199:D234)</f>
        <v>0</v>
      </c>
      <c r="E235" s="88">
        <f t="shared" si="112"/>
        <v>0</v>
      </c>
      <c r="F235" s="88">
        <f t="shared" si="112"/>
        <v>0</v>
      </c>
      <c r="G235" s="88">
        <f t="shared" si="112"/>
        <v>0</v>
      </c>
      <c r="H235" s="88">
        <f t="shared" si="112"/>
        <v>0</v>
      </c>
      <c r="I235" s="88">
        <f t="shared" si="112"/>
        <v>0</v>
      </c>
      <c r="J235" s="88">
        <f t="shared" si="112"/>
        <v>0</v>
      </c>
      <c r="K235" s="88">
        <f t="shared" si="112"/>
        <v>0</v>
      </c>
      <c r="L235" s="89">
        <f t="shared" si="112"/>
        <v>0</v>
      </c>
    </row>
    <row r="236" spans="2:12" x14ac:dyDescent="0.25">
      <c r="B236" s="35"/>
      <c r="C236" s="35"/>
      <c r="D236" s="35"/>
      <c r="E236" s="35"/>
      <c r="F236" s="35"/>
      <c r="G236" s="35"/>
      <c r="H236" s="35"/>
      <c r="I236" s="35"/>
      <c r="J236" s="35"/>
      <c r="K236" s="35"/>
      <c r="L236" s="35"/>
    </row>
    <row r="237" spans="2:12" x14ac:dyDescent="0.25">
      <c r="B237" s="35"/>
      <c r="C237" s="35"/>
      <c r="D237" s="35"/>
      <c r="E237" s="35"/>
      <c r="F237" s="35"/>
      <c r="G237" s="35"/>
      <c r="H237" s="35"/>
      <c r="I237" s="35"/>
      <c r="J237" s="35"/>
      <c r="K237" s="35"/>
      <c r="L237" s="35"/>
    </row>
    <row r="238" spans="2:12" s="19" customFormat="1" x14ac:dyDescent="0.25">
      <c r="B238" s="16" t="s">
        <v>112</v>
      </c>
      <c r="C238" s="17" t="s">
        <v>92</v>
      </c>
      <c r="D238" s="17">
        <v>2005</v>
      </c>
      <c r="E238" s="17">
        <v>2006</v>
      </c>
      <c r="F238" s="17">
        <v>2007</v>
      </c>
      <c r="G238" s="17">
        <v>2008</v>
      </c>
      <c r="H238" s="17">
        <v>2009</v>
      </c>
      <c r="I238" s="17">
        <v>2010</v>
      </c>
      <c r="J238" s="17">
        <v>2011</v>
      </c>
      <c r="K238" s="17">
        <v>2012</v>
      </c>
      <c r="L238" s="18">
        <v>2013</v>
      </c>
    </row>
    <row r="239" spans="2:12" s="69" customFormat="1" x14ac:dyDescent="0.25">
      <c r="B239" s="167" t="s">
        <v>192</v>
      </c>
      <c r="C239" s="28"/>
      <c r="D239" s="187"/>
      <c r="E239" s="187"/>
      <c r="F239" s="184"/>
      <c r="G239" s="184"/>
      <c r="H239" s="184"/>
      <c r="I239" s="184"/>
      <c r="J239" s="184"/>
      <c r="K239" s="184"/>
      <c r="L239" s="186"/>
    </row>
    <row r="240" spans="2:12" s="19" customFormat="1" x14ac:dyDescent="0.25">
      <c r="B240" s="158" t="s">
        <v>143</v>
      </c>
      <c r="C240" s="21"/>
      <c r="D240" s="173">
        <f t="shared" ref="D240:L240" si="113">D199*(1-$F$194)</f>
        <v>0</v>
      </c>
      <c r="E240" s="173">
        <f t="shared" si="113"/>
        <v>0</v>
      </c>
      <c r="F240" s="173">
        <f t="shared" si="113"/>
        <v>0</v>
      </c>
      <c r="G240" s="173">
        <f t="shared" si="113"/>
        <v>0</v>
      </c>
      <c r="H240" s="173">
        <f t="shared" si="113"/>
        <v>0</v>
      </c>
      <c r="I240" s="173">
        <f t="shared" si="113"/>
        <v>0</v>
      </c>
      <c r="J240" s="173">
        <f t="shared" si="113"/>
        <v>0</v>
      </c>
      <c r="K240" s="173">
        <f t="shared" si="113"/>
        <v>0</v>
      </c>
      <c r="L240" s="174">
        <f t="shared" si="113"/>
        <v>0</v>
      </c>
    </row>
    <row r="241" spans="2:12" s="19" customFormat="1" x14ac:dyDescent="0.25">
      <c r="B241" s="158" t="s">
        <v>144</v>
      </c>
      <c r="C241" s="21"/>
      <c r="D241" s="173">
        <f t="shared" ref="D241:L241" si="114">D200*(1-$F$194)</f>
        <v>0</v>
      </c>
      <c r="E241" s="173">
        <f t="shared" si="114"/>
        <v>0</v>
      </c>
      <c r="F241" s="173">
        <f t="shared" si="114"/>
        <v>0</v>
      </c>
      <c r="G241" s="173">
        <f t="shared" si="114"/>
        <v>0</v>
      </c>
      <c r="H241" s="173">
        <f t="shared" si="114"/>
        <v>0</v>
      </c>
      <c r="I241" s="173">
        <f t="shared" si="114"/>
        <v>0</v>
      </c>
      <c r="J241" s="173">
        <f t="shared" si="114"/>
        <v>0</v>
      </c>
      <c r="K241" s="173">
        <f t="shared" si="114"/>
        <v>0</v>
      </c>
      <c r="L241" s="174">
        <f t="shared" si="114"/>
        <v>0</v>
      </c>
    </row>
    <row r="242" spans="2:12" s="19" customFormat="1" x14ac:dyDescent="0.25">
      <c r="B242" s="158" t="s">
        <v>145</v>
      </c>
      <c r="C242" s="21"/>
      <c r="D242" s="173">
        <f t="shared" ref="D242:L242" si="115">D201*(1-$F$194)</f>
        <v>0</v>
      </c>
      <c r="E242" s="173">
        <f t="shared" si="115"/>
        <v>0</v>
      </c>
      <c r="F242" s="173">
        <f t="shared" si="115"/>
        <v>0</v>
      </c>
      <c r="G242" s="173">
        <f t="shared" si="115"/>
        <v>0</v>
      </c>
      <c r="H242" s="173">
        <f t="shared" si="115"/>
        <v>0</v>
      </c>
      <c r="I242" s="173">
        <f t="shared" si="115"/>
        <v>0</v>
      </c>
      <c r="J242" s="173">
        <f t="shared" si="115"/>
        <v>0</v>
      </c>
      <c r="K242" s="173">
        <f t="shared" si="115"/>
        <v>0</v>
      </c>
      <c r="L242" s="174">
        <f t="shared" si="115"/>
        <v>0</v>
      </c>
    </row>
    <row r="243" spans="2:12" s="19" customFormat="1" x14ac:dyDescent="0.25">
      <c r="B243" s="158" t="s">
        <v>146</v>
      </c>
      <c r="C243" s="21"/>
      <c r="D243" s="173">
        <f t="shared" ref="D243:L243" si="116">D202*(1-$F$194)</f>
        <v>0</v>
      </c>
      <c r="E243" s="173">
        <f t="shared" si="116"/>
        <v>0</v>
      </c>
      <c r="F243" s="173">
        <f t="shared" si="116"/>
        <v>0</v>
      </c>
      <c r="G243" s="173">
        <f t="shared" si="116"/>
        <v>0</v>
      </c>
      <c r="H243" s="173">
        <f t="shared" si="116"/>
        <v>0</v>
      </c>
      <c r="I243" s="173">
        <f t="shared" si="116"/>
        <v>0</v>
      </c>
      <c r="J243" s="173">
        <f t="shared" si="116"/>
        <v>0</v>
      </c>
      <c r="K243" s="173">
        <f t="shared" si="116"/>
        <v>0</v>
      </c>
      <c r="L243" s="174">
        <f t="shared" si="116"/>
        <v>0</v>
      </c>
    </row>
    <row r="244" spans="2:12" s="19" customFormat="1" x14ac:dyDescent="0.25">
      <c r="B244" s="158" t="s">
        <v>147</v>
      </c>
      <c r="C244" s="21"/>
      <c r="D244" s="173">
        <f t="shared" ref="D244:L244" si="117">D203*(1-$F$194)</f>
        <v>0</v>
      </c>
      <c r="E244" s="173">
        <f t="shared" si="117"/>
        <v>0</v>
      </c>
      <c r="F244" s="173">
        <f t="shared" si="117"/>
        <v>0</v>
      </c>
      <c r="G244" s="173">
        <f t="shared" si="117"/>
        <v>0</v>
      </c>
      <c r="H244" s="173">
        <f t="shared" si="117"/>
        <v>0</v>
      </c>
      <c r="I244" s="173">
        <f t="shared" si="117"/>
        <v>0</v>
      </c>
      <c r="J244" s="173">
        <f t="shared" si="117"/>
        <v>0</v>
      </c>
      <c r="K244" s="173">
        <f t="shared" si="117"/>
        <v>0</v>
      </c>
      <c r="L244" s="174">
        <f t="shared" si="117"/>
        <v>0</v>
      </c>
    </row>
    <row r="245" spans="2:12" s="19" customFormat="1" x14ac:dyDescent="0.25">
      <c r="B245" s="158" t="s">
        <v>148</v>
      </c>
      <c r="C245" s="21"/>
      <c r="D245" s="173">
        <f t="shared" ref="D245:L245" si="118">D204*(1-$F$194)</f>
        <v>0</v>
      </c>
      <c r="E245" s="173">
        <f t="shared" si="118"/>
        <v>0</v>
      </c>
      <c r="F245" s="173">
        <f t="shared" si="118"/>
        <v>0</v>
      </c>
      <c r="G245" s="173">
        <f t="shared" si="118"/>
        <v>0</v>
      </c>
      <c r="H245" s="173">
        <f t="shared" si="118"/>
        <v>0</v>
      </c>
      <c r="I245" s="173">
        <f t="shared" si="118"/>
        <v>0</v>
      </c>
      <c r="J245" s="173">
        <f t="shared" si="118"/>
        <v>0</v>
      </c>
      <c r="K245" s="173">
        <f t="shared" si="118"/>
        <v>0</v>
      </c>
      <c r="L245" s="174">
        <f t="shared" si="118"/>
        <v>0</v>
      </c>
    </row>
    <row r="246" spans="2:12" s="19" customFormat="1" x14ac:dyDescent="0.25">
      <c r="B246" s="158" t="s">
        <v>149</v>
      </c>
      <c r="C246" s="21"/>
      <c r="D246" s="173">
        <f t="shared" ref="D246:L246" si="119">D205*(1-$F$194)</f>
        <v>0</v>
      </c>
      <c r="E246" s="173">
        <f t="shared" si="119"/>
        <v>0</v>
      </c>
      <c r="F246" s="173">
        <f t="shared" si="119"/>
        <v>0</v>
      </c>
      <c r="G246" s="173">
        <f t="shared" si="119"/>
        <v>0</v>
      </c>
      <c r="H246" s="173">
        <f t="shared" si="119"/>
        <v>0</v>
      </c>
      <c r="I246" s="173">
        <f t="shared" si="119"/>
        <v>0</v>
      </c>
      <c r="J246" s="173">
        <f t="shared" si="119"/>
        <v>0</v>
      </c>
      <c r="K246" s="173">
        <f t="shared" si="119"/>
        <v>0</v>
      </c>
      <c r="L246" s="174">
        <f t="shared" si="119"/>
        <v>0</v>
      </c>
    </row>
    <row r="247" spans="2:12" s="19" customFormat="1" x14ac:dyDescent="0.25">
      <c r="B247" s="158" t="s">
        <v>150</v>
      </c>
      <c r="C247" s="21"/>
      <c r="D247" s="173">
        <f t="shared" ref="D247:L247" si="120">D206*(1-$F$194)</f>
        <v>0</v>
      </c>
      <c r="E247" s="173">
        <f t="shared" si="120"/>
        <v>0</v>
      </c>
      <c r="F247" s="173">
        <f t="shared" si="120"/>
        <v>0</v>
      </c>
      <c r="G247" s="173">
        <f t="shared" si="120"/>
        <v>0</v>
      </c>
      <c r="H247" s="173">
        <f t="shared" si="120"/>
        <v>0</v>
      </c>
      <c r="I247" s="173">
        <f t="shared" si="120"/>
        <v>0</v>
      </c>
      <c r="J247" s="173">
        <f t="shared" si="120"/>
        <v>0</v>
      </c>
      <c r="K247" s="173">
        <f t="shared" si="120"/>
        <v>0</v>
      </c>
      <c r="L247" s="174">
        <f t="shared" si="120"/>
        <v>0</v>
      </c>
    </row>
    <row r="248" spans="2:12" s="19" customFormat="1" x14ac:dyDescent="0.25">
      <c r="B248" s="158" t="s">
        <v>151</v>
      </c>
      <c r="C248" s="21"/>
      <c r="D248" s="173">
        <f t="shared" ref="D248:L248" si="121">D207*(1-$F$194)</f>
        <v>0</v>
      </c>
      <c r="E248" s="173">
        <f t="shared" si="121"/>
        <v>0</v>
      </c>
      <c r="F248" s="173">
        <f t="shared" si="121"/>
        <v>0</v>
      </c>
      <c r="G248" s="173">
        <f t="shared" si="121"/>
        <v>0</v>
      </c>
      <c r="H248" s="173">
        <f t="shared" si="121"/>
        <v>0</v>
      </c>
      <c r="I248" s="173">
        <f t="shared" si="121"/>
        <v>0</v>
      </c>
      <c r="J248" s="173">
        <f t="shared" si="121"/>
        <v>0</v>
      </c>
      <c r="K248" s="173">
        <f t="shared" si="121"/>
        <v>0</v>
      </c>
      <c r="L248" s="174">
        <f t="shared" si="121"/>
        <v>0</v>
      </c>
    </row>
    <row r="249" spans="2:12" s="19" customFormat="1" x14ac:dyDescent="0.25">
      <c r="B249" s="158" t="s">
        <v>152</v>
      </c>
      <c r="C249" s="21"/>
      <c r="D249" s="173">
        <f t="shared" ref="D249:L249" si="122">D208*(1-$F$194)</f>
        <v>0</v>
      </c>
      <c r="E249" s="173">
        <f t="shared" si="122"/>
        <v>0</v>
      </c>
      <c r="F249" s="173">
        <f t="shared" si="122"/>
        <v>0</v>
      </c>
      <c r="G249" s="173">
        <f t="shared" si="122"/>
        <v>0</v>
      </c>
      <c r="H249" s="173">
        <f t="shared" si="122"/>
        <v>0</v>
      </c>
      <c r="I249" s="173">
        <f t="shared" si="122"/>
        <v>0</v>
      </c>
      <c r="J249" s="173">
        <f t="shared" si="122"/>
        <v>0</v>
      </c>
      <c r="K249" s="173">
        <f t="shared" si="122"/>
        <v>0</v>
      </c>
      <c r="L249" s="174">
        <f t="shared" si="122"/>
        <v>0</v>
      </c>
    </row>
    <row r="250" spans="2:12" s="19" customFormat="1" x14ac:dyDescent="0.25">
      <c r="B250" s="158" t="s">
        <v>153</v>
      </c>
      <c r="C250" s="21"/>
      <c r="D250" s="173">
        <f t="shared" ref="D250:L250" si="123">D209*(1-$F$194)</f>
        <v>0</v>
      </c>
      <c r="E250" s="173">
        <f t="shared" si="123"/>
        <v>0</v>
      </c>
      <c r="F250" s="173">
        <f t="shared" si="123"/>
        <v>0</v>
      </c>
      <c r="G250" s="173">
        <f t="shared" si="123"/>
        <v>0</v>
      </c>
      <c r="H250" s="173">
        <f t="shared" si="123"/>
        <v>0</v>
      </c>
      <c r="I250" s="173">
        <f t="shared" si="123"/>
        <v>0</v>
      </c>
      <c r="J250" s="173">
        <f t="shared" si="123"/>
        <v>0</v>
      </c>
      <c r="K250" s="173">
        <f t="shared" si="123"/>
        <v>0</v>
      </c>
      <c r="L250" s="174">
        <f t="shared" si="123"/>
        <v>0</v>
      </c>
    </row>
    <row r="251" spans="2:12" s="19" customFormat="1" x14ac:dyDescent="0.25">
      <c r="B251" s="158" t="s">
        <v>154</v>
      </c>
      <c r="C251" s="21"/>
      <c r="D251" s="173">
        <f t="shared" ref="D251:L251" si="124">D210*(1-$F$194)</f>
        <v>0</v>
      </c>
      <c r="E251" s="173">
        <f t="shared" si="124"/>
        <v>0</v>
      </c>
      <c r="F251" s="173">
        <f t="shared" si="124"/>
        <v>0</v>
      </c>
      <c r="G251" s="173">
        <f t="shared" si="124"/>
        <v>0</v>
      </c>
      <c r="H251" s="173">
        <f t="shared" si="124"/>
        <v>0</v>
      </c>
      <c r="I251" s="173">
        <f t="shared" si="124"/>
        <v>0</v>
      </c>
      <c r="J251" s="173">
        <f t="shared" si="124"/>
        <v>0</v>
      </c>
      <c r="K251" s="173">
        <f t="shared" si="124"/>
        <v>0</v>
      </c>
      <c r="L251" s="174">
        <f t="shared" si="124"/>
        <v>0</v>
      </c>
    </row>
    <row r="252" spans="2:12" s="19" customFormat="1" x14ac:dyDescent="0.25">
      <c r="B252" s="158" t="s">
        <v>155</v>
      </c>
      <c r="C252" s="21"/>
      <c r="D252" s="173">
        <f t="shared" ref="D252:L252" si="125">D211*(1-$F$194)</f>
        <v>0</v>
      </c>
      <c r="E252" s="173">
        <f t="shared" si="125"/>
        <v>0</v>
      </c>
      <c r="F252" s="173">
        <f t="shared" si="125"/>
        <v>0</v>
      </c>
      <c r="G252" s="173">
        <f t="shared" si="125"/>
        <v>0</v>
      </c>
      <c r="H252" s="173">
        <f t="shared" si="125"/>
        <v>0</v>
      </c>
      <c r="I252" s="173">
        <f t="shared" si="125"/>
        <v>0</v>
      </c>
      <c r="J252" s="173">
        <f t="shared" si="125"/>
        <v>0</v>
      </c>
      <c r="K252" s="173">
        <f t="shared" si="125"/>
        <v>0</v>
      </c>
      <c r="L252" s="174">
        <f t="shared" si="125"/>
        <v>0</v>
      </c>
    </row>
    <row r="253" spans="2:12" s="19" customFormat="1" x14ac:dyDescent="0.25">
      <c r="B253" s="158" t="s">
        <v>156</v>
      </c>
      <c r="C253" s="21"/>
      <c r="D253" s="173">
        <f t="shared" ref="D253:L253" si="126">D212*(1-$F$194)</f>
        <v>0</v>
      </c>
      <c r="E253" s="173">
        <f t="shared" si="126"/>
        <v>0</v>
      </c>
      <c r="F253" s="173">
        <f t="shared" si="126"/>
        <v>0</v>
      </c>
      <c r="G253" s="173">
        <f t="shared" si="126"/>
        <v>0</v>
      </c>
      <c r="H253" s="173">
        <f t="shared" si="126"/>
        <v>0</v>
      </c>
      <c r="I253" s="173">
        <f t="shared" si="126"/>
        <v>0</v>
      </c>
      <c r="J253" s="173">
        <f t="shared" si="126"/>
        <v>0</v>
      </c>
      <c r="K253" s="173">
        <f t="shared" si="126"/>
        <v>0</v>
      </c>
      <c r="L253" s="174">
        <f t="shared" si="126"/>
        <v>0</v>
      </c>
    </row>
    <row r="254" spans="2:12" s="19" customFormat="1" x14ac:dyDescent="0.25">
      <c r="B254" s="158" t="s">
        <v>157</v>
      </c>
      <c r="C254" s="21"/>
      <c r="D254" s="173">
        <f t="shared" ref="D254:L254" si="127">D213*(1-$F$194)</f>
        <v>0</v>
      </c>
      <c r="E254" s="173">
        <f t="shared" si="127"/>
        <v>0</v>
      </c>
      <c r="F254" s="173">
        <f t="shared" si="127"/>
        <v>0</v>
      </c>
      <c r="G254" s="173">
        <f t="shared" si="127"/>
        <v>0</v>
      </c>
      <c r="H254" s="173">
        <f t="shared" si="127"/>
        <v>0</v>
      </c>
      <c r="I254" s="173">
        <f t="shared" si="127"/>
        <v>0</v>
      </c>
      <c r="J254" s="173">
        <f t="shared" si="127"/>
        <v>0</v>
      </c>
      <c r="K254" s="173">
        <f t="shared" si="127"/>
        <v>0</v>
      </c>
      <c r="L254" s="174">
        <f t="shared" si="127"/>
        <v>0</v>
      </c>
    </row>
    <row r="255" spans="2:12" s="19" customFormat="1" x14ac:dyDescent="0.25">
      <c r="B255" s="158" t="s">
        <v>158</v>
      </c>
      <c r="C255" s="21"/>
      <c r="D255" s="173">
        <f t="shared" ref="D255:L255" si="128">D214*(1-$F$194)</f>
        <v>0</v>
      </c>
      <c r="E255" s="173">
        <f t="shared" si="128"/>
        <v>0</v>
      </c>
      <c r="F255" s="173">
        <f t="shared" si="128"/>
        <v>0</v>
      </c>
      <c r="G255" s="173">
        <f t="shared" si="128"/>
        <v>0</v>
      </c>
      <c r="H255" s="173">
        <f t="shared" si="128"/>
        <v>0</v>
      </c>
      <c r="I255" s="173">
        <f t="shared" si="128"/>
        <v>0</v>
      </c>
      <c r="J255" s="173">
        <f t="shared" si="128"/>
        <v>0</v>
      </c>
      <c r="K255" s="173">
        <f t="shared" si="128"/>
        <v>0</v>
      </c>
      <c r="L255" s="174">
        <f t="shared" si="128"/>
        <v>0</v>
      </c>
    </row>
    <row r="256" spans="2:12" s="19" customFormat="1" x14ac:dyDescent="0.25">
      <c r="B256" s="158" t="s">
        <v>159</v>
      </c>
      <c r="C256" s="21"/>
      <c r="D256" s="173">
        <f t="shared" ref="D256:L256" si="129">D215*(1-$F$194)</f>
        <v>0</v>
      </c>
      <c r="E256" s="173">
        <f t="shared" si="129"/>
        <v>0</v>
      </c>
      <c r="F256" s="173">
        <f t="shared" si="129"/>
        <v>0</v>
      </c>
      <c r="G256" s="173">
        <f t="shared" si="129"/>
        <v>0</v>
      </c>
      <c r="H256" s="173">
        <f t="shared" si="129"/>
        <v>0</v>
      </c>
      <c r="I256" s="173">
        <f t="shared" si="129"/>
        <v>0</v>
      </c>
      <c r="J256" s="173">
        <f t="shared" si="129"/>
        <v>0</v>
      </c>
      <c r="K256" s="173">
        <f t="shared" si="129"/>
        <v>0</v>
      </c>
      <c r="L256" s="174">
        <f t="shared" si="129"/>
        <v>0</v>
      </c>
    </row>
    <row r="257" spans="2:12" s="19" customFormat="1" x14ac:dyDescent="0.25">
      <c r="B257" s="158" t="s">
        <v>160</v>
      </c>
      <c r="C257" s="21"/>
      <c r="D257" s="173">
        <f t="shared" ref="D257:L257" si="130">D216*(1-$F$194)</f>
        <v>0</v>
      </c>
      <c r="E257" s="173">
        <f t="shared" si="130"/>
        <v>0</v>
      </c>
      <c r="F257" s="173">
        <f t="shared" si="130"/>
        <v>0</v>
      </c>
      <c r="G257" s="173">
        <f t="shared" si="130"/>
        <v>0</v>
      </c>
      <c r="H257" s="173">
        <f t="shared" si="130"/>
        <v>0</v>
      </c>
      <c r="I257" s="173">
        <f t="shared" si="130"/>
        <v>0</v>
      </c>
      <c r="J257" s="173">
        <f t="shared" si="130"/>
        <v>0</v>
      </c>
      <c r="K257" s="173">
        <f t="shared" si="130"/>
        <v>0</v>
      </c>
      <c r="L257" s="174">
        <f t="shared" si="130"/>
        <v>0</v>
      </c>
    </row>
    <row r="258" spans="2:12" s="19" customFormat="1" x14ac:dyDescent="0.25">
      <c r="B258" s="158" t="s">
        <v>161</v>
      </c>
      <c r="C258" s="21"/>
      <c r="D258" s="173">
        <f t="shared" ref="D258:L258" si="131">D217*(1-$F$194)</f>
        <v>0</v>
      </c>
      <c r="E258" s="173">
        <f t="shared" si="131"/>
        <v>0</v>
      </c>
      <c r="F258" s="173">
        <f t="shared" si="131"/>
        <v>0</v>
      </c>
      <c r="G258" s="173">
        <f t="shared" si="131"/>
        <v>0</v>
      </c>
      <c r="H258" s="173">
        <f t="shared" si="131"/>
        <v>0</v>
      </c>
      <c r="I258" s="173">
        <f t="shared" si="131"/>
        <v>0</v>
      </c>
      <c r="J258" s="173">
        <f t="shared" si="131"/>
        <v>0</v>
      </c>
      <c r="K258" s="173">
        <f t="shared" si="131"/>
        <v>0</v>
      </c>
      <c r="L258" s="174">
        <f t="shared" si="131"/>
        <v>0</v>
      </c>
    </row>
    <row r="259" spans="2:12" s="19" customFormat="1" x14ac:dyDescent="0.25">
      <c r="B259" s="158" t="s">
        <v>162</v>
      </c>
      <c r="C259" s="21"/>
      <c r="D259" s="173">
        <f t="shared" ref="D259:L259" si="132">D218*(1-$F$194)</f>
        <v>0</v>
      </c>
      <c r="E259" s="173">
        <f t="shared" si="132"/>
        <v>0</v>
      </c>
      <c r="F259" s="173">
        <f t="shared" si="132"/>
        <v>0</v>
      </c>
      <c r="G259" s="173">
        <f t="shared" si="132"/>
        <v>0</v>
      </c>
      <c r="H259" s="173">
        <f t="shared" si="132"/>
        <v>0</v>
      </c>
      <c r="I259" s="173">
        <f t="shared" si="132"/>
        <v>0</v>
      </c>
      <c r="J259" s="173">
        <f t="shared" si="132"/>
        <v>0</v>
      </c>
      <c r="K259" s="173">
        <f t="shared" si="132"/>
        <v>0</v>
      </c>
      <c r="L259" s="174">
        <f t="shared" si="132"/>
        <v>0</v>
      </c>
    </row>
    <row r="260" spans="2:12" s="19" customFormat="1" x14ac:dyDescent="0.25">
      <c r="B260" s="158" t="s">
        <v>163</v>
      </c>
      <c r="C260" s="21"/>
      <c r="D260" s="173">
        <f t="shared" ref="D260:L260" si="133">D219*(1-$F$194)</f>
        <v>0</v>
      </c>
      <c r="E260" s="173">
        <f t="shared" si="133"/>
        <v>0</v>
      </c>
      <c r="F260" s="173">
        <f t="shared" si="133"/>
        <v>0</v>
      </c>
      <c r="G260" s="173">
        <f t="shared" si="133"/>
        <v>0</v>
      </c>
      <c r="H260" s="173">
        <f t="shared" si="133"/>
        <v>0</v>
      </c>
      <c r="I260" s="173">
        <f t="shared" si="133"/>
        <v>0</v>
      </c>
      <c r="J260" s="173">
        <f t="shared" si="133"/>
        <v>0</v>
      </c>
      <c r="K260" s="173">
        <f t="shared" si="133"/>
        <v>0</v>
      </c>
      <c r="L260" s="174">
        <f t="shared" si="133"/>
        <v>0</v>
      </c>
    </row>
    <row r="261" spans="2:12" s="19" customFormat="1" x14ac:dyDescent="0.25">
      <c r="B261" s="158" t="s">
        <v>164</v>
      </c>
      <c r="C261" s="21"/>
      <c r="D261" s="173">
        <f t="shared" ref="D261:L261" si="134">D220*(1-$F$194)</f>
        <v>0</v>
      </c>
      <c r="E261" s="173">
        <f t="shared" si="134"/>
        <v>0</v>
      </c>
      <c r="F261" s="173">
        <f t="shared" si="134"/>
        <v>0</v>
      </c>
      <c r="G261" s="173">
        <f t="shared" si="134"/>
        <v>0</v>
      </c>
      <c r="H261" s="173">
        <f t="shared" si="134"/>
        <v>0</v>
      </c>
      <c r="I261" s="173">
        <f t="shared" si="134"/>
        <v>0</v>
      </c>
      <c r="J261" s="173">
        <f t="shared" si="134"/>
        <v>0</v>
      </c>
      <c r="K261" s="173">
        <f t="shared" si="134"/>
        <v>0</v>
      </c>
      <c r="L261" s="174">
        <f t="shared" si="134"/>
        <v>0</v>
      </c>
    </row>
    <row r="262" spans="2:12" s="19" customFormat="1" x14ac:dyDescent="0.25">
      <c r="B262" s="158" t="s">
        <v>165</v>
      </c>
      <c r="C262" s="21"/>
      <c r="D262" s="173">
        <f t="shared" ref="D262:L262" si="135">D221*(1-$F$194)</f>
        <v>0</v>
      </c>
      <c r="E262" s="173">
        <f t="shared" si="135"/>
        <v>0</v>
      </c>
      <c r="F262" s="173">
        <f t="shared" si="135"/>
        <v>0</v>
      </c>
      <c r="G262" s="173">
        <f t="shared" si="135"/>
        <v>0</v>
      </c>
      <c r="H262" s="173">
        <f t="shared" si="135"/>
        <v>0</v>
      </c>
      <c r="I262" s="173">
        <f t="shared" si="135"/>
        <v>0</v>
      </c>
      <c r="J262" s="173">
        <f t="shared" si="135"/>
        <v>0</v>
      </c>
      <c r="K262" s="173">
        <f t="shared" si="135"/>
        <v>0</v>
      </c>
      <c r="L262" s="174">
        <f t="shared" si="135"/>
        <v>0</v>
      </c>
    </row>
    <row r="263" spans="2:12" s="19" customFormat="1" x14ac:dyDescent="0.25">
      <c r="B263" s="158" t="s">
        <v>166</v>
      </c>
      <c r="C263" s="21"/>
      <c r="D263" s="173">
        <f t="shared" ref="D263:L263" si="136">D222*(1-$F$194)</f>
        <v>0</v>
      </c>
      <c r="E263" s="173">
        <f t="shared" si="136"/>
        <v>0</v>
      </c>
      <c r="F263" s="173">
        <f t="shared" si="136"/>
        <v>0</v>
      </c>
      <c r="G263" s="173">
        <f t="shared" si="136"/>
        <v>0</v>
      </c>
      <c r="H263" s="173">
        <f t="shared" si="136"/>
        <v>0</v>
      </c>
      <c r="I263" s="173">
        <f t="shared" si="136"/>
        <v>0</v>
      </c>
      <c r="J263" s="173">
        <f t="shared" si="136"/>
        <v>0</v>
      </c>
      <c r="K263" s="173">
        <f t="shared" si="136"/>
        <v>0</v>
      </c>
      <c r="L263" s="174">
        <f t="shared" si="136"/>
        <v>0</v>
      </c>
    </row>
    <row r="264" spans="2:12" s="19" customFormat="1" x14ac:dyDescent="0.25">
      <c r="B264" s="158" t="s">
        <v>167</v>
      </c>
      <c r="C264" s="21"/>
      <c r="D264" s="173">
        <f t="shared" ref="D264:L264" si="137">D223*(1-$F$194)</f>
        <v>0</v>
      </c>
      <c r="E264" s="173">
        <f t="shared" si="137"/>
        <v>0</v>
      </c>
      <c r="F264" s="173">
        <f t="shared" si="137"/>
        <v>0</v>
      </c>
      <c r="G264" s="173">
        <f t="shared" si="137"/>
        <v>0</v>
      </c>
      <c r="H264" s="173">
        <f t="shared" si="137"/>
        <v>0</v>
      </c>
      <c r="I264" s="173">
        <f t="shared" si="137"/>
        <v>0</v>
      </c>
      <c r="J264" s="173">
        <f t="shared" si="137"/>
        <v>0</v>
      </c>
      <c r="K264" s="173">
        <f t="shared" si="137"/>
        <v>0</v>
      </c>
      <c r="L264" s="174">
        <f t="shared" si="137"/>
        <v>0</v>
      </c>
    </row>
    <row r="265" spans="2:12" s="19" customFormat="1" x14ac:dyDescent="0.25">
      <c r="B265" s="158" t="s">
        <v>168</v>
      </c>
      <c r="C265" s="21"/>
      <c r="D265" s="173">
        <f t="shared" ref="D265:L265" si="138">D224*(1-$F$194)</f>
        <v>0</v>
      </c>
      <c r="E265" s="173">
        <f t="shared" si="138"/>
        <v>0</v>
      </c>
      <c r="F265" s="173">
        <f t="shared" si="138"/>
        <v>0</v>
      </c>
      <c r="G265" s="173">
        <f t="shared" si="138"/>
        <v>0</v>
      </c>
      <c r="H265" s="173">
        <f t="shared" si="138"/>
        <v>0</v>
      </c>
      <c r="I265" s="173">
        <f t="shared" si="138"/>
        <v>0</v>
      </c>
      <c r="J265" s="173">
        <f t="shared" si="138"/>
        <v>0</v>
      </c>
      <c r="K265" s="173">
        <f t="shared" si="138"/>
        <v>0</v>
      </c>
      <c r="L265" s="174">
        <f t="shared" si="138"/>
        <v>0</v>
      </c>
    </row>
    <row r="266" spans="2:12" s="19" customFormat="1" x14ac:dyDescent="0.25">
      <c r="B266" s="158" t="s">
        <v>169</v>
      </c>
      <c r="C266" s="21"/>
      <c r="D266" s="173">
        <f t="shared" ref="D266:L266" si="139">D225*(1-$F$194)</f>
        <v>0</v>
      </c>
      <c r="E266" s="173">
        <f t="shared" si="139"/>
        <v>0</v>
      </c>
      <c r="F266" s="173">
        <f t="shared" si="139"/>
        <v>0</v>
      </c>
      <c r="G266" s="173">
        <f t="shared" si="139"/>
        <v>0</v>
      </c>
      <c r="H266" s="173">
        <f t="shared" si="139"/>
        <v>0</v>
      </c>
      <c r="I266" s="173">
        <f t="shared" si="139"/>
        <v>0</v>
      </c>
      <c r="J266" s="173">
        <f t="shared" si="139"/>
        <v>0</v>
      </c>
      <c r="K266" s="173">
        <f t="shared" si="139"/>
        <v>0</v>
      </c>
      <c r="L266" s="174">
        <f t="shared" si="139"/>
        <v>0</v>
      </c>
    </row>
    <row r="267" spans="2:12" s="19" customFormat="1" x14ac:dyDescent="0.25">
      <c r="B267" s="158" t="s">
        <v>170</v>
      </c>
      <c r="C267" s="21"/>
      <c r="D267" s="173">
        <f t="shared" ref="D267:L267" si="140">D226*(1-$F$194)</f>
        <v>0</v>
      </c>
      <c r="E267" s="173">
        <f t="shared" si="140"/>
        <v>0</v>
      </c>
      <c r="F267" s="173">
        <f t="shared" si="140"/>
        <v>0</v>
      </c>
      <c r="G267" s="173">
        <f t="shared" si="140"/>
        <v>0</v>
      </c>
      <c r="H267" s="173">
        <f t="shared" si="140"/>
        <v>0</v>
      </c>
      <c r="I267" s="173">
        <f t="shared" si="140"/>
        <v>0</v>
      </c>
      <c r="J267" s="173">
        <f t="shared" si="140"/>
        <v>0</v>
      </c>
      <c r="K267" s="173">
        <f t="shared" si="140"/>
        <v>0</v>
      </c>
      <c r="L267" s="174">
        <f t="shared" si="140"/>
        <v>0</v>
      </c>
    </row>
    <row r="268" spans="2:12" s="19" customFormat="1" x14ac:dyDescent="0.25">
      <c r="B268" s="158" t="s">
        <v>171</v>
      </c>
      <c r="C268" s="21"/>
      <c r="D268" s="173">
        <f t="shared" ref="D268:L268" si="141">D227*(1-$F$194)</f>
        <v>0</v>
      </c>
      <c r="E268" s="173">
        <f t="shared" si="141"/>
        <v>0</v>
      </c>
      <c r="F268" s="173">
        <f t="shared" si="141"/>
        <v>0</v>
      </c>
      <c r="G268" s="173">
        <f t="shared" si="141"/>
        <v>0</v>
      </c>
      <c r="H268" s="173">
        <f t="shared" si="141"/>
        <v>0</v>
      </c>
      <c r="I268" s="173">
        <f t="shared" si="141"/>
        <v>0</v>
      </c>
      <c r="J268" s="173">
        <f t="shared" si="141"/>
        <v>0</v>
      </c>
      <c r="K268" s="173">
        <f t="shared" si="141"/>
        <v>0</v>
      </c>
      <c r="L268" s="174">
        <f t="shared" si="141"/>
        <v>0</v>
      </c>
    </row>
    <row r="269" spans="2:12" s="19" customFormat="1" x14ac:dyDescent="0.25">
      <c r="B269" s="158" t="s">
        <v>172</v>
      </c>
      <c r="C269" s="21"/>
      <c r="D269" s="173">
        <f t="shared" ref="D269:L269" si="142">D228*(1-$F$194)</f>
        <v>0</v>
      </c>
      <c r="E269" s="173">
        <f t="shared" si="142"/>
        <v>0</v>
      </c>
      <c r="F269" s="173">
        <f t="shared" si="142"/>
        <v>0</v>
      </c>
      <c r="G269" s="173">
        <f t="shared" si="142"/>
        <v>0</v>
      </c>
      <c r="H269" s="173">
        <f t="shared" si="142"/>
        <v>0</v>
      </c>
      <c r="I269" s="173">
        <f t="shared" si="142"/>
        <v>0</v>
      </c>
      <c r="J269" s="173">
        <f t="shared" si="142"/>
        <v>0</v>
      </c>
      <c r="K269" s="173">
        <f t="shared" si="142"/>
        <v>0</v>
      </c>
      <c r="L269" s="174">
        <f t="shared" si="142"/>
        <v>0</v>
      </c>
    </row>
    <row r="270" spans="2:12" s="19" customFormat="1" x14ac:dyDescent="0.25">
      <c r="B270" s="158" t="s">
        <v>173</v>
      </c>
      <c r="C270" s="21"/>
      <c r="D270" s="173">
        <f t="shared" ref="D270:L270" si="143">D229*(1-$F$194)</f>
        <v>0</v>
      </c>
      <c r="E270" s="173">
        <f t="shared" si="143"/>
        <v>0</v>
      </c>
      <c r="F270" s="173">
        <f t="shared" si="143"/>
        <v>0</v>
      </c>
      <c r="G270" s="173">
        <f t="shared" si="143"/>
        <v>0</v>
      </c>
      <c r="H270" s="173">
        <f t="shared" si="143"/>
        <v>0</v>
      </c>
      <c r="I270" s="173">
        <f t="shared" si="143"/>
        <v>0</v>
      </c>
      <c r="J270" s="173">
        <f t="shared" si="143"/>
        <v>0</v>
      </c>
      <c r="K270" s="173">
        <f t="shared" si="143"/>
        <v>0</v>
      </c>
      <c r="L270" s="174">
        <f t="shared" si="143"/>
        <v>0</v>
      </c>
    </row>
    <row r="271" spans="2:12" s="19" customFormat="1" x14ac:dyDescent="0.25">
      <c r="B271" s="158" t="s">
        <v>193</v>
      </c>
      <c r="C271" s="21"/>
      <c r="D271" s="173">
        <f t="shared" ref="D271:L271" si="144">D230*(1-$F$194)</f>
        <v>0</v>
      </c>
      <c r="E271" s="173">
        <f t="shared" si="144"/>
        <v>0</v>
      </c>
      <c r="F271" s="173">
        <f t="shared" si="144"/>
        <v>0</v>
      </c>
      <c r="G271" s="173">
        <f t="shared" si="144"/>
        <v>0</v>
      </c>
      <c r="H271" s="173">
        <f t="shared" si="144"/>
        <v>0</v>
      </c>
      <c r="I271" s="173">
        <f t="shared" si="144"/>
        <v>0</v>
      </c>
      <c r="J271" s="173">
        <f t="shared" si="144"/>
        <v>0</v>
      </c>
      <c r="K271" s="173">
        <f t="shared" si="144"/>
        <v>0</v>
      </c>
      <c r="L271" s="174">
        <f t="shared" si="144"/>
        <v>0</v>
      </c>
    </row>
    <row r="272" spans="2:12" s="19" customFormat="1" x14ac:dyDescent="0.25">
      <c r="B272" s="158" t="s">
        <v>174</v>
      </c>
      <c r="C272" s="21"/>
      <c r="D272" s="173">
        <f t="shared" ref="D272:L272" si="145">D231*(1-$F$194)</f>
        <v>0</v>
      </c>
      <c r="E272" s="173">
        <f t="shared" si="145"/>
        <v>0</v>
      </c>
      <c r="F272" s="173">
        <f t="shared" si="145"/>
        <v>0</v>
      </c>
      <c r="G272" s="173">
        <f t="shared" si="145"/>
        <v>0</v>
      </c>
      <c r="H272" s="173">
        <f t="shared" si="145"/>
        <v>0</v>
      </c>
      <c r="I272" s="173">
        <f t="shared" si="145"/>
        <v>0</v>
      </c>
      <c r="J272" s="173">
        <f t="shared" si="145"/>
        <v>0</v>
      </c>
      <c r="K272" s="173">
        <f t="shared" si="145"/>
        <v>0</v>
      </c>
      <c r="L272" s="174">
        <f t="shared" si="145"/>
        <v>0</v>
      </c>
    </row>
    <row r="273" spans="2:12" s="19" customFormat="1" x14ac:dyDescent="0.25">
      <c r="B273" s="158" t="s">
        <v>175</v>
      </c>
      <c r="C273" s="21"/>
      <c r="D273" s="173">
        <f t="shared" ref="D273:L273" si="146">D232*(1-$F$194)</f>
        <v>0</v>
      </c>
      <c r="E273" s="173">
        <f t="shared" si="146"/>
        <v>0</v>
      </c>
      <c r="F273" s="173">
        <f t="shared" si="146"/>
        <v>0</v>
      </c>
      <c r="G273" s="173">
        <f t="shared" si="146"/>
        <v>0</v>
      </c>
      <c r="H273" s="173">
        <f t="shared" si="146"/>
        <v>0</v>
      </c>
      <c r="I273" s="173">
        <f t="shared" si="146"/>
        <v>0</v>
      </c>
      <c r="J273" s="173">
        <f t="shared" si="146"/>
        <v>0</v>
      </c>
      <c r="K273" s="173">
        <f t="shared" si="146"/>
        <v>0</v>
      </c>
      <c r="L273" s="174">
        <f t="shared" si="146"/>
        <v>0</v>
      </c>
    </row>
    <row r="274" spans="2:12" s="19" customFormat="1" x14ac:dyDescent="0.25">
      <c r="B274" s="158" t="s">
        <v>176</v>
      </c>
      <c r="C274" s="21"/>
      <c r="D274" s="173">
        <f t="shared" ref="D274:L274" si="147">D233*(1-$F$194)</f>
        <v>0</v>
      </c>
      <c r="E274" s="173">
        <f t="shared" si="147"/>
        <v>0</v>
      </c>
      <c r="F274" s="173">
        <f t="shared" si="147"/>
        <v>0</v>
      </c>
      <c r="G274" s="173">
        <f t="shared" si="147"/>
        <v>0</v>
      </c>
      <c r="H274" s="173">
        <f t="shared" si="147"/>
        <v>0</v>
      </c>
      <c r="I274" s="173">
        <f t="shared" si="147"/>
        <v>0</v>
      </c>
      <c r="J274" s="173">
        <f t="shared" si="147"/>
        <v>0</v>
      </c>
      <c r="K274" s="173">
        <f t="shared" si="147"/>
        <v>0</v>
      </c>
      <c r="L274" s="174">
        <f t="shared" si="147"/>
        <v>0</v>
      </c>
    </row>
    <row r="275" spans="2:12" s="19" customFormat="1" x14ac:dyDescent="0.25">
      <c r="B275" s="158" t="s">
        <v>177</v>
      </c>
      <c r="C275" s="21"/>
      <c r="D275" s="173">
        <f t="shared" ref="D275:L275" si="148">D234*(1-$F$194)</f>
        <v>0</v>
      </c>
      <c r="E275" s="173">
        <f t="shared" si="148"/>
        <v>0</v>
      </c>
      <c r="F275" s="173">
        <f t="shared" si="148"/>
        <v>0</v>
      </c>
      <c r="G275" s="173">
        <f t="shared" si="148"/>
        <v>0</v>
      </c>
      <c r="H275" s="173">
        <f t="shared" si="148"/>
        <v>0</v>
      </c>
      <c r="I275" s="173">
        <f t="shared" si="148"/>
        <v>0</v>
      </c>
      <c r="J275" s="173">
        <f t="shared" si="148"/>
        <v>0</v>
      </c>
      <c r="K275" s="173">
        <f t="shared" si="148"/>
        <v>0</v>
      </c>
      <c r="L275" s="174">
        <f t="shared" si="148"/>
        <v>0</v>
      </c>
    </row>
    <row r="276" spans="2:12" s="62" customFormat="1" x14ac:dyDescent="0.25">
      <c r="B276" s="23" t="s">
        <v>179</v>
      </c>
      <c r="C276" s="24" t="s">
        <v>178</v>
      </c>
      <c r="D276" s="88">
        <f t="shared" ref="D276:L276" si="149">SUM(D239:D275)</f>
        <v>0</v>
      </c>
      <c r="E276" s="88">
        <f t="shared" si="149"/>
        <v>0</v>
      </c>
      <c r="F276" s="88">
        <f t="shared" si="149"/>
        <v>0</v>
      </c>
      <c r="G276" s="88">
        <f t="shared" si="149"/>
        <v>0</v>
      </c>
      <c r="H276" s="88">
        <f t="shared" si="149"/>
        <v>0</v>
      </c>
      <c r="I276" s="88">
        <f t="shared" si="149"/>
        <v>0</v>
      </c>
      <c r="J276" s="88">
        <f t="shared" si="149"/>
        <v>0</v>
      </c>
      <c r="K276" s="88">
        <f t="shared" si="149"/>
        <v>0</v>
      </c>
      <c r="L276" s="89">
        <f t="shared" si="149"/>
        <v>0</v>
      </c>
    </row>
  </sheetData>
  <mergeCells count="1">
    <mergeCell ref="B115:C115"/>
  </mergeCells>
  <pageMargins left="0.511811024" right="0.511811024" top="0.78740157499999996" bottom="0.78740157499999996" header="0.31496062000000002" footer="0.31496062000000002"/>
  <pageSetup paperSize="9" scale="64" fitToHeight="0" orientation="landscape" horizontalDpi="4294967293" verticalDpi="4294967293"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2:AE167"/>
  <sheetViews>
    <sheetView topLeftCell="A166" zoomScale="70" zoomScaleNormal="70" workbookViewId="0">
      <selection activeCell="B47" sqref="B47:M49"/>
    </sheetView>
  </sheetViews>
  <sheetFormatPr defaultRowHeight="15.75" x14ac:dyDescent="0.25"/>
  <cols>
    <col min="1" max="1" width="9.140625" style="2"/>
    <col min="2" max="2" width="32.7109375" style="2" customWidth="1"/>
    <col min="3" max="3" width="21" style="2" customWidth="1"/>
    <col min="4" max="5" width="23" style="2" customWidth="1"/>
    <col min="6" max="12" width="17.28515625" style="2" bestFit="1" customWidth="1"/>
    <col min="13" max="13" width="19.140625" style="2" bestFit="1" customWidth="1"/>
    <col min="14" max="16384" width="9.140625" style="2"/>
  </cols>
  <sheetData>
    <row r="2" spans="2:13" x14ac:dyDescent="0.25">
      <c r="B2" s="210" t="s">
        <v>226</v>
      </c>
    </row>
    <row r="4" spans="2:13" x14ac:dyDescent="0.25">
      <c r="B4" s="547" t="s">
        <v>194</v>
      </c>
      <c r="C4" s="519" t="s">
        <v>97</v>
      </c>
      <c r="D4" s="519"/>
      <c r="E4" s="519"/>
      <c r="F4" s="519"/>
      <c r="G4" s="519"/>
      <c r="H4" s="519"/>
      <c r="I4" s="519"/>
      <c r="J4" s="519"/>
      <c r="K4" s="519"/>
      <c r="L4" s="519"/>
      <c r="M4" s="519"/>
    </row>
    <row r="5" spans="2:13" x14ac:dyDescent="0.25">
      <c r="B5" s="555"/>
      <c r="C5" s="128" t="s">
        <v>83</v>
      </c>
      <c r="D5" s="128" t="s">
        <v>93</v>
      </c>
      <c r="E5" s="128" t="s">
        <v>94</v>
      </c>
      <c r="F5" s="128" t="s">
        <v>84</v>
      </c>
      <c r="G5" s="128" t="s">
        <v>85</v>
      </c>
      <c r="H5" s="128" t="s">
        <v>86</v>
      </c>
      <c r="I5" s="128" t="s">
        <v>87</v>
      </c>
      <c r="J5" s="128" t="s">
        <v>88</v>
      </c>
      <c r="K5" s="128" t="s">
        <v>89</v>
      </c>
      <c r="L5" s="128" t="s">
        <v>90</v>
      </c>
      <c r="M5" s="128" t="s">
        <v>95</v>
      </c>
    </row>
    <row r="6" spans="2:13" ht="31.5" x14ac:dyDescent="0.25">
      <c r="B6" s="429" t="s">
        <v>227</v>
      </c>
      <c r="C6" s="254" t="s">
        <v>92</v>
      </c>
      <c r="D6" s="225">
        <v>843519</v>
      </c>
      <c r="E6" s="225">
        <v>900259</v>
      </c>
      <c r="F6" s="225">
        <v>952408</v>
      </c>
      <c r="G6" s="225">
        <v>926610</v>
      </c>
      <c r="H6" s="225">
        <v>961239</v>
      </c>
      <c r="I6" s="225">
        <v>938143</v>
      </c>
      <c r="J6" s="225">
        <v>972290</v>
      </c>
      <c r="K6" s="225">
        <v>1014299</v>
      </c>
      <c r="L6" s="225">
        <v>1022392</v>
      </c>
      <c r="M6" s="225">
        <v>956886</v>
      </c>
    </row>
    <row r="7" spans="2:13" x14ac:dyDescent="0.25">
      <c r="B7" s="212" t="s">
        <v>143</v>
      </c>
      <c r="C7" s="254" t="s">
        <v>92</v>
      </c>
      <c r="D7" s="195">
        <f>D105/D$142*D$6</f>
        <v>0</v>
      </c>
      <c r="E7" s="195">
        <f t="shared" ref="E7:M7" si="0">E105/E$142*E$6</f>
        <v>0</v>
      </c>
      <c r="F7" s="195">
        <f t="shared" si="0"/>
        <v>0</v>
      </c>
      <c r="G7" s="195">
        <f t="shared" si="0"/>
        <v>0</v>
      </c>
      <c r="H7" s="195">
        <f t="shared" si="0"/>
        <v>0</v>
      </c>
      <c r="I7" s="195">
        <f t="shared" si="0"/>
        <v>0</v>
      </c>
      <c r="J7" s="195">
        <f t="shared" si="0"/>
        <v>0</v>
      </c>
      <c r="K7" s="195">
        <f t="shared" si="0"/>
        <v>0</v>
      </c>
      <c r="L7" s="195">
        <f t="shared" si="0"/>
        <v>0</v>
      </c>
      <c r="M7" s="195">
        <f t="shared" si="0"/>
        <v>0</v>
      </c>
    </row>
    <row r="8" spans="2:13" x14ac:dyDescent="0.25">
      <c r="B8" s="212" t="s">
        <v>144</v>
      </c>
      <c r="C8" s="254" t="s">
        <v>92</v>
      </c>
      <c r="D8" s="195">
        <f t="shared" ref="D8:M8" si="1">D106/D$142*D$6</f>
        <v>28117.3</v>
      </c>
      <c r="E8" s="195">
        <f t="shared" si="1"/>
        <v>29760.628099173555</v>
      </c>
      <c r="F8" s="195">
        <f t="shared" si="1"/>
        <v>32156.571182795695</v>
      </c>
      <c r="G8" s="195">
        <f t="shared" si="1"/>
        <v>31945.184227537171</v>
      </c>
      <c r="H8" s="195">
        <f t="shared" si="1"/>
        <v>32478.510721247563</v>
      </c>
      <c r="I8" s="195">
        <f t="shared" si="1"/>
        <v>32528.368153710246</v>
      </c>
      <c r="J8" s="195">
        <f t="shared" si="1"/>
        <v>35004.179338103757</v>
      </c>
      <c r="K8" s="195">
        <f t="shared" si="1"/>
        <v>35151.264933880528</v>
      </c>
      <c r="L8" s="195">
        <f t="shared" si="1"/>
        <v>34677.347485002312</v>
      </c>
      <c r="M8" s="195">
        <f t="shared" si="1"/>
        <v>32299.022273249138</v>
      </c>
    </row>
    <row r="9" spans="2:13" x14ac:dyDescent="0.25">
      <c r="B9" s="212" t="s">
        <v>145</v>
      </c>
      <c r="C9" s="254" t="s">
        <v>92</v>
      </c>
      <c r="D9" s="195">
        <f t="shared" ref="D9:M9" si="2">D107/D$142*D$6</f>
        <v>0</v>
      </c>
      <c r="E9" s="195">
        <f t="shared" si="2"/>
        <v>0</v>
      </c>
      <c r="F9" s="195">
        <f t="shared" si="2"/>
        <v>0</v>
      </c>
      <c r="G9" s="195">
        <f t="shared" si="2"/>
        <v>0</v>
      </c>
      <c r="H9" s="195">
        <f t="shared" si="2"/>
        <v>0</v>
      </c>
      <c r="I9" s="195">
        <f t="shared" si="2"/>
        <v>0</v>
      </c>
      <c r="J9" s="195">
        <f t="shared" si="2"/>
        <v>0</v>
      </c>
      <c r="K9" s="195">
        <f t="shared" si="2"/>
        <v>0</v>
      </c>
      <c r="L9" s="195">
        <f t="shared" si="2"/>
        <v>0</v>
      </c>
      <c r="M9" s="195">
        <f t="shared" si="2"/>
        <v>0</v>
      </c>
    </row>
    <row r="10" spans="2:13" x14ac:dyDescent="0.25">
      <c r="B10" s="212" t="s">
        <v>146</v>
      </c>
      <c r="C10" s="254" t="s">
        <v>92</v>
      </c>
      <c r="D10" s="195">
        <f t="shared" ref="D10:M10" si="3">D108/D$142*D$6</f>
        <v>1581.598125</v>
      </c>
      <c r="E10" s="195">
        <f t="shared" si="3"/>
        <v>1302.0274793388428</v>
      </c>
      <c r="F10" s="195">
        <f t="shared" si="3"/>
        <v>1843.3703225806451</v>
      </c>
      <c r="G10" s="195">
        <f t="shared" si="3"/>
        <v>1796.9166127989658</v>
      </c>
      <c r="H10" s="195">
        <f t="shared" si="3"/>
        <v>1457.3690708252113</v>
      </c>
      <c r="I10" s="195">
        <f t="shared" si="3"/>
        <v>1450.3094081272084</v>
      </c>
      <c r="J10" s="195">
        <f t="shared" si="3"/>
        <v>1521.9208407871199</v>
      </c>
      <c r="K10" s="195">
        <f t="shared" si="3"/>
        <v>0</v>
      </c>
      <c r="L10" s="195">
        <f t="shared" si="3"/>
        <v>0</v>
      </c>
      <c r="M10" s="195">
        <f t="shared" si="3"/>
        <v>1757.7699196326062</v>
      </c>
    </row>
    <row r="11" spans="2:13" x14ac:dyDescent="0.25">
      <c r="B11" s="212" t="s">
        <v>147</v>
      </c>
      <c r="C11" s="254" t="s">
        <v>92</v>
      </c>
      <c r="D11" s="195">
        <f t="shared" ref="D11:M11" si="4">D109/D$142*D$6</f>
        <v>527.19937500000003</v>
      </c>
      <c r="E11" s="195">
        <f t="shared" si="4"/>
        <v>372.00785123966944</v>
      </c>
      <c r="F11" s="195">
        <f t="shared" si="4"/>
        <v>409.63784946236558</v>
      </c>
      <c r="G11" s="195">
        <f t="shared" si="4"/>
        <v>199.65740142210728</v>
      </c>
      <c r="H11" s="195">
        <f t="shared" si="4"/>
        <v>208.19558154645873</v>
      </c>
      <c r="I11" s="195">
        <f t="shared" si="4"/>
        <v>207.18705830388691</v>
      </c>
      <c r="J11" s="195">
        <f t="shared" si="4"/>
        <v>217.41726296958856</v>
      </c>
      <c r="K11" s="195">
        <f t="shared" si="4"/>
        <v>0</v>
      </c>
      <c r="L11" s="195">
        <f t="shared" si="4"/>
        <v>0</v>
      </c>
      <c r="M11" s="195">
        <f t="shared" si="4"/>
        <v>439.44247990815154</v>
      </c>
    </row>
    <row r="12" spans="2:13" x14ac:dyDescent="0.25">
      <c r="B12" s="212" t="s">
        <v>148</v>
      </c>
      <c r="C12" s="254" t="s">
        <v>92</v>
      </c>
      <c r="D12" s="195">
        <f t="shared" ref="D12:M12" si="5">D110/D$142*D$6</f>
        <v>0</v>
      </c>
      <c r="E12" s="195">
        <f t="shared" si="5"/>
        <v>0</v>
      </c>
      <c r="F12" s="195">
        <f t="shared" si="5"/>
        <v>0</v>
      </c>
      <c r="G12" s="195">
        <f t="shared" si="5"/>
        <v>0</v>
      </c>
      <c r="H12" s="195">
        <f t="shared" si="5"/>
        <v>0</v>
      </c>
      <c r="I12" s="195">
        <f t="shared" si="5"/>
        <v>0</v>
      </c>
      <c r="J12" s="195">
        <f t="shared" si="5"/>
        <v>0</v>
      </c>
      <c r="K12" s="195">
        <f t="shared" si="5"/>
        <v>0</v>
      </c>
      <c r="L12" s="195">
        <f t="shared" si="5"/>
        <v>0</v>
      </c>
      <c r="M12" s="195">
        <f t="shared" si="5"/>
        <v>0</v>
      </c>
    </row>
    <row r="13" spans="2:13" x14ac:dyDescent="0.25">
      <c r="B13" s="212" t="s">
        <v>149</v>
      </c>
      <c r="C13" s="254" t="s">
        <v>92</v>
      </c>
      <c r="D13" s="195">
        <f t="shared" ref="D13:M13" si="6">D111/D$142*D$6</f>
        <v>2284.5306249999999</v>
      </c>
      <c r="E13" s="195">
        <f t="shared" si="6"/>
        <v>2604.0549586776856</v>
      </c>
      <c r="F13" s="195">
        <f t="shared" si="6"/>
        <v>3072.2838709677421</v>
      </c>
      <c r="G13" s="195">
        <f t="shared" si="6"/>
        <v>2795.2036199095023</v>
      </c>
      <c r="H13" s="195">
        <f t="shared" si="6"/>
        <v>2290.1513970110464</v>
      </c>
      <c r="I13" s="195">
        <f t="shared" si="6"/>
        <v>2071.8705830388694</v>
      </c>
      <c r="J13" s="195">
        <f t="shared" si="6"/>
        <v>1956.7553667262971</v>
      </c>
      <c r="K13" s="195">
        <f t="shared" si="6"/>
        <v>0</v>
      </c>
      <c r="L13" s="195">
        <f t="shared" si="6"/>
        <v>0</v>
      </c>
      <c r="M13" s="195">
        <f t="shared" si="6"/>
        <v>1538.0486796785306</v>
      </c>
    </row>
    <row r="14" spans="2:13" x14ac:dyDescent="0.25">
      <c r="B14" s="212" t="s">
        <v>191</v>
      </c>
      <c r="C14" s="254" t="s">
        <v>92</v>
      </c>
      <c r="D14" s="195">
        <f t="shared" ref="D14:M14" si="7">D112/D$142*D$6</f>
        <v>0</v>
      </c>
      <c r="E14" s="195">
        <f t="shared" si="7"/>
        <v>0</v>
      </c>
      <c r="F14" s="195">
        <f t="shared" si="7"/>
        <v>0</v>
      </c>
      <c r="G14" s="195">
        <f t="shared" si="7"/>
        <v>0</v>
      </c>
      <c r="H14" s="195">
        <f t="shared" si="7"/>
        <v>0</v>
      </c>
      <c r="I14" s="195">
        <f t="shared" si="7"/>
        <v>0</v>
      </c>
      <c r="J14" s="195">
        <f t="shared" si="7"/>
        <v>0</v>
      </c>
      <c r="K14" s="195">
        <f t="shared" si="7"/>
        <v>0</v>
      </c>
      <c r="L14" s="195">
        <f t="shared" si="7"/>
        <v>0</v>
      </c>
      <c r="M14" s="195">
        <f t="shared" si="7"/>
        <v>0</v>
      </c>
    </row>
    <row r="15" spans="2:13" x14ac:dyDescent="0.25">
      <c r="B15" s="212" t="s">
        <v>150</v>
      </c>
      <c r="C15" s="254" t="s">
        <v>92</v>
      </c>
      <c r="D15" s="195">
        <f t="shared" ref="D15:M15" si="8">D113/D$142*D$6</f>
        <v>0</v>
      </c>
      <c r="E15" s="195">
        <f t="shared" si="8"/>
        <v>0</v>
      </c>
      <c r="F15" s="195">
        <f t="shared" si="8"/>
        <v>0</v>
      </c>
      <c r="G15" s="195">
        <f t="shared" si="8"/>
        <v>0</v>
      </c>
      <c r="H15" s="195">
        <f t="shared" si="8"/>
        <v>0</v>
      </c>
      <c r="I15" s="195">
        <f t="shared" si="8"/>
        <v>0</v>
      </c>
      <c r="J15" s="195">
        <f t="shared" si="8"/>
        <v>0</v>
      </c>
      <c r="K15" s="195">
        <f t="shared" si="8"/>
        <v>0</v>
      </c>
      <c r="L15" s="195">
        <f t="shared" si="8"/>
        <v>0</v>
      </c>
      <c r="M15" s="195">
        <f t="shared" si="8"/>
        <v>0</v>
      </c>
    </row>
    <row r="16" spans="2:13" x14ac:dyDescent="0.25">
      <c r="B16" s="212" t="s">
        <v>152</v>
      </c>
      <c r="C16" s="254" t="s">
        <v>92</v>
      </c>
      <c r="D16" s="195">
        <f t="shared" ref="D16:M16" si="9">D114/D$142*D$6</f>
        <v>34267.959374999999</v>
      </c>
      <c r="E16" s="195">
        <f t="shared" si="9"/>
        <v>34596.730165289257</v>
      </c>
      <c r="F16" s="195">
        <f t="shared" si="9"/>
        <v>35024.036129032254</v>
      </c>
      <c r="G16" s="195">
        <f t="shared" si="9"/>
        <v>30347.925016160312</v>
      </c>
      <c r="H16" s="195">
        <f t="shared" si="9"/>
        <v>29980.163742690056</v>
      </c>
      <c r="I16" s="195">
        <f t="shared" si="9"/>
        <v>28384.62698763251</v>
      </c>
      <c r="J16" s="195">
        <f t="shared" si="9"/>
        <v>27177.157871198568</v>
      </c>
      <c r="K16" s="195">
        <f t="shared" si="9"/>
        <v>28444.773597811218</v>
      </c>
      <c r="L16" s="195">
        <f t="shared" si="9"/>
        <v>27600.337794185511</v>
      </c>
      <c r="M16" s="195">
        <f t="shared" si="9"/>
        <v>24608.778874856489</v>
      </c>
    </row>
    <row r="17" spans="2:13" x14ac:dyDescent="0.25">
      <c r="B17" s="212" t="s">
        <v>153</v>
      </c>
      <c r="C17" s="254" t="s">
        <v>92</v>
      </c>
      <c r="D17" s="195">
        <f t="shared" ref="D17:M17" si="10">D115/D$142*D$6</f>
        <v>4569.0612499999997</v>
      </c>
      <c r="E17" s="195">
        <f t="shared" si="10"/>
        <v>4650.0981404958675</v>
      </c>
      <c r="F17" s="195">
        <f t="shared" si="10"/>
        <v>5120.4731182795704</v>
      </c>
      <c r="G17" s="195">
        <f t="shared" si="10"/>
        <v>4791.7776341305753</v>
      </c>
      <c r="H17" s="195">
        <f t="shared" si="10"/>
        <v>4788.4983755685507</v>
      </c>
      <c r="I17" s="195">
        <f t="shared" si="10"/>
        <v>4558.1152826855123</v>
      </c>
      <c r="J17" s="195">
        <f t="shared" si="10"/>
        <v>5435.4315742397139</v>
      </c>
      <c r="K17" s="195">
        <f t="shared" si="10"/>
        <v>0</v>
      </c>
      <c r="L17" s="195">
        <f t="shared" si="10"/>
        <v>0</v>
      </c>
      <c r="M17" s="195">
        <f t="shared" si="10"/>
        <v>6371.9159586681972</v>
      </c>
    </row>
    <row r="18" spans="2:13" x14ac:dyDescent="0.25">
      <c r="B18" s="212" t="s">
        <v>154</v>
      </c>
      <c r="C18" s="254" t="s">
        <v>92</v>
      </c>
      <c r="D18" s="195">
        <f t="shared" ref="D18:M18" si="11">D116/D$142*D$6</f>
        <v>65724.188750000001</v>
      </c>
      <c r="E18" s="195">
        <f t="shared" si="11"/>
        <v>71239.503512396695</v>
      </c>
      <c r="F18" s="195">
        <f t="shared" si="11"/>
        <v>81108.294193548383</v>
      </c>
      <c r="G18" s="195">
        <f t="shared" si="11"/>
        <v>74871.525533290245</v>
      </c>
      <c r="H18" s="195">
        <f t="shared" si="11"/>
        <v>79947.103313840154</v>
      </c>
      <c r="I18" s="195">
        <f t="shared" si="11"/>
        <v>81424.513913427567</v>
      </c>
      <c r="J18" s="195">
        <f t="shared" si="11"/>
        <v>85662.401610017885</v>
      </c>
      <c r="K18" s="195">
        <f t="shared" si="11"/>
        <v>95047.170314637493</v>
      </c>
      <c r="L18" s="195">
        <f t="shared" si="11"/>
        <v>99549.936317489613</v>
      </c>
      <c r="M18" s="195">
        <f t="shared" si="11"/>
        <v>93381.526980482216</v>
      </c>
    </row>
    <row r="19" spans="2:13" x14ac:dyDescent="0.25">
      <c r="B19" s="212" t="s">
        <v>155</v>
      </c>
      <c r="C19" s="254" t="s">
        <v>92</v>
      </c>
      <c r="D19" s="195">
        <f t="shared" ref="D19:M19" si="12">D117/D$142*D$6</f>
        <v>58343.397499999999</v>
      </c>
      <c r="E19" s="195">
        <f t="shared" si="12"/>
        <v>62683.322933884301</v>
      </c>
      <c r="F19" s="195">
        <f t="shared" si="12"/>
        <v>69228.796559139795</v>
      </c>
      <c r="G19" s="195">
        <f t="shared" si="12"/>
        <v>71677.00711053652</v>
      </c>
      <c r="H19" s="195">
        <f t="shared" si="12"/>
        <v>76615.974009096812</v>
      </c>
      <c r="I19" s="195">
        <f t="shared" si="12"/>
        <v>75001.715106007061</v>
      </c>
      <c r="J19" s="195">
        <f t="shared" si="12"/>
        <v>73052.200357781752</v>
      </c>
      <c r="K19" s="195">
        <f t="shared" si="12"/>
        <v>78165.312813497498</v>
      </c>
      <c r="L19" s="195">
        <f t="shared" si="12"/>
        <v>75016.30272265806</v>
      </c>
      <c r="M19" s="195">
        <f t="shared" si="12"/>
        <v>70969.960505166469</v>
      </c>
    </row>
    <row r="20" spans="2:13" x14ac:dyDescent="0.25">
      <c r="B20" s="212" t="s">
        <v>156</v>
      </c>
      <c r="C20" s="254" t="s">
        <v>92</v>
      </c>
      <c r="D20" s="195">
        <f t="shared" ref="D20:M20" si="13">D118/D$142*D$6</f>
        <v>1405.865</v>
      </c>
      <c r="E20" s="195">
        <f t="shared" si="13"/>
        <v>1302.0274793388428</v>
      </c>
      <c r="F20" s="195">
        <f t="shared" si="13"/>
        <v>2457.8270967741937</v>
      </c>
      <c r="G20" s="195">
        <f t="shared" si="13"/>
        <v>3394.1758241758243</v>
      </c>
      <c r="H20" s="195">
        <f t="shared" si="13"/>
        <v>1040.9779077322937</v>
      </c>
      <c r="I20" s="195">
        <f t="shared" si="13"/>
        <v>5179.6764575971729</v>
      </c>
      <c r="J20" s="195">
        <f t="shared" si="13"/>
        <v>5870.2661001788902</v>
      </c>
      <c r="K20" s="195">
        <f t="shared" si="13"/>
        <v>0</v>
      </c>
      <c r="L20" s="195">
        <f t="shared" si="13"/>
        <v>0</v>
      </c>
      <c r="M20" s="195">
        <f t="shared" si="13"/>
        <v>5932.4734787600455</v>
      </c>
    </row>
    <row r="21" spans="2:13" x14ac:dyDescent="0.25">
      <c r="B21" s="212" t="s">
        <v>157</v>
      </c>
      <c r="C21" s="254" t="s">
        <v>92</v>
      </c>
      <c r="D21" s="195">
        <f t="shared" ref="D21:M21" si="14">D119/D$142*D$6</f>
        <v>0</v>
      </c>
      <c r="E21" s="195">
        <f t="shared" si="14"/>
        <v>0</v>
      </c>
      <c r="F21" s="195">
        <f t="shared" si="14"/>
        <v>0</v>
      </c>
      <c r="G21" s="195">
        <f t="shared" si="14"/>
        <v>0</v>
      </c>
      <c r="H21" s="195">
        <f t="shared" si="14"/>
        <v>0</v>
      </c>
      <c r="I21" s="195">
        <f t="shared" si="14"/>
        <v>0</v>
      </c>
      <c r="J21" s="195">
        <f t="shared" si="14"/>
        <v>0</v>
      </c>
      <c r="K21" s="195">
        <f t="shared" si="14"/>
        <v>0</v>
      </c>
      <c r="L21" s="195">
        <f t="shared" si="14"/>
        <v>0</v>
      </c>
      <c r="M21" s="195">
        <f t="shared" si="14"/>
        <v>0</v>
      </c>
    </row>
    <row r="22" spans="2:13" x14ac:dyDescent="0.25">
      <c r="B22" s="212" t="s">
        <v>158</v>
      </c>
      <c r="C22" s="254" t="s">
        <v>92</v>
      </c>
      <c r="D22" s="195">
        <f t="shared" ref="D22:M22" si="15">D120/D$142*D$6</f>
        <v>4393.328125</v>
      </c>
      <c r="E22" s="195">
        <f t="shared" si="15"/>
        <v>4464.0942148760332</v>
      </c>
      <c r="F22" s="195">
        <f t="shared" si="15"/>
        <v>5120.4731182795704</v>
      </c>
      <c r="G22" s="195">
        <f t="shared" si="15"/>
        <v>4392.4628312863606</v>
      </c>
      <c r="H22" s="195">
        <f t="shared" si="15"/>
        <v>4580.3027940220927</v>
      </c>
      <c r="I22" s="195">
        <f t="shared" si="15"/>
        <v>4143.7411660777389</v>
      </c>
      <c r="J22" s="195">
        <f t="shared" si="15"/>
        <v>4130.9279964221823</v>
      </c>
      <c r="K22" s="195">
        <f t="shared" si="15"/>
        <v>0</v>
      </c>
      <c r="L22" s="195">
        <f t="shared" si="15"/>
        <v>0</v>
      </c>
      <c r="M22" s="195">
        <f t="shared" si="15"/>
        <v>5053.5885189437431</v>
      </c>
    </row>
    <row r="23" spans="2:13" x14ac:dyDescent="0.25">
      <c r="B23" s="212" t="s">
        <v>159</v>
      </c>
      <c r="C23" s="254" t="s">
        <v>92</v>
      </c>
      <c r="D23" s="195">
        <f t="shared" ref="D23:M23" si="16">D121/D$142*D$6</f>
        <v>34970.891875000001</v>
      </c>
      <c r="E23" s="195">
        <f t="shared" si="16"/>
        <v>38316.808677685949</v>
      </c>
      <c r="F23" s="195">
        <f t="shared" si="16"/>
        <v>41373.422795698927</v>
      </c>
      <c r="G23" s="195">
        <f t="shared" si="16"/>
        <v>43525.31351001939</v>
      </c>
      <c r="H23" s="195">
        <f t="shared" si="16"/>
        <v>46844.005847953216</v>
      </c>
      <c r="I23" s="195">
        <f t="shared" si="16"/>
        <v>43509.282243816255</v>
      </c>
      <c r="J23" s="195">
        <f t="shared" si="16"/>
        <v>44570.538908765651</v>
      </c>
      <c r="K23" s="195">
        <f t="shared" si="16"/>
        <v>47407.95599635203</v>
      </c>
      <c r="L23" s="195">
        <f t="shared" si="16"/>
        <v>48359.566220581444</v>
      </c>
      <c r="M23" s="195">
        <f t="shared" si="16"/>
        <v>42845.641791044771</v>
      </c>
    </row>
    <row r="24" spans="2:13" x14ac:dyDescent="0.25">
      <c r="B24" s="212" t="s">
        <v>160</v>
      </c>
      <c r="C24" s="254" t="s">
        <v>92</v>
      </c>
      <c r="D24" s="195">
        <f t="shared" ref="D24:M24" si="17">D122/D$142*D$6</f>
        <v>157456.88</v>
      </c>
      <c r="E24" s="195">
        <f t="shared" si="17"/>
        <v>162753.43491735539</v>
      </c>
      <c r="F24" s="195">
        <f t="shared" si="17"/>
        <v>160578.03698924731</v>
      </c>
      <c r="G24" s="195">
        <f t="shared" si="17"/>
        <v>155333.45830639947</v>
      </c>
      <c r="H24" s="195">
        <f t="shared" si="17"/>
        <v>155313.90383365823</v>
      </c>
      <c r="I24" s="195">
        <f t="shared" si="17"/>
        <v>154975.91961130741</v>
      </c>
      <c r="J24" s="195">
        <f t="shared" si="17"/>
        <v>157844.93291592129</v>
      </c>
      <c r="K24" s="195">
        <f t="shared" si="17"/>
        <v>175756.32466940265</v>
      </c>
      <c r="L24" s="195">
        <f t="shared" si="17"/>
        <v>170791.83387171206</v>
      </c>
      <c r="M24" s="195">
        <f t="shared" si="17"/>
        <v>161275.3901262916</v>
      </c>
    </row>
    <row r="25" spans="2:13" x14ac:dyDescent="0.25">
      <c r="B25" s="212" t="s">
        <v>161</v>
      </c>
      <c r="C25" s="254" t="s">
        <v>92</v>
      </c>
      <c r="D25" s="195">
        <f t="shared" ref="D25:M25" si="18">D123/D$142*D$6</f>
        <v>0</v>
      </c>
      <c r="E25" s="195">
        <f t="shared" si="18"/>
        <v>0</v>
      </c>
      <c r="F25" s="195">
        <f t="shared" si="18"/>
        <v>0</v>
      </c>
      <c r="G25" s="195">
        <f t="shared" si="18"/>
        <v>0</v>
      </c>
      <c r="H25" s="195">
        <f t="shared" si="18"/>
        <v>0</v>
      </c>
      <c r="I25" s="195">
        <f t="shared" si="18"/>
        <v>0</v>
      </c>
      <c r="J25" s="195">
        <f t="shared" si="18"/>
        <v>0</v>
      </c>
      <c r="K25" s="195">
        <f t="shared" si="18"/>
        <v>0</v>
      </c>
      <c r="L25" s="195">
        <f t="shared" si="18"/>
        <v>0</v>
      </c>
      <c r="M25" s="195">
        <f t="shared" si="18"/>
        <v>0</v>
      </c>
    </row>
    <row r="26" spans="2:13" x14ac:dyDescent="0.25">
      <c r="B26" s="212" t="s">
        <v>162</v>
      </c>
      <c r="C26" s="254" t="s">
        <v>92</v>
      </c>
      <c r="D26" s="195">
        <f t="shared" ref="D26:M26" si="19">D124/D$142*D$6</f>
        <v>10719.720625</v>
      </c>
      <c r="E26" s="195">
        <f t="shared" si="19"/>
        <v>12462.263016528927</v>
      </c>
      <c r="F26" s="195">
        <f t="shared" si="19"/>
        <v>14542.143655913978</v>
      </c>
      <c r="G26" s="195">
        <f t="shared" si="19"/>
        <v>13576.703296703297</v>
      </c>
      <c r="H26" s="195">
        <f t="shared" si="19"/>
        <v>14573.690708252112</v>
      </c>
      <c r="I26" s="195">
        <f t="shared" si="19"/>
        <v>13467.15878975265</v>
      </c>
      <c r="J26" s="195">
        <f t="shared" si="19"/>
        <v>13045.035778175312</v>
      </c>
      <c r="K26" s="195">
        <f t="shared" si="19"/>
        <v>14106.757637938896</v>
      </c>
      <c r="L26" s="195">
        <f t="shared" si="19"/>
        <v>13682.218735579141</v>
      </c>
      <c r="M26" s="195">
        <f t="shared" si="19"/>
        <v>12963.553157290471</v>
      </c>
    </row>
    <row r="27" spans="2:13" x14ac:dyDescent="0.25">
      <c r="B27" s="212" t="s">
        <v>163</v>
      </c>
      <c r="C27" s="254" t="s">
        <v>92</v>
      </c>
      <c r="D27" s="195">
        <f t="shared" ref="D27:M27" si="20">D125/D$142*D$6</f>
        <v>95247.353749999995</v>
      </c>
      <c r="E27" s="195">
        <f t="shared" si="20"/>
        <v>101558.14338842974</v>
      </c>
      <c r="F27" s="195">
        <f t="shared" si="20"/>
        <v>112035.95182795699</v>
      </c>
      <c r="G27" s="195">
        <f t="shared" si="20"/>
        <v>108014.65416936006</v>
      </c>
      <c r="H27" s="195">
        <f t="shared" si="20"/>
        <v>112425.61403508771</v>
      </c>
      <c r="I27" s="195">
        <f t="shared" si="20"/>
        <v>108151.64443462898</v>
      </c>
      <c r="J27" s="195">
        <f t="shared" si="20"/>
        <v>107186.71064400715</v>
      </c>
      <c r="K27" s="195">
        <f t="shared" si="20"/>
        <v>114472.86935704514</v>
      </c>
      <c r="L27" s="195">
        <f t="shared" si="20"/>
        <v>116770.65989847716</v>
      </c>
      <c r="M27" s="195">
        <f t="shared" si="20"/>
        <v>111618.3898966705</v>
      </c>
    </row>
    <row r="28" spans="2:13" x14ac:dyDescent="0.25">
      <c r="B28" s="212" t="s">
        <v>164</v>
      </c>
      <c r="C28" s="254" t="s">
        <v>92</v>
      </c>
      <c r="D28" s="195">
        <f t="shared" ref="D28:M28" si="21">D126/D$142*D$6</f>
        <v>0</v>
      </c>
      <c r="E28" s="195">
        <f t="shared" si="21"/>
        <v>0</v>
      </c>
      <c r="F28" s="195">
        <f t="shared" si="21"/>
        <v>0</v>
      </c>
      <c r="G28" s="195">
        <f t="shared" si="21"/>
        <v>0</v>
      </c>
      <c r="H28" s="195">
        <f t="shared" si="21"/>
        <v>0</v>
      </c>
      <c r="I28" s="195">
        <f t="shared" si="21"/>
        <v>0</v>
      </c>
      <c r="J28" s="195">
        <f t="shared" si="21"/>
        <v>0</v>
      </c>
      <c r="K28" s="195">
        <f t="shared" si="21"/>
        <v>0</v>
      </c>
      <c r="L28" s="195">
        <f t="shared" si="21"/>
        <v>0</v>
      </c>
      <c r="M28" s="195">
        <f t="shared" si="21"/>
        <v>0</v>
      </c>
    </row>
    <row r="29" spans="2:13" x14ac:dyDescent="0.25">
      <c r="B29" s="212" t="s">
        <v>165</v>
      </c>
      <c r="C29" s="254" t="s">
        <v>92</v>
      </c>
      <c r="D29" s="195">
        <f t="shared" ref="D29:M29" si="22">D127/D$142*D$6</f>
        <v>0</v>
      </c>
      <c r="E29" s="195">
        <f t="shared" si="22"/>
        <v>0</v>
      </c>
      <c r="F29" s="195">
        <f t="shared" si="22"/>
        <v>0</v>
      </c>
      <c r="G29" s="195">
        <f t="shared" si="22"/>
        <v>0</v>
      </c>
      <c r="H29" s="195">
        <f t="shared" si="22"/>
        <v>0</v>
      </c>
      <c r="I29" s="195">
        <f t="shared" si="22"/>
        <v>0</v>
      </c>
      <c r="J29" s="195">
        <f t="shared" si="22"/>
        <v>0</v>
      </c>
      <c r="K29" s="195">
        <f t="shared" si="22"/>
        <v>0</v>
      </c>
      <c r="L29" s="195">
        <f t="shared" si="22"/>
        <v>0</v>
      </c>
      <c r="M29" s="195">
        <f t="shared" si="22"/>
        <v>0</v>
      </c>
    </row>
    <row r="30" spans="2:13" x14ac:dyDescent="0.25">
      <c r="B30" s="212" t="s">
        <v>166</v>
      </c>
      <c r="C30" s="254" t="s">
        <v>92</v>
      </c>
      <c r="D30" s="195">
        <f t="shared" ref="D30:M30" si="23">D128/D$142*D$6</f>
        <v>0</v>
      </c>
      <c r="E30" s="195">
        <f t="shared" si="23"/>
        <v>0</v>
      </c>
      <c r="F30" s="195">
        <f t="shared" si="23"/>
        <v>0</v>
      </c>
      <c r="G30" s="195">
        <f t="shared" si="23"/>
        <v>0</v>
      </c>
      <c r="H30" s="195">
        <f t="shared" si="23"/>
        <v>0</v>
      </c>
      <c r="I30" s="195">
        <f t="shared" si="23"/>
        <v>0</v>
      </c>
      <c r="J30" s="195">
        <f t="shared" si="23"/>
        <v>0</v>
      </c>
      <c r="K30" s="195">
        <f t="shared" si="23"/>
        <v>0</v>
      </c>
      <c r="L30" s="195">
        <f t="shared" si="23"/>
        <v>0</v>
      </c>
      <c r="M30" s="195">
        <f t="shared" si="23"/>
        <v>0</v>
      </c>
    </row>
    <row r="31" spans="2:13" x14ac:dyDescent="0.25">
      <c r="B31" s="212" t="s">
        <v>167</v>
      </c>
      <c r="C31" s="254" t="s">
        <v>92</v>
      </c>
      <c r="D31" s="195">
        <f t="shared" ref="D31:M31" si="24">D129/D$142*D$6</f>
        <v>0</v>
      </c>
      <c r="E31" s="195">
        <f t="shared" si="24"/>
        <v>0</v>
      </c>
      <c r="F31" s="195">
        <f t="shared" si="24"/>
        <v>0</v>
      </c>
      <c r="G31" s="195">
        <f t="shared" si="24"/>
        <v>0</v>
      </c>
      <c r="H31" s="195">
        <f t="shared" si="24"/>
        <v>0</v>
      </c>
      <c r="I31" s="195">
        <f t="shared" si="24"/>
        <v>0</v>
      </c>
      <c r="J31" s="195">
        <f t="shared" si="24"/>
        <v>0</v>
      </c>
      <c r="K31" s="195">
        <f t="shared" si="24"/>
        <v>0</v>
      </c>
      <c r="L31" s="195">
        <f t="shared" si="24"/>
        <v>0</v>
      </c>
      <c r="M31" s="195">
        <f t="shared" si="24"/>
        <v>0</v>
      </c>
    </row>
    <row r="32" spans="2:13" x14ac:dyDescent="0.25">
      <c r="B32" s="212" t="s">
        <v>168</v>
      </c>
      <c r="C32" s="254" t="s">
        <v>92</v>
      </c>
      <c r="D32" s="195">
        <f t="shared" ref="D32:M32" si="25">D130/D$142*D$6</f>
        <v>1757.33125</v>
      </c>
      <c r="E32" s="195">
        <f t="shared" si="25"/>
        <v>2046.0431818181817</v>
      </c>
      <c r="F32" s="195">
        <f t="shared" si="25"/>
        <v>2662.6460215053762</v>
      </c>
      <c r="G32" s="195">
        <f t="shared" si="25"/>
        <v>2595.546218487395</v>
      </c>
      <c r="H32" s="195">
        <f t="shared" si="25"/>
        <v>2914.7381416504227</v>
      </c>
      <c r="I32" s="195">
        <f t="shared" si="25"/>
        <v>2071.8705830388694</v>
      </c>
      <c r="J32" s="195">
        <f t="shared" si="25"/>
        <v>1956.7553667262971</v>
      </c>
      <c r="K32" s="195">
        <f t="shared" si="25"/>
        <v>0</v>
      </c>
      <c r="L32" s="195">
        <f t="shared" si="25"/>
        <v>0</v>
      </c>
      <c r="M32" s="195">
        <f t="shared" si="25"/>
        <v>2197.2123995407578</v>
      </c>
    </row>
    <row r="33" spans="2:13" x14ac:dyDescent="0.25">
      <c r="B33" s="212" t="s">
        <v>169</v>
      </c>
      <c r="C33" s="254" t="s">
        <v>92</v>
      </c>
      <c r="D33" s="195">
        <f t="shared" ref="D33:M33" si="26">D131/D$142*D$6</f>
        <v>0</v>
      </c>
      <c r="E33" s="195">
        <f t="shared" si="26"/>
        <v>0</v>
      </c>
      <c r="F33" s="195">
        <f t="shared" si="26"/>
        <v>0</v>
      </c>
      <c r="G33" s="195">
        <f t="shared" si="26"/>
        <v>0</v>
      </c>
      <c r="H33" s="195">
        <f t="shared" si="26"/>
        <v>0</v>
      </c>
      <c r="I33" s="195">
        <f t="shared" si="26"/>
        <v>0</v>
      </c>
      <c r="J33" s="195">
        <f t="shared" si="26"/>
        <v>0</v>
      </c>
      <c r="K33" s="195">
        <f t="shared" si="26"/>
        <v>0</v>
      </c>
      <c r="L33" s="195">
        <f t="shared" si="26"/>
        <v>0</v>
      </c>
      <c r="M33" s="195">
        <f t="shared" si="26"/>
        <v>0</v>
      </c>
    </row>
    <row r="34" spans="2:13" x14ac:dyDescent="0.25">
      <c r="B34" s="212" t="s">
        <v>170</v>
      </c>
      <c r="C34" s="254" t="s">
        <v>92</v>
      </c>
      <c r="D34" s="195">
        <f t="shared" ref="D34:M34" si="27">D132/D$142*D$6</f>
        <v>84000.433749999997</v>
      </c>
      <c r="E34" s="195">
        <f t="shared" si="27"/>
        <v>88909.876446280992</v>
      </c>
      <c r="F34" s="195">
        <f t="shared" si="27"/>
        <v>89301.051182795694</v>
      </c>
      <c r="G34" s="195">
        <f t="shared" si="27"/>
        <v>82458.50678733032</v>
      </c>
      <c r="H34" s="195">
        <f t="shared" si="27"/>
        <v>85568.384015594536</v>
      </c>
      <c r="I34" s="195">
        <f t="shared" si="27"/>
        <v>81217.326855123683</v>
      </c>
      <c r="J34" s="195">
        <f t="shared" si="27"/>
        <v>83053.394454382826</v>
      </c>
      <c r="K34" s="195">
        <f t="shared" si="27"/>
        <v>84871.804149566815</v>
      </c>
      <c r="L34" s="195">
        <f t="shared" si="27"/>
        <v>84924.116289801561</v>
      </c>
      <c r="M34" s="195">
        <f t="shared" si="27"/>
        <v>82175.743742824343</v>
      </c>
    </row>
    <row r="35" spans="2:13" x14ac:dyDescent="0.25">
      <c r="B35" s="212" t="s">
        <v>171</v>
      </c>
      <c r="C35" s="254" t="s">
        <v>92</v>
      </c>
      <c r="D35" s="195">
        <f t="shared" ref="D35:M35" si="28">D133/D$142*D$6</f>
        <v>19506.376874999998</v>
      </c>
      <c r="E35" s="195">
        <f t="shared" si="28"/>
        <v>21390.451446280993</v>
      </c>
      <c r="F35" s="195">
        <f t="shared" si="28"/>
        <v>24578.270967741937</v>
      </c>
      <c r="G35" s="195">
        <f t="shared" si="28"/>
        <v>25556.147382029732</v>
      </c>
      <c r="H35" s="195">
        <f t="shared" si="28"/>
        <v>28939.185834957767</v>
      </c>
      <c r="I35" s="195">
        <f t="shared" si="28"/>
        <v>28177.439929328619</v>
      </c>
      <c r="J35" s="195">
        <f t="shared" si="28"/>
        <v>30003.58228980322</v>
      </c>
      <c r="K35" s="195">
        <f t="shared" si="28"/>
        <v>30757.356817145461</v>
      </c>
      <c r="L35" s="195">
        <f t="shared" si="28"/>
        <v>34441.447161975077</v>
      </c>
      <c r="M35" s="195">
        <f t="shared" si="28"/>
        <v>33177.907233065438</v>
      </c>
    </row>
    <row r="36" spans="2:13" x14ac:dyDescent="0.25">
      <c r="B36" s="212" t="s">
        <v>172</v>
      </c>
      <c r="C36" s="254" t="s">
        <v>92</v>
      </c>
      <c r="D36" s="195">
        <f t="shared" ref="D36:M36" si="29">D134/D$142*D$6</f>
        <v>0</v>
      </c>
      <c r="E36" s="195">
        <f t="shared" si="29"/>
        <v>0</v>
      </c>
      <c r="F36" s="195">
        <f t="shared" si="29"/>
        <v>0</v>
      </c>
      <c r="G36" s="195">
        <f t="shared" si="29"/>
        <v>0</v>
      </c>
      <c r="H36" s="195">
        <f t="shared" si="29"/>
        <v>0</v>
      </c>
      <c r="I36" s="195">
        <f t="shared" si="29"/>
        <v>0</v>
      </c>
      <c r="J36" s="195">
        <f t="shared" si="29"/>
        <v>0</v>
      </c>
      <c r="K36" s="195">
        <f t="shared" si="29"/>
        <v>0</v>
      </c>
      <c r="L36" s="195">
        <f t="shared" si="29"/>
        <v>0</v>
      </c>
      <c r="M36" s="195">
        <f t="shared" si="29"/>
        <v>0</v>
      </c>
    </row>
    <row r="37" spans="2:13" x14ac:dyDescent="0.25">
      <c r="B37" s="212" t="s">
        <v>173</v>
      </c>
      <c r="C37" s="254" t="s">
        <v>92</v>
      </c>
      <c r="D37" s="195">
        <f t="shared" ref="D37:M37" si="30">D135/D$142*D$6</f>
        <v>84879.099375000005</v>
      </c>
      <c r="E37" s="195">
        <f t="shared" si="30"/>
        <v>95606.017768595033</v>
      </c>
      <c r="F37" s="195">
        <f t="shared" si="30"/>
        <v>101385.36774193548</v>
      </c>
      <c r="G37" s="195">
        <f t="shared" si="30"/>
        <v>104221.16354234001</v>
      </c>
      <c r="H37" s="195">
        <f t="shared" si="30"/>
        <v>108886.28914879792</v>
      </c>
      <c r="I37" s="195">
        <f t="shared" si="30"/>
        <v>102971.9679770318</v>
      </c>
      <c r="J37" s="195">
        <f t="shared" si="30"/>
        <v>104795.12075134167</v>
      </c>
      <c r="K37" s="195">
        <f t="shared" si="30"/>
        <v>111466.51117191062</v>
      </c>
      <c r="L37" s="195">
        <f t="shared" si="30"/>
        <v>111580.85279187816</v>
      </c>
      <c r="M37" s="195">
        <f t="shared" si="30"/>
        <v>99314.000459242248</v>
      </c>
    </row>
    <row r="38" spans="2:13" x14ac:dyDescent="0.25">
      <c r="B38" s="212" t="s">
        <v>193</v>
      </c>
      <c r="C38" s="254" t="s">
        <v>92</v>
      </c>
      <c r="D38" s="195">
        <f t="shared" ref="D38:M38" si="31">D136/D$142*D$6</f>
        <v>0</v>
      </c>
      <c r="E38" s="195">
        <f t="shared" si="31"/>
        <v>0</v>
      </c>
      <c r="F38" s="195">
        <f t="shared" si="31"/>
        <v>0</v>
      </c>
      <c r="G38" s="195">
        <f t="shared" si="31"/>
        <v>0</v>
      </c>
      <c r="H38" s="195">
        <f t="shared" si="31"/>
        <v>0</v>
      </c>
      <c r="I38" s="195">
        <f t="shared" si="31"/>
        <v>0</v>
      </c>
      <c r="J38" s="195">
        <f t="shared" si="31"/>
        <v>0</v>
      </c>
      <c r="K38" s="195">
        <f t="shared" si="31"/>
        <v>0</v>
      </c>
      <c r="L38" s="195">
        <f t="shared" si="31"/>
        <v>0</v>
      </c>
      <c r="M38" s="195">
        <f t="shared" si="31"/>
        <v>0</v>
      </c>
    </row>
    <row r="39" spans="2:13" x14ac:dyDescent="0.25">
      <c r="B39" s="212" t="s">
        <v>174</v>
      </c>
      <c r="C39" s="254" t="s">
        <v>92</v>
      </c>
      <c r="D39" s="195">
        <f t="shared" ref="D39:M39" si="32">D137/D$142*D$6</f>
        <v>0</v>
      </c>
      <c r="E39" s="195">
        <f t="shared" si="32"/>
        <v>0</v>
      </c>
      <c r="F39" s="195">
        <f t="shared" si="32"/>
        <v>0</v>
      </c>
      <c r="G39" s="195">
        <f t="shared" si="32"/>
        <v>0</v>
      </c>
      <c r="H39" s="195">
        <f t="shared" si="32"/>
        <v>0</v>
      </c>
      <c r="I39" s="195">
        <f t="shared" si="32"/>
        <v>0</v>
      </c>
      <c r="J39" s="195">
        <f t="shared" si="32"/>
        <v>0</v>
      </c>
      <c r="K39" s="195">
        <f t="shared" si="32"/>
        <v>0</v>
      </c>
      <c r="L39" s="195">
        <f t="shared" si="32"/>
        <v>0</v>
      </c>
      <c r="M39" s="195">
        <f t="shared" si="32"/>
        <v>0</v>
      </c>
    </row>
    <row r="40" spans="2:13" x14ac:dyDescent="0.25">
      <c r="B40" s="212" t="s">
        <v>175</v>
      </c>
      <c r="C40" s="254" t="s">
        <v>92</v>
      </c>
      <c r="D40" s="195">
        <f t="shared" ref="D40:M40" si="33">D138/D$142*D$6</f>
        <v>74862.311249999999</v>
      </c>
      <c r="E40" s="195">
        <f t="shared" si="33"/>
        <v>78865.664462809917</v>
      </c>
      <c r="F40" s="195">
        <f t="shared" si="33"/>
        <v>83361.3023655914</v>
      </c>
      <c r="G40" s="195">
        <f t="shared" si="33"/>
        <v>82458.50678733032</v>
      </c>
      <c r="H40" s="195">
        <f t="shared" si="33"/>
        <v>88066.730994152036</v>
      </c>
      <c r="I40" s="195">
        <f t="shared" si="33"/>
        <v>84117.945671378096</v>
      </c>
      <c r="J40" s="195">
        <f t="shared" si="33"/>
        <v>85879.818872987467</v>
      </c>
      <c r="K40" s="195">
        <f t="shared" si="33"/>
        <v>92040.812129502956</v>
      </c>
      <c r="L40" s="195">
        <f t="shared" si="33"/>
        <v>92944.727272727279</v>
      </c>
      <c r="M40" s="195">
        <f t="shared" si="33"/>
        <v>90085.708381171076</v>
      </c>
    </row>
    <row r="41" spans="2:13" x14ac:dyDescent="0.25">
      <c r="B41" s="212" t="s">
        <v>176</v>
      </c>
      <c r="C41" s="254" t="s">
        <v>92</v>
      </c>
      <c r="D41" s="195">
        <f t="shared" ref="D41:M41" si="34">D139/D$142*D$6</f>
        <v>1581.598125</v>
      </c>
      <c r="E41" s="195">
        <f t="shared" si="34"/>
        <v>1860.0392561983472</v>
      </c>
      <c r="F41" s="195">
        <f t="shared" si="34"/>
        <v>2253.0081720430107</v>
      </c>
      <c r="G41" s="195">
        <f t="shared" si="34"/>
        <v>3394.1758241758243</v>
      </c>
      <c r="H41" s="195">
        <f t="shared" si="34"/>
        <v>3331.1293047433396</v>
      </c>
      <c r="I41" s="195">
        <f t="shared" si="34"/>
        <v>3522.1799911660773</v>
      </c>
      <c r="J41" s="195">
        <f t="shared" si="34"/>
        <v>4130.9279964221823</v>
      </c>
      <c r="K41" s="195">
        <f t="shared" si="34"/>
        <v>0</v>
      </c>
      <c r="L41" s="195">
        <f t="shared" si="34"/>
        <v>0</v>
      </c>
      <c r="M41" s="195">
        <f t="shared" si="34"/>
        <v>5273.309758897818</v>
      </c>
    </row>
    <row r="42" spans="2:13" x14ac:dyDescent="0.25">
      <c r="B42" s="212" t="s">
        <v>177</v>
      </c>
      <c r="C42" s="254" t="s">
        <v>92</v>
      </c>
      <c r="D42" s="195">
        <f t="shared" ref="D42:M42" si="35">D140/D$142*D$6</f>
        <v>70820.449374999997</v>
      </c>
      <c r="E42" s="195">
        <f t="shared" si="35"/>
        <v>75517.593801652896</v>
      </c>
      <c r="F42" s="195">
        <f t="shared" si="35"/>
        <v>77011.915698924728</v>
      </c>
      <c r="G42" s="195">
        <f t="shared" si="35"/>
        <v>72076.321913380743</v>
      </c>
      <c r="H42" s="195">
        <f t="shared" si="35"/>
        <v>73493.04028589993</v>
      </c>
      <c r="I42" s="195">
        <f t="shared" si="35"/>
        <v>73137.03158127208</v>
      </c>
      <c r="J42" s="195">
        <f t="shared" si="35"/>
        <v>67616.768783542037</v>
      </c>
      <c r="K42" s="195">
        <f t="shared" si="35"/>
        <v>72383.854765161886</v>
      </c>
      <c r="L42" s="195">
        <f t="shared" si="35"/>
        <v>77611.206275957535</v>
      </c>
      <c r="M42" s="195">
        <f t="shared" si="35"/>
        <v>67674.141905855344</v>
      </c>
    </row>
    <row r="44" spans="2:13" x14ac:dyDescent="0.25">
      <c r="B44" s="2" t="s">
        <v>249</v>
      </c>
    </row>
    <row r="45" spans="2:13" x14ac:dyDescent="0.25">
      <c r="B45" s="1" t="s">
        <v>250</v>
      </c>
    </row>
    <row r="46" spans="2:13" x14ac:dyDescent="0.25">
      <c r="B46" s="1" t="s">
        <v>198</v>
      </c>
    </row>
    <row r="47" spans="2:13" ht="15.75" customHeight="1" x14ac:dyDescent="0.25">
      <c r="B47" s="542" t="s">
        <v>262</v>
      </c>
      <c r="C47" s="542"/>
      <c r="D47" s="542"/>
      <c r="E47" s="542"/>
      <c r="F47" s="542"/>
      <c r="G47" s="542"/>
      <c r="H47" s="542"/>
      <c r="I47" s="542"/>
      <c r="J47" s="542"/>
      <c r="K47" s="542"/>
      <c r="L47" s="542"/>
      <c r="M47" s="542"/>
    </row>
    <row r="48" spans="2:13" ht="15.75" customHeight="1" x14ac:dyDescent="0.25">
      <c r="B48" s="542"/>
      <c r="C48" s="542"/>
      <c r="D48" s="542"/>
      <c r="E48" s="542"/>
      <c r="F48" s="542"/>
      <c r="G48" s="542"/>
      <c r="H48" s="542"/>
      <c r="I48" s="542"/>
      <c r="J48" s="542"/>
      <c r="K48" s="542"/>
      <c r="L48" s="542"/>
      <c r="M48" s="542"/>
    </row>
    <row r="49" spans="2:28" x14ac:dyDescent="0.25">
      <c r="B49" s="542"/>
      <c r="C49" s="542"/>
      <c r="D49" s="542"/>
      <c r="E49" s="542"/>
      <c r="F49" s="542"/>
      <c r="G49" s="542"/>
      <c r="H49" s="542"/>
      <c r="I49" s="542"/>
      <c r="J49" s="542"/>
      <c r="K49" s="542"/>
      <c r="L49" s="542"/>
      <c r="M49" s="542"/>
    </row>
    <row r="50" spans="2:28" x14ac:dyDescent="0.25">
      <c r="B50" s="213"/>
      <c r="C50" s="213"/>
      <c r="D50" s="213"/>
      <c r="E50" s="213"/>
      <c r="F50" s="213"/>
      <c r="G50" s="213"/>
      <c r="H50" s="213"/>
      <c r="I50" s="213"/>
      <c r="J50" s="213"/>
      <c r="K50" s="213"/>
      <c r="L50" s="213"/>
      <c r="M50" s="213"/>
    </row>
    <row r="52" spans="2:28" x14ac:dyDescent="0.25">
      <c r="B52" s="210" t="s">
        <v>253</v>
      </c>
      <c r="N52" s="70"/>
      <c r="O52" s="14"/>
      <c r="P52" s="14"/>
      <c r="Q52" s="226"/>
      <c r="R52" s="70"/>
      <c r="S52" s="70"/>
      <c r="T52" s="70"/>
      <c r="U52" s="70"/>
      <c r="V52" s="70"/>
      <c r="W52" s="70"/>
      <c r="X52" s="70"/>
      <c r="Y52" s="70"/>
      <c r="Z52" s="70"/>
      <c r="AA52" s="70"/>
      <c r="AB52" s="70"/>
    </row>
    <row r="53" spans="2:28" x14ac:dyDescent="0.25">
      <c r="C53" s="227"/>
      <c r="D53" s="227"/>
      <c r="E53" s="227"/>
      <c r="F53" s="227"/>
      <c r="G53" s="227"/>
      <c r="H53" s="227"/>
      <c r="I53" s="227"/>
      <c r="J53" s="227"/>
      <c r="N53" s="70"/>
      <c r="O53" s="14"/>
      <c r="P53" s="14"/>
      <c r="Q53" s="228"/>
      <c r="R53" s="70"/>
      <c r="S53" s="70"/>
      <c r="T53" s="70"/>
      <c r="U53" s="70"/>
      <c r="V53" s="70"/>
      <c r="W53" s="70"/>
      <c r="X53" s="70"/>
      <c r="Y53" s="70"/>
      <c r="Z53" s="70"/>
      <c r="AA53" s="70"/>
      <c r="AB53" s="70"/>
    </row>
    <row r="54" spans="2:28" x14ac:dyDescent="0.25">
      <c r="B54" s="519" t="s">
        <v>194</v>
      </c>
      <c r="C54" s="527" t="s">
        <v>541</v>
      </c>
      <c r="D54" s="528"/>
      <c r="E54" s="528"/>
      <c r="F54" s="528"/>
      <c r="G54" s="528"/>
      <c r="H54" s="528"/>
      <c r="I54" s="528"/>
      <c r="J54" s="528"/>
      <c r="K54" s="528"/>
      <c r="L54" s="528"/>
      <c r="M54" s="529"/>
      <c r="N54" s="70"/>
      <c r="O54" s="14"/>
      <c r="P54" s="14"/>
      <c r="Q54" s="228"/>
      <c r="R54" s="70"/>
      <c r="S54" s="70"/>
      <c r="T54" s="70"/>
      <c r="U54" s="70"/>
      <c r="V54" s="70"/>
      <c r="W54" s="70"/>
      <c r="X54" s="70"/>
      <c r="Y54" s="70"/>
      <c r="Z54" s="70"/>
      <c r="AA54" s="70"/>
      <c r="AB54" s="70"/>
    </row>
    <row r="55" spans="2:28" x14ac:dyDescent="0.25">
      <c r="B55" s="519"/>
      <c r="C55" s="430" t="s">
        <v>83</v>
      </c>
      <c r="D55" s="422" t="s">
        <v>93</v>
      </c>
      <c r="E55" s="422" t="s">
        <v>94</v>
      </c>
      <c r="F55" s="422" t="s">
        <v>84</v>
      </c>
      <c r="G55" s="422" t="s">
        <v>85</v>
      </c>
      <c r="H55" s="422" t="s">
        <v>86</v>
      </c>
      <c r="I55" s="422" t="s">
        <v>87</v>
      </c>
      <c r="J55" s="422" t="s">
        <v>88</v>
      </c>
      <c r="K55" s="422" t="s">
        <v>89</v>
      </c>
      <c r="L55" s="422" t="s">
        <v>90</v>
      </c>
      <c r="M55" s="422" t="s">
        <v>95</v>
      </c>
      <c r="N55" s="70"/>
      <c r="O55" s="14"/>
      <c r="P55" s="14"/>
      <c r="Q55" s="228"/>
      <c r="R55" s="70"/>
      <c r="S55" s="70"/>
      <c r="T55" s="70"/>
      <c r="U55" s="70"/>
      <c r="V55" s="70"/>
      <c r="W55" s="70"/>
      <c r="X55" s="70"/>
      <c r="Y55" s="70"/>
      <c r="Z55" s="70"/>
      <c r="AA55" s="70"/>
      <c r="AB55" s="70"/>
    </row>
    <row r="56" spans="2:28" x14ac:dyDescent="0.25">
      <c r="B56" s="212" t="s">
        <v>143</v>
      </c>
      <c r="C56" s="211" t="s">
        <v>228</v>
      </c>
      <c r="D56" s="195">
        <v>0</v>
      </c>
      <c r="E56" s="195">
        <v>0</v>
      </c>
      <c r="F56" s="195">
        <v>0</v>
      </c>
      <c r="G56" s="195">
        <v>0</v>
      </c>
      <c r="H56" s="195">
        <v>0</v>
      </c>
      <c r="I56" s="195">
        <v>0</v>
      </c>
      <c r="J56" s="195">
        <v>0</v>
      </c>
      <c r="K56" s="195">
        <v>0</v>
      </c>
      <c r="L56" s="195">
        <v>0</v>
      </c>
      <c r="M56" s="195">
        <v>0</v>
      </c>
      <c r="N56" s="229"/>
      <c r="O56" s="14"/>
      <c r="P56" s="14"/>
      <c r="Q56" s="228"/>
      <c r="R56" s="70"/>
      <c r="S56" s="70"/>
      <c r="T56" s="70"/>
      <c r="U56" s="70"/>
      <c r="V56" s="70"/>
      <c r="W56" s="70"/>
      <c r="X56" s="70"/>
      <c r="Y56" s="70"/>
      <c r="Z56" s="70"/>
      <c r="AA56" s="70"/>
      <c r="AB56" s="70"/>
    </row>
    <row r="57" spans="2:28" x14ac:dyDescent="0.25">
      <c r="B57" s="212" t="s">
        <v>144</v>
      </c>
      <c r="C57" s="211" t="s">
        <v>228</v>
      </c>
      <c r="D57" s="195">
        <v>160</v>
      </c>
      <c r="E57" s="195">
        <v>160</v>
      </c>
      <c r="F57" s="195">
        <v>157</v>
      </c>
      <c r="G57" s="195">
        <v>160</v>
      </c>
      <c r="H57" s="195">
        <v>156</v>
      </c>
      <c r="I57" s="195">
        <v>157</v>
      </c>
      <c r="J57" s="195">
        <v>161</v>
      </c>
      <c r="K57" s="195">
        <v>152</v>
      </c>
      <c r="L57" s="195">
        <v>147</v>
      </c>
      <c r="M57" s="195">
        <v>147</v>
      </c>
      <c r="N57" s="229"/>
      <c r="O57" s="14"/>
      <c r="P57" s="14"/>
      <c r="Q57" s="228"/>
      <c r="R57" s="70"/>
      <c r="S57" s="70"/>
      <c r="T57" s="70"/>
      <c r="U57" s="70"/>
      <c r="V57" s="70"/>
      <c r="W57" s="70"/>
      <c r="X57" s="70"/>
      <c r="Y57" s="70"/>
      <c r="Z57" s="70"/>
      <c r="AA57" s="70"/>
      <c r="AB57" s="70"/>
    </row>
    <row r="58" spans="2:28" x14ac:dyDescent="0.25">
      <c r="B58" s="212" t="s">
        <v>145</v>
      </c>
      <c r="C58" s="211" t="s">
        <v>228</v>
      </c>
      <c r="D58" s="195">
        <v>0</v>
      </c>
      <c r="E58" s="195">
        <v>0</v>
      </c>
      <c r="F58" s="195">
        <v>0</v>
      </c>
      <c r="G58" s="195">
        <v>0</v>
      </c>
      <c r="H58" s="195">
        <v>0</v>
      </c>
      <c r="I58" s="195">
        <v>0</v>
      </c>
      <c r="J58" s="195">
        <v>0</v>
      </c>
      <c r="K58" s="195">
        <v>0</v>
      </c>
      <c r="L58" s="195">
        <v>0</v>
      </c>
      <c r="M58" s="195">
        <v>0</v>
      </c>
      <c r="N58" s="229"/>
      <c r="O58" s="14"/>
      <c r="P58" s="14"/>
      <c r="Q58" s="228"/>
      <c r="R58" s="70"/>
      <c r="S58" s="70"/>
      <c r="T58" s="70"/>
      <c r="U58" s="70"/>
      <c r="V58" s="70"/>
      <c r="W58" s="70"/>
      <c r="X58" s="70"/>
      <c r="Y58" s="70"/>
      <c r="Z58" s="70"/>
      <c r="AA58" s="70"/>
      <c r="AB58" s="70"/>
    </row>
    <row r="59" spans="2:28" x14ac:dyDescent="0.25">
      <c r="B59" s="212" t="s">
        <v>146</v>
      </c>
      <c r="C59" s="211" t="s">
        <v>228</v>
      </c>
      <c r="D59" s="230">
        <v>9</v>
      </c>
      <c r="E59" s="230">
        <v>7</v>
      </c>
      <c r="F59" s="231">
        <v>9</v>
      </c>
      <c r="G59" s="231">
        <v>9</v>
      </c>
      <c r="H59" s="231">
        <v>7</v>
      </c>
      <c r="I59" s="232">
        <v>7</v>
      </c>
      <c r="J59" s="232">
        <v>7</v>
      </c>
      <c r="K59" s="233">
        <v>0</v>
      </c>
      <c r="L59" s="234">
        <v>0</v>
      </c>
      <c r="M59" s="234">
        <v>8</v>
      </c>
      <c r="N59" s="229"/>
      <c r="O59" s="14"/>
      <c r="P59" s="14"/>
      <c r="Q59" s="228"/>
      <c r="R59" s="70"/>
      <c r="S59" s="70"/>
      <c r="T59" s="70"/>
      <c r="U59" s="70"/>
      <c r="V59" s="70"/>
      <c r="W59" s="70"/>
      <c r="X59" s="70"/>
      <c r="Y59" s="70"/>
      <c r="Z59" s="70"/>
      <c r="AA59" s="70"/>
      <c r="AB59" s="70"/>
    </row>
    <row r="60" spans="2:28" x14ac:dyDescent="0.25">
      <c r="B60" s="212" t="s">
        <v>147</v>
      </c>
      <c r="C60" s="211" t="s">
        <v>228</v>
      </c>
      <c r="D60" s="195">
        <v>3</v>
      </c>
      <c r="E60" s="195">
        <v>2</v>
      </c>
      <c r="F60" s="195">
        <v>2</v>
      </c>
      <c r="G60" s="195">
        <v>1</v>
      </c>
      <c r="H60" s="195">
        <v>1</v>
      </c>
      <c r="I60" s="195">
        <v>1</v>
      </c>
      <c r="J60" s="195">
        <v>1</v>
      </c>
      <c r="K60" s="195">
        <v>0</v>
      </c>
      <c r="L60" s="195">
        <v>0</v>
      </c>
      <c r="M60" s="195">
        <v>2</v>
      </c>
      <c r="N60" s="229"/>
      <c r="O60" s="14"/>
      <c r="P60" s="14"/>
      <c r="Q60" s="228"/>
      <c r="R60" s="70"/>
      <c r="S60" s="70"/>
      <c r="T60" s="70"/>
      <c r="U60" s="70"/>
      <c r="V60" s="70"/>
      <c r="W60" s="70"/>
      <c r="X60" s="70"/>
      <c r="Y60" s="70"/>
      <c r="Z60" s="70"/>
      <c r="AA60" s="70"/>
      <c r="AB60" s="70"/>
    </row>
    <row r="61" spans="2:28" x14ac:dyDescent="0.25">
      <c r="B61" s="212" t="s">
        <v>229</v>
      </c>
      <c r="C61" s="211" t="s">
        <v>228</v>
      </c>
      <c r="D61" s="195">
        <f t="shared" ref="D61:M61" si="36">$C$150</f>
        <v>0</v>
      </c>
      <c r="E61" s="195">
        <f t="shared" si="36"/>
        <v>0</v>
      </c>
      <c r="F61" s="195">
        <f t="shared" si="36"/>
        <v>0</v>
      </c>
      <c r="G61" s="195">
        <f t="shared" si="36"/>
        <v>0</v>
      </c>
      <c r="H61" s="195">
        <f t="shared" si="36"/>
        <v>0</v>
      </c>
      <c r="I61" s="195">
        <f t="shared" si="36"/>
        <v>0</v>
      </c>
      <c r="J61" s="195">
        <f t="shared" si="36"/>
        <v>0</v>
      </c>
      <c r="K61" s="195">
        <f t="shared" si="36"/>
        <v>0</v>
      </c>
      <c r="L61" s="195">
        <f t="shared" si="36"/>
        <v>0</v>
      </c>
      <c r="M61" s="195">
        <f t="shared" si="36"/>
        <v>0</v>
      </c>
      <c r="N61" s="229"/>
      <c r="O61" s="14"/>
      <c r="P61" s="14"/>
      <c r="Q61" s="228"/>
      <c r="R61" s="70"/>
      <c r="S61" s="70"/>
      <c r="T61" s="70"/>
      <c r="U61" s="70"/>
      <c r="V61" s="70"/>
      <c r="W61" s="70"/>
      <c r="X61" s="70"/>
      <c r="Y61" s="70"/>
      <c r="Z61" s="70"/>
      <c r="AA61" s="70"/>
      <c r="AB61" s="70"/>
    </row>
    <row r="62" spans="2:28" x14ac:dyDescent="0.25">
      <c r="B62" s="212" t="s">
        <v>149</v>
      </c>
      <c r="C62" s="211" t="s">
        <v>228</v>
      </c>
      <c r="D62" s="195">
        <v>13</v>
      </c>
      <c r="E62" s="195">
        <v>14</v>
      </c>
      <c r="F62" s="195">
        <v>15</v>
      </c>
      <c r="G62" s="195">
        <v>14</v>
      </c>
      <c r="H62" s="195">
        <v>11</v>
      </c>
      <c r="I62" s="195">
        <v>10</v>
      </c>
      <c r="J62" s="195">
        <v>9</v>
      </c>
      <c r="K62" s="195">
        <v>0</v>
      </c>
      <c r="L62" s="195">
        <v>0</v>
      </c>
      <c r="M62" s="195">
        <v>7</v>
      </c>
      <c r="N62" s="229"/>
      <c r="O62" s="14"/>
      <c r="P62" s="14"/>
      <c r="Q62" s="228"/>
      <c r="R62" s="70"/>
      <c r="S62" s="14"/>
      <c r="T62" s="14"/>
      <c r="U62" s="14"/>
      <c r="V62" s="14"/>
      <c r="W62" s="14"/>
      <c r="X62" s="14"/>
      <c r="Y62" s="14"/>
      <c r="Z62" s="14"/>
      <c r="AA62" s="14"/>
      <c r="AB62" s="14"/>
    </row>
    <row r="63" spans="2:28" x14ac:dyDescent="0.25">
      <c r="B63" s="212" t="s">
        <v>230</v>
      </c>
      <c r="C63" s="211" t="s">
        <v>228</v>
      </c>
      <c r="D63" s="195">
        <f t="shared" ref="D63:J63" si="37">$C$151</f>
        <v>0</v>
      </c>
      <c r="E63" s="195">
        <f t="shared" si="37"/>
        <v>0</v>
      </c>
      <c r="F63" s="195">
        <f t="shared" si="37"/>
        <v>0</v>
      </c>
      <c r="G63" s="195">
        <f t="shared" si="37"/>
        <v>0</v>
      </c>
      <c r="H63" s="195">
        <f t="shared" si="37"/>
        <v>0</v>
      </c>
      <c r="I63" s="195">
        <f t="shared" si="37"/>
        <v>0</v>
      </c>
      <c r="J63" s="195">
        <f t="shared" si="37"/>
        <v>0</v>
      </c>
      <c r="K63" s="195">
        <v>0</v>
      </c>
      <c r="L63" s="195">
        <v>0</v>
      </c>
      <c r="M63" s="195">
        <f>$C$151</f>
        <v>0</v>
      </c>
      <c r="N63" s="229"/>
      <c r="O63" s="14"/>
      <c r="P63" s="14"/>
      <c r="Q63" s="228"/>
      <c r="R63" s="70"/>
      <c r="S63" s="70"/>
      <c r="T63" s="70"/>
      <c r="U63" s="70"/>
      <c r="V63" s="70"/>
      <c r="W63" s="70"/>
      <c r="X63" s="70"/>
      <c r="Y63" s="70"/>
      <c r="Z63" s="70"/>
      <c r="AA63" s="70"/>
      <c r="AB63" s="70"/>
    </row>
    <row r="64" spans="2:28" x14ac:dyDescent="0.25">
      <c r="B64" s="212" t="s">
        <v>231</v>
      </c>
      <c r="C64" s="211" t="s">
        <v>228</v>
      </c>
      <c r="D64" s="195">
        <f t="shared" ref="D64:J64" si="38">$C$152</f>
        <v>14</v>
      </c>
      <c r="E64" s="195">
        <f t="shared" si="38"/>
        <v>14</v>
      </c>
      <c r="F64" s="195">
        <f t="shared" si="38"/>
        <v>14</v>
      </c>
      <c r="G64" s="195">
        <f t="shared" si="38"/>
        <v>14</v>
      </c>
      <c r="H64" s="195">
        <f t="shared" si="38"/>
        <v>14</v>
      </c>
      <c r="I64" s="195">
        <f t="shared" si="38"/>
        <v>14</v>
      </c>
      <c r="J64" s="195">
        <f t="shared" si="38"/>
        <v>14</v>
      </c>
      <c r="K64" s="195">
        <v>0</v>
      </c>
      <c r="L64" s="195">
        <v>0</v>
      </c>
      <c r="M64" s="195">
        <f>$C$152</f>
        <v>14</v>
      </c>
      <c r="N64" s="229"/>
      <c r="O64" s="14"/>
      <c r="P64" s="14"/>
      <c r="Q64" s="228"/>
      <c r="R64" s="70"/>
      <c r="S64" s="70"/>
      <c r="T64" s="70"/>
      <c r="U64" s="70"/>
      <c r="V64" s="70"/>
      <c r="W64" s="70"/>
      <c r="X64" s="70"/>
      <c r="Y64" s="70"/>
      <c r="Z64" s="70"/>
      <c r="AA64" s="70"/>
      <c r="AB64" s="70"/>
    </row>
    <row r="65" spans="2:28" x14ac:dyDescent="0.25">
      <c r="B65" s="212" t="s">
        <v>152</v>
      </c>
      <c r="C65" s="211" t="s">
        <v>228</v>
      </c>
      <c r="D65" s="195">
        <v>195</v>
      </c>
      <c r="E65" s="195">
        <v>186</v>
      </c>
      <c r="F65" s="195">
        <v>171</v>
      </c>
      <c r="G65" s="195">
        <v>152</v>
      </c>
      <c r="H65" s="195">
        <v>144</v>
      </c>
      <c r="I65" s="195">
        <v>137</v>
      </c>
      <c r="J65" s="195">
        <v>125</v>
      </c>
      <c r="K65" s="195">
        <v>123</v>
      </c>
      <c r="L65" s="195">
        <v>117</v>
      </c>
      <c r="M65" s="195">
        <v>112</v>
      </c>
      <c r="N65" s="229"/>
      <c r="O65" s="14"/>
      <c r="P65" s="14"/>
      <c r="Q65" s="228"/>
      <c r="R65" s="70"/>
      <c r="S65" s="70"/>
      <c r="T65" s="70"/>
      <c r="U65" s="70"/>
      <c r="V65" s="70"/>
      <c r="W65" s="70"/>
      <c r="X65" s="70"/>
      <c r="Y65" s="70"/>
      <c r="Z65" s="70"/>
      <c r="AA65" s="70"/>
      <c r="AB65" s="70"/>
    </row>
    <row r="66" spans="2:28" x14ac:dyDescent="0.25">
      <c r="B66" s="212" t="s">
        <v>153</v>
      </c>
      <c r="C66" s="211" t="s">
        <v>228</v>
      </c>
      <c r="D66" s="195">
        <f t="shared" ref="D66:J66" si="39">D115-D63-D64</f>
        <v>12</v>
      </c>
      <c r="E66" s="195">
        <f t="shared" si="39"/>
        <v>11</v>
      </c>
      <c r="F66" s="195">
        <f t="shared" si="39"/>
        <v>11</v>
      </c>
      <c r="G66" s="195">
        <f t="shared" si="39"/>
        <v>10</v>
      </c>
      <c r="H66" s="195">
        <f t="shared" si="39"/>
        <v>9</v>
      </c>
      <c r="I66" s="195">
        <f t="shared" si="39"/>
        <v>8</v>
      </c>
      <c r="J66" s="195">
        <f t="shared" si="39"/>
        <v>11</v>
      </c>
      <c r="K66" s="195">
        <v>0</v>
      </c>
      <c r="L66" s="195">
        <v>0</v>
      </c>
      <c r="M66" s="195">
        <f>M115-M63-M64</f>
        <v>15</v>
      </c>
      <c r="N66" s="229"/>
      <c r="O66" s="14"/>
      <c r="P66" s="14"/>
      <c r="Q66" s="228"/>
      <c r="R66" s="70"/>
      <c r="S66" s="70"/>
      <c r="T66" s="70"/>
      <c r="U66" s="70"/>
      <c r="V66" s="70"/>
      <c r="W66" s="70"/>
      <c r="X66" s="70"/>
      <c r="Y66" s="70"/>
      <c r="Z66" s="70"/>
      <c r="AA66" s="70"/>
      <c r="AB66" s="70"/>
    </row>
    <row r="67" spans="2:28" x14ac:dyDescent="0.25">
      <c r="B67" s="212" t="s">
        <v>154</v>
      </c>
      <c r="C67" s="211" t="s">
        <v>228</v>
      </c>
      <c r="D67" s="195">
        <v>374</v>
      </c>
      <c r="E67" s="195">
        <v>383</v>
      </c>
      <c r="F67" s="195">
        <v>396</v>
      </c>
      <c r="G67" s="195">
        <v>375</v>
      </c>
      <c r="H67" s="195">
        <v>384</v>
      </c>
      <c r="I67" s="195">
        <v>393</v>
      </c>
      <c r="J67" s="195">
        <v>394</v>
      </c>
      <c r="K67" s="195">
        <v>411</v>
      </c>
      <c r="L67" s="195">
        <v>422</v>
      </c>
      <c r="M67" s="195">
        <v>425</v>
      </c>
      <c r="N67" s="229"/>
      <c r="O67" s="14"/>
      <c r="P67" s="14"/>
      <c r="Q67" s="228"/>
      <c r="R67" s="70"/>
      <c r="S67" s="70"/>
      <c r="T67" s="70"/>
      <c r="U67" s="70"/>
      <c r="V67" s="70"/>
      <c r="W67" s="70"/>
      <c r="X67" s="70"/>
      <c r="Y67" s="70"/>
      <c r="Z67" s="70"/>
      <c r="AA67" s="70"/>
      <c r="AB67" s="70"/>
    </row>
    <row r="68" spans="2:28" x14ac:dyDescent="0.25">
      <c r="B68" s="212" t="s">
        <v>155</v>
      </c>
      <c r="C68" s="211" t="s">
        <v>228</v>
      </c>
      <c r="D68" s="195">
        <v>332</v>
      </c>
      <c r="E68" s="195">
        <v>337</v>
      </c>
      <c r="F68" s="195">
        <v>338</v>
      </c>
      <c r="G68" s="195">
        <v>359</v>
      </c>
      <c r="H68" s="195">
        <v>368</v>
      </c>
      <c r="I68" s="195">
        <v>362</v>
      </c>
      <c r="J68" s="195">
        <v>336</v>
      </c>
      <c r="K68" s="195">
        <v>338</v>
      </c>
      <c r="L68" s="195">
        <v>318</v>
      </c>
      <c r="M68" s="195">
        <v>323</v>
      </c>
      <c r="N68" s="229"/>
      <c r="O68" s="14"/>
      <c r="P68" s="14"/>
      <c r="Q68" s="228"/>
      <c r="R68" s="70"/>
      <c r="S68" s="70"/>
      <c r="T68" s="70"/>
      <c r="U68" s="70"/>
      <c r="V68" s="70"/>
      <c r="W68" s="70"/>
      <c r="X68" s="70"/>
      <c r="Y68" s="70"/>
      <c r="Z68" s="70"/>
      <c r="AA68" s="70"/>
      <c r="AB68" s="70"/>
    </row>
    <row r="69" spans="2:28" x14ac:dyDescent="0.25">
      <c r="B69" s="212" t="s">
        <v>156</v>
      </c>
      <c r="C69" s="211" t="s">
        <v>228</v>
      </c>
      <c r="D69" s="195">
        <v>8</v>
      </c>
      <c r="E69" s="195">
        <v>7</v>
      </c>
      <c r="F69" s="195">
        <v>12</v>
      </c>
      <c r="G69" s="195">
        <v>17</v>
      </c>
      <c r="H69" s="195">
        <v>5</v>
      </c>
      <c r="I69" s="195">
        <v>25</v>
      </c>
      <c r="J69" s="195">
        <v>27</v>
      </c>
      <c r="K69" s="195">
        <v>0</v>
      </c>
      <c r="L69" s="195">
        <v>0</v>
      </c>
      <c r="M69" s="195">
        <v>27</v>
      </c>
      <c r="N69" s="229"/>
      <c r="O69" s="14"/>
      <c r="P69" s="14"/>
      <c r="Q69" s="228"/>
      <c r="R69" s="70"/>
      <c r="S69" s="70"/>
      <c r="T69" s="70"/>
      <c r="U69" s="70"/>
      <c r="V69" s="70"/>
      <c r="W69" s="70"/>
      <c r="X69" s="70"/>
      <c r="Y69" s="70"/>
      <c r="Z69" s="70"/>
      <c r="AA69" s="70"/>
      <c r="AB69" s="70"/>
    </row>
    <row r="70" spans="2:28" x14ac:dyDescent="0.25">
      <c r="B70" s="212" t="s">
        <v>157</v>
      </c>
      <c r="C70" s="211" t="s">
        <v>228</v>
      </c>
      <c r="D70" s="195">
        <v>0</v>
      </c>
      <c r="E70" s="195">
        <v>0</v>
      </c>
      <c r="F70" s="195">
        <v>0</v>
      </c>
      <c r="G70" s="195">
        <v>0</v>
      </c>
      <c r="H70" s="195">
        <v>0</v>
      </c>
      <c r="I70" s="195">
        <v>0</v>
      </c>
      <c r="J70" s="195">
        <v>0</v>
      </c>
      <c r="K70" s="195">
        <v>0</v>
      </c>
      <c r="L70" s="195">
        <v>0</v>
      </c>
      <c r="M70" s="195">
        <v>0</v>
      </c>
      <c r="N70" s="229"/>
      <c r="O70" s="14"/>
      <c r="P70" s="14"/>
      <c r="Q70" s="228"/>
      <c r="R70" s="70"/>
      <c r="S70" s="70"/>
      <c r="T70" s="70"/>
      <c r="U70" s="70"/>
      <c r="V70" s="70"/>
      <c r="W70" s="70"/>
      <c r="X70" s="70"/>
      <c r="Y70" s="70"/>
      <c r="Z70" s="70"/>
      <c r="AA70" s="70"/>
      <c r="AB70" s="70"/>
    </row>
    <row r="71" spans="2:28" x14ac:dyDescent="0.25">
      <c r="B71" s="212" t="s">
        <v>158</v>
      </c>
      <c r="C71" s="211" t="s">
        <v>228</v>
      </c>
      <c r="D71" s="195">
        <v>25</v>
      </c>
      <c r="E71" s="195">
        <v>24</v>
      </c>
      <c r="F71" s="195">
        <v>25</v>
      </c>
      <c r="G71" s="195">
        <v>22</v>
      </c>
      <c r="H71" s="195">
        <v>22</v>
      </c>
      <c r="I71" s="195">
        <v>20</v>
      </c>
      <c r="J71" s="195">
        <v>19</v>
      </c>
      <c r="K71" s="195">
        <v>0</v>
      </c>
      <c r="L71" s="195">
        <v>0</v>
      </c>
      <c r="M71" s="195">
        <v>23</v>
      </c>
      <c r="N71" s="229"/>
      <c r="O71" s="14"/>
      <c r="P71" s="14"/>
      <c r="Q71" s="228"/>
      <c r="R71" s="70"/>
      <c r="S71" s="70"/>
      <c r="T71" s="70"/>
      <c r="U71" s="70"/>
      <c r="V71" s="70"/>
      <c r="W71" s="70"/>
      <c r="X71" s="70"/>
      <c r="Y71" s="70"/>
      <c r="Z71" s="70"/>
      <c r="AA71" s="70"/>
      <c r="AB71" s="70"/>
    </row>
    <row r="72" spans="2:28" x14ac:dyDescent="0.25">
      <c r="B72" s="212" t="s">
        <v>159</v>
      </c>
      <c r="C72" s="211" t="s">
        <v>228</v>
      </c>
      <c r="D72" s="230">
        <v>199</v>
      </c>
      <c r="E72" s="230">
        <v>206</v>
      </c>
      <c r="F72" s="231">
        <v>202</v>
      </c>
      <c r="G72" s="231">
        <v>218</v>
      </c>
      <c r="H72" s="231">
        <v>225</v>
      </c>
      <c r="I72" s="232">
        <v>210</v>
      </c>
      <c r="J72" s="232">
        <v>205</v>
      </c>
      <c r="K72" s="233">
        <v>205</v>
      </c>
      <c r="L72" s="234">
        <v>205</v>
      </c>
      <c r="M72" s="234">
        <v>195</v>
      </c>
      <c r="N72" s="229"/>
      <c r="O72" s="14"/>
      <c r="P72" s="14"/>
      <c r="Q72" s="228"/>
      <c r="R72" s="70"/>
      <c r="S72" s="70"/>
      <c r="T72" s="70"/>
      <c r="U72" s="70"/>
      <c r="V72" s="70"/>
      <c r="W72" s="70"/>
      <c r="X72" s="70"/>
      <c r="Y72" s="70"/>
      <c r="Z72" s="70"/>
      <c r="AA72" s="70"/>
      <c r="AB72" s="70"/>
    </row>
    <row r="73" spans="2:28" x14ac:dyDescent="0.25">
      <c r="B73" s="212" t="s">
        <v>160</v>
      </c>
      <c r="C73" s="211" t="s">
        <v>228</v>
      </c>
      <c r="D73" s="230">
        <v>896</v>
      </c>
      <c r="E73" s="230">
        <v>875</v>
      </c>
      <c r="F73" s="231">
        <v>784</v>
      </c>
      <c r="G73" s="231">
        <v>778</v>
      </c>
      <c r="H73" s="231">
        <v>746</v>
      </c>
      <c r="I73" s="232">
        <v>748</v>
      </c>
      <c r="J73" s="232">
        <v>726</v>
      </c>
      <c r="K73" s="233">
        <v>760</v>
      </c>
      <c r="L73" s="233">
        <v>724</v>
      </c>
      <c r="M73" s="233">
        <v>734</v>
      </c>
      <c r="N73" s="229"/>
      <c r="O73" s="14"/>
      <c r="P73" s="14"/>
      <c r="Q73" s="228"/>
      <c r="R73" s="70"/>
      <c r="S73" s="70"/>
      <c r="T73" s="70"/>
      <c r="U73" s="70"/>
      <c r="V73" s="70"/>
      <c r="W73" s="70"/>
      <c r="X73" s="70"/>
      <c r="Y73" s="70"/>
      <c r="Z73" s="70"/>
      <c r="AA73" s="70"/>
      <c r="AB73" s="70"/>
    </row>
    <row r="74" spans="2:28" x14ac:dyDescent="0.25">
      <c r="B74" s="212" t="s">
        <v>161</v>
      </c>
      <c r="C74" s="211" t="s">
        <v>228</v>
      </c>
      <c r="D74" s="195">
        <v>0</v>
      </c>
      <c r="E74" s="195">
        <v>0</v>
      </c>
      <c r="F74" s="195">
        <v>0</v>
      </c>
      <c r="G74" s="195">
        <v>0</v>
      </c>
      <c r="H74" s="195">
        <v>0</v>
      </c>
      <c r="I74" s="195">
        <v>0</v>
      </c>
      <c r="J74" s="195">
        <v>0</v>
      </c>
      <c r="K74" s="195">
        <v>0</v>
      </c>
      <c r="L74" s="195">
        <v>0</v>
      </c>
      <c r="M74" s="195">
        <v>0</v>
      </c>
      <c r="N74" s="229"/>
      <c r="O74" s="14"/>
      <c r="P74" s="14"/>
      <c r="Q74" s="228"/>
      <c r="R74" s="70"/>
      <c r="S74" s="70"/>
      <c r="T74" s="70"/>
      <c r="U74" s="70"/>
      <c r="V74" s="70"/>
      <c r="W74" s="70"/>
      <c r="X74" s="70"/>
      <c r="Y74" s="70"/>
      <c r="Z74" s="70"/>
      <c r="AA74" s="70"/>
      <c r="AB74" s="70"/>
    </row>
    <row r="75" spans="2:28" x14ac:dyDescent="0.25">
      <c r="B75" s="212" t="s">
        <v>162</v>
      </c>
      <c r="C75" s="211" t="s">
        <v>228</v>
      </c>
      <c r="D75" s="195">
        <v>61</v>
      </c>
      <c r="E75" s="195">
        <v>67</v>
      </c>
      <c r="F75" s="195">
        <v>71</v>
      </c>
      <c r="G75" s="195">
        <v>68</v>
      </c>
      <c r="H75" s="195">
        <v>70</v>
      </c>
      <c r="I75" s="195">
        <v>65</v>
      </c>
      <c r="J75" s="195">
        <v>60</v>
      </c>
      <c r="K75" s="195">
        <v>61</v>
      </c>
      <c r="L75" s="195">
        <v>58</v>
      </c>
      <c r="M75" s="195">
        <v>59</v>
      </c>
      <c r="N75" s="229"/>
      <c r="O75" s="14"/>
      <c r="P75" s="14"/>
      <c r="Q75" s="228"/>
      <c r="R75" s="70"/>
      <c r="S75" s="70"/>
      <c r="T75" s="70"/>
      <c r="U75" s="70"/>
      <c r="V75" s="70"/>
      <c r="W75" s="70"/>
      <c r="X75" s="70"/>
      <c r="Y75" s="70"/>
      <c r="Z75" s="70"/>
      <c r="AA75" s="70"/>
      <c r="AB75" s="70"/>
    </row>
    <row r="76" spans="2:28" x14ac:dyDescent="0.25">
      <c r="B76" s="212" t="s">
        <v>163</v>
      </c>
      <c r="C76" s="211" t="s">
        <v>228</v>
      </c>
      <c r="D76" s="195">
        <v>542</v>
      </c>
      <c r="E76" s="195">
        <v>546</v>
      </c>
      <c r="F76" s="195">
        <v>547</v>
      </c>
      <c r="G76" s="195">
        <v>541</v>
      </c>
      <c r="H76" s="195">
        <v>540</v>
      </c>
      <c r="I76" s="195">
        <v>522</v>
      </c>
      <c r="J76" s="195">
        <v>493</v>
      </c>
      <c r="K76" s="195">
        <v>495</v>
      </c>
      <c r="L76" s="195">
        <v>495</v>
      </c>
      <c r="M76" s="195">
        <v>508</v>
      </c>
      <c r="N76" s="229"/>
      <c r="O76" s="14"/>
      <c r="P76" s="14"/>
      <c r="Q76" s="228"/>
      <c r="R76" s="70"/>
      <c r="S76" s="70"/>
      <c r="T76" s="70"/>
      <c r="U76" s="70"/>
      <c r="V76" s="70"/>
      <c r="W76" s="70"/>
      <c r="X76" s="70"/>
      <c r="Y76" s="70"/>
      <c r="Z76" s="70"/>
      <c r="AA76" s="70"/>
      <c r="AB76" s="70"/>
    </row>
    <row r="77" spans="2:28" x14ac:dyDescent="0.25">
      <c r="B77" s="212" t="s">
        <v>164</v>
      </c>
      <c r="C77" s="211" t="s">
        <v>228</v>
      </c>
      <c r="D77" s="195">
        <v>0</v>
      </c>
      <c r="E77" s="195">
        <v>0</v>
      </c>
      <c r="F77" s="195">
        <v>0</v>
      </c>
      <c r="G77" s="195">
        <v>0</v>
      </c>
      <c r="H77" s="195">
        <v>0</v>
      </c>
      <c r="I77" s="195">
        <v>0</v>
      </c>
      <c r="J77" s="195">
        <v>0</v>
      </c>
      <c r="K77" s="195">
        <v>0</v>
      </c>
      <c r="L77" s="195">
        <v>0</v>
      </c>
      <c r="M77" s="195">
        <v>0</v>
      </c>
      <c r="N77" s="229"/>
      <c r="O77" s="14"/>
      <c r="P77" s="14"/>
      <c r="Q77" s="228"/>
      <c r="R77" s="70"/>
      <c r="S77" s="70"/>
      <c r="T77" s="70"/>
      <c r="U77" s="70"/>
      <c r="V77" s="70"/>
      <c r="W77" s="70"/>
      <c r="X77" s="70"/>
      <c r="Y77" s="70"/>
      <c r="Z77" s="70"/>
      <c r="AA77" s="70"/>
      <c r="AB77" s="70"/>
    </row>
    <row r="78" spans="2:28" x14ac:dyDescent="0.25">
      <c r="B78" s="212" t="s">
        <v>232</v>
      </c>
      <c r="C78" s="211" t="s">
        <v>228</v>
      </c>
      <c r="D78" s="230">
        <f>(D141-D82-D88)*$D$163</f>
        <v>32.244130042143283</v>
      </c>
      <c r="E78" s="230">
        <f t="shared" ref="E78:K78" si="40">(E141-E82-E88)*$D$163</f>
        <v>37.472907886815172</v>
      </c>
      <c r="F78" s="230">
        <f t="shared" si="40"/>
        <v>33.115593016255268</v>
      </c>
      <c r="G78" s="230">
        <f t="shared" si="40"/>
        <v>31.372667068031305</v>
      </c>
      <c r="H78" s="230">
        <f t="shared" si="40"/>
        <v>31.372667068031305</v>
      </c>
      <c r="I78" s="230">
        <f t="shared" si="40"/>
        <v>33.115593016255268</v>
      </c>
      <c r="J78" s="230">
        <f t="shared" si="40"/>
        <v>128.97652016857313</v>
      </c>
      <c r="K78" s="230">
        <f t="shared" si="40"/>
        <v>128.97652016857313</v>
      </c>
      <c r="L78" s="195">
        <v>0</v>
      </c>
      <c r="M78" s="195">
        <v>0</v>
      </c>
      <c r="N78" s="229"/>
      <c r="O78" s="14"/>
      <c r="P78" s="14"/>
      <c r="Q78" s="228"/>
      <c r="R78" s="70"/>
      <c r="S78" s="70"/>
      <c r="T78" s="70"/>
      <c r="U78" s="70"/>
      <c r="V78" s="70"/>
      <c r="W78" s="70"/>
      <c r="X78" s="70"/>
      <c r="Y78" s="70"/>
      <c r="Z78" s="70"/>
      <c r="AA78" s="70"/>
      <c r="AB78" s="70"/>
    </row>
    <row r="79" spans="2:28" x14ac:dyDescent="0.25">
      <c r="B79" s="212" t="s">
        <v>166</v>
      </c>
      <c r="C79" s="211" t="s">
        <v>228</v>
      </c>
      <c r="D79" s="195">
        <v>0</v>
      </c>
      <c r="E79" s="195">
        <v>0</v>
      </c>
      <c r="F79" s="195">
        <v>0</v>
      </c>
      <c r="G79" s="195">
        <v>0</v>
      </c>
      <c r="H79" s="195">
        <v>0</v>
      </c>
      <c r="I79" s="195">
        <v>0</v>
      </c>
      <c r="J79" s="195">
        <v>0</v>
      </c>
      <c r="K79" s="195">
        <v>0</v>
      </c>
      <c r="L79" s="195">
        <v>0</v>
      </c>
      <c r="M79" s="195">
        <v>0</v>
      </c>
      <c r="N79" s="229"/>
      <c r="O79" s="14"/>
      <c r="P79" s="14"/>
      <c r="Q79" s="228"/>
      <c r="R79" s="70"/>
      <c r="S79" s="70"/>
      <c r="T79" s="70"/>
      <c r="U79" s="70"/>
      <c r="V79" s="70"/>
      <c r="W79" s="70"/>
      <c r="X79" s="70"/>
      <c r="Y79" s="70"/>
      <c r="Z79" s="70"/>
      <c r="AA79" s="70"/>
      <c r="AB79" s="70"/>
    </row>
    <row r="80" spans="2:28" x14ac:dyDescent="0.25">
      <c r="B80" s="212" t="s">
        <v>233</v>
      </c>
      <c r="C80" s="211" t="s">
        <v>228</v>
      </c>
      <c r="D80" s="230">
        <f t="shared" ref="D80:K80" si="41">D141-D82-D88-D78</f>
        <v>4.7558699578567172</v>
      </c>
      <c r="E80" s="230">
        <f t="shared" si="41"/>
        <v>5.5270921131848283</v>
      </c>
      <c r="F80" s="230">
        <f t="shared" si="41"/>
        <v>4.8844069837447321</v>
      </c>
      <c r="G80" s="230">
        <f t="shared" si="41"/>
        <v>4.6273329319686951</v>
      </c>
      <c r="H80" s="230">
        <f t="shared" si="41"/>
        <v>4.6273329319686951</v>
      </c>
      <c r="I80" s="230">
        <f t="shared" si="41"/>
        <v>4.8844069837447321</v>
      </c>
      <c r="J80" s="230">
        <f t="shared" si="41"/>
        <v>19.023479831426869</v>
      </c>
      <c r="K80" s="230">
        <f t="shared" si="41"/>
        <v>19.023479831426869</v>
      </c>
      <c r="L80" s="195">
        <v>0</v>
      </c>
      <c r="M80" s="195">
        <v>0</v>
      </c>
      <c r="N80" s="229"/>
      <c r="O80" s="14"/>
      <c r="P80" s="14"/>
      <c r="Q80" s="228"/>
      <c r="R80" s="70"/>
      <c r="S80" s="70"/>
      <c r="T80" s="70"/>
      <c r="U80" s="70"/>
      <c r="V80" s="70"/>
      <c r="W80" s="70"/>
      <c r="X80" s="70"/>
      <c r="Y80" s="70"/>
      <c r="Z80" s="70"/>
      <c r="AA80" s="70"/>
      <c r="AB80" s="70"/>
    </row>
    <row r="81" spans="2:31" x14ac:dyDescent="0.25">
      <c r="B81" s="212" t="s">
        <v>168</v>
      </c>
      <c r="C81" s="211" t="s">
        <v>228</v>
      </c>
      <c r="D81" s="195">
        <v>10</v>
      </c>
      <c r="E81" s="195">
        <v>11</v>
      </c>
      <c r="F81" s="195">
        <v>13</v>
      </c>
      <c r="G81" s="195">
        <v>13</v>
      </c>
      <c r="H81" s="195">
        <v>14</v>
      </c>
      <c r="I81" s="195">
        <v>10</v>
      </c>
      <c r="J81" s="195">
        <v>9</v>
      </c>
      <c r="K81" s="195">
        <v>0</v>
      </c>
      <c r="L81" s="195">
        <v>0</v>
      </c>
      <c r="M81" s="195">
        <v>10</v>
      </c>
      <c r="N81" s="229"/>
      <c r="O81" s="14"/>
      <c r="P81" s="14"/>
      <c r="Q81" s="228"/>
      <c r="R81" s="70"/>
      <c r="S81" s="70"/>
      <c r="T81" s="70"/>
      <c r="U81" s="70"/>
      <c r="V81" s="70"/>
      <c r="W81" s="70"/>
      <c r="X81" s="70"/>
      <c r="Y81" s="70"/>
      <c r="Z81" s="70"/>
      <c r="AA81" s="70"/>
      <c r="AB81" s="70"/>
    </row>
    <row r="82" spans="2:31" x14ac:dyDescent="0.25">
      <c r="B82" s="212" t="s">
        <v>234</v>
      </c>
      <c r="C82" s="211" t="s">
        <v>228</v>
      </c>
      <c r="D82" s="195">
        <f t="shared" ref="D82:M82" si="42">$C$148</f>
        <v>0</v>
      </c>
      <c r="E82" s="195">
        <f t="shared" si="42"/>
        <v>0</v>
      </c>
      <c r="F82" s="195">
        <f t="shared" si="42"/>
        <v>0</v>
      </c>
      <c r="G82" s="195">
        <f t="shared" si="42"/>
        <v>0</v>
      </c>
      <c r="H82" s="195">
        <f t="shared" si="42"/>
        <v>0</v>
      </c>
      <c r="I82" s="195">
        <f t="shared" si="42"/>
        <v>0</v>
      </c>
      <c r="J82" s="195">
        <f t="shared" si="42"/>
        <v>0</v>
      </c>
      <c r="K82" s="195">
        <f t="shared" si="42"/>
        <v>0</v>
      </c>
      <c r="L82" s="195">
        <f t="shared" si="42"/>
        <v>0</v>
      </c>
      <c r="M82" s="195">
        <f t="shared" si="42"/>
        <v>0</v>
      </c>
      <c r="N82" s="229"/>
      <c r="O82" s="14"/>
      <c r="P82" s="14"/>
      <c r="Q82" s="228"/>
      <c r="R82" s="70"/>
      <c r="S82" s="70"/>
      <c r="T82" s="70"/>
      <c r="U82" s="70"/>
      <c r="V82" s="70"/>
      <c r="W82" s="70"/>
      <c r="X82" s="70"/>
      <c r="Y82" s="70"/>
      <c r="Z82" s="70"/>
      <c r="AA82" s="70"/>
      <c r="AB82" s="70"/>
    </row>
    <row r="83" spans="2:31" x14ac:dyDescent="0.25">
      <c r="B83" s="212" t="s">
        <v>170</v>
      </c>
      <c r="C83" s="211" t="s">
        <v>228</v>
      </c>
      <c r="D83" s="195">
        <f t="shared" ref="D83:M83" si="43">D132-D61</f>
        <v>478</v>
      </c>
      <c r="E83" s="195">
        <f t="shared" si="43"/>
        <v>478</v>
      </c>
      <c r="F83" s="195">
        <f t="shared" si="43"/>
        <v>436</v>
      </c>
      <c r="G83" s="195">
        <f t="shared" si="43"/>
        <v>413</v>
      </c>
      <c r="H83" s="195">
        <f t="shared" si="43"/>
        <v>411</v>
      </c>
      <c r="I83" s="195">
        <f t="shared" si="43"/>
        <v>392</v>
      </c>
      <c r="J83" s="195">
        <f t="shared" si="43"/>
        <v>382</v>
      </c>
      <c r="K83" s="195">
        <f t="shared" si="43"/>
        <v>367</v>
      </c>
      <c r="L83" s="195">
        <f t="shared" si="43"/>
        <v>360</v>
      </c>
      <c r="M83" s="195">
        <f t="shared" si="43"/>
        <v>374</v>
      </c>
      <c r="N83" s="229"/>
      <c r="O83" s="14"/>
      <c r="P83" s="14"/>
      <c r="Q83" s="228"/>
      <c r="R83" s="70"/>
      <c r="S83" s="70"/>
      <c r="T83" s="70"/>
      <c r="U83" s="70"/>
      <c r="V83" s="70"/>
      <c r="W83" s="70"/>
      <c r="X83" s="70"/>
      <c r="Y83" s="70"/>
      <c r="Z83" s="70"/>
      <c r="AA83" s="70"/>
      <c r="AB83" s="70"/>
    </row>
    <row r="84" spans="2:31" x14ac:dyDescent="0.25">
      <c r="B84" s="212" t="s">
        <v>171</v>
      </c>
      <c r="C84" s="211" t="s">
        <v>228</v>
      </c>
      <c r="D84" s="195">
        <v>111</v>
      </c>
      <c r="E84" s="195">
        <v>115</v>
      </c>
      <c r="F84" s="195">
        <v>120</v>
      </c>
      <c r="G84" s="195">
        <v>128</v>
      </c>
      <c r="H84" s="195">
        <v>139</v>
      </c>
      <c r="I84" s="195">
        <v>136</v>
      </c>
      <c r="J84" s="195">
        <v>138</v>
      </c>
      <c r="K84" s="195">
        <v>133</v>
      </c>
      <c r="L84" s="195">
        <v>146</v>
      </c>
      <c r="M84" s="195">
        <v>151</v>
      </c>
      <c r="N84" s="229"/>
      <c r="O84" s="14"/>
      <c r="P84" s="14"/>
      <c r="Q84" s="228"/>
      <c r="R84" s="70"/>
      <c r="S84" s="70"/>
      <c r="T84" s="70"/>
      <c r="U84" s="70"/>
      <c r="V84" s="70"/>
      <c r="W84" s="70"/>
      <c r="X84" s="70"/>
      <c r="Y84" s="70"/>
      <c r="Z84" s="70"/>
      <c r="AA84" s="70"/>
      <c r="AB84" s="70"/>
    </row>
    <row r="85" spans="2:31" x14ac:dyDescent="0.25">
      <c r="B85" s="212" t="s">
        <v>172</v>
      </c>
      <c r="C85" s="211" t="s">
        <v>228</v>
      </c>
      <c r="D85" s="195">
        <v>0</v>
      </c>
      <c r="E85" s="195">
        <v>0</v>
      </c>
      <c r="F85" s="195">
        <v>0</v>
      </c>
      <c r="G85" s="195">
        <v>0</v>
      </c>
      <c r="H85" s="195">
        <v>0</v>
      </c>
      <c r="I85" s="195">
        <v>0</v>
      </c>
      <c r="J85" s="195">
        <v>0</v>
      </c>
      <c r="K85" s="195">
        <v>0</v>
      </c>
      <c r="L85" s="195">
        <v>0</v>
      </c>
      <c r="M85" s="195">
        <v>0</v>
      </c>
      <c r="N85" s="229"/>
      <c r="O85" s="14"/>
      <c r="P85" s="14"/>
      <c r="Q85" s="228"/>
      <c r="R85" s="70"/>
      <c r="S85" s="70"/>
      <c r="T85" s="70"/>
      <c r="U85" s="70"/>
      <c r="V85" s="70"/>
      <c r="W85" s="70"/>
      <c r="X85" s="70"/>
      <c r="Y85" s="70"/>
      <c r="Z85" s="70"/>
      <c r="AA85" s="70"/>
      <c r="AB85" s="70"/>
    </row>
    <row r="86" spans="2:31" x14ac:dyDescent="0.25">
      <c r="B86" s="212" t="s">
        <v>173</v>
      </c>
      <c r="C86" s="211" t="s">
        <v>228</v>
      </c>
      <c r="D86" s="230">
        <v>483</v>
      </c>
      <c r="E86" s="230">
        <v>514</v>
      </c>
      <c r="F86" s="231">
        <v>495</v>
      </c>
      <c r="G86" s="231">
        <v>522</v>
      </c>
      <c r="H86" s="231">
        <v>523</v>
      </c>
      <c r="I86" s="232">
        <v>497</v>
      </c>
      <c r="J86" s="232">
        <v>482</v>
      </c>
      <c r="K86" s="233">
        <v>482</v>
      </c>
      <c r="L86" s="234">
        <v>473</v>
      </c>
      <c r="M86" s="234">
        <v>452</v>
      </c>
      <c r="N86" s="229"/>
      <c r="O86" s="14"/>
      <c r="P86" s="14"/>
      <c r="Q86" s="228"/>
      <c r="R86" s="70"/>
      <c r="S86" s="70"/>
      <c r="T86" s="70"/>
      <c r="U86" s="70"/>
      <c r="V86" s="70"/>
      <c r="W86" s="70"/>
      <c r="X86" s="70"/>
      <c r="Y86" s="70"/>
      <c r="Z86" s="70"/>
      <c r="AA86" s="70"/>
      <c r="AB86" s="70"/>
    </row>
    <row r="87" spans="2:31" x14ac:dyDescent="0.25">
      <c r="B87" s="212" t="s">
        <v>193</v>
      </c>
      <c r="C87" s="211" t="s">
        <v>228</v>
      </c>
      <c r="D87" s="195">
        <v>0</v>
      </c>
      <c r="E87" s="195">
        <v>0</v>
      </c>
      <c r="F87" s="195">
        <v>0</v>
      </c>
      <c r="G87" s="195">
        <v>0</v>
      </c>
      <c r="H87" s="195">
        <v>0</v>
      </c>
      <c r="I87" s="195">
        <v>0</v>
      </c>
      <c r="J87" s="195">
        <v>0</v>
      </c>
      <c r="K87" s="195">
        <v>0</v>
      </c>
      <c r="L87" s="195">
        <v>0</v>
      </c>
      <c r="M87" s="195">
        <v>0</v>
      </c>
      <c r="N87" s="229"/>
      <c r="O87" s="14"/>
      <c r="P87" s="14"/>
      <c r="Q87" s="228"/>
      <c r="R87" s="70"/>
      <c r="S87" s="70"/>
      <c r="T87" s="70"/>
      <c r="U87" s="70"/>
      <c r="V87" s="70"/>
      <c r="W87" s="70"/>
      <c r="X87" s="70"/>
      <c r="Y87" s="70"/>
      <c r="Z87" s="70"/>
      <c r="AA87" s="70"/>
      <c r="AB87" s="70"/>
    </row>
    <row r="88" spans="2:31" x14ac:dyDescent="0.25">
      <c r="B88" s="212" t="s">
        <v>235</v>
      </c>
      <c r="C88" s="211" t="s">
        <v>228</v>
      </c>
      <c r="D88" s="195">
        <v>0</v>
      </c>
      <c r="E88" s="195">
        <v>0</v>
      </c>
      <c r="F88" s="195">
        <v>0</v>
      </c>
      <c r="G88" s="195">
        <v>0</v>
      </c>
      <c r="H88" s="195">
        <v>0</v>
      </c>
      <c r="I88" s="195">
        <v>0</v>
      </c>
      <c r="J88" s="195">
        <v>0</v>
      </c>
      <c r="K88" s="195">
        <v>0</v>
      </c>
      <c r="L88" s="195">
        <v>0</v>
      </c>
      <c r="M88" s="195">
        <v>0</v>
      </c>
      <c r="N88" s="229"/>
      <c r="O88" s="14"/>
      <c r="P88" s="14"/>
      <c r="Q88" s="228"/>
      <c r="R88" s="70"/>
      <c r="S88" s="70"/>
      <c r="T88" s="70"/>
      <c r="U88" s="70"/>
      <c r="V88" s="70"/>
      <c r="W88" s="70"/>
      <c r="X88" s="70"/>
      <c r="Y88" s="70"/>
      <c r="Z88" s="70"/>
      <c r="AA88" s="70"/>
      <c r="AB88" s="70"/>
    </row>
    <row r="89" spans="2:31" x14ac:dyDescent="0.25">
      <c r="B89" s="212" t="s">
        <v>175</v>
      </c>
      <c r="C89" s="211" t="s">
        <v>228</v>
      </c>
      <c r="D89" s="195">
        <v>426</v>
      </c>
      <c r="E89" s="195">
        <v>424</v>
      </c>
      <c r="F89" s="195">
        <v>407</v>
      </c>
      <c r="G89" s="195">
        <v>413</v>
      </c>
      <c r="H89" s="195">
        <v>423</v>
      </c>
      <c r="I89" s="195">
        <v>406</v>
      </c>
      <c r="J89" s="195">
        <v>395</v>
      </c>
      <c r="K89" s="195">
        <v>398</v>
      </c>
      <c r="L89" s="195">
        <v>394</v>
      </c>
      <c r="M89" s="195">
        <v>410</v>
      </c>
      <c r="N89" s="229"/>
      <c r="O89" s="14"/>
      <c r="P89" s="14"/>
      <c r="Q89" s="14"/>
      <c r="R89" s="14"/>
      <c r="S89" s="14"/>
      <c r="T89" s="14"/>
      <c r="U89" s="14"/>
      <c r="V89" s="14"/>
      <c r="W89" s="14"/>
      <c r="X89" s="14"/>
      <c r="Y89" s="14"/>
      <c r="Z89" s="14"/>
      <c r="AA89" s="14"/>
      <c r="AB89" s="14"/>
    </row>
    <row r="90" spans="2:31" x14ac:dyDescent="0.25">
      <c r="B90" s="212" t="s">
        <v>176</v>
      </c>
      <c r="C90" s="211" t="s">
        <v>228</v>
      </c>
      <c r="D90" s="195">
        <v>9</v>
      </c>
      <c r="E90" s="195">
        <v>10</v>
      </c>
      <c r="F90" s="195">
        <v>11</v>
      </c>
      <c r="G90" s="195">
        <v>17</v>
      </c>
      <c r="H90" s="195">
        <v>16</v>
      </c>
      <c r="I90" s="195">
        <v>17</v>
      </c>
      <c r="J90" s="195">
        <v>19</v>
      </c>
      <c r="K90" s="195">
        <v>0</v>
      </c>
      <c r="L90" s="195">
        <v>0</v>
      </c>
      <c r="M90" s="195">
        <v>24</v>
      </c>
      <c r="N90" s="229"/>
      <c r="O90" s="14"/>
      <c r="P90" s="14"/>
      <c r="Q90" s="14"/>
      <c r="R90" s="14"/>
      <c r="S90" s="14"/>
      <c r="T90" s="14"/>
      <c r="U90" s="14"/>
      <c r="V90" s="14"/>
      <c r="W90" s="14"/>
      <c r="X90" s="14"/>
      <c r="Y90" s="14"/>
      <c r="Z90" s="14"/>
      <c r="AA90" s="14"/>
      <c r="AB90" s="14"/>
      <c r="AC90" s="113"/>
      <c r="AD90" s="101"/>
      <c r="AE90" s="101"/>
    </row>
    <row r="91" spans="2:31" x14ac:dyDescent="0.25">
      <c r="B91" s="212" t="s">
        <v>177</v>
      </c>
      <c r="C91" s="211" t="s">
        <v>228</v>
      </c>
      <c r="D91" s="195">
        <v>403</v>
      </c>
      <c r="E91" s="195">
        <v>406</v>
      </c>
      <c r="F91" s="195">
        <v>376</v>
      </c>
      <c r="G91" s="195">
        <v>361</v>
      </c>
      <c r="H91" s="195">
        <v>353</v>
      </c>
      <c r="I91" s="195">
        <v>353</v>
      </c>
      <c r="J91" s="195">
        <v>311</v>
      </c>
      <c r="K91" s="195">
        <v>313</v>
      </c>
      <c r="L91" s="195">
        <v>329</v>
      </c>
      <c r="M91" s="195">
        <v>308</v>
      </c>
      <c r="N91" s="229"/>
      <c r="O91" s="14"/>
      <c r="P91" s="14"/>
      <c r="Q91" s="14"/>
      <c r="R91" s="14"/>
      <c r="S91" s="14"/>
      <c r="T91" s="14"/>
      <c r="U91" s="14"/>
      <c r="V91" s="14"/>
      <c r="W91" s="14"/>
      <c r="X91" s="14"/>
      <c r="Y91" s="14"/>
      <c r="Z91" s="14"/>
      <c r="AA91" s="14"/>
      <c r="AB91" s="14"/>
      <c r="AC91" s="113"/>
      <c r="AD91" s="101"/>
      <c r="AE91" s="101"/>
    </row>
    <row r="92" spans="2:31" x14ac:dyDescent="0.25">
      <c r="B92" s="235" t="s">
        <v>202</v>
      </c>
      <c r="C92" s="211" t="s">
        <v>228</v>
      </c>
      <c r="D92" s="225">
        <f t="shared" ref="D92:M92" si="44">SUM(D56:D91)</f>
        <v>4800</v>
      </c>
      <c r="E92" s="225">
        <f t="shared" si="44"/>
        <v>4840</v>
      </c>
      <c r="F92" s="225">
        <f t="shared" si="44"/>
        <v>4650</v>
      </c>
      <c r="G92" s="225">
        <f t="shared" si="44"/>
        <v>4641</v>
      </c>
      <c r="H92" s="225">
        <f t="shared" si="44"/>
        <v>4617</v>
      </c>
      <c r="I92" s="225">
        <f t="shared" si="44"/>
        <v>4528</v>
      </c>
      <c r="J92" s="225">
        <f t="shared" si="44"/>
        <v>4472</v>
      </c>
      <c r="K92" s="225">
        <f t="shared" si="44"/>
        <v>4386</v>
      </c>
      <c r="L92" s="225">
        <f t="shared" si="44"/>
        <v>4188</v>
      </c>
      <c r="M92" s="225">
        <f t="shared" si="44"/>
        <v>4328</v>
      </c>
      <c r="N92" s="229"/>
      <c r="O92" s="39"/>
      <c r="P92" s="39"/>
      <c r="Q92" s="39"/>
      <c r="R92" s="39"/>
      <c r="S92" s="39"/>
      <c r="T92" s="39"/>
      <c r="U92" s="39"/>
      <c r="V92" s="39"/>
      <c r="W92" s="39"/>
      <c r="X92" s="39"/>
      <c r="Y92" s="236"/>
      <c r="Z92" s="236"/>
      <c r="AA92" s="236"/>
      <c r="AB92" s="39"/>
      <c r="AC92" s="237"/>
      <c r="AD92" s="238"/>
      <c r="AE92" s="238"/>
    </row>
    <row r="93" spans="2:31" x14ac:dyDescent="0.25">
      <c r="B93" s="251"/>
      <c r="C93" s="36"/>
      <c r="D93" s="252"/>
      <c r="E93" s="252"/>
      <c r="F93" s="252"/>
      <c r="G93" s="252"/>
      <c r="H93" s="252"/>
      <c r="I93" s="252"/>
      <c r="J93" s="252"/>
      <c r="K93" s="252"/>
      <c r="L93" s="252"/>
      <c r="M93" s="252"/>
      <c r="N93" s="229"/>
      <c r="O93" s="39"/>
      <c r="P93" s="39"/>
      <c r="Q93" s="39"/>
      <c r="R93" s="39"/>
      <c r="S93" s="39"/>
      <c r="T93" s="39"/>
      <c r="U93" s="39"/>
      <c r="V93" s="39"/>
      <c r="W93" s="39"/>
      <c r="X93" s="39"/>
      <c r="Y93" s="236"/>
      <c r="Z93" s="236"/>
      <c r="AA93" s="236"/>
      <c r="AB93" s="39"/>
      <c r="AC93" s="237"/>
      <c r="AD93" s="238"/>
      <c r="AE93" s="238"/>
    </row>
    <row r="94" spans="2:31" x14ac:dyDescent="0.25">
      <c r="B94" s="556" t="s">
        <v>251</v>
      </c>
      <c r="C94" s="556"/>
      <c r="D94" s="556"/>
      <c r="E94" s="556"/>
      <c r="F94" s="556"/>
      <c r="G94" s="556"/>
      <c r="H94" s="556"/>
      <c r="I94" s="556"/>
      <c r="J94" s="556"/>
      <c r="K94" s="556"/>
      <c r="L94" s="556"/>
      <c r="M94" s="556"/>
      <c r="N94" s="229"/>
      <c r="O94" s="39"/>
      <c r="P94" s="39"/>
      <c r="Q94" s="39"/>
      <c r="R94" s="39"/>
      <c r="S94" s="39"/>
      <c r="T94" s="39"/>
      <c r="U94" s="39"/>
      <c r="V94" s="39"/>
      <c r="W94" s="39"/>
      <c r="X94" s="39"/>
      <c r="Y94" s="236"/>
      <c r="Z94" s="236"/>
      <c r="AA94" s="236"/>
      <c r="AB94" s="39"/>
      <c r="AC94" s="237"/>
      <c r="AD94" s="238"/>
      <c r="AE94" s="238"/>
    </row>
    <row r="95" spans="2:31" x14ac:dyDescent="0.25">
      <c r="B95" s="556"/>
      <c r="C95" s="556"/>
      <c r="D95" s="556"/>
      <c r="E95" s="556"/>
      <c r="F95" s="556"/>
      <c r="G95" s="556"/>
      <c r="H95" s="556"/>
      <c r="I95" s="556"/>
      <c r="J95" s="556"/>
      <c r="K95" s="556"/>
      <c r="L95" s="556"/>
      <c r="M95" s="556"/>
      <c r="N95" s="229"/>
      <c r="O95" s="39"/>
      <c r="P95" s="39"/>
      <c r="Q95" s="39"/>
      <c r="R95" s="39"/>
      <c r="S95" s="39"/>
      <c r="T95" s="39"/>
      <c r="U95" s="39"/>
      <c r="V95" s="39"/>
      <c r="W95" s="39"/>
      <c r="X95" s="39"/>
      <c r="Y95" s="236"/>
      <c r="Z95" s="236"/>
      <c r="AA95" s="236"/>
      <c r="AB95" s="39"/>
      <c r="AC95" s="237"/>
      <c r="AD95" s="238"/>
      <c r="AE95" s="238"/>
    </row>
    <row r="96" spans="2:31" ht="15.75" customHeight="1" x14ac:dyDescent="0.25">
      <c r="B96" s="556" t="s">
        <v>252</v>
      </c>
      <c r="C96" s="556"/>
      <c r="D96" s="556"/>
      <c r="E96" s="556"/>
      <c r="F96" s="556"/>
      <c r="G96" s="556"/>
      <c r="H96" s="556"/>
      <c r="I96" s="556"/>
      <c r="J96" s="556"/>
      <c r="K96" s="556"/>
      <c r="L96" s="556"/>
      <c r="M96" s="556"/>
      <c r="N96" s="229"/>
      <c r="O96" s="39"/>
      <c r="P96" s="39"/>
      <c r="Q96" s="39"/>
      <c r="R96" s="39"/>
      <c r="S96" s="39"/>
      <c r="T96" s="39"/>
      <c r="U96" s="39"/>
      <c r="V96" s="39"/>
      <c r="W96" s="39"/>
      <c r="X96" s="39"/>
      <c r="Y96" s="236"/>
      <c r="Z96" s="236"/>
      <c r="AA96" s="236"/>
      <c r="AB96" s="39"/>
      <c r="AC96" s="237"/>
      <c r="AD96" s="238"/>
      <c r="AE96" s="238"/>
    </row>
    <row r="97" spans="2:31" x14ac:dyDescent="0.25">
      <c r="B97" s="556"/>
      <c r="C97" s="556"/>
      <c r="D97" s="556"/>
      <c r="E97" s="556"/>
      <c r="F97" s="556"/>
      <c r="G97" s="556"/>
      <c r="H97" s="556"/>
      <c r="I97" s="556"/>
      <c r="J97" s="556"/>
      <c r="K97" s="556"/>
      <c r="L97" s="556"/>
      <c r="M97" s="556"/>
      <c r="N97" s="229"/>
      <c r="O97" s="39"/>
      <c r="P97" s="39"/>
      <c r="Q97" s="39"/>
      <c r="R97" s="39"/>
      <c r="S97" s="39"/>
      <c r="T97" s="39"/>
      <c r="U97" s="39"/>
      <c r="V97" s="39"/>
      <c r="W97" s="39"/>
      <c r="X97" s="39"/>
      <c r="Y97" s="236"/>
      <c r="Z97" s="236"/>
      <c r="AA97" s="236"/>
      <c r="AB97" s="39"/>
      <c r="AC97" s="237"/>
      <c r="AD97" s="238"/>
      <c r="AE97" s="238"/>
    </row>
    <row r="98" spans="2:31" x14ac:dyDescent="0.25">
      <c r="B98" s="556"/>
      <c r="C98" s="556"/>
      <c r="D98" s="556"/>
      <c r="E98" s="556"/>
      <c r="F98" s="556"/>
      <c r="G98" s="556"/>
      <c r="H98" s="556"/>
      <c r="I98" s="556"/>
      <c r="J98" s="556"/>
      <c r="K98" s="556"/>
      <c r="L98" s="556"/>
      <c r="M98" s="556"/>
      <c r="N98" s="229"/>
      <c r="O98" s="39"/>
      <c r="P98" s="39"/>
      <c r="Q98" s="39"/>
      <c r="R98" s="39"/>
      <c r="S98" s="39"/>
      <c r="T98" s="39"/>
      <c r="U98" s="39"/>
      <c r="V98" s="39"/>
      <c r="W98" s="39"/>
      <c r="X98" s="39"/>
      <c r="Y98" s="236"/>
      <c r="Z98" s="236"/>
      <c r="AA98" s="236"/>
      <c r="AB98" s="39"/>
      <c r="AC98" s="237"/>
      <c r="AD98" s="238"/>
      <c r="AE98" s="238"/>
    </row>
    <row r="99" spans="2:31" x14ac:dyDescent="0.25">
      <c r="B99" s="256"/>
      <c r="C99" s="256"/>
      <c r="D99" s="256"/>
      <c r="E99" s="256"/>
      <c r="F99" s="256"/>
      <c r="G99" s="256"/>
      <c r="H99" s="256"/>
      <c r="I99" s="256"/>
      <c r="J99" s="256"/>
      <c r="K99" s="256"/>
      <c r="L99" s="256"/>
      <c r="M99" s="256"/>
      <c r="N99" s="229"/>
      <c r="O99" s="39"/>
      <c r="P99" s="39"/>
      <c r="Q99" s="39"/>
      <c r="R99" s="39"/>
      <c r="S99" s="39"/>
      <c r="T99" s="39"/>
      <c r="U99" s="39"/>
      <c r="V99" s="39"/>
      <c r="W99" s="39"/>
      <c r="X99" s="39"/>
      <c r="Y99" s="236"/>
      <c r="Z99" s="236"/>
      <c r="AA99" s="236"/>
      <c r="AB99" s="39"/>
      <c r="AC99" s="237"/>
      <c r="AD99" s="238"/>
      <c r="AE99" s="238"/>
    </row>
    <row r="100" spans="2:31" x14ac:dyDescent="0.25">
      <c r="C100" s="70"/>
      <c r="N100" s="39"/>
      <c r="O100" s="39"/>
      <c r="P100" s="39"/>
      <c r="Q100" s="39"/>
      <c r="R100" s="39"/>
      <c r="S100" s="39"/>
      <c r="T100" s="39"/>
      <c r="U100" s="39"/>
      <c r="V100" s="39"/>
      <c r="W100" s="39"/>
      <c r="X100" s="39"/>
      <c r="Y100" s="39"/>
      <c r="Z100" s="39"/>
      <c r="AA100" s="39"/>
      <c r="AB100" s="39"/>
      <c r="AC100" s="239" t="s">
        <v>236</v>
      </c>
      <c r="AD100" s="219" t="s">
        <v>237</v>
      </c>
      <c r="AE100" s="219" t="s">
        <v>202</v>
      </c>
    </row>
    <row r="101" spans="2:31" x14ac:dyDescent="0.25">
      <c r="B101" s="210" t="s">
        <v>238</v>
      </c>
      <c r="M101" s="70"/>
      <c r="N101" s="14"/>
      <c r="O101" s="92"/>
      <c r="P101" s="14"/>
      <c r="Q101" s="14"/>
      <c r="R101" s="14"/>
      <c r="S101" s="92"/>
      <c r="T101" s="14"/>
      <c r="U101" s="14"/>
      <c r="V101" s="14"/>
      <c r="W101" s="92"/>
      <c r="X101" s="14"/>
      <c r="Y101" s="14"/>
      <c r="Z101" s="14"/>
      <c r="AA101" s="92"/>
      <c r="AB101" s="14"/>
      <c r="AC101" s="113">
        <v>28300</v>
      </c>
      <c r="AD101" s="101">
        <v>9810</v>
      </c>
      <c r="AE101" s="240">
        <v>95840</v>
      </c>
    </row>
    <row r="102" spans="2:31" x14ac:dyDescent="0.25">
      <c r="C102" s="227"/>
      <c r="D102" s="227"/>
      <c r="E102" s="227"/>
      <c r="F102" s="227"/>
      <c r="G102" s="227"/>
      <c r="H102" s="227"/>
      <c r="I102" s="227"/>
      <c r="J102" s="227"/>
      <c r="M102" s="70"/>
      <c r="N102" s="14"/>
      <c r="O102" s="14"/>
      <c r="P102" s="14"/>
      <c r="Q102" s="14"/>
      <c r="R102" s="14"/>
      <c r="S102" s="14"/>
      <c r="T102" s="14"/>
      <c r="U102" s="14"/>
      <c r="V102" s="14"/>
      <c r="W102" s="14"/>
      <c r="X102" s="14"/>
      <c r="Y102" s="14"/>
      <c r="Z102" s="14"/>
      <c r="AA102" s="14"/>
      <c r="AB102" s="14"/>
      <c r="AC102" s="113"/>
      <c r="AD102" s="101"/>
      <c r="AE102" s="101"/>
    </row>
    <row r="103" spans="2:31" x14ac:dyDescent="0.25">
      <c r="B103" s="553" t="s">
        <v>194</v>
      </c>
      <c r="C103" s="527" t="s">
        <v>541</v>
      </c>
      <c r="D103" s="528"/>
      <c r="E103" s="528"/>
      <c r="F103" s="528"/>
      <c r="G103" s="528"/>
      <c r="H103" s="528"/>
      <c r="I103" s="528"/>
      <c r="J103" s="528"/>
      <c r="K103" s="528"/>
      <c r="L103" s="528"/>
      <c r="M103" s="529"/>
      <c r="N103" s="14"/>
      <c r="O103" s="92"/>
      <c r="P103" s="14"/>
      <c r="Q103" s="14"/>
      <c r="R103" s="14"/>
      <c r="S103" s="92"/>
      <c r="T103" s="14"/>
      <c r="U103" s="14"/>
      <c r="V103" s="14"/>
      <c r="W103" s="92"/>
      <c r="X103" s="14"/>
      <c r="Y103" s="14"/>
      <c r="Z103" s="14"/>
      <c r="AA103" s="92"/>
      <c r="AB103" s="14"/>
      <c r="AC103" s="241">
        <v>560</v>
      </c>
      <c r="AD103" s="107">
        <v>455</v>
      </c>
      <c r="AE103" s="240">
        <v>9135</v>
      </c>
    </row>
    <row r="104" spans="2:31" x14ac:dyDescent="0.25">
      <c r="B104" s="554"/>
      <c r="C104" s="431" t="s">
        <v>228</v>
      </c>
      <c r="D104" s="128" t="s">
        <v>93</v>
      </c>
      <c r="E104" s="128" t="s">
        <v>94</v>
      </c>
      <c r="F104" s="422" t="s">
        <v>84</v>
      </c>
      <c r="G104" s="422" t="s">
        <v>85</v>
      </c>
      <c r="H104" s="422" t="s">
        <v>86</v>
      </c>
      <c r="I104" s="422" t="s">
        <v>87</v>
      </c>
      <c r="J104" s="422" t="s">
        <v>88</v>
      </c>
      <c r="K104" s="422" t="s">
        <v>89</v>
      </c>
      <c r="L104" s="422" t="s">
        <v>90</v>
      </c>
      <c r="M104" s="422" t="s">
        <v>95</v>
      </c>
      <c r="N104" s="14"/>
      <c r="O104" s="92"/>
      <c r="P104" s="14"/>
      <c r="Q104" s="14"/>
      <c r="R104" s="14"/>
      <c r="S104" s="92"/>
      <c r="T104" s="14"/>
      <c r="U104" s="14"/>
      <c r="V104" s="14"/>
      <c r="W104" s="92"/>
      <c r="X104" s="14"/>
      <c r="Y104" s="14"/>
      <c r="Z104" s="14"/>
      <c r="AA104" s="92"/>
      <c r="AB104" s="14"/>
      <c r="AC104" s="241">
        <v>11910</v>
      </c>
      <c r="AD104" s="107">
        <v>1040</v>
      </c>
      <c r="AE104" s="240">
        <v>32685</v>
      </c>
    </row>
    <row r="105" spans="2:31" x14ac:dyDescent="0.25">
      <c r="B105" s="242" t="s">
        <v>143</v>
      </c>
      <c r="C105" s="211" t="s">
        <v>228</v>
      </c>
      <c r="D105" s="195">
        <v>0</v>
      </c>
      <c r="E105" s="195">
        <v>0</v>
      </c>
      <c r="F105" s="195">
        <v>0</v>
      </c>
      <c r="G105" s="195">
        <v>0</v>
      </c>
      <c r="H105" s="195">
        <v>0</v>
      </c>
      <c r="I105" s="195">
        <v>0</v>
      </c>
      <c r="J105" s="195">
        <v>0</v>
      </c>
      <c r="K105" s="195">
        <v>0</v>
      </c>
      <c r="L105" s="195">
        <v>0</v>
      </c>
      <c r="M105" s="195">
        <f>L105/$K$142*$L$6</f>
        <v>0</v>
      </c>
      <c r="N105" s="14"/>
      <c r="O105" s="92"/>
      <c r="P105" s="14"/>
      <c r="Q105" s="14"/>
      <c r="R105" s="14"/>
      <c r="S105" s="92"/>
      <c r="T105" s="14"/>
      <c r="U105" s="14"/>
      <c r="V105" s="14"/>
      <c r="W105" s="92"/>
      <c r="X105" s="14"/>
      <c r="Y105" s="14"/>
      <c r="Z105" s="14"/>
      <c r="AA105" s="92"/>
      <c r="AB105" s="14"/>
      <c r="AC105" s="241">
        <v>32590</v>
      </c>
      <c r="AD105" s="107">
        <v>2825</v>
      </c>
      <c r="AE105" s="240">
        <v>102855</v>
      </c>
    </row>
    <row r="106" spans="2:31" x14ac:dyDescent="0.25">
      <c r="B106" s="242" t="s">
        <v>144</v>
      </c>
      <c r="C106" s="211" t="s">
        <v>228</v>
      </c>
      <c r="D106" s="195">
        <v>160</v>
      </c>
      <c r="E106" s="195">
        <v>160</v>
      </c>
      <c r="F106" s="195">
        <v>157</v>
      </c>
      <c r="G106" s="195">
        <v>160</v>
      </c>
      <c r="H106" s="195">
        <v>156</v>
      </c>
      <c r="I106" s="195">
        <v>157</v>
      </c>
      <c r="J106" s="195">
        <v>161</v>
      </c>
      <c r="K106" s="195">
        <v>152</v>
      </c>
      <c r="L106" s="195">
        <v>147</v>
      </c>
      <c r="M106" s="195">
        <v>147</v>
      </c>
      <c r="N106" s="14"/>
      <c r="O106" s="92"/>
      <c r="P106" s="14"/>
      <c r="Q106" s="14"/>
      <c r="R106" s="14"/>
      <c r="S106" s="92"/>
      <c r="T106" s="14"/>
      <c r="U106" s="14"/>
      <c r="V106" s="14"/>
      <c r="W106" s="92"/>
      <c r="X106" s="14"/>
      <c r="Y106" s="14"/>
      <c r="Z106" s="14"/>
      <c r="AA106" s="92"/>
      <c r="AB106" s="14"/>
      <c r="AC106" s="241">
        <v>12765</v>
      </c>
      <c r="AD106" s="107">
        <v>1795</v>
      </c>
      <c r="AE106" s="240">
        <v>60190</v>
      </c>
    </row>
    <row r="107" spans="2:31" x14ac:dyDescent="0.25">
      <c r="B107" s="242" t="s">
        <v>145</v>
      </c>
      <c r="C107" s="211" t="s">
        <v>228</v>
      </c>
      <c r="D107" s="195">
        <v>0</v>
      </c>
      <c r="E107" s="195">
        <v>0</v>
      </c>
      <c r="F107" s="195">
        <v>0</v>
      </c>
      <c r="G107" s="195">
        <v>0</v>
      </c>
      <c r="H107" s="195">
        <v>0</v>
      </c>
      <c r="I107" s="195">
        <v>0</v>
      </c>
      <c r="J107" s="195">
        <v>0</v>
      </c>
      <c r="K107" s="195">
        <v>0</v>
      </c>
      <c r="L107" s="195">
        <v>0</v>
      </c>
      <c r="M107" s="195">
        <v>0</v>
      </c>
      <c r="N107" s="14"/>
      <c r="O107" s="92"/>
      <c r="P107" s="14"/>
      <c r="Q107" s="14"/>
      <c r="R107" s="14"/>
      <c r="S107" s="92"/>
      <c r="T107" s="14"/>
      <c r="U107" s="14"/>
      <c r="V107" s="14"/>
      <c r="W107" s="92"/>
      <c r="X107" s="14"/>
      <c r="Y107" s="14"/>
      <c r="Z107" s="14"/>
      <c r="AA107" s="92"/>
      <c r="AB107" s="14"/>
      <c r="AC107" s="241">
        <v>285</v>
      </c>
      <c r="AD107" s="107">
        <v>80</v>
      </c>
      <c r="AE107" s="240">
        <v>1120</v>
      </c>
    </row>
    <row r="108" spans="2:31" x14ac:dyDescent="0.25">
      <c r="B108" s="242" t="s">
        <v>146</v>
      </c>
      <c r="C108" s="211" t="s">
        <v>228</v>
      </c>
      <c r="D108" s="230">
        <v>9</v>
      </c>
      <c r="E108" s="230">
        <v>7</v>
      </c>
      <c r="F108" s="231">
        <v>9</v>
      </c>
      <c r="G108" s="231">
        <v>9</v>
      </c>
      <c r="H108" s="231">
        <v>7</v>
      </c>
      <c r="I108" s="232">
        <v>7</v>
      </c>
      <c r="J108" s="232">
        <v>7</v>
      </c>
      <c r="K108" s="233">
        <v>0</v>
      </c>
      <c r="L108" s="234">
        <v>0</v>
      </c>
      <c r="M108" s="234">
        <v>8</v>
      </c>
      <c r="N108" s="14"/>
      <c r="O108" s="92"/>
      <c r="P108" s="14"/>
      <c r="Q108" s="14"/>
      <c r="R108" s="14"/>
      <c r="S108" s="92"/>
      <c r="T108" s="14"/>
      <c r="U108" s="14"/>
      <c r="V108" s="14"/>
      <c r="W108" s="92"/>
      <c r="X108" s="14"/>
      <c r="Y108" s="14"/>
      <c r="Z108" s="14"/>
      <c r="AA108" s="92"/>
      <c r="AB108" s="14"/>
      <c r="AC108" s="241">
        <v>28115</v>
      </c>
      <c r="AD108" s="107">
        <v>7970</v>
      </c>
      <c r="AE108" s="240">
        <v>106967</v>
      </c>
    </row>
    <row r="109" spans="2:31" x14ac:dyDescent="0.25">
      <c r="B109" s="242" t="s">
        <v>147</v>
      </c>
      <c r="C109" s="211" t="s">
        <v>228</v>
      </c>
      <c r="D109" s="195">
        <v>3</v>
      </c>
      <c r="E109" s="195">
        <v>2</v>
      </c>
      <c r="F109" s="195">
        <v>2</v>
      </c>
      <c r="G109" s="195">
        <v>1</v>
      </c>
      <c r="H109" s="195">
        <v>1</v>
      </c>
      <c r="I109" s="195">
        <v>1</v>
      </c>
      <c r="J109" s="195">
        <v>1</v>
      </c>
      <c r="K109" s="195">
        <v>0</v>
      </c>
      <c r="L109" s="195">
        <v>0</v>
      </c>
      <c r="M109" s="195">
        <v>2</v>
      </c>
      <c r="N109" s="14"/>
      <c r="O109" s="92"/>
      <c r="P109" s="14"/>
      <c r="Q109" s="14"/>
      <c r="R109" s="14"/>
      <c r="S109" s="92"/>
      <c r="T109" s="14"/>
      <c r="U109" s="14"/>
      <c r="V109" s="14"/>
      <c r="W109" s="92"/>
      <c r="X109" s="14"/>
      <c r="Y109" s="14"/>
      <c r="Z109" s="14"/>
      <c r="AA109" s="92"/>
      <c r="AB109" s="14"/>
      <c r="AC109" s="241">
        <v>57425</v>
      </c>
      <c r="AD109" s="107">
        <v>12865</v>
      </c>
      <c r="AE109" s="240">
        <v>207015</v>
      </c>
    </row>
    <row r="110" spans="2:31" x14ac:dyDescent="0.25">
      <c r="B110" s="242" t="s">
        <v>148</v>
      </c>
      <c r="C110" s="211" t="s">
        <v>228</v>
      </c>
      <c r="D110" s="195">
        <v>0</v>
      </c>
      <c r="E110" s="195">
        <v>0</v>
      </c>
      <c r="F110" s="195">
        <v>0</v>
      </c>
      <c r="G110" s="195">
        <v>0</v>
      </c>
      <c r="H110" s="195">
        <v>0</v>
      </c>
      <c r="I110" s="195">
        <v>0</v>
      </c>
      <c r="J110" s="195">
        <v>0</v>
      </c>
      <c r="K110" s="195">
        <v>0</v>
      </c>
      <c r="L110" s="195">
        <v>0</v>
      </c>
      <c r="M110" s="195">
        <v>0</v>
      </c>
      <c r="N110" s="14"/>
      <c r="O110" s="92"/>
      <c r="P110" s="14"/>
      <c r="Q110" s="14"/>
      <c r="R110" s="14"/>
      <c r="S110" s="92"/>
      <c r="T110" s="14"/>
      <c r="U110" s="14"/>
      <c r="V110" s="14"/>
      <c r="W110" s="92"/>
      <c r="X110" s="14"/>
      <c r="Y110" s="14"/>
      <c r="Z110" s="14"/>
      <c r="AA110" s="92"/>
      <c r="AB110" s="14"/>
      <c r="AC110" s="241">
        <v>28875</v>
      </c>
      <c r="AD110" s="107">
        <v>4030</v>
      </c>
      <c r="AE110" s="240">
        <v>69570</v>
      </c>
    </row>
    <row r="111" spans="2:31" x14ac:dyDescent="0.25">
      <c r="B111" s="242" t="s">
        <v>149</v>
      </c>
      <c r="C111" s="211" t="s">
        <v>228</v>
      </c>
      <c r="D111" s="195">
        <v>13</v>
      </c>
      <c r="E111" s="195">
        <v>14</v>
      </c>
      <c r="F111" s="195">
        <v>15</v>
      </c>
      <c r="G111" s="195">
        <v>14</v>
      </c>
      <c r="H111" s="195">
        <v>11</v>
      </c>
      <c r="I111" s="195">
        <v>10</v>
      </c>
      <c r="J111" s="195">
        <v>9</v>
      </c>
      <c r="K111" s="195">
        <v>0</v>
      </c>
      <c r="L111" s="195">
        <v>0</v>
      </c>
      <c r="M111" s="195">
        <v>7</v>
      </c>
      <c r="N111" s="14"/>
      <c r="O111" s="92"/>
      <c r="P111" s="14"/>
      <c r="Q111" s="14"/>
      <c r="R111" s="14"/>
      <c r="S111" s="92"/>
      <c r="T111" s="14"/>
      <c r="U111" s="14"/>
      <c r="V111" s="14"/>
      <c r="W111" s="92"/>
      <c r="X111" s="14"/>
      <c r="Y111" s="14"/>
      <c r="Z111" s="14"/>
      <c r="AA111" s="92"/>
      <c r="AB111" s="14"/>
      <c r="AC111" s="241">
        <v>59990</v>
      </c>
      <c r="AD111" s="107">
        <v>14420</v>
      </c>
      <c r="AE111" s="240">
        <v>190860</v>
      </c>
    </row>
    <row r="112" spans="2:31" x14ac:dyDescent="0.25">
      <c r="B112" s="242" t="s">
        <v>150</v>
      </c>
      <c r="C112" s="211" t="s">
        <v>228</v>
      </c>
      <c r="D112" s="195">
        <v>0</v>
      </c>
      <c r="E112" s="195">
        <v>0</v>
      </c>
      <c r="F112" s="195">
        <v>0</v>
      </c>
      <c r="G112" s="195">
        <v>0</v>
      </c>
      <c r="H112" s="195">
        <v>0</v>
      </c>
      <c r="I112" s="195">
        <v>0</v>
      </c>
      <c r="J112" s="195">
        <v>0</v>
      </c>
      <c r="K112" s="195">
        <v>0</v>
      </c>
      <c r="L112" s="195">
        <v>0</v>
      </c>
      <c r="M112" s="195">
        <v>0</v>
      </c>
      <c r="N112" s="14"/>
      <c r="O112" s="92"/>
      <c r="P112" s="14"/>
      <c r="Q112" s="14"/>
      <c r="R112" s="14"/>
      <c r="S112" s="92"/>
      <c r="T112" s="14"/>
      <c r="U112" s="14"/>
      <c r="V112" s="14"/>
      <c r="W112" s="92"/>
      <c r="X112" s="14"/>
      <c r="Y112" s="14"/>
      <c r="Z112" s="14"/>
      <c r="AA112" s="92"/>
      <c r="AB112" s="14"/>
      <c r="AC112" s="241">
        <v>11080</v>
      </c>
      <c r="AD112" s="107">
        <v>380</v>
      </c>
      <c r="AE112" s="240">
        <v>48920</v>
      </c>
    </row>
    <row r="113" spans="2:31" x14ac:dyDescent="0.25">
      <c r="B113" s="242" t="s">
        <v>151</v>
      </c>
      <c r="C113" s="211" t="s">
        <v>228</v>
      </c>
      <c r="D113" s="195">
        <v>0</v>
      </c>
      <c r="E113" s="195">
        <v>0</v>
      </c>
      <c r="F113" s="195">
        <v>0</v>
      </c>
      <c r="G113" s="195">
        <v>0</v>
      </c>
      <c r="H113" s="195">
        <v>0</v>
      </c>
      <c r="I113" s="195">
        <v>0</v>
      </c>
      <c r="J113" s="195">
        <v>0</v>
      </c>
      <c r="K113" s="195">
        <v>0</v>
      </c>
      <c r="L113" s="195">
        <v>0</v>
      </c>
      <c r="M113" s="195">
        <v>0</v>
      </c>
      <c r="N113" s="14"/>
      <c r="O113" s="92"/>
      <c r="P113" s="14"/>
      <c r="Q113" s="14"/>
      <c r="R113" s="14"/>
      <c r="S113" s="92"/>
      <c r="T113" s="14"/>
      <c r="U113" s="14"/>
      <c r="V113" s="14"/>
      <c r="W113" s="92"/>
      <c r="X113" s="14"/>
      <c r="Y113" s="14"/>
      <c r="Z113" s="14"/>
      <c r="AA113" s="92"/>
      <c r="AB113" s="14"/>
      <c r="AC113" s="241">
        <v>2835</v>
      </c>
      <c r="AD113" s="107">
        <v>65</v>
      </c>
      <c r="AE113" s="240">
        <v>5250</v>
      </c>
    </row>
    <row r="114" spans="2:31" x14ac:dyDescent="0.25">
      <c r="B114" s="242" t="s">
        <v>152</v>
      </c>
      <c r="C114" s="211" t="s">
        <v>228</v>
      </c>
      <c r="D114" s="195">
        <v>195</v>
      </c>
      <c r="E114" s="195">
        <v>186</v>
      </c>
      <c r="F114" s="195">
        <v>171</v>
      </c>
      <c r="G114" s="195">
        <v>152</v>
      </c>
      <c r="H114" s="195">
        <v>144</v>
      </c>
      <c r="I114" s="195">
        <v>137</v>
      </c>
      <c r="J114" s="195">
        <v>125</v>
      </c>
      <c r="K114" s="195">
        <v>123</v>
      </c>
      <c r="L114" s="195">
        <v>117</v>
      </c>
      <c r="M114" s="195">
        <v>112</v>
      </c>
      <c r="N114" s="14"/>
      <c r="O114" s="92"/>
      <c r="P114" s="14"/>
      <c r="Q114" s="14"/>
      <c r="R114" s="14"/>
      <c r="S114" s="92"/>
      <c r="T114" s="14"/>
      <c r="U114" s="14"/>
      <c r="V114" s="14"/>
      <c r="W114" s="92"/>
      <c r="X114" s="14"/>
      <c r="Y114" s="14"/>
      <c r="Z114" s="14"/>
      <c r="AA114" s="92"/>
      <c r="AB114" s="14"/>
      <c r="AC114" s="241">
        <v>15435</v>
      </c>
      <c r="AD114" s="107">
        <v>14820</v>
      </c>
      <c r="AE114" s="240">
        <v>109405</v>
      </c>
    </row>
    <row r="115" spans="2:31" x14ac:dyDescent="0.25">
      <c r="B115" s="242" t="s">
        <v>153</v>
      </c>
      <c r="C115" s="211" t="s">
        <v>228</v>
      </c>
      <c r="D115" s="195">
        <v>26</v>
      </c>
      <c r="E115" s="195">
        <v>25</v>
      </c>
      <c r="F115" s="195">
        <v>25</v>
      </c>
      <c r="G115" s="195">
        <v>24</v>
      </c>
      <c r="H115" s="195">
        <v>23</v>
      </c>
      <c r="I115" s="195">
        <v>22</v>
      </c>
      <c r="J115" s="195">
        <v>25</v>
      </c>
      <c r="K115" s="195">
        <v>0</v>
      </c>
      <c r="L115" s="195">
        <v>0</v>
      </c>
      <c r="M115" s="195">
        <v>29</v>
      </c>
      <c r="N115" s="14"/>
      <c r="O115" s="92"/>
      <c r="P115" s="14"/>
      <c r="Q115" s="14"/>
      <c r="R115" s="14"/>
      <c r="S115" s="92"/>
      <c r="T115" s="14"/>
      <c r="U115" s="14"/>
      <c r="V115" s="14"/>
      <c r="W115" s="92"/>
      <c r="X115" s="14"/>
      <c r="Y115" s="14"/>
      <c r="Z115" s="14"/>
      <c r="AA115" s="92"/>
      <c r="AB115" s="14"/>
      <c r="AC115" s="241">
        <v>28725</v>
      </c>
      <c r="AD115" s="107">
        <v>5515</v>
      </c>
      <c r="AE115" s="240">
        <v>97870</v>
      </c>
    </row>
    <row r="116" spans="2:31" x14ac:dyDescent="0.25">
      <c r="B116" s="242" t="s">
        <v>154</v>
      </c>
      <c r="C116" s="211" t="s">
        <v>228</v>
      </c>
      <c r="D116" s="195">
        <v>374</v>
      </c>
      <c r="E116" s="195">
        <v>383</v>
      </c>
      <c r="F116" s="195">
        <v>396</v>
      </c>
      <c r="G116" s="195">
        <v>375</v>
      </c>
      <c r="H116" s="195">
        <v>384</v>
      </c>
      <c r="I116" s="195">
        <v>393</v>
      </c>
      <c r="J116" s="195">
        <v>394</v>
      </c>
      <c r="K116" s="195">
        <v>411</v>
      </c>
      <c r="L116" s="195">
        <v>422</v>
      </c>
      <c r="M116" s="195">
        <v>425</v>
      </c>
      <c r="N116" s="14"/>
      <c r="O116" s="92"/>
      <c r="P116" s="14"/>
      <c r="Q116" s="14"/>
      <c r="R116" s="14"/>
      <c r="S116" s="92"/>
      <c r="T116" s="14"/>
      <c r="U116" s="14"/>
      <c r="V116" s="14"/>
      <c r="W116" s="92"/>
      <c r="X116" s="14"/>
      <c r="Y116" s="14"/>
      <c r="Z116" s="14"/>
      <c r="AA116" s="92"/>
      <c r="AB116" s="14"/>
      <c r="AC116" s="241">
        <v>57210</v>
      </c>
      <c r="AD116" s="107">
        <v>14910</v>
      </c>
      <c r="AE116" s="240">
        <v>161695</v>
      </c>
    </row>
    <row r="117" spans="2:31" x14ac:dyDescent="0.25">
      <c r="B117" s="242" t="s">
        <v>155</v>
      </c>
      <c r="C117" s="211" t="s">
        <v>228</v>
      </c>
      <c r="D117" s="195">
        <v>332</v>
      </c>
      <c r="E117" s="195">
        <v>337</v>
      </c>
      <c r="F117" s="195">
        <v>338</v>
      </c>
      <c r="G117" s="195">
        <v>359</v>
      </c>
      <c r="H117" s="195">
        <v>368</v>
      </c>
      <c r="I117" s="195">
        <v>362</v>
      </c>
      <c r="J117" s="195">
        <v>336</v>
      </c>
      <c r="K117" s="195">
        <v>338</v>
      </c>
      <c r="L117" s="195">
        <v>318</v>
      </c>
      <c r="M117" s="195">
        <v>323</v>
      </c>
      <c r="N117" s="14"/>
      <c r="O117" s="92"/>
      <c r="P117" s="14"/>
      <c r="Q117" s="14"/>
      <c r="R117" s="14"/>
      <c r="S117" s="92"/>
      <c r="T117" s="14"/>
      <c r="U117" s="14"/>
      <c r="V117" s="14"/>
      <c r="W117" s="92"/>
      <c r="X117" s="14"/>
      <c r="Y117" s="14"/>
      <c r="Z117" s="14"/>
      <c r="AA117" s="92"/>
      <c r="AB117" s="14"/>
      <c r="AC117" s="241">
        <v>27390</v>
      </c>
      <c r="AD117" s="107">
        <v>5950</v>
      </c>
      <c r="AE117" s="240">
        <v>117613</v>
      </c>
    </row>
    <row r="118" spans="2:31" x14ac:dyDescent="0.25">
      <c r="B118" s="242" t="s">
        <v>156</v>
      </c>
      <c r="C118" s="211" t="s">
        <v>228</v>
      </c>
      <c r="D118" s="195">
        <v>8</v>
      </c>
      <c r="E118" s="195">
        <v>7</v>
      </c>
      <c r="F118" s="195">
        <v>12</v>
      </c>
      <c r="G118" s="195">
        <v>17</v>
      </c>
      <c r="H118" s="195">
        <v>5</v>
      </c>
      <c r="I118" s="195">
        <v>25</v>
      </c>
      <c r="J118" s="195">
        <v>27</v>
      </c>
      <c r="K118" s="195">
        <v>0</v>
      </c>
      <c r="L118" s="195">
        <v>0</v>
      </c>
      <c r="M118" s="195">
        <v>27</v>
      </c>
      <c r="N118" s="14"/>
      <c r="O118" s="92"/>
      <c r="P118" s="14"/>
      <c r="Q118" s="14"/>
      <c r="R118" s="14"/>
      <c r="S118" s="92"/>
      <c r="T118" s="14"/>
      <c r="U118" s="14"/>
      <c r="V118" s="14"/>
      <c r="W118" s="92"/>
      <c r="X118" s="14"/>
      <c r="Y118" s="14"/>
      <c r="Z118" s="14"/>
      <c r="AA118" s="92"/>
      <c r="AB118" s="14"/>
      <c r="AC118" s="241">
        <v>7945</v>
      </c>
      <c r="AD118" s="107">
        <v>2030</v>
      </c>
      <c r="AE118" s="240">
        <v>34530</v>
      </c>
    </row>
    <row r="119" spans="2:31" x14ac:dyDescent="0.25">
      <c r="B119" s="242" t="s">
        <v>157</v>
      </c>
      <c r="C119" s="211" t="s">
        <v>228</v>
      </c>
      <c r="D119" s="195">
        <v>0</v>
      </c>
      <c r="E119" s="195">
        <v>0</v>
      </c>
      <c r="F119" s="195">
        <v>0</v>
      </c>
      <c r="G119" s="195">
        <v>0</v>
      </c>
      <c r="H119" s="195">
        <v>0</v>
      </c>
      <c r="I119" s="195">
        <v>0</v>
      </c>
      <c r="J119" s="195">
        <v>0</v>
      </c>
      <c r="K119" s="195">
        <v>0</v>
      </c>
      <c r="L119" s="195">
        <v>0</v>
      </c>
      <c r="M119" s="195">
        <v>0</v>
      </c>
      <c r="N119" s="14"/>
      <c r="O119" s="92"/>
      <c r="P119" s="14"/>
      <c r="Q119" s="14"/>
      <c r="R119" s="14"/>
      <c r="S119" s="92"/>
      <c r="T119" s="14"/>
      <c r="U119" s="14"/>
      <c r="V119" s="14"/>
      <c r="W119" s="92"/>
      <c r="X119" s="14"/>
      <c r="Y119" s="14"/>
      <c r="Z119" s="14"/>
      <c r="AA119" s="92"/>
      <c r="AB119" s="14"/>
      <c r="AC119" s="241">
        <v>395</v>
      </c>
      <c r="AD119" s="107">
        <v>1330</v>
      </c>
      <c r="AE119" s="240">
        <v>8315</v>
      </c>
    </row>
    <row r="120" spans="2:31" x14ac:dyDescent="0.25">
      <c r="B120" s="242" t="s">
        <v>158</v>
      </c>
      <c r="C120" s="211" t="s">
        <v>228</v>
      </c>
      <c r="D120" s="195">
        <v>25</v>
      </c>
      <c r="E120" s="195">
        <v>24</v>
      </c>
      <c r="F120" s="195">
        <v>25</v>
      </c>
      <c r="G120" s="195">
        <v>22</v>
      </c>
      <c r="H120" s="195">
        <v>22</v>
      </c>
      <c r="I120" s="195">
        <v>20</v>
      </c>
      <c r="J120" s="195">
        <v>19</v>
      </c>
      <c r="K120" s="195">
        <v>0</v>
      </c>
      <c r="L120" s="195">
        <v>0</v>
      </c>
      <c r="M120" s="195">
        <v>23</v>
      </c>
      <c r="N120" s="92"/>
      <c r="O120" s="92"/>
      <c r="P120" s="92"/>
      <c r="Q120" s="92"/>
      <c r="R120" s="92"/>
      <c r="S120" s="92"/>
      <c r="T120" s="92"/>
      <c r="U120" s="92"/>
      <c r="V120" s="92"/>
      <c r="W120" s="92"/>
      <c r="X120" s="92"/>
      <c r="Y120" s="92"/>
      <c r="Z120" s="92"/>
      <c r="AA120" s="92"/>
      <c r="AB120" s="92"/>
      <c r="AC120" s="243">
        <f>SUM(AC101:AC119)</f>
        <v>411830</v>
      </c>
      <c r="AD120" s="240">
        <f>SUM(AD101:AD119)</f>
        <v>100290</v>
      </c>
      <c r="AE120" s="240">
        <v>1459835</v>
      </c>
    </row>
    <row r="121" spans="2:31" x14ac:dyDescent="0.25">
      <c r="B121" s="242" t="s">
        <v>159</v>
      </c>
      <c r="C121" s="211" t="s">
        <v>228</v>
      </c>
      <c r="D121" s="230">
        <v>199</v>
      </c>
      <c r="E121" s="230">
        <v>206</v>
      </c>
      <c r="F121" s="231">
        <v>202</v>
      </c>
      <c r="G121" s="231">
        <v>218</v>
      </c>
      <c r="H121" s="231">
        <v>225</v>
      </c>
      <c r="I121" s="232">
        <v>210</v>
      </c>
      <c r="J121" s="232">
        <v>205</v>
      </c>
      <c r="K121" s="233">
        <v>205</v>
      </c>
      <c r="L121" s="234">
        <v>205</v>
      </c>
      <c r="M121" s="234">
        <v>195</v>
      </c>
      <c r="N121" s="14"/>
      <c r="O121" s="14"/>
      <c r="P121" s="14"/>
      <c r="Q121" s="14"/>
      <c r="R121" s="14"/>
      <c r="S121" s="14"/>
      <c r="T121" s="14"/>
      <c r="U121" s="14"/>
      <c r="V121" s="14"/>
      <c r="W121" s="14"/>
      <c r="X121" s="14"/>
      <c r="Y121" s="14"/>
      <c r="Z121" s="14"/>
      <c r="AA121" s="14"/>
      <c r="AB121" s="14"/>
    </row>
    <row r="122" spans="2:31" x14ac:dyDescent="0.25">
      <c r="B122" s="242" t="s">
        <v>160</v>
      </c>
      <c r="C122" s="211" t="s">
        <v>228</v>
      </c>
      <c r="D122" s="230">
        <v>896</v>
      </c>
      <c r="E122" s="230">
        <v>875</v>
      </c>
      <c r="F122" s="231">
        <v>784</v>
      </c>
      <c r="G122" s="231">
        <v>778</v>
      </c>
      <c r="H122" s="231">
        <v>746</v>
      </c>
      <c r="I122" s="232">
        <v>748</v>
      </c>
      <c r="J122" s="232">
        <v>726</v>
      </c>
      <c r="K122" s="233">
        <v>760</v>
      </c>
      <c r="L122" s="233">
        <v>724</v>
      </c>
      <c r="M122" s="233">
        <v>734</v>
      </c>
      <c r="N122" s="14"/>
      <c r="O122" s="14"/>
      <c r="P122" s="14"/>
      <c r="Q122" s="14"/>
      <c r="R122" s="14"/>
      <c r="S122" s="14"/>
      <c r="T122" s="14"/>
      <c r="U122" s="14"/>
      <c r="V122" s="14"/>
      <c r="W122" s="14"/>
      <c r="X122" s="14"/>
      <c r="Y122" s="14"/>
      <c r="Z122" s="14"/>
      <c r="AA122" s="14"/>
      <c r="AB122" s="14"/>
    </row>
    <row r="123" spans="2:31" x14ac:dyDescent="0.25">
      <c r="B123" s="242" t="s">
        <v>161</v>
      </c>
      <c r="C123" s="211" t="s">
        <v>228</v>
      </c>
      <c r="D123" s="195">
        <v>0</v>
      </c>
      <c r="E123" s="195">
        <v>0</v>
      </c>
      <c r="F123" s="195">
        <v>0</v>
      </c>
      <c r="G123" s="195">
        <v>0</v>
      </c>
      <c r="H123" s="195">
        <v>0</v>
      </c>
      <c r="I123" s="195">
        <v>0</v>
      </c>
      <c r="J123" s="195">
        <v>0</v>
      </c>
      <c r="K123" s="195">
        <v>0</v>
      </c>
      <c r="L123" s="195">
        <v>0</v>
      </c>
      <c r="M123" s="195">
        <v>0</v>
      </c>
      <c r="N123" s="14"/>
      <c r="O123" s="14"/>
      <c r="P123" s="14"/>
      <c r="Q123" s="14"/>
      <c r="R123" s="14"/>
      <c r="S123" s="14"/>
      <c r="T123" s="14"/>
      <c r="U123" s="14"/>
      <c r="V123" s="14"/>
      <c r="W123" s="14"/>
      <c r="X123" s="14"/>
      <c r="Y123" s="14"/>
      <c r="Z123" s="14"/>
      <c r="AA123" s="14"/>
      <c r="AB123" s="14"/>
    </row>
    <row r="124" spans="2:31" x14ac:dyDescent="0.25">
      <c r="B124" s="242" t="s">
        <v>162</v>
      </c>
      <c r="C124" s="211" t="s">
        <v>228</v>
      </c>
      <c r="D124" s="195">
        <v>61</v>
      </c>
      <c r="E124" s="195">
        <v>67</v>
      </c>
      <c r="F124" s="195">
        <v>71</v>
      </c>
      <c r="G124" s="195">
        <v>68</v>
      </c>
      <c r="H124" s="195">
        <v>70</v>
      </c>
      <c r="I124" s="195">
        <v>65</v>
      </c>
      <c r="J124" s="195">
        <v>60</v>
      </c>
      <c r="K124" s="195">
        <v>61</v>
      </c>
      <c r="L124" s="195">
        <v>58</v>
      </c>
      <c r="M124" s="195">
        <v>59</v>
      </c>
      <c r="N124" s="14"/>
      <c r="O124" s="14"/>
      <c r="P124" s="14"/>
      <c r="Q124" s="14"/>
      <c r="R124" s="14"/>
      <c r="S124" s="14"/>
      <c r="T124" s="14"/>
      <c r="U124" s="14"/>
      <c r="V124" s="14"/>
      <c r="W124" s="14"/>
      <c r="X124" s="14"/>
      <c r="Y124" s="14"/>
      <c r="Z124" s="14"/>
      <c r="AA124" s="14"/>
      <c r="AB124" s="14"/>
    </row>
    <row r="125" spans="2:31" x14ac:dyDescent="0.25">
      <c r="B125" s="242" t="s">
        <v>163</v>
      </c>
      <c r="C125" s="211" t="s">
        <v>228</v>
      </c>
      <c r="D125" s="195">
        <v>542</v>
      </c>
      <c r="E125" s="195">
        <v>546</v>
      </c>
      <c r="F125" s="195">
        <v>547</v>
      </c>
      <c r="G125" s="195">
        <v>541</v>
      </c>
      <c r="H125" s="195">
        <v>540</v>
      </c>
      <c r="I125" s="195">
        <v>522</v>
      </c>
      <c r="J125" s="195">
        <v>493</v>
      </c>
      <c r="K125" s="195">
        <v>495</v>
      </c>
      <c r="L125" s="195">
        <v>495</v>
      </c>
      <c r="M125" s="195">
        <v>508</v>
      </c>
      <c r="N125" s="14"/>
      <c r="O125" s="14"/>
      <c r="P125" s="14"/>
      <c r="Q125" s="14"/>
      <c r="R125" s="14"/>
      <c r="S125" s="14"/>
      <c r="T125" s="14"/>
      <c r="U125" s="14"/>
      <c r="V125" s="14"/>
      <c r="W125" s="14"/>
      <c r="X125" s="14"/>
      <c r="Y125" s="14"/>
      <c r="Z125" s="14"/>
      <c r="AA125" s="14"/>
      <c r="AB125" s="14"/>
    </row>
    <row r="126" spans="2:31" x14ac:dyDescent="0.25">
      <c r="B126" s="242" t="s">
        <v>164</v>
      </c>
      <c r="C126" s="211" t="s">
        <v>228</v>
      </c>
      <c r="D126" s="195">
        <v>0</v>
      </c>
      <c r="E126" s="195">
        <v>0</v>
      </c>
      <c r="F126" s="195">
        <v>0</v>
      </c>
      <c r="G126" s="195">
        <v>0</v>
      </c>
      <c r="H126" s="195">
        <v>0</v>
      </c>
      <c r="I126" s="195">
        <v>0</v>
      </c>
      <c r="J126" s="195">
        <v>0</v>
      </c>
      <c r="K126" s="195">
        <v>0</v>
      </c>
      <c r="L126" s="195">
        <v>0</v>
      </c>
      <c r="M126" s="195">
        <v>0</v>
      </c>
      <c r="N126" s="14"/>
      <c r="O126" s="14"/>
      <c r="P126" s="14"/>
      <c r="Q126" s="14"/>
      <c r="R126" s="14"/>
      <c r="S126" s="14"/>
      <c r="T126" s="14"/>
      <c r="U126" s="14"/>
      <c r="V126" s="14"/>
      <c r="W126" s="14"/>
      <c r="X126" s="14"/>
      <c r="Y126" s="14"/>
      <c r="Z126" s="14"/>
      <c r="AA126" s="14"/>
      <c r="AB126" s="14"/>
    </row>
    <row r="127" spans="2:31" x14ac:dyDescent="0.25">
      <c r="B127" s="242" t="s">
        <v>165</v>
      </c>
      <c r="C127" s="211" t="s">
        <v>228</v>
      </c>
      <c r="D127" s="195">
        <v>0</v>
      </c>
      <c r="E127" s="195">
        <v>0</v>
      </c>
      <c r="F127" s="195">
        <v>0</v>
      </c>
      <c r="G127" s="195">
        <v>0</v>
      </c>
      <c r="H127" s="195">
        <v>0</v>
      </c>
      <c r="I127" s="195">
        <v>0</v>
      </c>
      <c r="J127" s="195">
        <v>0</v>
      </c>
      <c r="K127" s="195">
        <v>0</v>
      </c>
      <c r="L127" s="195">
        <v>0</v>
      </c>
      <c r="M127" s="195">
        <v>0</v>
      </c>
      <c r="N127" s="14"/>
      <c r="O127" s="14"/>
      <c r="P127" s="14"/>
      <c r="Q127" s="14"/>
      <c r="R127" s="14"/>
      <c r="S127" s="14"/>
      <c r="T127" s="14"/>
      <c r="U127" s="14"/>
      <c r="V127" s="14"/>
      <c r="W127" s="14"/>
      <c r="X127" s="14"/>
      <c r="Y127" s="14"/>
      <c r="Z127" s="14"/>
      <c r="AA127" s="14"/>
      <c r="AB127" s="14"/>
    </row>
    <row r="128" spans="2:31" x14ac:dyDescent="0.25">
      <c r="B128" s="242" t="s">
        <v>166</v>
      </c>
      <c r="C128" s="211" t="s">
        <v>228</v>
      </c>
      <c r="D128" s="195">
        <v>0</v>
      </c>
      <c r="E128" s="195">
        <v>0</v>
      </c>
      <c r="F128" s="195">
        <v>0</v>
      </c>
      <c r="G128" s="195">
        <v>0</v>
      </c>
      <c r="H128" s="195">
        <v>0</v>
      </c>
      <c r="I128" s="195">
        <v>0</v>
      </c>
      <c r="J128" s="195">
        <v>0</v>
      </c>
      <c r="K128" s="195">
        <v>0</v>
      </c>
      <c r="L128" s="195">
        <v>0</v>
      </c>
      <c r="M128" s="195">
        <v>0</v>
      </c>
      <c r="N128" s="14"/>
      <c r="O128" s="14"/>
      <c r="P128" s="14"/>
      <c r="Q128" s="14"/>
      <c r="R128" s="14"/>
      <c r="S128" s="14"/>
      <c r="T128" s="14"/>
      <c r="U128" s="14"/>
      <c r="V128" s="14"/>
      <c r="W128" s="14"/>
      <c r="X128" s="14"/>
      <c r="Y128" s="14"/>
      <c r="Z128" s="14"/>
      <c r="AA128" s="14"/>
      <c r="AB128" s="14"/>
    </row>
    <row r="129" spans="2:28" x14ac:dyDescent="0.25">
      <c r="B129" s="242" t="s">
        <v>167</v>
      </c>
      <c r="C129" s="211" t="s">
        <v>228</v>
      </c>
      <c r="D129" s="195">
        <v>0</v>
      </c>
      <c r="E129" s="195">
        <v>0</v>
      </c>
      <c r="F129" s="195">
        <v>0</v>
      </c>
      <c r="G129" s="195">
        <v>0</v>
      </c>
      <c r="H129" s="195">
        <v>0</v>
      </c>
      <c r="I129" s="195">
        <v>0</v>
      </c>
      <c r="J129" s="195">
        <v>0</v>
      </c>
      <c r="K129" s="195">
        <v>0</v>
      </c>
      <c r="L129" s="195">
        <v>0</v>
      </c>
      <c r="M129" s="195">
        <v>0</v>
      </c>
      <c r="N129" s="14"/>
      <c r="O129" s="14"/>
      <c r="P129" s="14"/>
      <c r="Q129" s="14"/>
      <c r="R129" s="14"/>
      <c r="S129" s="14"/>
      <c r="T129" s="14"/>
      <c r="U129" s="14"/>
      <c r="V129" s="14"/>
      <c r="W129" s="14"/>
      <c r="X129" s="14"/>
      <c r="Y129" s="14"/>
      <c r="Z129" s="14"/>
      <c r="AA129" s="14"/>
      <c r="AB129" s="14"/>
    </row>
    <row r="130" spans="2:28" x14ac:dyDescent="0.25">
      <c r="B130" s="242" t="s">
        <v>168</v>
      </c>
      <c r="C130" s="211" t="s">
        <v>228</v>
      </c>
      <c r="D130" s="195">
        <v>10</v>
      </c>
      <c r="E130" s="195">
        <v>11</v>
      </c>
      <c r="F130" s="195">
        <v>13</v>
      </c>
      <c r="G130" s="195">
        <v>13</v>
      </c>
      <c r="H130" s="195">
        <v>14</v>
      </c>
      <c r="I130" s="195">
        <v>10</v>
      </c>
      <c r="J130" s="195">
        <v>9</v>
      </c>
      <c r="K130" s="195">
        <v>0</v>
      </c>
      <c r="L130" s="195">
        <v>0</v>
      </c>
      <c r="M130" s="195">
        <v>10</v>
      </c>
      <c r="N130" s="14"/>
      <c r="O130" s="14"/>
      <c r="P130" s="14"/>
      <c r="Q130" s="14"/>
      <c r="R130" s="14"/>
      <c r="S130" s="14"/>
      <c r="T130" s="14"/>
      <c r="U130" s="14"/>
      <c r="V130" s="14"/>
      <c r="W130" s="14"/>
      <c r="X130" s="14"/>
      <c r="Y130" s="14"/>
      <c r="Z130" s="14"/>
      <c r="AA130" s="14"/>
      <c r="AB130" s="14"/>
    </row>
    <row r="131" spans="2:28" x14ac:dyDescent="0.25">
      <c r="B131" s="242" t="s">
        <v>169</v>
      </c>
      <c r="C131" s="211" t="s">
        <v>228</v>
      </c>
      <c r="D131" s="195">
        <v>0</v>
      </c>
      <c r="E131" s="195">
        <v>0</v>
      </c>
      <c r="F131" s="195">
        <v>0</v>
      </c>
      <c r="G131" s="195">
        <v>0</v>
      </c>
      <c r="H131" s="195">
        <v>0</v>
      </c>
      <c r="I131" s="195">
        <v>0</v>
      </c>
      <c r="J131" s="195">
        <v>0</v>
      </c>
      <c r="K131" s="195">
        <v>0</v>
      </c>
      <c r="L131" s="195">
        <v>0</v>
      </c>
      <c r="M131" s="195">
        <v>0</v>
      </c>
      <c r="N131" s="14"/>
      <c r="O131" s="14"/>
      <c r="P131" s="14"/>
      <c r="Q131" s="14"/>
      <c r="R131" s="14"/>
      <c r="S131" s="14"/>
      <c r="T131" s="14"/>
      <c r="U131" s="14"/>
      <c r="V131" s="14"/>
      <c r="W131" s="14"/>
      <c r="X131" s="14"/>
      <c r="Y131" s="14"/>
      <c r="Z131" s="14"/>
      <c r="AA131" s="14"/>
      <c r="AB131" s="14"/>
    </row>
    <row r="132" spans="2:28" x14ac:dyDescent="0.25">
      <c r="B132" s="242" t="s">
        <v>170</v>
      </c>
      <c r="C132" s="211" t="s">
        <v>228</v>
      </c>
      <c r="D132" s="195">
        <v>478</v>
      </c>
      <c r="E132" s="195">
        <v>478</v>
      </c>
      <c r="F132" s="195">
        <v>436</v>
      </c>
      <c r="G132" s="195">
        <v>413</v>
      </c>
      <c r="H132" s="195">
        <v>411</v>
      </c>
      <c r="I132" s="195">
        <v>392</v>
      </c>
      <c r="J132" s="195">
        <v>382</v>
      </c>
      <c r="K132" s="195">
        <v>367</v>
      </c>
      <c r="L132" s="195">
        <v>360</v>
      </c>
      <c r="M132" s="195">
        <v>374</v>
      </c>
      <c r="N132" s="14"/>
      <c r="O132" s="14"/>
      <c r="P132" s="14"/>
      <c r="Q132" s="14"/>
      <c r="R132" s="14"/>
      <c r="S132" s="14"/>
      <c r="T132" s="14"/>
      <c r="U132" s="14"/>
      <c r="V132" s="14"/>
      <c r="W132" s="14"/>
      <c r="X132" s="14"/>
      <c r="Y132" s="14"/>
      <c r="Z132" s="14"/>
      <c r="AA132" s="14"/>
      <c r="AB132" s="14"/>
    </row>
    <row r="133" spans="2:28" x14ac:dyDescent="0.25">
      <c r="B133" s="242" t="s">
        <v>171</v>
      </c>
      <c r="C133" s="211" t="s">
        <v>228</v>
      </c>
      <c r="D133" s="195">
        <v>111</v>
      </c>
      <c r="E133" s="195">
        <v>115</v>
      </c>
      <c r="F133" s="195">
        <v>120</v>
      </c>
      <c r="G133" s="195">
        <v>128</v>
      </c>
      <c r="H133" s="195">
        <v>139</v>
      </c>
      <c r="I133" s="195">
        <v>136</v>
      </c>
      <c r="J133" s="195">
        <v>138</v>
      </c>
      <c r="K133" s="195">
        <v>133</v>
      </c>
      <c r="L133" s="195">
        <v>146</v>
      </c>
      <c r="M133" s="195">
        <v>151</v>
      </c>
      <c r="N133" s="14"/>
      <c r="O133" s="14"/>
      <c r="P133" s="14"/>
      <c r="Q133" s="14"/>
      <c r="R133" s="14"/>
      <c r="S133" s="14"/>
      <c r="T133" s="14"/>
      <c r="U133" s="14"/>
      <c r="V133" s="14"/>
      <c r="W133" s="14"/>
      <c r="X133" s="14"/>
      <c r="Y133" s="14"/>
      <c r="Z133" s="14"/>
      <c r="AA133" s="14"/>
      <c r="AB133" s="14"/>
    </row>
    <row r="134" spans="2:28" x14ac:dyDescent="0.25">
      <c r="B134" s="242" t="s">
        <v>172</v>
      </c>
      <c r="C134" s="211" t="s">
        <v>228</v>
      </c>
      <c r="D134" s="195">
        <v>0</v>
      </c>
      <c r="E134" s="195">
        <v>0</v>
      </c>
      <c r="F134" s="195">
        <v>0</v>
      </c>
      <c r="G134" s="195">
        <v>0</v>
      </c>
      <c r="H134" s="195">
        <v>0</v>
      </c>
      <c r="I134" s="195">
        <v>0</v>
      </c>
      <c r="J134" s="195">
        <v>0</v>
      </c>
      <c r="K134" s="195">
        <v>0</v>
      </c>
      <c r="L134" s="195">
        <v>0</v>
      </c>
      <c r="M134" s="195">
        <v>0</v>
      </c>
      <c r="N134" s="14"/>
      <c r="O134" s="14"/>
      <c r="P134" s="14"/>
      <c r="Q134" s="14"/>
      <c r="R134" s="14"/>
      <c r="S134" s="14"/>
      <c r="T134" s="14"/>
      <c r="U134" s="14"/>
      <c r="V134" s="14"/>
      <c r="W134" s="14"/>
      <c r="X134" s="14"/>
      <c r="Y134" s="14"/>
      <c r="Z134" s="14"/>
      <c r="AA134" s="14"/>
      <c r="AB134" s="14"/>
    </row>
    <row r="135" spans="2:28" x14ac:dyDescent="0.25">
      <c r="B135" s="242" t="s">
        <v>173</v>
      </c>
      <c r="C135" s="211" t="s">
        <v>228</v>
      </c>
      <c r="D135" s="230">
        <v>483</v>
      </c>
      <c r="E135" s="230">
        <v>514</v>
      </c>
      <c r="F135" s="231">
        <v>495</v>
      </c>
      <c r="G135" s="231">
        <v>522</v>
      </c>
      <c r="H135" s="231">
        <v>523</v>
      </c>
      <c r="I135" s="232">
        <v>497</v>
      </c>
      <c r="J135" s="232">
        <v>482</v>
      </c>
      <c r="K135" s="233">
        <v>482</v>
      </c>
      <c r="L135" s="234">
        <v>473</v>
      </c>
      <c r="M135" s="234">
        <v>452</v>
      </c>
      <c r="N135" s="14"/>
      <c r="O135" s="14"/>
      <c r="P135" s="14"/>
      <c r="Q135" s="14"/>
      <c r="R135" s="14"/>
      <c r="S135" s="14"/>
      <c r="T135" s="14"/>
      <c r="U135" s="14"/>
      <c r="V135" s="14"/>
      <c r="W135" s="14"/>
      <c r="X135" s="14"/>
      <c r="Y135" s="14"/>
      <c r="Z135" s="14"/>
      <c r="AA135" s="14"/>
      <c r="AB135" s="14"/>
    </row>
    <row r="136" spans="2:28" x14ac:dyDescent="0.25">
      <c r="B136" s="242" t="s">
        <v>193</v>
      </c>
      <c r="C136" s="211" t="s">
        <v>228</v>
      </c>
      <c r="D136" s="195">
        <v>0</v>
      </c>
      <c r="E136" s="195">
        <v>0</v>
      </c>
      <c r="F136" s="195">
        <v>0</v>
      </c>
      <c r="G136" s="195">
        <v>0</v>
      </c>
      <c r="H136" s="195">
        <v>0</v>
      </c>
      <c r="I136" s="195">
        <v>0</v>
      </c>
      <c r="J136" s="195">
        <v>0</v>
      </c>
      <c r="K136" s="195">
        <v>0</v>
      </c>
      <c r="L136" s="195">
        <v>0</v>
      </c>
      <c r="M136" s="195">
        <v>0</v>
      </c>
      <c r="N136" s="14"/>
      <c r="O136" s="14"/>
      <c r="P136" s="14"/>
      <c r="Q136" s="14"/>
      <c r="R136" s="14"/>
      <c r="S136" s="14"/>
      <c r="T136" s="14"/>
      <c r="U136" s="14"/>
      <c r="V136" s="14"/>
      <c r="W136" s="14"/>
      <c r="X136" s="14"/>
      <c r="Y136" s="14"/>
      <c r="Z136" s="14"/>
      <c r="AA136" s="14"/>
      <c r="AB136" s="14"/>
    </row>
    <row r="137" spans="2:28" x14ac:dyDescent="0.25">
      <c r="B137" s="242" t="s">
        <v>174</v>
      </c>
      <c r="C137" s="211" t="s">
        <v>228</v>
      </c>
      <c r="D137" s="195">
        <v>0</v>
      </c>
      <c r="E137" s="195">
        <v>0</v>
      </c>
      <c r="F137" s="195">
        <v>0</v>
      </c>
      <c r="G137" s="195">
        <v>0</v>
      </c>
      <c r="H137" s="195">
        <v>0</v>
      </c>
      <c r="I137" s="195">
        <v>0</v>
      </c>
      <c r="J137" s="195">
        <v>0</v>
      </c>
      <c r="K137" s="195">
        <v>0</v>
      </c>
      <c r="L137" s="195">
        <v>0</v>
      </c>
      <c r="M137" s="195">
        <v>0</v>
      </c>
      <c r="N137" s="14"/>
      <c r="O137" s="14"/>
      <c r="P137" s="14"/>
      <c r="Q137" s="14"/>
      <c r="R137" s="14"/>
      <c r="S137" s="14"/>
      <c r="T137" s="14"/>
      <c r="U137" s="14"/>
      <c r="V137" s="14"/>
      <c r="W137" s="14"/>
      <c r="X137" s="14"/>
      <c r="Y137" s="14"/>
      <c r="Z137" s="14"/>
      <c r="AA137" s="14"/>
      <c r="AB137" s="14"/>
    </row>
    <row r="138" spans="2:28" x14ac:dyDescent="0.25">
      <c r="B138" s="242" t="s">
        <v>175</v>
      </c>
      <c r="C138" s="211" t="s">
        <v>228</v>
      </c>
      <c r="D138" s="195">
        <v>426</v>
      </c>
      <c r="E138" s="195">
        <v>424</v>
      </c>
      <c r="F138" s="195">
        <v>407</v>
      </c>
      <c r="G138" s="195">
        <v>413</v>
      </c>
      <c r="H138" s="195">
        <v>423</v>
      </c>
      <c r="I138" s="195">
        <v>406</v>
      </c>
      <c r="J138" s="195">
        <v>395</v>
      </c>
      <c r="K138" s="195">
        <v>398</v>
      </c>
      <c r="L138" s="195">
        <v>394</v>
      </c>
      <c r="M138" s="195">
        <v>410</v>
      </c>
      <c r="N138" s="14"/>
      <c r="O138" s="14"/>
      <c r="P138" s="14"/>
      <c r="Q138" s="14"/>
      <c r="R138" s="14"/>
      <c r="S138" s="14"/>
      <c r="T138" s="14"/>
      <c r="U138" s="14"/>
      <c r="V138" s="14"/>
      <c r="W138" s="14"/>
      <c r="X138" s="14"/>
      <c r="Y138" s="14"/>
      <c r="Z138" s="14"/>
      <c r="AA138" s="14"/>
      <c r="AB138" s="14"/>
    </row>
    <row r="139" spans="2:28" x14ac:dyDescent="0.25">
      <c r="B139" s="242" t="s">
        <v>176</v>
      </c>
      <c r="C139" s="211" t="s">
        <v>228</v>
      </c>
      <c r="D139" s="195">
        <v>9</v>
      </c>
      <c r="E139" s="195">
        <v>10</v>
      </c>
      <c r="F139" s="195">
        <v>11</v>
      </c>
      <c r="G139" s="195">
        <v>17</v>
      </c>
      <c r="H139" s="195">
        <v>16</v>
      </c>
      <c r="I139" s="195">
        <v>17</v>
      </c>
      <c r="J139" s="195">
        <v>19</v>
      </c>
      <c r="K139" s="195">
        <v>0</v>
      </c>
      <c r="L139" s="195">
        <v>0</v>
      </c>
      <c r="M139" s="195">
        <v>24</v>
      </c>
      <c r="N139" s="14"/>
      <c r="O139" s="14"/>
      <c r="P139" s="14"/>
      <c r="Q139" s="14"/>
      <c r="R139" s="14"/>
      <c r="S139" s="14"/>
      <c r="T139" s="14"/>
      <c r="U139" s="14"/>
      <c r="V139" s="14"/>
      <c r="W139" s="14"/>
      <c r="X139" s="14"/>
      <c r="Y139" s="14"/>
      <c r="Z139" s="14"/>
      <c r="AA139" s="14"/>
      <c r="AB139" s="14"/>
    </row>
    <row r="140" spans="2:28" x14ac:dyDescent="0.25">
      <c r="B140" s="242" t="s">
        <v>177</v>
      </c>
      <c r="C140" s="211" t="s">
        <v>228</v>
      </c>
      <c r="D140" s="195">
        <v>403</v>
      </c>
      <c r="E140" s="195">
        <v>406</v>
      </c>
      <c r="F140" s="195">
        <v>376</v>
      </c>
      <c r="G140" s="195">
        <v>361</v>
      </c>
      <c r="H140" s="195">
        <v>353</v>
      </c>
      <c r="I140" s="195">
        <v>353</v>
      </c>
      <c r="J140" s="195">
        <v>311</v>
      </c>
      <c r="K140" s="195">
        <v>313</v>
      </c>
      <c r="L140" s="195">
        <v>329</v>
      </c>
      <c r="M140" s="195">
        <v>308</v>
      </c>
      <c r="N140" s="14"/>
      <c r="O140" s="14"/>
      <c r="P140" s="14"/>
      <c r="Q140" s="14"/>
      <c r="R140" s="14"/>
      <c r="S140" s="14"/>
      <c r="T140" s="14"/>
      <c r="U140" s="14"/>
      <c r="V140" s="14"/>
      <c r="W140" s="14"/>
      <c r="X140" s="14"/>
      <c r="Y140" s="14"/>
      <c r="Z140" s="14"/>
      <c r="AA140" s="14"/>
      <c r="AB140" s="14"/>
    </row>
    <row r="141" spans="2:28" x14ac:dyDescent="0.25">
      <c r="B141" s="242" t="s">
        <v>239</v>
      </c>
      <c r="C141" s="211" t="s">
        <v>228</v>
      </c>
      <c r="D141" s="195">
        <v>37</v>
      </c>
      <c r="E141" s="195">
        <v>43</v>
      </c>
      <c r="F141" s="195">
        <v>38</v>
      </c>
      <c r="G141" s="195">
        <v>36</v>
      </c>
      <c r="H141" s="195">
        <v>36</v>
      </c>
      <c r="I141" s="195">
        <v>38</v>
      </c>
      <c r="J141" s="195">
        <v>148</v>
      </c>
      <c r="K141" s="195">
        <v>148</v>
      </c>
      <c r="L141" s="195">
        <v>146</v>
      </c>
      <c r="M141" s="195">
        <v>27</v>
      </c>
      <c r="N141" s="14"/>
      <c r="O141" s="14"/>
      <c r="P141" s="14"/>
      <c r="Q141" s="14"/>
      <c r="R141" s="14"/>
      <c r="S141" s="14"/>
      <c r="T141" s="14"/>
      <c r="U141" s="14"/>
      <c r="V141" s="14"/>
      <c r="W141" s="14"/>
      <c r="X141" s="14"/>
      <c r="Y141" s="14"/>
      <c r="Z141" s="14"/>
      <c r="AA141" s="14"/>
      <c r="AB141" s="14"/>
    </row>
    <row r="142" spans="2:28" x14ac:dyDescent="0.25">
      <c r="B142" s="235" t="s">
        <v>202</v>
      </c>
      <c r="C142" s="219" t="s">
        <v>228</v>
      </c>
      <c r="D142" s="225">
        <f t="shared" ref="D142:M142" si="45">SUM(D105:D141)</f>
        <v>4800</v>
      </c>
      <c r="E142" s="225">
        <f t="shared" si="45"/>
        <v>4840</v>
      </c>
      <c r="F142" s="225">
        <f t="shared" si="45"/>
        <v>4650</v>
      </c>
      <c r="G142" s="225">
        <f t="shared" si="45"/>
        <v>4641</v>
      </c>
      <c r="H142" s="225">
        <f t="shared" si="45"/>
        <v>4617</v>
      </c>
      <c r="I142" s="225">
        <f t="shared" si="45"/>
        <v>4528</v>
      </c>
      <c r="J142" s="225">
        <f t="shared" si="45"/>
        <v>4472</v>
      </c>
      <c r="K142" s="225">
        <f t="shared" si="45"/>
        <v>4386</v>
      </c>
      <c r="L142" s="225">
        <f t="shared" si="45"/>
        <v>4334</v>
      </c>
      <c r="M142" s="225">
        <f t="shared" si="45"/>
        <v>4355</v>
      </c>
      <c r="N142" s="14"/>
      <c r="O142" s="14"/>
      <c r="P142" s="14"/>
      <c r="Q142" s="14"/>
      <c r="R142" s="14"/>
      <c r="S142" s="14"/>
      <c r="T142" s="14"/>
      <c r="U142" s="14"/>
      <c r="V142" s="14"/>
      <c r="W142" s="14"/>
      <c r="X142" s="14"/>
      <c r="Y142" s="14"/>
      <c r="Z142" s="14"/>
      <c r="AA142" s="14"/>
      <c r="AB142" s="14"/>
    </row>
    <row r="143" spans="2:28" x14ac:dyDescent="0.25">
      <c r="B143" s="257" t="s">
        <v>240</v>
      </c>
      <c r="C143" s="70"/>
      <c r="D143" s="70"/>
      <c r="E143" s="70"/>
      <c r="F143" s="70"/>
      <c r="G143" s="70"/>
      <c r="H143" s="70"/>
      <c r="I143" s="70"/>
      <c r="J143" s="70"/>
      <c r="K143" s="70"/>
      <c r="L143" s="70"/>
      <c r="M143" s="12"/>
      <c r="N143" s="14"/>
      <c r="O143" s="14"/>
      <c r="P143" s="14"/>
      <c r="Q143" s="14"/>
      <c r="R143" s="14"/>
      <c r="S143" s="14"/>
      <c r="T143" s="14"/>
      <c r="U143" s="14"/>
      <c r="V143" s="14"/>
      <c r="W143" s="14"/>
      <c r="X143" s="14"/>
      <c r="Y143" s="14"/>
      <c r="Z143" s="14"/>
      <c r="AA143" s="14"/>
      <c r="AB143" s="14"/>
    </row>
    <row r="144" spans="2:28" x14ac:dyDescent="0.25">
      <c r="B144" s="258" t="s">
        <v>241</v>
      </c>
      <c r="C144" s="259"/>
      <c r="D144" s="70"/>
      <c r="E144" s="70"/>
      <c r="F144" s="70"/>
      <c r="G144" s="70"/>
      <c r="H144" s="70"/>
      <c r="I144" s="70"/>
      <c r="J144" s="70"/>
      <c r="K144" s="70"/>
      <c r="L144" s="70"/>
      <c r="M144" s="12"/>
      <c r="N144" s="14"/>
      <c r="O144" s="14"/>
      <c r="P144" s="14"/>
      <c r="Q144" s="14"/>
      <c r="R144" s="14"/>
      <c r="S144" s="14"/>
      <c r="T144" s="14"/>
      <c r="U144" s="14"/>
      <c r="V144" s="14"/>
      <c r="W144" s="14"/>
      <c r="X144" s="14"/>
      <c r="Y144" s="14"/>
      <c r="Z144" s="14"/>
      <c r="AA144" s="14"/>
      <c r="AB144" s="14"/>
    </row>
    <row r="145" spans="2:28" x14ac:dyDescent="0.25">
      <c r="B145" s="258" t="s">
        <v>242</v>
      </c>
      <c r="C145" s="259"/>
      <c r="D145" s="70"/>
      <c r="E145" s="70"/>
      <c r="F145" s="70"/>
      <c r="G145" s="70"/>
      <c r="H145" s="70"/>
      <c r="I145" s="70"/>
      <c r="J145" s="70"/>
      <c r="K145" s="70"/>
      <c r="L145" s="70"/>
      <c r="M145" s="12"/>
      <c r="N145" s="14"/>
      <c r="O145" s="14"/>
      <c r="P145" s="14"/>
      <c r="Q145" s="14"/>
      <c r="R145" s="14"/>
      <c r="S145" s="14"/>
      <c r="T145" s="14"/>
      <c r="U145" s="14"/>
      <c r="V145" s="14"/>
      <c r="W145" s="14"/>
      <c r="X145" s="14"/>
      <c r="Y145" s="14"/>
      <c r="Z145" s="14"/>
      <c r="AA145" s="14"/>
      <c r="AB145" s="14"/>
    </row>
    <row r="146" spans="2:28" x14ac:dyDescent="0.25">
      <c r="B146" s="258" t="s">
        <v>243</v>
      </c>
      <c r="C146" s="259"/>
      <c r="D146" s="70"/>
      <c r="E146" s="70"/>
      <c r="F146" s="70"/>
      <c r="G146" s="70"/>
      <c r="H146" s="70"/>
      <c r="I146" s="70"/>
      <c r="J146" s="70"/>
      <c r="K146" s="70"/>
      <c r="L146" s="70"/>
      <c r="M146" s="12"/>
      <c r="N146" s="14"/>
      <c r="O146" s="14"/>
      <c r="P146" s="14"/>
      <c r="Q146" s="14"/>
      <c r="R146" s="14"/>
      <c r="S146" s="14"/>
      <c r="T146" s="14"/>
      <c r="U146" s="14"/>
      <c r="V146" s="14"/>
      <c r="W146" s="14"/>
      <c r="X146" s="14"/>
      <c r="Y146" s="14"/>
      <c r="Z146" s="14"/>
      <c r="AA146" s="14"/>
      <c r="AB146" s="14"/>
    </row>
    <row r="147" spans="2:28" x14ac:dyDescent="0.25">
      <c r="B147" s="257" t="s">
        <v>244</v>
      </c>
      <c r="C147" s="259"/>
      <c r="D147" s="70"/>
      <c r="E147" s="70"/>
      <c r="F147" s="70"/>
      <c r="G147" s="70"/>
      <c r="H147" s="70"/>
      <c r="I147" s="70"/>
      <c r="J147" s="70"/>
      <c r="K147" s="70"/>
      <c r="L147" s="70"/>
      <c r="M147" s="12"/>
      <c r="N147" s="14"/>
      <c r="O147" s="14"/>
      <c r="P147" s="14"/>
      <c r="Q147" s="14"/>
      <c r="R147" s="14"/>
      <c r="S147" s="14"/>
      <c r="T147" s="14"/>
      <c r="U147" s="14"/>
      <c r="V147" s="14"/>
      <c r="W147" s="14"/>
      <c r="X147" s="14"/>
      <c r="Y147" s="14"/>
      <c r="Z147" s="14"/>
      <c r="AA147" s="14"/>
      <c r="AB147" s="14"/>
    </row>
    <row r="148" spans="2:28" x14ac:dyDescent="0.25">
      <c r="B148" s="258" t="s">
        <v>242</v>
      </c>
      <c r="C148" s="259"/>
      <c r="D148" s="70"/>
      <c r="E148" s="70"/>
      <c r="F148" s="70"/>
      <c r="G148" s="70"/>
      <c r="H148" s="70"/>
      <c r="I148" s="70"/>
      <c r="J148" s="70"/>
      <c r="K148" s="70"/>
      <c r="L148" s="70"/>
      <c r="M148" s="12"/>
      <c r="N148" s="14"/>
      <c r="O148" s="14"/>
      <c r="P148" s="14"/>
      <c r="Q148" s="14"/>
      <c r="R148" s="14"/>
      <c r="S148" s="14"/>
      <c r="T148" s="14"/>
      <c r="U148" s="14"/>
      <c r="V148" s="14"/>
      <c r="W148" s="14"/>
      <c r="X148" s="14"/>
      <c r="Y148" s="14"/>
      <c r="Z148" s="14"/>
      <c r="AA148" s="14"/>
      <c r="AB148" s="14"/>
    </row>
    <row r="149" spans="2:28" x14ac:dyDescent="0.25">
      <c r="B149" s="258" t="s">
        <v>243</v>
      </c>
      <c r="C149" s="259"/>
      <c r="D149" s="70"/>
      <c r="E149" s="70"/>
      <c r="F149" s="70"/>
      <c r="G149" s="70"/>
      <c r="H149" s="70"/>
      <c r="I149" s="70"/>
      <c r="J149" s="70"/>
      <c r="K149" s="70"/>
      <c r="L149" s="70"/>
      <c r="M149" s="12"/>
      <c r="N149" s="14"/>
      <c r="O149" s="14"/>
      <c r="P149" s="14"/>
      <c r="Q149" s="14"/>
      <c r="R149" s="14"/>
      <c r="S149" s="14"/>
      <c r="T149" s="14"/>
      <c r="U149" s="14"/>
      <c r="V149" s="14"/>
      <c r="W149" s="14"/>
      <c r="X149" s="14"/>
      <c r="Y149" s="14"/>
      <c r="Z149" s="14"/>
      <c r="AA149" s="14"/>
      <c r="AB149" s="14"/>
    </row>
    <row r="150" spans="2:28" x14ac:dyDescent="0.25">
      <c r="C150" s="70"/>
      <c r="D150" s="70"/>
      <c r="E150" s="70"/>
      <c r="F150" s="70"/>
      <c r="G150" s="70"/>
      <c r="H150" s="70"/>
      <c r="I150" s="70"/>
      <c r="J150" s="70"/>
      <c r="K150" s="70"/>
      <c r="L150" s="70"/>
      <c r="M150" s="12"/>
      <c r="N150" s="14"/>
      <c r="O150" s="14"/>
      <c r="P150" s="14"/>
      <c r="Q150" s="14"/>
      <c r="R150" s="14"/>
      <c r="S150" s="14"/>
      <c r="T150" s="14"/>
      <c r="U150" s="14"/>
      <c r="V150" s="14"/>
      <c r="W150" s="14"/>
      <c r="X150" s="14"/>
      <c r="Y150" s="14"/>
      <c r="Z150" s="14"/>
      <c r="AA150" s="14"/>
      <c r="AB150" s="14"/>
    </row>
    <row r="151" spans="2:28" x14ac:dyDescent="0.25">
      <c r="B151" s="244" t="s">
        <v>245</v>
      </c>
      <c r="C151" s="70"/>
      <c r="D151" s="70"/>
      <c r="E151" s="70"/>
      <c r="F151" s="70"/>
      <c r="G151" s="70"/>
      <c r="H151" s="70"/>
      <c r="I151" s="70"/>
      <c r="J151" s="70"/>
      <c r="K151" s="70"/>
      <c r="L151" s="70"/>
      <c r="M151" s="12"/>
      <c r="N151" s="14"/>
      <c r="O151" s="14"/>
      <c r="P151" s="14"/>
      <c r="Q151" s="14"/>
      <c r="R151" s="14"/>
      <c r="S151" s="14"/>
      <c r="T151" s="14"/>
      <c r="U151" s="14"/>
      <c r="V151" s="14"/>
      <c r="W151" s="14"/>
      <c r="X151" s="14"/>
      <c r="Y151" s="14"/>
      <c r="Z151" s="14"/>
      <c r="AA151" s="14"/>
      <c r="AB151" s="14"/>
    </row>
    <row r="152" spans="2:28" x14ac:dyDescent="0.25">
      <c r="B152" s="245" t="s">
        <v>169</v>
      </c>
      <c r="C152" s="255">
        <v>14</v>
      </c>
      <c r="D152" s="12"/>
      <c r="E152" s="12"/>
      <c r="F152" s="12"/>
      <c r="G152" s="12"/>
      <c r="H152" s="12"/>
      <c r="I152" s="12"/>
      <c r="J152" s="12"/>
      <c r="K152" s="12"/>
      <c r="L152" s="12"/>
      <c r="M152" s="12"/>
      <c r="N152" s="14"/>
      <c r="O152" s="14"/>
      <c r="P152" s="14"/>
      <c r="Q152" s="14"/>
      <c r="R152" s="14"/>
      <c r="S152" s="14"/>
      <c r="T152" s="14"/>
      <c r="U152" s="14"/>
      <c r="V152" s="14"/>
      <c r="W152" s="14"/>
      <c r="X152" s="14"/>
      <c r="Y152" s="14"/>
      <c r="Z152" s="14"/>
      <c r="AA152" s="14"/>
      <c r="AB152" s="14"/>
    </row>
    <row r="153" spans="2:28" x14ac:dyDescent="0.25">
      <c r="B153" s="245" t="s">
        <v>174</v>
      </c>
      <c r="C153" s="255">
        <v>2</v>
      </c>
      <c r="D153" s="70"/>
      <c r="E153" s="70"/>
      <c r="F153" s="70"/>
      <c r="G153" s="70"/>
      <c r="H153" s="70"/>
      <c r="I153" s="70"/>
      <c r="J153" s="70"/>
      <c r="K153" s="70"/>
      <c r="L153" s="70"/>
      <c r="M153" s="12"/>
      <c r="N153" s="14"/>
      <c r="O153" s="14"/>
      <c r="P153" s="14"/>
      <c r="Q153" s="14"/>
      <c r="R153" s="14"/>
      <c r="S153" s="14"/>
      <c r="T153" s="14"/>
      <c r="U153" s="14"/>
      <c r="V153" s="14"/>
      <c r="W153" s="14"/>
      <c r="X153" s="14"/>
      <c r="Y153" s="14"/>
      <c r="Z153" s="14"/>
      <c r="AA153" s="14"/>
      <c r="AB153" s="14"/>
    </row>
    <row r="154" spans="2:28" x14ac:dyDescent="0.25">
      <c r="B154" s="245" t="s">
        <v>148</v>
      </c>
      <c r="C154" s="255">
        <v>2</v>
      </c>
      <c r="D154" s="70"/>
      <c r="E154" s="70"/>
      <c r="F154" s="70"/>
      <c r="G154" s="70"/>
      <c r="H154" s="70"/>
      <c r="I154" s="70"/>
      <c r="J154" s="70"/>
      <c r="K154" s="70"/>
      <c r="L154" s="70"/>
      <c r="M154" s="12"/>
      <c r="N154" s="14"/>
      <c r="O154" s="14"/>
      <c r="P154" s="14"/>
      <c r="Q154" s="14"/>
      <c r="R154" s="14"/>
      <c r="S154" s="14"/>
      <c r="T154" s="14"/>
      <c r="U154" s="14"/>
      <c r="V154" s="14"/>
      <c r="W154" s="14"/>
      <c r="X154" s="14"/>
      <c r="Y154" s="14"/>
      <c r="Z154" s="14"/>
      <c r="AA154" s="14"/>
      <c r="AB154" s="14"/>
    </row>
    <row r="155" spans="2:28" x14ac:dyDescent="0.25">
      <c r="B155" s="245" t="s">
        <v>150</v>
      </c>
      <c r="C155" s="255">
        <v>2</v>
      </c>
      <c r="D155" s="70"/>
      <c r="E155" s="70"/>
      <c r="F155" s="70"/>
      <c r="G155" s="70"/>
      <c r="H155" s="70"/>
      <c r="I155" s="70"/>
      <c r="J155" s="70"/>
      <c r="K155" s="70"/>
      <c r="L155" s="70"/>
      <c r="M155" s="12"/>
      <c r="N155" s="14"/>
      <c r="O155" s="14"/>
      <c r="P155" s="14"/>
      <c r="Q155" s="14"/>
      <c r="R155" s="14"/>
      <c r="S155" s="14"/>
      <c r="T155" s="14"/>
      <c r="U155" s="14"/>
      <c r="V155" s="14"/>
      <c r="W155" s="14"/>
      <c r="X155" s="14"/>
      <c r="Y155" s="14"/>
      <c r="Z155" s="14"/>
      <c r="AA155" s="14"/>
      <c r="AB155" s="14"/>
    </row>
    <row r="156" spans="2:28" x14ac:dyDescent="0.25">
      <c r="B156" s="245" t="s">
        <v>246</v>
      </c>
      <c r="C156" s="255">
        <v>4</v>
      </c>
      <c r="D156" s="70"/>
      <c r="E156" s="70"/>
      <c r="F156" s="70"/>
      <c r="G156" s="70"/>
      <c r="H156" s="70"/>
      <c r="I156" s="70"/>
      <c r="J156" s="70"/>
      <c r="K156" s="70"/>
      <c r="L156" s="70"/>
      <c r="M156" s="12"/>
      <c r="N156" s="14"/>
      <c r="O156" s="14"/>
      <c r="P156" s="14"/>
      <c r="Q156" s="14"/>
      <c r="R156" s="14"/>
      <c r="S156" s="14"/>
      <c r="T156" s="14"/>
      <c r="U156" s="14"/>
      <c r="V156" s="14"/>
      <c r="W156" s="14"/>
      <c r="X156" s="14"/>
      <c r="Y156" s="14"/>
      <c r="Z156" s="14"/>
      <c r="AA156" s="14"/>
      <c r="AB156" s="14"/>
    </row>
    <row r="157" spans="2:28" x14ac:dyDescent="0.25">
      <c r="B157" s="261" t="s">
        <v>653</v>
      </c>
      <c r="C157" s="22"/>
      <c r="D157" s="70"/>
      <c r="E157" s="70"/>
      <c r="F157" s="70"/>
      <c r="G157" s="70"/>
      <c r="H157" s="70"/>
      <c r="I157" s="70"/>
      <c r="J157" s="70"/>
      <c r="K157" s="70"/>
      <c r="L157" s="70"/>
      <c r="M157" s="12"/>
      <c r="N157" s="14"/>
      <c r="O157" s="14"/>
      <c r="P157" s="14"/>
      <c r="Q157" s="14"/>
      <c r="R157" s="14"/>
      <c r="S157" s="14"/>
      <c r="T157" s="14"/>
      <c r="U157" s="14"/>
      <c r="V157" s="14"/>
      <c r="W157" s="14"/>
      <c r="X157" s="14"/>
      <c r="Y157" s="14"/>
      <c r="Z157" s="14"/>
      <c r="AA157" s="14"/>
      <c r="AB157" s="14"/>
    </row>
    <row r="158" spans="2:28" x14ac:dyDescent="0.25">
      <c r="B158" s="261" t="s">
        <v>255</v>
      </c>
      <c r="C158" s="22"/>
      <c r="D158" s="70"/>
      <c r="E158" s="70"/>
      <c r="F158" s="70"/>
      <c r="G158" s="70"/>
      <c r="H158" s="70"/>
      <c r="I158" s="70"/>
      <c r="J158" s="70"/>
      <c r="K158" s="70"/>
      <c r="L158" s="70"/>
      <c r="M158" s="12"/>
      <c r="N158" s="14"/>
      <c r="O158" s="14"/>
      <c r="P158" s="14"/>
      <c r="Q158" s="14"/>
      <c r="R158" s="14"/>
      <c r="S158" s="14"/>
      <c r="T158" s="14"/>
      <c r="U158" s="14"/>
      <c r="V158" s="14"/>
      <c r="W158" s="14"/>
      <c r="X158" s="14"/>
      <c r="Y158" s="14"/>
      <c r="Z158" s="14"/>
      <c r="AA158" s="14"/>
      <c r="AB158" s="14"/>
    </row>
    <row r="159" spans="2:28" x14ac:dyDescent="0.25">
      <c r="C159" s="70"/>
      <c r="D159" s="70"/>
      <c r="E159" s="70"/>
      <c r="F159" s="70"/>
      <c r="G159" s="70"/>
      <c r="H159" s="70"/>
      <c r="I159" s="70"/>
      <c r="J159" s="70"/>
      <c r="K159" s="70"/>
      <c r="L159" s="70"/>
      <c r="M159" s="12"/>
      <c r="N159" s="14"/>
      <c r="O159" s="14"/>
      <c r="P159" s="14"/>
      <c r="Q159" s="14"/>
      <c r="R159" s="14"/>
      <c r="S159" s="14"/>
      <c r="T159" s="14"/>
      <c r="U159" s="14"/>
      <c r="V159" s="14"/>
      <c r="W159" s="14"/>
      <c r="X159" s="14"/>
      <c r="Y159" s="14"/>
      <c r="Z159" s="14"/>
      <c r="AA159" s="14"/>
      <c r="AB159" s="14"/>
    </row>
    <row r="160" spans="2:28" x14ac:dyDescent="0.25">
      <c r="B160" s="214"/>
      <c r="C160" s="70"/>
      <c r="D160" s="70"/>
      <c r="E160" s="70"/>
      <c r="F160" s="70"/>
      <c r="G160" s="70"/>
      <c r="H160" s="70"/>
      <c r="I160" s="70"/>
      <c r="J160" s="70"/>
      <c r="K160" s="70"/>
      <c r="L160" s="70"/>
      <c r="M160" s="12"/>
      <c r="N160" s="14"/>
      <c r="O160" s="14"/>
      <c r="P160" s="14"/>
      <c r="Q160" s="14"/>
      <c r="R160" s="14"/>
      <c r="S160" s="14"/>
      <c r="T160" s="14"/>
      <c r="U160" s="14"/>
      <c r="V160" s="14"/>
      <c r="W160" s="14"/>
      <c r="X160" s="14"/>
      <c r="Y160" s="14"/>
      <c r="Z160" s="14"/>
      <c r="AA160" s="14"/>
      <c r="AB160" s="14"/>
    </row>
    <row r="161" spans="1:28" x14ac:dyDescent="0.25">
      <c r="B161" s="246" t="s">
        <v>247</v>
      </c>
      <c r="C161" s="195"/>
      <c r="D161" s="195"/>
      <c r="E161" s="70"/>
      <c r="F161" s="70"/>
      <c r="G161" s="70"/>
      <c r="H161" s="70"/>
      <c r="I161" s="70"/>
      <c r="J161" s="70"/>
      <c r="K161" s="70"/>
      <c r="L161" s="70"/>
      <c r="M161" s="12"/>
      <c r="N161" s="14"/>
      <c r="O161" s="14"/>
      <c r="P161" s="14"/>
      <c r="Q161" s="14"/>
      <c r="R161" s="14"/>
      <c r="S161" s="14"/>
      <c r="T161" s="14"/>
      <c r="U161" s="14"/>
      <c r="V161" s="14"/>
      <c r="W161" s="14"/>
      <c r="X161" s="14"/>
      <c r="Y161" s="14"/>
      <c r="Z161" s="14"/>
      <c r="AA161" s="14"/>
      <c r="AB161" s="14"/>
    </row>
    <row r="162" spans="1:28" x14ac:dyDescent="0.25">
      <c r="B162" s="247"/>
      <c r="C162" s="254" t="s">
        <v>92</v>
      </c>
      <c r="D162" s="254" t="s">
        <v>248</v>
      </c>
      <c r="E162" s="70"/>
      <c r="F162" s="70"/>
      <c r="G162" s="70"/>
      <c r="H162" s="70"/>
      <c r="I162" s="70"/>
      <c r="J162" s="70"/>
      <c r="K162" s="70"/>
      <c r="L162" s="70"/>
      <c r="M162" s="248"/>
      <c r="N162" s="14"/>
      <c r="O162" s="14"/>
      <c r="P162" s="14"/>
      <c r="Q162" s="14"/>
      <c r="R162" s="14"/>
      <c r="S162" s="14"/>
      <c r="T162" s="14"/>
      <c r="U162" s="14"/>
      <c r="V162" s="14"/>
      <c r="W162" s="14"/>
      <c r="X162" s="14"/>
      <c r="Y162" s="14"/>
      <c r="Z162" s="14"/>
      <c r="AA162" s="14"/>
      <c r="AB162" s="14"/>
    </row>
    <row r="163" spans="1:28" x14ac:dyDescent="0.25">
      <c r="B163" s="212" t="s">
        <v>165</v>
      </c>
      <c r="C163" s="195">
        <v>2895</v>
      </c>
      <c r="D163" s="249">
        <f>C163/C165</f>
        <v>0.8714629741119807</v>
      </c>
      <c r="E163" s="224"/>
      <c r="F163" s="70"/>
      <c r="G163" s="70"/>
      <c r="H163" s="70"/>
      <c r="I163" s="70"/>
      <c r="J163" s="70"/>
      <c r="K163" s="70"/>
      <c r="L163" s="70"/>
      <c r="M163" s="12"/>
      <c r="N163" s="14"/>
      <c r="O163" s="14"/>
      <c r="P163" s="14"/>
      <c r="Q163" s="14"/>
      <c r="R163" s="14"/>
      <c r="S163" s="14"/>
      <c r="T163" s="14"/>
      <c r="U163" s="14"/>
      <c r="V163" s="14"/>
      <c r="W163" s="14"/>
      <c r="X163" s="14"/>
      <c r="Y163" s="14"/>
      <c r="Z163" s="14"/>
      <c r="AA163" s="14"/>
      <c r="AB163" s="14"/>
    </row>
    <row r="164" spans="1:28" x14ac:dyDescent="0.25">
      <c r="B164" s="212" t="s">
        <v>167</v>
      </c>
      <c r="C164" s="195">
        <v>427</v>
      </c>
      <c r="D164" s="249">
        <f>C164/C165</f>
        <v>0.12853702588801927</v>
      </c>
      <c r="E164" s="70"/>
      <c r="F164" s="70"/>
      <c r="G164" s="70"/>
      <c r="H164" s="70"/>
      <c r="I164" s="70"/>
      <c r="J164" s="70"/>
      <c r="K164" s="70"/>
      <c r="L164" s="70"/>
      <c r="M164" s="12"/>
      <c r="N164" s="14"/>
      <c r="O164" s="14"/>
      <c r="P164" s="14"/>
      <c r="Q164" s="14"/>
      <c r="R164" s="14"/>
      <c r="S164" s="14"/>
      <c r="T164" s="14"/>
      <c r="U164" s="14"/>
      <c r="V164" s="14"/>
      <c r="W164" s="14"/>
      <c r="X164" s="14"/>
      <c r="Y164" s="14"/>
      <c r="Z164" s="14"/>
      <c r="AA164" s="14"/>
      <c r="AB164" s="14"/>
    </row>
    <row r="165" spans="1:28" x14ac:dyDescent="0.25">
      <c r="B165" s="235" t="s">
        <v>202</v>
      </c>
      <c r="C165" s="195">
        <f>C163+C164</f>
        <v>3322</v>
      </c>
      <c r="D165" s="250">
        <f>C165/C165</f>
        <v>1</v>
      </c>
      <c r="E165" s="70"/>
      <c r="F165" s="70"/>
      <c r="G165" s="70"/>
      <c r="H165" s="70"/>
      <c r="I165" s="70"/>
      <c r="J165" s="70"/>
      <c r="K165" s="70"/>
      <c r="L165" s="70"/>
      <c r="N165" s="14"/>
      <c r="O165" s="14"/>
      <c r="P165" s="14"/>
      <c r="Q165" s="14"/>
      <c r="R165" s="14"/>
      <c r="S165" s="14"/>
      <c r="T165" s="14"/>
      <c r="U165" s="14"/>
      <c r="V165" s="14"/>
      <c r="W165" s="14"/>
      <c r="X165" s="14"/>
      <c r="Y165" s="14"/>
      <c r="Z165" s="14"/>
      <c r="AA165" s="14"/>
      <c r="AB165" s="14"/>
    </row>
    <row r="166" spans="1:28" x14ac:dyDescent="0.25">
      <c r="B166" s="261" t="s">
        <v>654</v>
      </c>
      <c r="C166" s="70"/>
      <c r="D166" s="70"/>
      <c r="E166" s="70"/>
      <c r="F166" s="70"/>
      <c r="G166" s="70"/>
      <c r="H166" s="70"/>
      <c r="I166" s="70"/>
      <c r="J166" s="70"/>
      <c r="K166" s="70"/>
      <c r="L166" s="70"/>
      <c r="N166" s="14"/>
      <c r="O166" s="14"/>
      <c r="P166" s="14"/>
      <c r="Q166" s="14"/>
      <c r="R166" s="14"/>
      <c r="S166" s="14"/>
      <c r="T166" s="14"/>
      <c r="U166" s="14"/>
      <c r="V166" s="14"/>
      <c r="W166" s="14"/>
      <c r="X166" s="14"/>
      <c r="Y166" s="14"/>
      <c r="Z166" s="14"/>
      <c r="AA166" s="14"/>
      <c r="AB166" s="14"/>
    </row>
    <row r="167" spans="1:28" x14ac:dyDescent="0.25">
      <c r="A167" s="260"/>
      <c r="B167" s="261" t="s">
        <v>254</v>
      </c>
      <c r="C167" s="70"/>
      <c r="D167" s="70"/>
      <c r="E167" s="70"/>
      <c r="F167" s="70"/>
      <c r="G167" s="70"/>
      <c r="H167" s="70"/>
      <c r="I167" s="70"/>
      <c r="J167" s="70"/>
      <c r="K167" s="70"/>
      <c r="L167" s="70"/>
      <c r="N167" s="14"/>
      <c r="O167" s="14"/>
      <c r="P167" s="14"/>
      <c r="Q167" s="14"/>
      <c r="R167" s="14"/>
      <c r="S167" s="14"/>
      <c r="T167" s="14"/>
      <c r="U167" s="14"/>
      <c r="V167" s="14"/>
      <c r="W167" s="14"/>
      <c r="X167" s="14"/>
      <c r="Y167" s="14"/>
      <c r="Z167" s="14"/>
      <c r="AA167" s="14"/>
      <c r="AB167" s="14"/>
    </row>
  </sheetData>
  <mergeCells count="9">
    <mergeCell ref="C103:M103"/>
    <mergeCell ref="B103:B104"/>
    <mergeCell ref="B4:B5"/>
    <mergeCell ref="C4:M4"/>
    <mergeCell ref="B94:M95"/>
    <mergeCell ref="B96:M98"/>
    <mergeCell ref="B47:M49"/>
    <mergeCell ref="B54:B55"/>
    <mergeCell ref="C54:M54"/>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L276"/>
  <sheetViews>
    <sheetView topLeftCell="A292" zoomScale="80" zoomScaleNormal="80" workbookViewId="0">
      <selection activeCell="M61" sqref="M61"/>
    </sheetView>
  </sheetViews>
  <sheetFormatPr defaultRowHeight="15.75" x14ac:dyDescent="0.25"/>
  <cols>
    <col min="1" max="1" width="5.7109375" style="2" customWidth="1"/>
    <col min="2" max="2" width="66.42578125" style="2" customWidth="1"/>
    <col min="3" max="3" width="15.5703125" style="2" bestFit="1" customWidth="1"/>
    <col min="4" max="5" width="15.5703125" style="2" customWidth="1"/>
    <col min="6" max="12" width="13.85546875" style="2" bestFit="1" customWidth="1"/>
    <col min="13" max="16384" width="9.140625" style="2"/>
  </cols>
  <sheetData>
    <row r="2" spans="2:5" x14ac:dyDescent="0.25">
      <c r="B2" s="1" t="s">
        <v>648</v>
      </c>
    </row>
    <row r="3" spans="2:5" ht="18.75" customHeight="1" thickBot="1" x14ac:dyDescent="0.3">
      <c r="C3" s="1"/>
      <c r="D3" s="1"/>
      <c r="E3" s="1"/>
    </row>
    <row r="4" spans="2:5" ht="18.75" x14ac:dyDescent="0.35">
      <c r="B4" s="157" t="s">
        <v>70</v>
      </c>
      <c r="C4" s="4" t="s">
        <v>3</v>
      </c>
      <c r="D4" s="118"/>
      <c r="E4" s="118"/>
    </row>
    <row r="5" spans="2:5" x14ac:dyDescent="0.25">
      <c r="B5" s="9" t="s">
        <v>4</v>
      </c>
      <c r="C5" s="8">
        <v>0.55000000000000004</v>
      </c>
      <c r="D5" s="13"/>
      <c r="E5" s="13"/>
    </row>
    <row r="6" spans="2:5" x14ac:dyDescent="0.25">
      <c r="B6" s="7" t="s">
        <v>5</v>
      </c>
      <c r="C6" s="8">
        <v>3</v>
      </c>
      <c r="D6" s="13"/>
      <c r="E6" s="13"/>
    </row>
    <row r="7" spans="2:5" x14ac:dyDescent="0.25">
      <c r="B7" s="7" t="s">
        <v>2</v>
      </c>
      <c r="C7" s="8">
        <v>2.5</v>
      </c>
      <c r="D7" s="13"/>
      <c r="E7" s="13"/>
    </row>
    <row r="8" spans="2:5" x14ac:dyDescent="0.25">
      <c r="B8" s="7" t="s">
        <v>6</v>
      </c>
      <c r="C8" s="8">
        <v>9</v>
      </c>
      <c r="D8" s="13"/>
      <c r="E8" s="13"/>
    </row>
    <row r="9" spans="2:5" x14ac:dyDescent="0.25">
      <c r="B9" s="9" t="s">
        <v>50</v>
      </c>
      <c r="C9" s="8">
        <v>1</v>
      </c>
      <c r="D9" s="13"/>
      <c r="E9" s="13"/>
    </row>
    <row r="10" spans="2:5" x14ac:dyDescent="0.25">
      <c r="B10" s="9" t="s">
        <v>7</v>
      </c>
      <c r="C10" s="8">
        <v>2.2400000000000002</v>
      </c>
      <c r="D10" s="13"/>
      <c r="E10" s="13"/>
    </row>
    <row r="11" spans="2:5" x14ac:dyDescent="0.25">
      <c r="B11" s="7" t="s">
        <v>1</v>
      </c>
      <c r="C11" s="8">
        <v>2.9</v>
      </c>
      <c r="D11" s="13"/>
      <c r="E11" s="13"/>
    </row>
    <row r="12" spans="2:5" x14ac:dyDescent="0.25">
      <c r="B12" s="7" t="s">
        <v>12</v>
      </c>
      <c r="C12" s="8">
        <v>4.0999999999999996</v>
      </c>
      <c r="D12" s="13"/>
      <c r="E12" s="13"/>
    </row>
    <row r="13" spans="2:5" x14ac:dyDescent="0.25">
      <c r="B13" s="7" t="s">
        <v>59</v>
      </c>
      <c r="C13" s="8">
        <v>9</v>
      </c>
      <c r="D13" s="13"/>
      <c r="E13" s="13"/>
    </row>
    <row r="14" spans="2:5" x14ac:dyDescent="0.25">
      <c r="B14" s="7" t="s">
        <v>8</v>
      </c>
      <c r="C14" s="8">
        <v>5.9</v>
      </c>
      <c r="D14" s="13"/>
      <c r="E14" s="13"/>
    </row>
    <row r="15" spans="2:5" x14ac:dyDescent="0.25">
      <c r="B15" s="7" t="s">
        <v>9</v>
      </c>
      <c r="C15" s="8">
        <v>6.12</v>
      </c>
      <c r="D15" s="13"/>
      <c r="E15" s="13"/>
    </row>
    <row r="16" spans="2:5" ht="16.5" thickBot="1" x14ac:dyDescent="0.3">
      <c r="B16" s="90" t="s">
        <v>10</v>
      </c>
      <c r="C16" s="91">
        <v>3.1</v>
      </c>
      <c r="D16" s="13"/>
      <c r="E16" s="13"/>
    </row>
    <row r="17" spans="2:12" x14ac:dyDescent="0.25">
      <c r="B17" s="12"/>
      <c r="C17" s="13"/>
      <c r="D17" s="13"/>
      <c r="E17" s="13"/>
    </row>
    <row r="18" spans="2:12" x14ac:dyDescent="0.25">
      <c r="B18" s="14"/>
      <c r="C18" s="15"/>
      <c r="D18" s="15"/>
      <c r="E18" s="15"/>
    </row>
    <row r="19" spans="2:12" s="19" customFormat="1" ht="18.75" x14ac:dyDescent="0.25">
      <c r="B19" s="16" t="s">
        <v>71</v>
      </c>
      <c r="C19" s="17" t="s">
        <v>15</v>
      </c>
      <c r="D19" s="17">
        <v>2005</v>
      </c>
      <c r="E19" s="17">
        <v>2006</v>
      </c>
      <c r="F19" s="17">
        <v>2007</v>
      </c>
      <c r="G19" s="17">
        <v>2008</v>
      </c>
      <c r="H19" s="17">
        <v>2009</v>
      </c>
      <c r="I19" s="17">
        <v>2010</v>
      </c>
      <c r="J19" s="17">
        <v>2011</v>
      </c>
      <c r="K19" s="17">
        <v>2012</v>
      </c>
      <c r="L19" s="18">
        <v>2013</v>
      </c>
    </row>
    <row r="20" spans="2:12" s="19" customFormat="1" x14ac:dyDescent="0.25">
      <c r="B20" s="165" t="s">
        <v>31</v>
      </c>
      <c r="C20" s="164"/>
      <c r="D20" s="191"/>
      <c r="E20" s="191"/>
      <c r="F20" s="191"/>
      <c r="G20" s="191"/>
      <c r="H20" s="191"/>
      <c r="I20" s="191"/>
      <c r="J20" s="191"/>
      <c r="K20" s="191"/>
      <c r="L20" s="191"/>
    </row>
    <row r="21" spans="2:12" s="19" customFormat="1" x14ac:dyDescent="0.25">
      <c r="B21" s="158" t="s">
        <v>143</v>
      </c>
      <c r="C21" s="21"/>
      <c r="D21" s="22">
        <f>State_Production_Tannery!D11</f>
        <v>0</v>
      </c>
      <c r="E21" s="22">
        <f>State_Production_Tannery!E11</f>
        <v>0</v>
      </c>
      <c r="F21" s="22">
        <f>State_Production_Tannery!F11</f>
        <v>0</v>
      </c>
      <c r="G21" s="22">
        <f>State_Production_Tannery!G11</f>
        <v>0</v>
      </c>
      <c r="H21" s="22">
        <f>State_Production_Tannery!H11</f>
        <v>0</v>
      </c>
      <c r="I21" s="22">
        <f>State_Production_Tannery!I11</f>
        <v>0</v>
      </c>
      <c r="J21" s="22">
        <f>State_Production_Tannery!J11</f>
        <v>0</v>
      </c>
      <c r="K21" s="22">
        <f>State_Production_Tannery!K11</f>
        <v>0</v>
      </c>
      <c r="L21" s="133">
        <f>State_Production_Tannery!L11</f>
        <v>0</v>
      </c>
    </row>
    <row r="22" spans="2:12" s="19" customFormat="1" x14ac:dyDescent="0.25">
      <c r="B22" s="158" t="s">
        <v>144</v>
      </c>
      <c r="C22" s="21"/>
      <c r="D22" s="22">
        <f>State_Production_Tannery!D12</f>
        <v>1742.0699357282749</v>
      </c>
      <c r="E22" s="22">
        <f>State_Production_Tannery!E12</f>
        <v>1777.963257537446</v>
      </c>
      <c r="F22" s="22">
        <f>State_Production_Tannery!F12</f>
        <v>1814.5673381943232</v>
      </c>
      <c r="G22" s="22">
        <f>State_Production_Tannery!G12</f>
        <v>1852.9483159704664</v>
      </c>
      <c r="H22" s="22">
        <f>State_Production_Tannery!H12</f>
        <v>1889.5523966273436</v>
      </c>
      <c r="I22" s="22">
        <f>State_Production_Tannery!I12</f>
        <v>1928.9995126750462</v>
      </c>
      <c r="J22" s="22">
        <f>State_Production_Tannery!J12</f>
        <v>1943.2146896291733</v>
      </c>
      <c r="K22" s="22">
        <f>State_Production_Tannery!K12</f>
        <v>1967.0251110273362</v>
      </c>
      <c r="L22" s="133">
        <f>State_Production_Tannery!L12</f>
        <v>2102.4246715153968</v>
      </c>
    </row>
    <row r="23" spans="2:12" s="19" customFormat="1" x14ac:dyDescent="0.25">
      <c r="B23" s="158" t="s">
        <v>145</v>
      </c>
      <c r="C23" s="21"/>
      <c r="D23" s="22">
        <f>State_Production_Tannery!D13</f>
        <v>0</v>
      </c>
      <c r="E23" s="22">
        <f>State_Production_Tannery!E13</f>
        <v>0</v>
      </c>
      <c r="F23" s="22">
        <f>State_Production_Tannery!F13</f>
        <v>0</v>
      </c>
      <c r="G23" s="22">
        <f>State_Production_Tannery!G13</f>
        <v>0</v>
      </c>
      <c r="H23" s="22">
        <f>State_Production_Tannery!H13</f>
        <v>0</v>
      </c>
      <c r="I23" s="22">
        <f>State_Production_Tannery!I13</f>
        <v>0</v>
      </c>
      <c r="J23" s="22">
        <f>State_Production_Tannery!J13</f>
        <v>0</v>
      </c>
      <c r="K23" s="22">
        <f>State_Production_Tannery!K13</f>
        <v>0</v>
      </c>
      <c r="L23" s="133">
        <f>State_Production_Tannery!L13</f>
        <v>0</v>
      </c>
    </row>
    <row r="24" spans="2:12" s="19" customFormat="1" x14ac:dyDescent="0.25">
      <c r="B24" s="158" t="s">
        <v>146</v>
      </c>
      <c r="C24" s="21"/>
      <c r="D24" s="22">
        <f>State_Production_Tannery!D14</f>
        <v>0</v>
      </c>
      <c r="E24" s="22">
        <f>State_Production_Tannery!E14</f>
        <v>0</v>
      </c>
      <c r="F24" s="22">
        <f>State_Production_Tannery!F14</f>
        <v>0</v>
      </c>
      <c r="G24" s="22">
        <f>State_Production_Tannery!G14</f>
        <v>0</v>
      </c>
      <c r="H24" s="22">
        <f>State_Production_Tannery!H14</f>
        <v>0</v>
      </c>
      <c r="I24" s="22">
        <f>State_Production_Tannery!I14</f>
        <v>0</v>
      </c>
      <c r="J24" s="22">
        <f>State_Production_Tannery!J14</f>
        <v>0</v>
      </c>
      <c r="K24" s="22">
        <f>State_Production_Tannery!K14</f>
        <v>0</v>
      </c>
      <c r="L24" s="133">
        <f>State_Production_Tannery!L14</f>
        <v>0</v>
      </c>
    </row>
    <row r="25" spans="2:12" s="19" customFormat="1" x14ac:dyDescent="0.25">
      <c r="B25" s="158" t="s">
        <v>147</v>
      </c>
      <c r="C25" s="21"/>
      <c r="D25" s="22">
        <f>State_Production_Tannery!D15</f>
        <v>2077.8634938440741</v>
      </c>
      <c r="E25" s="22">
        <f>State_Production_Tannery!E15</f>
        <v>2120.6754507755822</v>
      </c>
      <c r="F25" s="22">
        <f>State_Production_Tannery!F15</f>
        <v>2164.3351692304864</v>
      </c>
      <c r="G25" s="22">
        <f>State_Production_Tannery!G15</f>
        <v>2210.1142914938805</v>
      </c>
      <c r="H25" s="22">
        <f>State_Production_Tannery!H15</f>
        <v>2253.7740099487846</v>
      </c>
      <c r="I25" s="22">
        <f>State_Production_Tannery!I15</f>
        <v>2300.8247744972737</v>
      </c>
      <c r="J25" s="22">
        <f>State_Production_Tannery!J15</f>
        <v>2317.7800049651973</v>
      </c>
      <c r="K25" s="22">
        <f>State_Production_Tannery!K15</f>
        <v>2346.1800159989702</v>
      </c>
      <c r="L25" s="133">
        <f>State_Production_Tannery!L15</f>
        <v>2507.6785862059451</v>
      </c>
    </row>
    <row r="26" spans="2:12" s="19" customFormat="1" x14ac:dyDescent="0.25">
      <c r="B26" s="158" t="s">
        <v>148</v>
      </c>
      <c r="C26" s="21"/>
      <c r="D26" s="22">
        <f>State_Production_Tannery!D16</f>
        <v>0</v>
      </c>
      <c r="E26" s="22">
        <f>State_Production_Tannery!E16</f>
        <v>0</v>
      </c>
      <c r="F26" s="22">
        <f>State_Production_Tannery!F16</f>
        <v>0</v>
      </c>
      <c r="G26" s="22">
        <f>State_Production_Tannery!G16</f>
        <v>0</v>
      </c>
      <c r="H26" s="22">
        <f>State_Production_Tannery!H16</f>
        <v>0</v>
      </c>
      <c r="I26" s="22">
        <f>State_Production_Tannery!I16</f>
        <v>0</v>
      </c>
      <c r="J26" s="22">
        <f>State_Production_Tannery!J16</f>
        <v>0</v>
      </c>
      <c r="K26" s="22">
        <f>State_Production_Tannery!K16</f>
        <v>0</v>
      </c>
      <c r="L26" s="133">
        <f>State_Production_Tannery!L16</f>
        <v>0</v>
      </c>
    </row>
    <row r="27" spans="2:12" s="19" customFormat="1" x14ac:dyDescent="0.25">
      <c r="B27" s="158" t="s">
        <v>149</v>
      </c>
      <c r="C27" s="21"/>
      <c r="D27" s="22">
        <f>State_Production_Tannery!D17</f>
        <v>51.833904944049578</v>
      </c>
      <c r="E27" s="22">
        <f>State_Production_Tannery!E17</f>
        <v>52.901882177698909</v>
      </c>
      <c r="F27" s="22">
        <f>State_Production_Tannery!F17</f>
        <v>53.99100747538089</v>
      </c>
      <c r="G27" s="22">
        <f>State_Production_Tannery!G17</f>
        <v>55.133002933144532</v>
      </c>
      <c r="H27" s="22">
        <f>State_Production_Tannery!H17</f>
        <v>56.22212823082652</v>
      </c>
      <c r="I27" s="22">
        <f>State_Production_Tannery!I17</f>
        <v>57.39584578463915</v>
      </c>
      <c r="J27" s="22">
        <f>State_Production_Tannery!J17</f>
        <v>57.818807065292347</v>
      </c>
      <c r="K27" s="22">
        <f>State_Production_Tannery!K17</f>
        <v>58.527267210386455</v>
      </c>
      <c r="L27" s="133">
        <f>State_Production_Tannery!L17</f>
        <v>62.555973408608182</v>
      </c>
    </row>
    <row r="28" spans="2:12" s="19" customFormat="1" x14ac:dyDescent="0.25">
      <c r="B28" s="158" t="s">
        <v>150</v>
      </c>
      <c r="C28" s="21"/>
      <c r="D28" s="22">
        <f>State_Production_Tannery!D18</f>
        <v>0</v>
      </c>
      <c r="E28" s="22">
        <f>State_Production_Tannery!E18</f>
        <v>0</v>
      </c>
      <c r="F28" s="22">
        <f>State_Production_Tannery!F18</f>
        <v>0</v>
      </c>
      <c r="G28" s="22">
        <f>State_Production_Tannery!G18</f>
        <v>0</v>
      </c>
      <c r="H28" s="22">
        <f>State_Production_Tannery!H18</f>
        <v>0</v>
      </c>
      <c r="I28" s="22">
        <f>State_Production_Tannery!I18</f>
        <v>0</v>
      </c>
      <c r="J28" s="22">
        <f>State_Production_Tannery!J18</f>
        <v>0</v>
      </c>
      <c r="K28" s="22">
        <f>State_Production_Tannery!K18</f>
        <v>0</v>
      </c>
      <c r="L28" s="133">
        <f>State_Production_Tannery!L18</f>
        <v>0</v>
      </c>
    </row>
    <row r="29" spans="2:12" s="19" customFormat="1" x14ac:dyDescent="0.25">
      <c r="B29" s="158" t="s">
        <v>151</v>
      </c>
      <c r="C29" s="21"/>
      <c r="D29" s="22">
        <f>State_Production_Tannery!D19</f>
        <v>0</v>
      </c>
      <c r="E29" s="22">
        <f>State_Production_Tannery!E19</f>
        <v>0</v>
      </c>
      <c r="F29" s="22">
        <f>State_Production_Tannery!F19</f>
        <v>0</v>
      </c>
      <c r="G29" s="22">
        <f>State_Production_Tannery!G19</f>
        <v>0</v>
      </c>
      <c r="H29" s="22">
        <f>State_Production_Tannery!H19</f>
        <v>0</v>
      </c>
      <c r="I29" s="22">
        <f>State_Production_Tannery!I19</f>
        <v>0</v>
      </c>
      <c r="J29" s="22">
        <f>State_Production_Tannery!J19</f>
        <v>0</v>
      </c>
      <c r="K29" s="22">
        <f>State_Production_Tannery!K19</f>
        <v>0</v>
      </c>
      <c r="L29" s="133">
        <f>State_Production_Tannery!L19</f>
        <v>0</v>
      </c>
    </row>
    <row r="30" spans="2:12" s="19" customFormat="1" x14ac:dyDescent="0.25">
      <c r="B30" s="158" t="s">
        <v>152</v>
      </c>
      <c r="C30" s="21"/>
      <c r="D30" s="22">
        <f>State_Production_Tannery!D20</f>
        <v>0</v>
      </c>
      <c r="E30" s="22">
        <f>State_Production_Tannery!E20</f>
        <v>0</v>
      </c>
      <c r="F30" s="22">
        <f>State_Production_Tannery!F20</f>
        <v>0</v>
      </c>
      <c r="G30" s="22">
        <f>State_Production_Tannery!G20</f>
        <v>0</v>
      </c>
      <c r="H30" s="22">
        <f>State_Production_Tannery!H20</f>
        <v>0</v>
      </c>
      <c r="I30" s="22">
        <f>State_Production_Tannery!I20</f>
        <v>0</v>
      </c>
      <c r="J30" s="22">
        <f>State_Production_Tannery!J20</f>
        <v>0</v>
      </c>
      <c r="K30" s="22">
        <f>State_Production_Tannery!K20</f>
        <v>0</v>
      </c>
      <c r="L30" s="133">
        <f>State_Production_Tannery!L20</f>
        <v>0</v>
      </c>
    </row>
    <row r="31" spans="2:12" s="19" customFormat="1" x14ac:dyDescent="0.25">
      <c r="B31" s="158" t="s">
        <v>153</v>
      </c>
      <c r="C31" s="21"/>
      <c r="D31" s="22">
        <f>State_Production_Tannery!D21</f>
        <v>0</v>
      </c>
      <c r="E31" s="22">
        <f>State_Production_Tannery!E21</f>
        <v>0</v>
      </c>
      <c r="F31" s="22">
        <f>State_Production_Tannery!F21</f>
        <v>0</v>
      </c>
      <c r="G31" s="22">
        <f>State_Production_Tannery!G21</f>
        <v>0</v>
      </c>
      <c r="H31" s="22">
        <f>State_Production_Tannery!H21</f>
        <v>0</v>
      </c>
      <c r="I31" s="22">
        <f>State_Production_Tannery!I21</f>
        <v>0</v>
      </c>
      <c r="J31" s="22">
        <f>State_Production_Tannery!J21</f>
        <v>0</v>
      </c>
      <c r="K31" s="22">
        <f>State_Production_Tannery!K21</f>
        <v>0</v>
      </c>
      <c r="L31" s="133">
        <f>State_Production_Tannery!L21</f>
        <v>0</v>
      </c>
    </row>
    <row r="32" spans="2:12" s="19" customFormat="1" x14ac:dyDescent="0.25">
      <c r="B32" s="158" t="s">
        <v>154</v>
      </c>
      <c r="C32" s="21"/>
      <c r="D32" s="22">
        <f>State_Production_Tannery!D22</f>
        <v>2235.6188567172685</v>
      </c>
      <c r="E32" s="22">
        <f>State_Production_Tannery!E22</f>
        <v>2281.6811791424921</v>
      </c>
      <c r="F32" s="22">
        <f>State_Production_Tannery!F22</f>
        <v>2328.6556267642541</v>
      </c>
      <c r="G32" s="22">
        <f>State_Production_Tannery!G22</f>
        <v>2377.9103873773643</v>
      </c>
      <c r="H32" s="22">
        <f>State_Production_Tannery!H22</f>
        <v>2424.8848349991263</v>
      </c>
      <c r="I32" s="22">
        <f>State_Production_Tannery!I22</f>
        <v>2475.5077834070448</v>
      </c>
      <c r="J32" s="22">
        <f>State_Production_Tannery!J22</f>
        <v>2493.7502873378262</v>
      </c>
      <c r="K32" s="22">
        <f>State_Production_Tannery!K22</f>
        <v>2524.3064814218856</v>
      </c>
      <c r="L32" s="133">
        <f>State_Production_Tannery!L22</f>
        <v>2698.0663313625787</v>
      </c>
    </row>
    <row r="33" spans="2:12" s="19" customFormat="1" x14ac:dyDescent="0.25">
      <c r="B33" s="158" t="s">
        <v>155</v>
      </c>
      <c r="C33" s="21"/>
      <c r="D33" s="22">
        <f>State_Production_Tannery!D23</f>
        <v>42161.247551881715</v>
      </c>
      <c r="E33" s="22">
        <f>State_Production_Tannery!E23</f>
        <v>43029.930946973531</v>
      </c>
      <c r="F33" s="22">
        <f>State_Production_Tannery!F23</f>
        <v>43915.815993453296</v>
      </c>
      <c r="G33" s="22">
        <f>State_Production_Tannery!G23</f>
        <v>44844.70516840295</v>
      </c>
      <c r="H33" s="22">
        <f>State_Production_Tannery!H23</f>
        <v>45730.590214882723</v>
      </c>
      <c r="I33" s="22">
        <f>State_Production_Tannery!I23</f>
        <v>46685.281866914316</v>
      </c>
      <c r="J33" s="22">
        <f>State_Production_Tannery!J23</f>
        <v>47029.314894673444</v>
      </c>
      <c r="K33" s="22">
        <f>State_Production_Tannery!K23</f>
        <v>47605.570216169996</v>
      </c>
      <c r="L33" s="133">
        <f>State_Production_Tannery!L23</f>
        <v>50882.484805575732</v>
      </c>
    </row>
    <row r="34" spans="2:12" s="19" customFormat="1" x14ac:dyDescent="0.25">
      <c r="B34" s="158" t="s">
        <v>156</v>
      </c>
      <c r="C34" s="21"/>
      <c r="D34" s="22">
        <f>State_Production_Tannery!D24</f>
        <v>9201.6449515893237</v>
      </c>
      <c r="E34" s="22">
        <f>State_Production_Tannery!E24</f>
        <v>9391.2341274584633</v>
      </c>
      <c r="F34" s="22">
        <f>State_Production_Tannery!F24</f>
        <v>9584.5775444339215</v>
      </c>
      <c r="G34" s="22">
        <f>State_Production_Tannery!G24</f>
        <v>9787.30656417518</v>
      </c>
      <c r="H34" s="22">
        <f>State_Production_Tannery!H24</f>
        <v>9980.6499811506383</v>
      </c>
      <c r="I34" s="22">
        <f>State_Production_Tannery!I24</f>
        <v>10189.010362551377</v>
      </c>
      <c r="J34" s="22">
        <f>State_Production_Tannery!J24</f>
        <v>10264.095184677768</v>
      </c>
      <c r="K34" s="22">
        <f>State_Production_Tannery!K24</f>
        <v>10389.862261739474</v>
      </c>
      <c r="L34" s="133">
        <f>State_Production_Tannery!L24</f>
        <v>11105.045192493357</v>
      </c>
    </row>
    <row r="35" spans="2:12" s="19" customFormat="1" x14ac:dyDescent="0.25">
      <c r="B35" s="158" t="s">
        <v>157</v>
      </c>
      <c r="C35" s="21"/>
      <c r="D35" s="22">
        <f>State_Production_Tannery!D25</f>
        <v>0</v>
      </c>
      <c r="E35" s="22">
        <f>State_Production_Tannery!E25</f>
        <v>0</v>
      </c>
      <c r="F35" s="22">
        <f>State_Production_Tannery!F25</f>
        <v>0</v>
      </c>
      <c r="G35" s="22">
        <f>State_Production_Tannery!G25</f>
        <v>0</v>
      </c>
      <c r="H35" s="22">
        <f>State_Production_Tannery!H25</f>
        <v>0</v>
      </c>
      <c r="I35" s="22">
        <f>State_Production_Tannery!I25</f>
        <v>0</v>
      </c>
      <c r="J35" s="22">
        <f>State_Production_Tannery!J25</f>
        <v>0</v>
      </c>
      <c r="K35" s="22">
        <f>State_Production_Tannery!K25</f>
        <v>0</v>
      </c>
      <c r="L35" s="133">
        <f>State_Production_Tannery!L25</f>
        <v>0</v>
      </c>
    </row>
    <row r="36" spans="2:12" s="19" customFormat="1" x14ac:dyDescent="0.25">
      <c r="B36" s="158" t="s">
        <v>158</v>
      </c>
      <c r="C36" s="21"/>
      <c r="D36" s="22">
        <f>State_Production_Tannery!D26</f>
        <v>0</v>
      </c>
      <c r="E36" s="22">
        <f>State_Production_Tannery!E26</f>
        <v>0</v>
      </c>
      <c r="F36" s="22">
        <f>State_Production_Tannery!F26</f>
        <v>0</v>
      </c>
      <c r="G36" s="22">
        <f>State_Production_Tannery!G26</f>
        <v>0</v>
      </c>
      <c r="H36" s="22">
        <f>State_Production_Tannery!H26</f>
        <v>0</v>
      </c>
      <c r="I36" s="22">
        <f>State_Production_Tannery!I26</f>
        <v>0</v>
      </c>
      <c r="J36" s="22">
        <f>State_Production_Tannery!J26</f>
        <v>0</v>
      </c>
      <c r="K36" s="22">
        <f>State_Production_Tannery!K26</f>
        <v>0</v>
      </c>
      <c r="L36" s="133">
        <f>State_Production_Tannery!L26</f>
        <v>0</v>
      </c>
    </row>
    <row r="37" spans="2:12" s="19" customFormat="1" x14ac:dyDescent="0.25">
      <c r="B37" s="158" t="s">
        <v>159</v>
      </c>
      <c r="C37" s="21"/>
      <c r="D37" s="22">
        <f>State_Production_Tannery!D27</f>
        <v>9447.2925880632974</v>
      </c>
      <c r="E37" s="22">
        <f>State_Production_Tannery!E27</f>
        <v>9641.9430473440789</v>
      </c>
      <c r="F37" s="22">
        <f>State_Production_Tannery!F27</f>
        <v>9840.4479711650747</v>
      </c>
      <c r="G37" s="22">
        <f>State_Production_Tannery!G27</f>
        <v>10048.589056336605</v>
      </c>
      <c r="H37" s="22">
        <f>State_Production_Tannery!H27</f>
        <v>10247.093980157599</v>
      </c>
      <c r="I37" s="22">
        <f>State_Production_Tannery!I27</f>
        <v>10461.016762139448</v>
      </c>
      <c r="J37" s="22">
        <f>State_Production_Tannery!J27</f>
        <v>10538.106052943718</v>
      </c>
      <c r="K37" s="22">
        <f>State_Production_Tannery!K27</f>
        <v>10667.230615040871</v>
      </c>
      <c r="L37" s="133">
        <f>State_Production_Tannery!L27</f>
        <v>11401.506109951544</v>
      </c>
    </row>
    <row r="38" spans="2:12" s="19" customFormat="1" x14ac:dyDescent="0.25">
      <c r="B38" s="158" t="s">
        <v>160</v>
      </c>
      <c r="C38" s="21"/>
      <c r="D38" s="22">
        <f>State_Production_Tannery!D28</f>
        <v>16345.709241703984</v>
      </c>
      <c r="E38" s="22">
        <f>State_Production_Tannery!E28</f>
        <v>16682.493540645661</v>
      </c>
      <c r="F38" s="22">
        <f>State_Production_Tannery!F28</f>
        <v>17025.946835605984</v>
      </c>
      <c r="G38" s="22">
        <f>State_Production_Tannery!G28</f>
        <v>17386.072620612929</v>
      </c>
      <c r="H38" s="22">
        <f>State_Production_Tannery!H28</f>
        <v>17729.525915573253</v>
      </c>
      <c r="I38" s="22">
        <f>State_Production_Tannery!I28</f>
        <v>18099.655194608164</v>
      </c>
      <c r="J38" s="22">
        <f>State_Production_Tannery!J28</f>
        <v>18233.035114981107</v>
      </c>
      <c r="K38" s="22">
        <f>State_Production_Tannery!K28</f>
        <v>18456.446481605784</v>
      </c>
      <c r="L38" s="133">
        <f>State_Production_Tannery!L28</f>
        <v>19726.890223158051</v>
      </c>
    </row>
    <row r="39" spans="2:12" s="19" customFormat="1" x14ac:dyDescent="0.25">
      <c r="B39" s="158" t="s">
        <v>161</v>
      </c>
      <c r="C39" s="21"/>
      <c r="D39" s="22">
        <f>State_Production_Tannery!D29</f>
        <v>0</v>
      </c>
      <c r="E39" s="22">
        <f>State_Production_Tannery!E29</f>
        <v>0</v>
      </c>
      <c r="F39" s="22">
        <f>State_Production_Tannery!F29</f>
        <v>0</v>
      </c>
      <c r="G39" s="22">
        <f>State_Production_Tannery!G29</f>
        <v>0</v>
      </c>
      <c r="H39" s="22">
        <f>State_Production_Tannery!H29</f>
        <v>0</v>
      </c>
      <c r="I39" s="22">
        <f>State_Production_Tannery!I29</f>
        <v>0</v>
      </c>
      <c r="J39" s="22">
        <f>State_Production_Tannery!J29</f>
        <v>0</v>
      </c>
      <c r="K39" s="22">
        <f>State_Production_Tannery!K29</f>
        <v>0</v>
      </c>
      <c r="L39" s="133">
        <f>State_Production_Tannery!L29</f>
        <v>0</v>
      </c>
    </row>
    <row r="40" spans="2:12" s="19" customFormat="1" x14ac:dyDescent="0.25">
      <c r="B40" s="158" t="s">
        <v>162</v>
      </c>
      <c r="C40" s="21"/>
      <c r="D40" s="22">
        <f>State_Production_Tannery!D30</f>
        <v>15234.660757468484</v>
      </c>
      <c r="E40" s="22">
        <f>State_Production_Tannery!E30</f>
        <v>15548.553196575853</v>
      </c>
      <c r="F40" s="22">
        <f>State_Production_Tannery!F30</f>
        <v>15868.661327546732</v>
      </c>
      <c r="G40" s="22">
        <f>State_Production_Tannery!G30</f>
        <v>16204.308688176392</v>
      </c>
      <c r="H40" s="22">
        <f>State_Production_Tannery!H30</f>
        <v>16524.416819147275</v>
      </c>
      <c r="I40" s="22">
        <f>State_Production_Tannery!I30</f>
        <v>16869.387717572201</v>
      </c>
      <c r="J40" s="22">
        <f>State_Production_Tannery!J30</f>
        <v>16993.701554842446</v>
      </c>
      <c r="K40" s="22">
        <f>State_Production_Tannery!K30</f>
        <v>17201.927232270107</v>
      </c>
      <c r="L40" s="133">
        <f>State_Production_Tannery!L30</f>
        <v>18386.016532269186</v>
      </c>
    </row>
    <row r="41" spans="2:12" s="19" customFormat="1" x14ac:dyDescent="0.25">
      <c r="B41" s="158" t="s">
        <v>163</v>
      </c>
      <c r="C41" s="21"/>
      <c r="D41" s="22">
        <f>State_Production_Tannery!D31</f>
        <v>15297.762902617762</v>
      </c>
      <c r="E41" s="22">
        <f>State_Production_Tannery!E31</f>
        <v>15612.955487922616</v>
      </c>
      <c r="F41" s="22">
        <f>State_Production_Tannery!F31</f>
        <v>15934.389510560239</v>
      </c>
      <c r="G41" s="22">
        <f>State_Production_Tannery!G31</f>
        <v>16271.427126529787</v>
      </c>
      <c r="H41" s="22">
        <f>State_Production_Tannery!H31</f>
        <v>16592.861149167409</v>
      </c>
      <c r="I41" s="22">
        <f>State_Production_Tannery!I31</f>
        <v>16939.260921136109</v>
      </c>
      <c r="J41" s="22">
        <f>State_Production_Tannery!J31</f>
        <v>17064.089667791497</v>
      </c>
      <c r="K41" s="22">
        <f>State_Production_Tannery!K31</f>
        <v>17273.177818439272</v>
      </c>
      <c r="L41" s="133">
        <f>State_Production_Tannery!L31</f>
        <v>18462.171630331839</v>
      </c>
    </row>
    <row r="42" spans="2:12" s="19" customFormat="1" x14ac:dyDescent="0.25">
      <c r="B42" s="158" t="s">
        <v>164</v>
      </c>
      <c r="C42" s="21"/>
      <c r="D42" s="22">
        <f>State_Production_Tannery!D32</f>
        <v>0</v>
      </c>
      <c r="E42" s="22">
        <f>State_Production_Tannery!E32</f>
        <v>0</v>
      </c>
      <c r="F42" s="22">
        <f>State_Production_Tannery!F32</f>
        <v>0</v>
      </c>
      <c r="G42" s="22">
        <f>State_Production_Tannery!G32</f>
        <v>0</v>
      </c>
      <c r="H42" s="22">
        <f>State_Production_Tannery!H32</f>
        <v>0</v>
      </c>
      <c r="I42" s="22">
        <f>State_Production_Tannery!I32</f>
        <v>0</v>
      </c>
      <c r="J42" s="22">
        <f>State_Production_Tannery!J32</f>
        <v>0</v>
      </c>
      <c r="K42" s="22">
        <f>State_Production_Tannery!K32</f>
        <v>0</v>
      </c>
      <c r="L42" s="133">
        <f>State_Production_Tannery!L32</f>
        <v>0</v>
      </c>
    </row>
    <row r="43" spans="2:12" s="19" customFormat="1" x14ac:dyDescent="0.25">
      <c r="B43" s="158" t="s">
        <v>165</v>
      </c>
      <c r="C43" s="21"/>
      <c r="D43" s="22">
        <f>State_Production_Tannery!D33</f>
        <v>0</v>
      </c>
      <c r="E43" s="22">
        <f>State_Production_Tannery!E33</f>
        <v>0</v>
      </c>
      <c r="F43" s="22">
        <f>State_Production_Tannery!F33</f>
        <v>0</v>
      </c>
      <c r="G43" s="22">
        <f>State_Production_Tannery!G33</f>
        <v>0</v>
      </c>
      <c r="H43" s="22">
        <f>State_Production_Tannery!H33</f>
        <v>0</v>
      </c>
      <c r="I43" s="22">
        <f>State_Production_Tannery!I33</f>
        <v>0</v>
      </c>
      <c r="J43" s="22">
        <f>State_Production_Tannery!J33</f>
        <v>0</v>
      </c>
      <c r="K43" s="22">
        <f>State_Production_Tannery!K33</f>
        <v>0</v>
      </c>
      <c r="L43" s="133">
        <f>State_Production_Tannery!L33</f>
        <v>0</v>
      </c>
    </row>
    <row r="44" spans="2:12" s="19" customFormat="1" x14ac:dyDescent="0.25">
      <c r="B44" s="158" t="s">
        <v>166</v>
      </c>
      <c r="C44" s="21"/>
      <c r="D44" s="22">
        <f>State_Production_Tannery!D34</f>
        <v>0</v>
      </c>
      <c r="E44" s="22">
        <f>State_Production_Tannery!E34</f>
        <v>0</v>
      </c>
      <c r="F44" s="22">
        <f>State_Production_Tannery!F34</f>
        <v>0</v>
      </c>
      <c r="G44" s="22">
        <f>State_Production_Tannery!G34</f>
        <v>0</v>
      </c>
      <c r="H44" s="22">
        <f>State_Production_Tannery!H34</f>
        <v>0</v>
      </c>
      <c r="I44" s="22">
        <f>State_Production_Tannery!I34</f>
        <v>0</v>
      </c>
      <c r="J44" s="22">
        <f>State_Production_Tannery!J34</f>
        <v>0</v>
      </c>
      <c r="K44" s="22">
        <f>State_Production_Tannery!K34</f>
        <v>0</v>
      </c>
      <c r="L44" s="133">
        <f>State_Production_Tannery!L34</f>
        <v>0</v>
      </c>
    </row>
    <row r="45" spans="2:12" s="19" customFormat="1" x14ac:dyDescent="0.25">
      <c r="B45" s="158" t="s">
        <v>167</v>
      </c>
      <c r="C45" s="21"/>
      <c r="D45" s="22">
        <f>State_Production_Tannery!D35</f>
        <v>0</v>
      </c>
      <c r="E45" s="22">
        <f>State_Production_Tannery!E35</f>
        <v>0</v>
      </c>
      <c r="F45" s="22">
        <f>State_Production_Tannery!F35</f>
        <v>0</v>
      </c>
      <c r="G45" s="22">
        <f>State_Production_Tannery!G35</f>
        <v>0</v>
      </c>
      <c r="H45" s="22">
        <f>State_Production_Tannery!H35</f>
        <v>0</v>
      </c>
      <c r="I45" s="22">
        <f>State_Production_Tannery!I35</f>
        <v>0</v>
      </c>
      <c r="J45" s="22">
        <f>State_Production_Tannery!J35</f>
        <v>0</v>
      </c>
      <c r="K45" s="22">
        <f>State_Production_Tannery!K35</f>
        <v>0</v>
      </c>
      <c r="L45" s="133">
        <f>State_Production_Tannery!L35</f>
        <v>0</v>
      </c>
    </row>
    <row r="46" spans="2:12" s="19" customFormat="1" x14ac:dyDescent="0.25">
      <c r="B46" s="158" t="s">
        <v>168</v>
      </c>
      <c r="C46" s="21"/>
      <c r="D46" s="22">
        <f>State_Production_Tannery!D36</f>
        <v>0</v>
      </c>
      <c r="E46" s="22">
        <f>State_Production_Tannery!E36</f>
        <v>0</v>
      </c>
      <c r="F46" s="22">
        <f>State_Production_Tannery!F36</f>
        <v>0</v>
      </c>
      <c r="G46" s="22">
        <f>State_Production_Tannery!G36</f>
        <v>0</v>
      </c>
      <c r="H46" s="22">
        <f>State_Production_Tannery!H36</f>
        <v>0</v>
      </c>
      <c r="I46" s="22">
        <f>State_Production_Tannery!I36</f>
        <v>0</v>
      </c>
      <c r="J46" s="22">
        <f>State_Production_Tannery!J36</f>
        <v>0</v>
      </c>
      <c r="K46" s="22">
        <f>State_Production_Tannery!K36</f>
        <v>0</v>
      </c>
      <c r="L46" s="133">
        <f>State_Production_Tannery!L36</f>
        <v>0</v>
      </c>
    </row>
    <row r="47" spans="2:12" s="19" customFormat="1" x14ac:dyDescent="0.25">
      <c r="B47" s="158" t="s">
        <v>169</v>
      </c>
      <c r="C47" s="21"/>
      <c r="D47" s="22">
        <f>State_Production_Tannery!D37</f>
        <v>0</v>
      </c>
      <c r="E47" s="22">
        <f>State_Production_Tannery!E37</f>
        <v>0</v>
      </c>
      <c r="F47" s="22">
        <f>State_Production_Tannery!F37</f>
        <v>0</v>
      </c>
      <c r="G47" s="22">
        <f>State_Production_Tannery!G37</f>
        <v>0</v>
      </c>
      <c r="H47" s="22">
        <f>State_Production_Tannery!H37</f>
        <v>0</v>
      </c>
      <c r="I47" s="22">
        <f>State_Production_Tannery!I37</f>
        <v>0</v>
      </c>
      <c r="J47" s="22">
        <f>State_Production_Tannery!J37</f>
        <v>0</v>
      </c>
      <c r="K47" s="22">
        <f>State_Production_Tannery!K37</f>
        <v>0</v>
      </c>
      <c r="L47" s="133">
        <f>State_Production_Tannery!L37</f>
        <v>0</v>
      </c>
    </row>
    <row r="48" spans="2:12" s="19" customFormat="1" x14ac:dyDescent="0.25">
      <c r="B48" s="158" t="s">
        <v>170</v>
      </c>
      <c r="C48" s="21"/>
      <c r="D48" s="22">
        <f>State_Production_Tannery!D38</f>
        <v>11595.019171179787</v>
      </c>
      <c r="E48" s="22">
        <f>State_Production_Tannery!E38</f>
        <v>11833.921034967865</v>
      </c>
      <c r="F48" s="22">
        <f>State_Production_Tannery!F38</f>
        <v>12077.553628731945</v>
      </c>
      <c r="G48" s="22">
        <f>State_Production_Tannery!G38</f>
        <v>12333.013047436029</v>
      </c>
      <c r="H48" s="22">
        <f>State_Production_Tannery!H38</f>
        <v>12576.645641200108</v>
      </c>
      <c r="I48" s="22">
        <f>State_Production_Tannery!I38</f>
        <v>12839.201154868193</v>
      </c>
      <c r="J48" s="22">
        <f>State_Production_Tannery!J38</f>
        <v>12933.815754388224</v>
      </c>
      <c r="K48" s="22">
        <f>State_Production_Tannery!K38</f>
        <v>13092.295208584275</v>
      </c>
      <c r="L48" s="133">
        <f>State_Production_Tannery!L38</f>
        <v>13993.499269012571</v>
      </c>
    </row>
    <row r="49" spans="2:12" s="19" customFormat="1" x14ac:dyDescent="0.25">
      <c r="B49" s="158" t="s">
        <v>171</v>
      </c>
      <c r="C49" s="21"/>
      <c r="D49" s="22">
        <f>State_Production_Tannery!D39</f>
        <v>10783.705876403359</v>
      </c>
      <c r="E49" s="22">
        <f>State_Production_Tannery!E39</f>
        <v>11005.891574795185</v>
      </c>
      <c r="F49" s="22">
        <f>State_Production_Tannery!F39</f>
        <v>11232.476989986852</v>
      </c>
      <c r="G49" s="22">
        <f>State_Production_Tannery!G39</f>
        <v>11470.061697178113</v>
      </c>
      <c r="H49" s="22">
        <f>State_Production_Tannery!H39</f>
        <v>11696.647112369779</v>
      </c>
      <c r="I49" s="22">
        <f>State_Production_Tannery!I39</f>
        <v>11940.831394760797</v>
      </c>
      <c r="J49" s="22">
        <f>State_Production_Tannery!J39</f>
        <v>12028.82573075756</v>
      </c>
      <c r="K49" s="22">
        <f>State_Production_Tannery!K39</f>
        <v>12176.216243552139</v>
      </c>
      <c r="L49" s="133">
        <f>State_Production_Tannery!L39</f>
        <v>13014.362293921311</v>
      </c>
    </row>
    <row r="50" spans="2:12" s="19" customFormat="1" x14ac:dyDescent="0.25">
      <c r="B50" s="158" t="s">
        <v>172</v>
      </c>
      <c r="C50" s="21"/>
      <c r="D50" s="22">
        <f>State_Production_Tannery!D40</f>
        <v>0</v>
      </c>
      <c r="E50" s="22">
        <f>State_Production_Tannery!E40</f>
        <v>0</v>
      </c>
      <c r="F50" s="22">
        <f>State_Production_Tannery!F40</f>
        <v>0</v>
      </c>
      <c r="G50" s="22">
        <f>State_Production_Tannery!G40</f>
        <v>0</v>
      </c>
      <c r="H50" s="22">
        <f>State_Production_Tannery!H40</f>
        <v>0</v>
      </c>
      <c r="I50" s="22">
        <f>State_Production_Tannery!I40</f>
        <v>0</v>
      </c>
      <c r="J50" s="22">
        <f>State_Production_Tannery!J40</f>
        <v>0</v>
      </c>
      <c r="K50" s="22">
        <f>State_Production_Tannery!K40</f>
        <v>0</v>
      </c>
      <c r="L50" s="133">
        <f>State_Production_Tannery!L40</f>
        <v>0</v>
      </c>
    </row>
    <row r="51" spans="2:12" s="19" customFormat="1" x14ac:dyDescent="0.25">
      <c r="B51" s="158" t="s">
        <v>173</v>
      </c>
      <c r="C51" s="21"/>
      <c r="D51" s="22">
        <f>State_Production_Tannery!D41</f>
        <v>140756.09569958714</v>
      </c>
      <c r="E51" s="22">
        <f>State_Production_Tannery!E41</f>
        <v>143656.2110944583</v>
      </c>
      <c r="F51" s="22">
        <f>State_Production_Tannery!F41</f>
        <v>146613.75451695063</v>
      </c>
      <c r="G51" s="22">
        <f>State_Production_Tannery!G41</f>
        <v>149714.86800849601</v>
      </c>
      <c r="H51" s="22">
        <f>State_Production_Tannery!H41</f>
        <v>152672.41143098834</v>
      </c>
      <c r="I51" s="22">
        <f>State_Production_Tannery!I41</f>
        <v>155859.66696396554</v>
      </c>
      <c r="J51" s="22">
        <f>State_Production_Tannery!J41</f>
        <v>157008.22751638974</v>
      </c>
      <c r="K51" s="22">
        <f>State_Production_Tannery!K41</f>
        <v>158932.0664417003</v>
      </c>
      <c r="L51" s="133">
        <f>State_Production_Tannery!L41</f>
        <v>169872.1057035409</v>
      </c>
    </row>
    <row r="52" spans="2:12" s="19" customFormat="1" x14ac:dyDescent="0.25">
      <c r="B52" s="158" t="s">
        <v>193</v>
      </c>
      <c r="C52" s="21"/>
      <c r="D52" s="22">
        <f>State_Production_Tannery!D42</f>
        <v>0</v>
      </c>
      <c r="E52" s="22">
        <f>State_Production_Tannery!E42</f>
        <v>0</v>
      </c>
      <c r="F52" s="22">
        <f>State_Production_Tannery!F42</f>
        <v>0</v>
      </c>
      <c r="G52" s="22">
        <f>State_Production_Tannery!G42</f>
        <v>0</v>
      </c>
      <c r="H52" s="22">
        <f>State_Production_Tannery!H42</f>
        <v>0</v>
      </c>
      <c r="I52" s="22">
        <f>State_Production_Tannery!I42</f>
        <v>0</v>
      </c>
      <c r="J52" s="22">
        <f>State_Production_Tannery!J42</f>
        <v>0</v>
      </c>
      <c r="K52" s="22">
        <f>State_Production_Tannery!K42</f>
        <v>0</v>
      </c>
      <c r="L52" s="133">
        <f>State_Production_Tannery!L42</f>
        <v>0</v>
      </c>
    </row>
    <row r="53" spans="2:12" s="19" customFormat="1" x14ac:dyDescent="0.25">
      <c r="B53" s="158" t="s">
        <v>174</v>
      </c>
      <c r="C53" s="21"/>
      <c r="D53" s="22">
        <f>State_Production_Tannery!D43</f>
        <v>0</v>
      </c>
      <c r="E53" s="22">
        <f>State_Production_Tannery!E43</f>
        <v>0</v>
      </c>
      <c r="F53" s="22">
        <f>State_Production_Tannery!F43</f>
        <v>0</v>
      </c>
      <c r="G53" s="22">
        <f>State_Production_Tannery!G43</f>
        <v>0</v>
      </c>
      <c r="H53" s="22">
        <f>State_Production_Tannery!H43</f>
        <v>0</v>
      </c>
      <c r="I53" s="22">
        <f>State_Production_Tannery!I43</f>
        <v>0</v>
      </c>
      <c r="J53" s="22">
        <f>State_Production_Tannery!J43</f>
        <v>0</v>
      </c>
      <c r="K53" s="22">
        <f>State_Production_Tannery!K43</f>
        <v>0</v>
      </c>
      <c r="L53" s="133">
        <f>State_Production_Tannery!L43</f>
        <v>0</v>
      </c>
    </row>
    <row r="54" spans="2:12" s="19" customFormat="1" x14ac:dyDescent="0.25">
      <c r="B54" s="158" t="s">
        <v>175</v>
      </c>
      <c r="C54" s="21"/>
      <c r="D54" s="22">
        <f>State_Production_Tannery!D44</f>
        <v>133544.42196824113</v>
      </c>
      <c r="E54" s="22">
        <f>State_Production_Tannery!E44</f>
        <v>136295.94922625669</v>
      </c>
      <c r="F54" s="22">
        <f>State_Production_Tannery!F44</f>
        <v>139101.96217254983</v>
      </c>
      <c r="G54" s="22">
        <f>State_Production_Tannery!G44</f>
        <v>142044.18933953677</v>
      </c>
      <c r="H54" s="22">
        <f>State_Production_Tannery!H44</f>
        <v>144850.20228582987</v>
      </c>
      <c r="I54" s="22">
        <f>State_Production_Tannery!I44</f>
        <v>147874.15798523315</v>
      </c>
      <c r="J54" s="22">
        <f>State_Production_Tannery!J44</f>
        <v>148963.87175078387</v>
      </c>
      <c r="K54" s="22">
        <f>State_Production_Tannery!K44</f>
        <v>150789.14230808133</v>
      </c>
      <c r="L54" s="133">
        <f>State_Production_Tannery!L44</f>
        <v>161168.66592495196</v>
      </c>
    </row>
    <row r="55" spans="2:12" s="19" customFormat="1" x14ac:dyDescent="0.25">
      <c r="B55" s="158" t="s">
        <v>176</v>
      </c>
      <c r="C55" s="21"/>
      <c r="D55" s="22">
        <f>State_Production_Tannery!D45</f>
        <v>5891.0359792932868</v>
      </c>
      <c r="E55" s="22">
        <f>State_Production_Tannery!E45</f>
        <v>6012.413913587171</v>
      </c>
      <c r="F55" s="22">
        <f>State_Production_Tannery!F45</f>
        <v>6136.1953713324201</v>
      </c>
      <c r="G55" s="22">
        <f>State_Production_Tannery!G45</f>
        <v>6265.9856377060787</v>
      </c>
      <c r="H55" s="22">
        <f>State_Production_Tannery!H45</f>
        <v>6389.7670954513269</v>
      </c>
      <c r="I55" s="22">
        <f>State_Production_Tannery!I45</f>
        <v>6523.1626470020319</v>
      </c>
      <c r="J55" s="22">
        <f>State_Production_Tannery!J45</f>
        <v>6571.2331160293134</v>
      </c>
      <c r="K55" s="22">
        <f>State_Production_Tannery!K45</f>
        <v>6651.751151650009</v>
      </c>
      <c r="L55" s="133">
        <f>State_Production_Tannery!L45</f>
        <v>7109.6223691348605</v>
      </c>
    </row>
    <row r="56" spans="2:12" s="19" customFormat="1" x14ac:dyDescent="0.25">
      <c r="B56" s="158" t="s">
        <v>177</v>
      </c>
      <c r="C56" s="21"/>
      <c r="D56" s="22">
        <f>State_Production_Tannery!D46</f>
        <v>73834.017120737059</v>
      </c>
      <c r="E56" s="22">
        <f>State_Production_Tannery!E46</f>
        <v>75355.281039381371</v>
      </c>
      <c r="F56" s="22">
        <f>State_Production_Tannery!F46</f>
        <v>76906.668996018649</v>
      </c>
      <c r="G56" s="22">
        <f>State_Production_Tannery!G46</f>
        <v>78533.367047638312</v>
      </c>
      <c r="H56" s="22">
        <f>State_Production_Tannery!H46</f>
        <v>80084.75500427559</v>
      </c>
      <c r="I56" s="22">
        <f>State_Production_Tannery!I46</f>
        <v>81756.639112884688</v>
      </c>
      <c r="J56" s="22">
        <f>State_Production_Tannery!J46</f>
        <v>82359.119872743831</v>
      </c>
      <c r="K56" s="22">
        <f>State_Production_Tannery!K46</f>
        <v>83368.275145507883</v>
      </c>
      <c r="L56" s="133">
        <f>State_Production_Tannery!L46</f>
        <v>89106.90438316614</v>
      </c>
    </row>
    <row r="57" spans="2:12" s="19" customFormat="1" x14ac:dyDescent="0.25">
      <c r="B57" s="23" t="s">
        <v>180</v>
      </c>
      <c r="C57" s="24" t="s">
        <v>178</v>
      </c>
      <c r="D57" s="25">
        <f>SUM(D21:D56)</f>
        <v>490199.99999999994</v>
      </c>
      <c r="E57" s="25">
        <f t="shared" ref="E57:L57" si="0">SUM(E21:E56)</f>
        <v>500300</v>
      </c>
      <c r="F57" s="25">
        <f t="shared" si="0"/>
        <v>510600</v>
      </c>
      <c r="G57" s="25">
        <f t="shared" si="0"/>
        <v>521400</v>
      </c>
      <c r="H57" s="25">
        <f t="shared" si="0"/>
        <v>531700</v>
      </c>
      <c r="I57" s="25">
        <f t="shared" si="0"/>
        <v>542800</v>
      </c>
      <c r="J57" s="25">
        <f t="shared" si="0"/>
        <v>546800</v>
      </c>
      <c r="K57" s="25">
        <f t="shared" si="0"/>
        <v>553500</v>
      </c>
      <c r="L57" s="26">
        <f t="shared" si="0"/>
        <v>591600</v>
      </c>
    </row>
    <row r="58" spans="2:12" s="19" customFormat="1" x14ac:dyDescent="0.25">
      <c r="B58" s="27"/>
      <c r="C58" s="28"/>
      <c r="D58" s="28"/>
      <c r="E58" s="28"/>
      <c r="F58" s="29"/>
      <c r="G58" s="129"/>
      <c r="H58" s="129"/>
      <c r="I58" s="129"/>
      <c r="J58" s="129"/>
      <c r="K58" s="129"/>
      <c r="L58" s="29"/>
    </row>
    <row r="59" spans="2:12" s="19" customFormat="1" x14ac:dyDescent="0.25">
      <c r="B59" s="30"/>
      <c r="C59" s="30"/>
      <c r="D59" s="30"/>
      <c r="E59" s="30"/>
      <c r="F59" s="31"/>
      <c r="G59" s="31"/>
      <c r="H59" s="31"/>
      <c r="I59" s="31"/>
      <c r="J59" s="31"/>
      <c r="K59" s="31"/>
      <c r="L59" s="31"/>
    </row>
    <row r="60" spans="2:12" s="19" customFormat="1" ht="18.75" x14ac:dyDescent="0.25">
      <c r="B60" s="16" t="s">
        <v>72</v>
      </c>
      <c r="C60" s="17" t="s">
        <v>73</v>
      </c>
      <c r="D60" s="17">
        <v>2005</v>
      </c>
      <c r="E60" s="17">
        <v>2006</v>
      </c>
      <c r="F60" s="17">
        <v>2007</v>
      </c>
      <c r="G60" s="17">
        <v>2008</v>
      </c>
      <c r="H60" s="17">
        <v>2009</v>
      </c>
      <c r="I60" s="17">
        <v>2010</v>
      </c>
      <c r="J60" s="17">
        <v>2011</v>
      </c>
      <c r="K60" s="17">
        <v>2012</v>
      </c>
      <c r="L60" s="18">
        <v>2013</v>
      </c>
    </row>
    <row r="61" spans="2:12" s="19" customFormat="1" x14ac:dyDescent="0.25">
      <c r="B61" s="23" t="s">
        <v>31</v>
      </c>
      <c r="C61" s="24" t="s">
        <v>11</v>
      </c>
      <c r="D61" s="121">
        <v>32</v>
      </c>
      <c r="E61" s="121">
        <v>32</v>
      </c>
      <c r="F61" s="32">
        <v>32</v>
      </c>
      <c r="G61" s="32">
        <v>32</v>
      </c>
      <c r="H61" s="32">
        <v>32</v>
      </c>
      <c r="I61" s="32">
        <v>32</v>
      </c>
      <c r="J61" s="32">
        <v>32</v>
      </c>
      <c r="K61" s="32">
        <v>32</v>
      </c>
      <c r="L61" s="33">
        <v>32</v>
      </c>
    </row>
    <row r="62" spans="2:12" s="19" customFormat="1" x14ac:dyDescent="0.25">
      <c r="B62" s="27"/>
      <c r="C62" s="28"/>
      <c r="D62" s="28"/>
      <c r="E62" s="28"/>
      <c r="F62" s="34"/>
      <c r="G62" s="34"/>
      <c r="H62" s="34"/>
      <c r="I62" s="34"/>
      <c r="J62" s="34"/>
      <c r="K62" s="34"/>
      <c r="L62" s="34"/>
    </row>
    <row r="63" spans="2:12" x14ac:dyDescent="0.25">
      <c r="B63" s="35"/>
      <c r="C63" s="35"/>
      <c r="D63" s="35"/>
      <c r="E63" s="35"/>
      <c r="F63" s="35"/>
      <c r="G63" s="35"/>
      <c r="H63" s="35"/>
      <c r="I63" s="35"/>
      <c r="J63" s="35"/>
      <c r="K63" s="35"/>
      <c r="L63" s="35"/>
    </row>
    <row r="64" spans="2:12" s="19" customFormat="1" ht="18.75" x14ac:dyDescent="0.25">
      <c r="B64" s="16" t="s">
        <v>74</v>
      </c>
      <c r="C64" s="17" t="s">
        <v>14</v>
      </c>
      <c r="D64" s="17">
        <v>2005</v>
      </c>
      <c r="E64" s="17">
        <v>2006</v>
      </c>
      <c r="F64" s="17">
        <v>2007</v>
      </c>
      <c r="G64" s="17">
        <v>2008</v>
      </c>
      <c r="H64" s="17">
        <v>2009</v>
      </c>
      <c r="I64" s="17">
        <v>2010</v>
      </c>
      <c r="J64" s="17">
        <v>2011</v>
      </c>
      <c r="K64" s="17">
        <v>2012</v>
      </c>
      <c r="L64" s="18">
        <v>2013</v>
      </c>
    </row>
    <row r="65" spans="2:12" s="19" customFormat="1" x14ac:dyDescent="0.25">
      <c r="B65" s="163" t="s">
        <v>31</v>
      </c>
      <c r="C65" s="166"/>
      <c r="D65" s="191"/>
      <c r="E65" s="191"/>
      <c r="F65" s="191"/>
      <c r="G65" s="191"/>
      <c r="H65" s="191"/>
      <c r="I65" s="191"/>
      <c r="J65" s="191"/>
      <c r="K65" s="191"/>
      <c r="L65" s="192"/>
    </row>
    <row r="66" spans="2:12" s="19" customFormat="1" x14ac:dyDescent="0.25">
      <c r="B66" s="158" t="s">
        <v>143</v>
      </c>
      <c r="C66" s="21"/>
      <c r="D66" s="22">
        <f>D21*D$61*$C$16</f>
        <v>0</v>
      </c>
      <c r="E66" s="22">
        <f t="shared" ref="E66:L66" si="1">E21*E$61*$C$16</f>
        <v>0</v>
      </c>
      <c r="F66" s="22">
        <f t="shared" si="1"/>
        <v>0</v>
      </c>
      <c r="G66" s="22">
        <f t="shared" si="1"/>
        <v>0</v>
      </c>
      <c r="H66" s="22">
        <f t="shared" si="1"/>
        <v>0</v>
      </c>
      <c r="I66" s="22">
        <f t="shared" si="1"/>
        <v>0</v>
      </c>
      <c r="J66" s="22">
        <f t="shared" si="1"/>
        <v>0</v>
      </c>
      <c r="K66" s="22">
        <f t="shared" si="1"/>
        <v>0</v>
      </c>
      <c r="L66" s="133">
        <f t="shared" si="1"/>
        <v>0</v>
      </c>
    </row>
    <row r="67" spans="2:12" s="19" customFormat="1" x14ac:dyDescent="0.25">
      <c r="B67" s="158" t="s">
        <v>144</v>
      </c>
      <c r="C67" s="21"/>
      <c r="D67" s="22">
        <f t="shared" ref="D67:L67" si="2">D22*D$61*$C$16</f>
        <v>172813.33762424489</v>
      </c>
      <c r="E67" s="22">
        <f t="shared" si="2"/>
        <v>176373.95514771465</v>
      </c>
      <c r="F67" s="22">
        <f t="shared" si="2"/>
        <v>180005.07994887687</v>
      </c>
      <c r="G67" s="22">
        <f t="shared" si="2"/>
        <v>183812.47294427027</v>
      </c>
      <c r="H67" s="22">
        <f t="shared" si="2"/>
        <v>187443.59774543249</v>
      </c>
      <c r="I67" s="22">
        <f t="shared" si="2"/>
        <v>191356.7516573646</v>
      </c>
      <c r="J67" s="22">
        <f t="shared" si="2"/>
        <v>192766.897211214</v>
      </c>
      <c r="K67" s="22">
        <f t="shared" si="2"/>
        <v>195128.89101391175</v>
      </c>
      <c r="L67" s="133">
        <f t="shared" si="2"/>
        <v>208560.52741432737</v>
      </c>
    </row>
    <row r="68" spans="2:12" s="19" customFormat="1" x14ac:dyDescent="0.25">
      <c r="B68" s="158" t="s">
        <v>145</v>
      </c>
      <c r="C68" s="21"/>
      <c r="D68" s="22">
        <f t="shared" ref="D68:L68" si="3">D23*D$61*$C$16</f>
        <v>0</v>
      </c>
      <c r="E68" s="22">
        <f t="shared" si="3"/>
        <v>0</v>
      </c>
      <c r="F68" s="22">
        <f t="shared" si="3"/>
        <v>0</v>
      </c>
      <c r="G68" s="22">
        <f t="shared" si="3"/>
        <v>0</v>
      </c>
      <c r="H68" s="22">
        <f t="shared" si="3"/>
        <v>0</v>
      </c>
      <c r="I68" s="22">
        <f t="shared" si="3"/>
        <v>0</v>
      </c>
      <c r="J68" s="22">
        <f t="shared" si="3"/>
        <v>0</v>
      </c>
      <c r="K68" s="22">
        <f t="shared" si="3"/>
        <v>0</v>
      </c>
      <c r="L68" s="133">
        <f t="shared" si="3"/>
        <v>0</v>
      </c>
    </row>
    <row r="69" spans="2:12" s="19" customFormat="1" x14ac:dyDescent="0.25">
      <c r="B69" s="158" t="s">
        <v>146</v>
      </c>
      <c r="C69" s="21"/>
      <c r="D69" s="22">
        <f t="shared" ref="D69:L69" si="4">D24*D$61*$C$16</f>
        <v>0</v>
      </c>
      <c r="E69" s="22">
        <f t="shared" si="4"/>
        <v>0</v>
      </c>
      <c r="F69" s="22">
        <f t="shared" si="4"/>
        <v>0</v>
      </c>
      <c r="G69" s="22">
        <f t="shared" si="4"/>
        <v>0</v>
      </c>
      <c r="H69" s="22">
        <f t="shared" si="4"/>
        <v>0</v>
      </c>
      <c r="I69" s="22">
        <f t="shared" si="4"/>
        <v>0</v>
      </c>
      <c r="J69" s="22">
        <f t="shared" si="4"/>
        <v>0</v>
      </c>
      <c r="K69" s="22">
        <f t="shared" si="4"/>
        <v>0</v>
      </c>
      <c r="L69" s="133">
        <f t="shared" si="4"/>
        <v>0</v>
      </c>
    </row>
    <row r="70" spans="2:12" s="19" customFormat="1" x14ac:dyDescent="0.25">
      <c r="B70" s="158" t="s">
        <v>147</v>
      </c>
      <c r="C70" s="21"/>
      <c r="D70" s="22">
        <f t="shared" ref="D70:L70" si="5">D25*D$61*$C$16</f>
        <v>206124.05858933215</v>
      </c>
      <c r="E70" s="22">
        <f t="shared" si="5"/>
        <v>210371.00471693778</v>
      </c>
      <c r="F70" s="22">
        <f t="shared" si="5"/>
        <v>214702.04878766424</v>
      </c>
      <c r="G70" s="22">
        <f t="shared" si="5"/>
        <v>219243.33771619294</v>
      </c>
      <c r="H70" s="22">
        <f t="shared" si="5"/>
        <v>223574.38178691943</v>
      </c>
      <c r="I70" s="22">
        <f t="shared" si="5"/>
        <v>228241.81763012955</v>
      </c>
      <c r="J70" s="22">
        <f t="shared" si="5"/>
        <v>229923.77649254759</v>
      </c>
      <c r="K70" s="22">
        <f t="shared" si="5"/>
        <v>232741.05758709786</v>
      </c>
      <c r="L70" s="133">
        <f t="shared" si="5"/>
        <v>248761.71575162976</v>
      </c>
    </row>
    <row r="71" spans="2:12" s="19" customFormat="1" x14ac:dyDescent="0.25">
      <c r="B71" s="158" t="s">
        <v>148</v>
      </c>
      <c r="C71" s="21"/>
      <c r="D71" s="22">
        <f t="shared" ref="D71:L71" si="6">D26*D$61*$C$16</f>
        <v>0</v>
      </c>
      <c r="E71" s="22">
        <f t="shared" si="6"/>
        <v>0</v>
      </c>
      <c r="F71" s="22">
        <f t="shared" si="6"/>
        <v>0</v>
      </c>
      <c r="G71" s="22">
        <f t="shared" si="6"/>
        <v>0</v>
      </c>
      <c r="H71" s="22">
        <f t="shared" si="6"/>
        <v>0</v>
      </c>
      <c r="I71" s="22">
        <f t="shared" si="6"/>
        <v>0</v>
      </c>
      <c r="J71" s="22">
        <f t="shared" si="6"/>
        <v>0</v>
      </c>
      <c r="K71" s="22">
        <f t="shared" si="6"/>
        <v>0</v>
      </c>
      <c r="L71" s="133">
        <f t="shared" si="6"/>
        <v>0</v>
      </c>
    </row>
    <row r="72" spans="2:12" s="19" customFormat="1" x14ac:dyDescent="0.25">
      <c r="B72" s="158" t="s">
        <v>149</v>
      </c>
      <c r="C72" s="21"/>
      <c r="D72" s="22">
        <f t="shared" ref="D72:L72" si="7">D27*D$61*$C$16</f>
        <v>5141.9233704497183</v>
      </c>
      <c r="E72" s="22">
        <f t="shared" si="7"/>
        <v>5247.8667120277323</v>
      </c>
      <c r="F72" s="22">
        <f t="shared" si="7"/>
        <v>5355.9079415577844</v>
      </c>
      <c r="G72" s="22">
        <f t="shared" si="7"/>
        <v>5469.1938909679375</v>
      </c>
      <c r="H72" s="22">
        <f t="shared" si="7"/>
        <v>5577.2351204979914</v>
      </c>
      <c r="I72" s="22">
        <f t="shared" si="7"/>
        <v>5693.6679018362038</v>
      </c>
      <c r="J72" s="22">
        <f t="shared" si="7"/>
        <v>5735.6256608770009</v>
      </c>
      <c r="K72" s="22">
        <f t="shared" si="7"/>
        <v>5805.9049072703365</v>
      </c>
      <c r="L72" s="133">
        <f t="shared" si="7"/>
        <v>6205.552562133932</v>
      </c>
    </row>
    <row r="73" spans="2:12" s="19" customFormat="1" x14ac:dyDescent="0.25">
      <c r="B73" s="158" t="s">
        <v>150</v>
      </c>
      <c r="C73" s="21"/>
      <c r="D73" s="22">
        <f t="shared" ref="D73:L73" si="8">D28*D$61*$C$16</f>
        <v>0</v>
      </c>
      <c r="E73" s="22">
        <f t="shared" si="8"/>
        <v>0</v>
      </c>
      <c r="F73" s="22">
        <f t="shared" si="8"/>
        <v>0</v>
      </c>
      <c r="G73" s="22">
        <f t="shared" si="8"/>
        <v>0</v>
      </c>
      <c r="H73" s="22">
        <f t="shared" si="8"/>
        <v>0</v>
      </c>
      <c r="I73" s="22">
        <f t="shared" si="8"/>
        <v>0</v>
      </c>
      <c r="J73" s="22">
        <f t="shared" si="8"/>
        <v>0</v>
      </c>
      <c r="K73" s="22">
        <f t="shared" si="8"/>
        <v>0</v>
      </c>
      <c r="L73" s="133">
        <f t="shared" si="8"/>
        <v>0</v>
      </c>
    </row>
    <row r="74" spans="2:12" s="19" customFormat="1" x14ac:dyDescent="0.25">
      <c r="B74" s="158" t="s">
        <v>151</v>
      </c>
      <c r="C74" s="21"/>
      <c r="D74" s="22">
        <f t="shared" ref="D74:L74" si="9">D29*D$61*$C$16</f>
        <v>0</v>
      </c>
      <c r="E74" s="22">
        <f t="shared" si="9"/>
        <v>0</v>
      </c>
      <c r="F74" s="22">
        <f t="shared" si="9"/>
        <v>0</v>
      </c>
      <c r="G74" s="22">
        <f t="shared" si="9"/>
        <v>0</v>
      </c>
      <c r="H74" s="22">
        <f t="shared" si="9"/>
        <v>0</v>
      </c>
      <c r="I74" s="22">
        <f t="shared" si="9"/>
        <v>0</v>
      </c>
      <c r="J74" s="22">
        <f t="shared" si="9"/>
        <v>0</v>
      </c>
      <c r="K74" s="22">
        <f t="shared" si="9"/>
        <v>0</v>
      </c>
      <c r="L74" s="133">
        <f t="shared" si="9"/>
        <v>0</v>
      </c>
    </row>
    <row r="75" spans="2:12" s="19" customFormat="1" x14ac:dyDescent="0.25">
      <c r="B75" s="158" t="s">
        <v>152</v>
      </c>
      <c r="C75" s="21"/>
      <c r="D75" s="22">
        <f t="shared" ref="D75:L75" si="10">D30*D$61*$C$16</f>
        <v>0</v>
      </c>
      <c r="E75" s="22">
        <f t="shared" si="10"/>
        <v>0</v>
      </c>
      <c r="F75" s="22">
        <f t="shared" si="10"/>
        <v>0</v>
      </c>
      <c r="G75" s="22">
        <f t="shared" si="10"/>
        <v>0</v>
      </c>
      <c r="H75" s="22">
        <f t="shared" si="10"/>
        <v>0</v>
      </c>
      <c r="I75" s="22">
        <f t="shared" si="10"/>
        <v>0</v>
      </c>
      <c r="J75" s="22">
        <f t="shared" si="10"/>
        <v>0</v>
      </c>
      <c r="K75" s="22">
        <f t="shared" si="10"/>
        <v>0</v>
      </c>
      <c r="L75" s="133">
        <f t="shared" si="10"/>
        <v>0</v>
      </c>
    </row>
    <row r="76" spans="2:12" s="19" customFormat="1" x14ac:dyDescent="0.25">
      <c r="B76" s="158" t="s">
        <v>153</v>
      </c>
      <c r="C76" s="21"/>
      <c r="D76" s="22">
        <f t="shared" ref="D76:L76" si="11">D31*D$61*$C$16</f>
        <v>0</v>
      </c>
      <c r="E76" s="22">
        <f t="shared" si="11"/>
        <v>0</v>
      </c>
      <c r="F76" s="22">
        <f t="shared" si="11"/>
        <v>0</v>
      </c>
      <c r="G76" s="22">
        <f t="shared" si="11"/>
        <v>0</v>
      </c>
      <c r="H76" s="22">
        <f t="shared" si="11"/>
        <v>0</v>
      </c>
      <c r="I76" s="22">
        <f t="shared" si="11"/>
        <v>0</v>
      </c>
      <c r="J76" s="22">
        <f t="shared" si="11"/>
        <v>0</v>
      </c>
      <c r="K76" s="22">
        <f t="shared" si="11"/>
        <v>0</v>
      </c>
      <c r="L76" s="133">
        <f t="shared" si="11"/>
        <v>0</v>
      </c>
    </row>
    <row r="77" spans="2:12" s="19" customFormat="1" x14ac:dyDescent="0.25">
      <c r="B77" s="158" t="s">
        <v>154</v>
      </c>
      <c r="C77" s="21"/>
      <c r="D77" s="22">
        <f t="shared" ref="D77:L77" si="12">D32*D$61*$C$16</f>
        <v>221773.39058635305</v>
      </c>
      <c r="E77" s="22">
        <f t="shared" si="12"/>
        <v>226342.77297093521</v>
      </c>
      <c r="F77" s="22">
        <f t="shared" si="12"/>
        <v>231002.638175014</v>
      </c>
      <c r="G77" s="22">
        <f t="shared" si="12"/>
        <v>235888.71042783454</v>
      </c>
      <c r="H77" s="22">
        <f t="shared" si="12"/>
        <v>240548.57563191332</v>
      </c>
      <c r="I77" s="22">
        <f t="shared" si="12"/>
        <v>245570.37211397884</v>
      </c>
      <c r="J77" s="22">
        <f t="shared" si="12"/>
        <v>247380.02850391236</v>
      </c>
      <c r="K77" s="22">
        <f t="shared" si="12"/>
        <v>250411.20295705105</v>
      </c>
      <c r="L77" s="133">
        <f t="shared" si="12"/>
        <v>267648.18007116782</v>
      </c>
    </row>
    <row r="78" spans="2:12" s="19" customFormat="1" x14ac:dyDescent="0.25">
      <c r="B78" s="158" t="s">
        <v>155</v>
      </c>
      <c r="C78" s="21"/>
      <c r="D78" s="22">
        <f t="shared" ref="D78:L78" si="13">D33*D$61*$C$16</f>
        <v>4182395.7571466663</v>
      </c>
      <c r="E78" s="22">
        <f t="shared" si="13"/>
        <v>4268569.1499397745</v>
      </c>
      <c r="F78" s="22">
        <f t="shared" si="13"/>
        <v>4356448.9465505667</v>
      </c>
      <c r="G78" s="22">
        <f t="shared" si="13"/>
        <v>4448594.7527055731</v>
      </c>
      <c r="H78" s="22">
        <f t="shared" si="13"/>
        <v>4536474.5493163662</v>
      </c>
      <c r="I78" s="22">
        <f t="shared" si="13"/>
        <v>4631179.9611979006</v>
      </c>
      <c r="J78" s="22">
        <f t="shared" si="13"/>
        <v>4665308.0375516061</v>
      </c>
      <c r="K78" s="22">
        <f t="shared" si="13"/>
        <v>4722472.5654440634</v>
      </c>
      <c r="L78" s="133">
        <f t="shared" si="13"/>
        <v>5047542.4927131124</v>
      </c>
    </row>
    <row r="79" spans="2:12" s="19" customFormat="1" x14ac:dyDescent="0.25">
      <c r="B79" s="158" t="s">
        <v>156</v>
      </c>
      <c r="C79" s="21"/>
      <c r="D79" s="22">
        <f t="shared" ref="D79:L79" si="14">D34*D$61*$C$16</f>
        <v>912803.17919766088</v>
      </c>
      <c r="E79" s="22">
        <f t="shared" si="14"/>
        <v>931610.42544387956</v>
      </c>
      <c r="F79" s="22">
        <f t="shared" si="14"/>
        <v>950790.09240784508</v>
      </c>
      <c r="G79" s="22">
        <f t="shared" si="14"/>
        <v>970900.81116617785</v>
      </c>
      <c r="H79" s="22">
        <f t="shared" si="14"/>
        <v>990080.47813014337</v>
      </c>
      <c r="I79" s="22">
        <f t="shared" si="14"/>
        <v>1010749.8279650966</v>
      </c>
      <c r="J79" s="22">
        <f t="shared" si="14"/>
        <v>1018198.2423200347</v>
      </c>
      <c r="K79" s="22">
        <f t="shared" si="14"/>
        <v>1030674.3363645559</v>
      </c>
      <c r="L79" s="133">
        <f t="shared" si="14"/>
        <v>1101620.4830953411</v>
      </c>
    </row>
    <row r="80" spans="2:12" s="19" customFormat="1" x14ac:dyDescent="0.25">
      <c r="B80" s="158" t="s">
        <v>157</v>
      </c>
      <c r="C80" s="21"/>
      <c r="D80" s="22">
        <f t="shared" ref="D80:L80" si="15">D35*D$61*$C$16</f>
        <v>0</v>
      </c>
      <c r="E80" s="22">
        <f t="shared" si="15"/>
        <v>0</v>
      </c>
      <c r="F80" s="22">
        <f t="shared" si="15"/>
        <v>0</v>
      </c>
      <c r="G80" s="22">
        <f t="shared" si="15"/>
        <v>0</v>
      </c>
      <c r="H80" s="22">
        <f t="shared" si="15"/>
        <v>0</v>
      </c>
      <c r="I80" s="22">
        <f t="shared" si="15"/>
        <v>0</v>
      </c>
      <c r="J80" s="22">
        <f t="shared" si="15"/>
        <v>0</v>
      </c>
      <c r="K80" s="22">
        <f t="shared" si="15"/>
        <v>0</v>
      </c>
      <c r="L80" s="133">
        <f t="shared" si="15"/>
        <v>0</v>
      </c>
    </row>
    <row r="81" spans="2:12" s="19" customFormat="1" x14ac:dyDescent="0.25">
      <c r="B81" s="158" t="s">
        <v>158</v>
      </c>
      <c r="C81" s="21"/>
      <c r="D81" s="22">
        <f t="shared" ref="D81:L81" si="16">D36*D$61*$C$16</f>
        <v>0</v>
      </c>
      <c r="E81" s="22">
        <f t="shared" si="16"/>
        <v>0</v>
      </c>
      <c r="F81" s="22">
        <f t="shared" si="16"/>
        <v>0</v>
      </c>
      <c r="G81" s="22">
        <f t="shared" si="16"/>
        <v>0</v>
      </c>
      <c r="H81" s="22">
        <f t="shared" si="16"/>
        <v>0</v>
      </c>
      <c r="I81" s="22">
        <f t="shared" si="16"/>
        <v>0</v>
      </c>
      <c r="J81" s="22">
        <f t="shared" si="16"/>
        <v>0</v>
      </c>
      <c r="K81" s="22">
        <f t="shared" si="16"/>
        <v>0</v>
      </c>
      <c r="L81" s="133">
        <f t="shared" si="16"/>
        <v>0</v>
      </c>
    </row>
    <row r="82" spans="2:12" s="19" customFormat="1" x14ac:dyDescent="0.25">
      <c r="B82" s="158" t="s">
        <v>159</v>
      </c>
      <c r="C82" s="21"/>
      <c r="D82" s="22">
        <f t="shared" ref="D82:L82" si="17">D37*D$61*$C$16</f>
        <v>937171.42473587918</v>
      </c>
      <c r="E82" s="22">
        <f t="shared" si="17"/>
        <v>956480.75029653264</v>
      </c>
      <c r="F82" s="22">
        <f t="shared" si="17"/>
        <v>976172.43873957545</v>
      </c>
      <c r="G82" s="22">
        <f t="shared" si="17"/>
        <v>996820.03438859119</v>
      </c>
      <c r="H82" s="22">
        <f t="shared" si="17"/>
        <v>1016511.7228316339</v>
      </c>
      <c r="I82" s="22">
        <f t="shared" si="17"/>
        <v>1037732.8628042333</v>
      </c>
      <c r="J82" s="22">
        <f t="shared" si="17"/>
        <v>1045380.1204520168</v>
      </c>
      <c r="K82" s="22">
        <f t="shared" si="17"/>
        <v>1058189.2770120546</v>
      </c>
      <c r="L82" s="133">
        <f t="shared" si="17"/>
        <v>1131029.4061071933</v>
      </c>
    </row>
    <row r="83" spans="2:12" s="19" customFormat="1" x14ac:dyDescent="0.25">
      <c r="B83" s="158" t="s">
        <v>160</v>
      </c>
      <c r="C83" s="21"/>
      <c r="D83" s="22">
        <f t="shared" ref="D83:L83" si="18">D38*D$61*$C$16</f>
        <v>1621494.3567770352</v>
      </c>
      <c r="E83" s="22">
        <f t="shared" si="18"/>
        <v>1654903.3592320497</v>
      </c>
      <c r="F83" s="22">
        <f t="shared" si="18"/>
        <v>1688973.9260921136</v>
      </c>
      <c r="G83" s="22">
        <f t="shared" si="18"/>
        <v>1724698.4039648026</v>
      </c>
      <c r="H83" s="22">
        <f t="shared" si="18"/>
        <v>1758768.9708248668</v>
      </c>
      <c r="I83" s="22">
        <f t="shared" si="18"/>
        <v>1795485.7953051298</v>
      </c>
      <c r="J83" s="22">
        <f t="shared" si="18"/>
        <v>1808717.0834061259</v>
      </c>
      <c r="K83" s="22">
        <f t="shared" si="18"/>
        <v>1830879.4909752938</v>
      </c>
      <c r="L83" s="133">
        <f t="shared" si="18"/>
        <v>1956907.5101372786</v>
      </c>
    </row>
    <row r="84" spans="2:12" s="19" customFormat="1" x14ac:dyDescent="0.25">
      <c r="B84" s="158" t="s">
        <v>161</v>
      </c>
      <c r="C84" s="21"/>
      <c r="D84" s="22">
        <f t="shared" ref="D84:L84" si="19">D39*D$61*$C$16</f>
        <v>0</v>
      </c>
      <c r="E84" s="22">
        <f t="shared" si="19"/>
        <v>0</v>
      </c>
      <c r="F84" s="22">
        <f t="shared" si="19"/>
        <v>0</v>
      </c>
      <c r="G84" s="22">
        <f t="shared" si="19"/>
        <v>0</v>
      </c>
      <c r="H84" s="22">
        <f t="shared" si="19"/>
        <v>0</v>
      </c>
      <c r="I84" s="22">
        <f t="shared" si="19"/>
        <v>0</v>
      </c>
      <c r="J84" s="22">
        <f t="shared" si="19"/>
        <v>0</v>
      </c>
      <c r="K84" s="22">
        <f t="shared" si="19"/>
        <v>0</v>
      </c>
      <c r="L84" s="133">
        <f t="shared" si="19"/>
        <v>0</v>
      </c>
    </row>
    <row r="85" spans="2:12" s="19" customFormat="1" x14ac:dyDescent="0.25">
      <c r="B85" s="158" t="s">
        <v>162</v>
      </c>
      <c r="C85" s="21"/>
      <c r="D85" s="22">
        <f t="shared" ref="D85:L85" si="20">D40*D$61*$C$16</f>
        <v>1511278.3471408735</v>
      </c>
      <c r="E85" s="22">
        <f t="shared" si="20"/>
        <v>1542416.4771003246</v>
      </c>
      <c r="F85" s="22">
        <f t="shared" si="20"/>
        <v>1574171.2036926358</v>
      </c>
      <c r="G85" s="22">
        <f t="shared" si="20"/>
        <v>1607467.4218670982</v>
      </c>
      <c r="H85" s="22">
        <f t="shared" si="20"/>
        <v>1639222.1484594096</v>
      </c>
      <c r="I85" s="22">
        <f t="shared" si="20"/>
        <v>1673443.2615831625</v>
      </c>
      <c r="J85" s="22">
        <f t="shared" si="20"/>
        <v>1685775.1942403708</v>
      </c>
      <c r="K85" s="22">
        <f t="shared" si="20"/>
        <v>1706431.1814411946</v>
      </c>
      <c r="L85" s="133">
        <f t="shared" si="20"/>
        <v>1823892.8400011032</v>
      </c>
    </row>
    <row r="86" spans="2:12" s="19" customFormat="1" x14ac:dyDescent="0.25">
      <c r="B86" s="158" t="s">
        <v>163</v>
      </c>
      <c r="C86" s="21"/>
      <c r="D86" s="22">
        <f t="shared" ref="D86:L86" si="21">D41*D$61*$C$16</f>
        <v>1517538.079939682</v>
      </c>
      <c r="E86" s="22">
        <f t="shared" si="21"/>
        <v>1548805.1844019236</v>
      </c>
      <c r="F86" s="22">
        <f t="shared" si="21"/>
        <v>1580691.4394475757</v>
      </c>
      <c r="G86" s="22">
        <f t="shared" si="21"/>
        <v>1614125.5709517549</v>
      </c>
      <c r="H86" s="22">
        <f t="shared" si="21"/>
        <v>1646011.8259974071</v>
      </c>
      <c r="I86" s="22">
        <f t="shared" si="21"/>
        <v>1680374.683376702</v>
      </c>
      <c r="J86" s="22">
        <f t="shared" si="21"/>
        <v>1692757.6950449166</v>
      </c>
      <c r="K86" s="22">
        <f t="shared" si="21"/>
        <v>1713499.2395891757</v>
      </c>
      <c r="L86" s="133">
        <f t="shared" si="21"/>
        <v>1831447.4257289185</v>
      </c>
    </row>
    <row r="87" spans="2:12" s="19" customFormat="1" x14ac:dyDescent="0.25">
      <c r="B87" s="158" t="s">
        <v>164</v>
      </c>
      <c r="C87" s="21"/>
      <c r="D87" s="22">
        <f t="shared" ref="D87:L87" si="22">D42*D$61*$C$16</f>
        <v>0</v>
      </c>
      <c r="E87" s="22">
        <f t="shared" si="22"/>
        <v>0</v>
      </c>
      <c r="F87" s="22">
        <f t="shared" si="22"/>
        <v>0</v>
      </c>
      <c r="G87" s="22">
        <f t="shared" si="22"/>
        <v>0</v>
      </c>
      <c r="H87" s="22">
        <f t="shared" si="22"/>
        <v>0</v>
      </c>
      <c r="I87" s="22">
        <f t="shared" si="22"/>
        <v>0</v>
      </c>
      <c r="J87" s="22">
        <f t="shared" si="22"/>
        <v>0</v>
      </c>
      <c r="K87" s="22">
        <f t="shared" si="22"/>
        <v>0</v>
      </c>
      <c r="L87" s="133">
        <f t="shared" si="22"/>
        <v>0</v>
      </c>
    </row>
    <row r="88" spans="2:12" s="19" customFormat="1" x14ac:dyDescent="0.25">
      <c r="B88" s="158" t="s">
        <v>165</v>
      </c>
      <c r="C88" s="21"/>
      <c r="D88" s="22">
        <f t="shared" ref="D88:L88" si="23">D43*D$61*$C$16</f>
        <v>0</v>
      </c>
      <c r="E88" s="22">
        <f t="shared" si="23"/>
        <v>0</v>
      </c>
      <c r="F88" s="22">
        <f t="shared" si="23"/>
        <v>0</v>
      </c>
      <c r="G88" s="22">
        <f t="shared" si="23"/>
        <v>0</v>
      </c>
      <c r="H88" s="22">
        <f t="shared" si="23"/>
        <v>0</v>
      </c>
      <c r="I88" s="22">
        <f t="shared" si="23"/>
        <v>0</v>
      </c>
      <c r="J88" s="22">
        <f t="shared" si="23"/>
        <v>0</v>
      </c>
      <c r="K88" s="22">
        <f t="shared" si="23"/>
        <v>0</v>
      </c>
      <c r="L88" s="133">
        <f t="shared" si="23"/>
        <v>0</v>
      </c>
    </row>
    <row r="89" spans="2:12" s="19" customFormat="1" x14ac:dyDescent="0.25">
      <c r="B89" s="158" t="s">
        <v>166</v>
      </c>
      <c r="C89" s="21"/>
      <c r="D89" s="22">
        <f t="shared" ref="D89:L89" si="24">D44*D$61*$C$16</f>
        <v>0</v>
      </c>
      <c r="E89" s="22">
        <f t="shared" si="24"/>
        <v>0</v>
      </c>
      <c r="F89" s="22">
        <f t="shared" si="24"/>
        <v>0</v>
      </c>
      <c r="G89" s="22">
        <f t="shared" si="24"/>
        <v>0</v>
      </c>
      <c r="H89" s="22">
        <f t="shared" si="24"/>
        <v>0</v>
      </c>
      <c r="I89" s="22">
        <f t="shared" si="24"/>
        <v>0</v>
      </c>
      <c r="J89" s="22">
        <f t="shared" si="24"/>
        <v>0</v>
      </c>
      <c r="K89" s="22">
        <f t="shared" si="24"/>
        <v>0</v>
      </c>
      <c r="L89" s="133">
        <f t="shared" si="24"/>
        <v>0</v>
      </c>
    </row>
    <row r="90" spans="2:12" s="19" customFormat="1" x14ac:dyDescent="0.25">
      <c r="B90" s="158" t="s">
        <v>167</v>
      </c>
      <c r="C90" s="21"/>
      <c r="D90" s="22">
        <f t="shared" ref="D90:L90" si="25">D45*D$61*$C$16</f>
        <v>0</v>
      </c>
      <c r="E90" s="22">
        <f t="shared" si="25"/>
        <v>0</v>
      </c>
      <c r="F90" s="22">
        <f t="shared" si="25"/>
        <v>0</v>
      </c>
      <c r="G90" s="22">
        <f t="shared" si="25"/>
        <v>0</v>
      </c>
      <c r="H90" s="22">
        <f t="shared" si="25"/>
        <v>0</v>
      </c>
      <c r="I90" s="22">
        <f t="shared" si="25"/>
        <v>0</v>
      </c>
      <c r="J90" s="22">
        <f t="shared" si="25"/>
        <v>0</v>
      </c>
      <c r="K90" s="22">
        <f t="shared" si="25"/>
        <v>0</v>
      </c>
      <c r="L90" s="133">
        <f t="shared" si="25"/>
        <v>0</v>
      </c>
    </row>
    <row r="91" spans="2:12" s="19" customFormat="1" x14ac:dyDescent="0.25">
      <c r="B91" s="158" t="s">
        <v>168</v>
      </c>
      <c r="C91" s="21"/>
      <c r="D91" s="22">
        <f t="shared" ref="D91:L91" si="26">D46*D$61*$C$16</f>
        <v>0</v>
      </c>
      <c r="E91" s="22">
        <f t="shared" si="26"/>
        <v>0</v>
      </c>
      <c r="F91" s="22">
        <f t="shared" si="26"/>
        <v>0</v>
      </c>
      <c r="G91" s="22">
        <f t="shared" si="26"/>
        <v>0</v>
      </c>
      <c r="H91" s="22">
        <f t="shared" si="26"/>
        <v>0</v>
      </c>
      <c r="I91" s="22">
        <f t="shared" si="26"/>
        <v>0</v>
      </c>
      <c r="J91" s="22">
        <f t="shared" si="26"/>
        <v>0</v>
      </c>
      <c r="K91" s="22">
        <f t="shared" si="26"/>
        <v>0</v>
      </c>
      <c r="L91" s="133">
        <f t="shared" si="26"/>
        <v>0</v>
      </c>
    </row>
    <row r="92" spans="2:12" s="19" customFormat="1" x14ac:dyDescent="0.25">
      <c r="B92" s="158" t="s">
        <v>169</v>
      </c>
      <c r="C92" s="21"/>
      <c r="D92" s="22">
        <f t="shared" ref="D92:L92" si="27">D47*D$61*$C$16</f>
        <v>0</v>
      </c>
      <c r="E92" s="22">
        <f t="shared" si="27"/>
        <v>0</v>
      </c>
      <c r="F92" s="22">
        <f t="shared" si="27"/>
        <v>0</v>
      </c>
      <c r="G92" s="22">
        <f t="shared" si="27"/>
        <v>0</v>
      </c>
      <c r="H92" s="22">
        <f t="shared" si="27"/>
        <v>0</v>
      </c>
      <c r="I92" s="22">
        <f t="shared" si="27"/>
        <v>0</v>
      </c>
      <c r="J92" s="22">
        <f t="shared" si="27"/>
        <v>0</v>
      </c>
      <c r="K92" s="22">
        <f t="shared" si="27"/>
        <v>0</v>
      </c>
      <c r="L92" s="133">
        <f t="shared" si="27"/>
        <v>0</v>
      </c>
    </row>
    <row r="93" spans="2:12" s="19" customFormat="1" x14ac:dyDescent="0.25">
      <c r="B93" s="158" t="s">
        <v>170</v>
      </c>
      <c r="C93" s="21"/>
      <c r="D93" s="22">
        <f t="shared" ref="D93:L93" si="28">D48*D$61*$C$16</f>
        <v>1150225.9017810349</v>
      </c>
      <c r="E93" s="22">
        <f t="shared" si="28"/>
        <v>1173924.9666688123</v>
      </c>
      <c r="F93" s="22">
        <f t="shared" si="28"/>
        <v>1198093.3199702089</v>
      </c>
      <c r="G93" s="22">
        <f t="shared" si="28"/>
        <v>1223434.8943056541</v>
      </c>
      <c r="H93" s="22">
        <f t="shared" si="28"/>
        <v>1247603.2476070507</v>
      </c>
      <c r="I93" s="22">
        <f t="shared" si="28"/>
        <v>1273648.7545629248</v>
      </c>
      <c r="J93" s="22">
        <f t="shared" si="28"/>
        <v>1283034.5228353119</v>
      </c>
      <c r="K93" s="22">
        <f t="shared" si="28"/>
        <v>1298755.6846915602</v>
      </c>
      <c r="L93" s="133">
        <f t="shared" si="28"/>
        <v>1388155.1274860471</v>
      </c>
    </row>
    <row r="94" spans="2:12" s="19" customFormat="1" x14ac:dyDescent="0.25">
      <c r="B94" s="158" t="s">
        <v>171</v>
      </c>
      <c r="C94" s="21"/>
      <c r="D94" s="22">
        <f t="shared" ref="D94:L94" si="29">D49*D$61*$C$16</f>
        <v>1069743.6229392132</v>
      </c>
      <c r="E94" s="22">
        <f t="shared" si="29"/>
        <v>1091784.4442196824</v>
      </c>
      <c r="F94" s="22">
        <f t="shared" si="29"/>
        <v>1114261.7174066957</v>
      </c>
      <c r="G94" s="22">
        <f t="shared" si="29"/>
        <v>1137830.1203600687</v>
      </c>
      <c r="H94" s="22">
        <f t="shared" si="29"/>
        <v>1160307.3935470821</v>
      </c>
      <c r="I94" s="22">
        <f t="shared" si="29"/>
        <v>1184530.4743602711</v>
      </c>
      <c r="J94" s="22">
        <f t="shared" si="29"/>
        <v>1193259.5124911501</v>
      </c>
      <c r="K94" s="22">
        <f t="shared" si="29"/>
        <v>1207880.6513603721</v>
      </c>
      <c r="L94" s="133">
        <f t="shared" si="29"/>
        <v>1291024.7395569941</v>
      </c>
    </row>
    <row r="95" spans="2:12" s="19" customFormat="1" x14ac:dyDescent="0.25">
      <c r="B95" s="158" t="s">
        <v>172</v>
      </c>
      <c r="C95" s="21"/>
      <c r="D95" s="22">
        <f t="shared" ref="D95:L95" si="30">D50*D$61*$C$16</f>
        <v>0</v>
      </c>
      <c r="E95" s="22">
        <f t="shared" si="30"/>
        <v>0</v>
      </c>
      <c r="F95" s="22">
        <f t="shared" si="30"/>
        <v>0</v>
      </c>
      <c r="G95" s="22">
        <f t="shared" si="30"/>
        <v>0</v>
      </c>
      <c r="H95" s="22">
        <f t="shared" si="30"/>
        <v>0</v>
      </c>
      <c r="I95" s="22">
        <f t="shared" si="30"/>
        <v>0</v>
      </c>
      <c r="J95" s="22">
        <f t="shared" si="30"/>
        <v>0</v>
      </c>
      <c r="K95" s="22">
        <f t="shared" si="30"/>
        <v>0</v>
      </c>
      <c r="L95" s="133">
        <f t="shared" si="30"/>
        <v>0</v>
      </c>
    </row>
    <row r="96" spans="2:12" s="19" customFormat="1" x14ac:dyDescent="0.25">
      <c r="B96" s="158" t="s">
        <v>173</v>
      </c>
      <c r="C96" s="21"/>
      <c r="D96" s="22">
        <f t="shared" ref="D96:L96" si="31">D51*D$61*$C$16</f>
        <v>13963004.693399044</v>
      </c>
      <c r="E96" s="22">
        <f t="shared" si="31"/>
        <v>14250696.140570264</v>
      </c>
      <c r="F96" s="22">
        <f t="shared" si="31"/>
        <v>14544084.448081503</v>
      </c>
      <c r="G96" s="22">
        <f t="shared" si="31"/>
        <v>14851714.906442804</v>
      </c>
      <c r="H96" s="22">
        <f t="shared" si="31"/>
        <v>15145103.213954045</v>
      </c>
      <c r="I96" s="22">
        <f t="shared" si="31"/>
        <v>15461278.962825382</v>
      </c>
      <c r="J96" s="22">
        <f t="shared" si="31"/>
        <v>15575216.169625863</v>
      </c>
      <c r="K96" s="22">
        <f t="shared" si="31"/>
        <v>15766060.991016669</v>
      </c>
      <c r="L96" s="133">
        <f t="shared" si="31"/>
        <v>16851312.885791257</v>
      </c>
    </row>
    <row r="97" spans="2:12" s="19" customFormat="1" x14ac:dyDescent="0.25">
      <c r="B97" s="158" t="s">
        <v>193</v>
      </c>
      <c r="C97" s="21"/>
      <c r="D97" s="22">
        <f t="shared" ref="D97:L97" si="32">D52*D$61*$C$16</f>
        <v>0</v>
      </c>
      <c r="E97" s="22">
        <f t="shared" si="32"/>
        <v>0</v>
      </c>
      <c r="F97" s="22">
        <f t="shared" si="32"/>
        <v>0</v>
      </c>
      <c r="G97" s="22">
        <f t="shared" si="32"/>
        <v>0</v>
      </c>
      <c r="H97" s="22">
        <f t="shared" si="32"/>
        <v>0</v>
      </c>
      <c r="I97" s="22">
        <f t="shared" si="32"/>
        <v>0</v>
      </c>
      <c r="J97" s="22">
        <f t="shared" si="32"/>
        <v>0</v>
      </c>
      <c r="K97" s="22">
        <f t="shared" si="32"/>
        <v>0</v>
      </c>
      <c r="L97" s="133">
        <f t="shared" si="32"/>
        <v>0</v>
      </c>
    </row>
    <row r="98" spans="2:12" s="19" customFormat="1" x14ac:dyDescent="0.25">
      <c r="B98" s="158" t="s">
        <v>174</v>
      </c>
      <c r="C98" s="21"/>
      <c r="D98" s="22">
        <f t="shared" ref="D98:L98" si="33">D53*D$61*$C$16</f>
        <v>0</v>
      </c>
      <c r="E98" s="22">
        <f t="shared" si="33"/>
        <v>0</v>
      </c>
      <c r="F98" s="22">
        <f t="shared" si="33"/>
        <v>0</v>
      </c>
      <c r="G98" s="22">
        <f t="shared" si="33"/>
        <v>0</v>
      </c>
      <c r="H98" s="22">
        <f t="shared" si="33"/>
        <v>0</v>
      </c>
      <c r="I98" s="22">
        <f t="shared" si="33"/>
        <v>0</v>
      </c>
      <c r="J98" s="22">
        <f t="shared" si="33"/>
        <v>0</v>
      </c>
      <c r="K98" s="22">
        <f t="shared" si="33"/>
        <v>0</v>
      </c>
      <c r="L98" s="133">
        <f t="shared" si="33"/>
        <v>0</v>
      </c>
    </row>
    <row r="99" spans="2:12" s="19" customFormat="1" x14ac:dyDescent="0.25">
      <c r="B99" s="158" t="s">
        <v>175</v>
      </c>
      <c r="C99" s="21"/>
      <c r="D99" s="22">
        <f t="shared" ref="D99:L99" si="34">D54*D$61*$C$16</f>
        <v>13247606.659249522</v>
      </c>
      <c r="E99" s="22">
        <f t="shared" si="34"/>
        <v>13520558.163244665</v>
      </c>
      <c r="F99" s="22">
        <f t="shared" si="34"/>
        <v>13798914.647516944</v>
      </c>
      <c r="G99" s="22">
        <f t="shared" si="34"/>
        <v>14090783.582482047</v>
      </c>
      <c r="H99" s="22">
        <f t="shared" si="34"/>
        <v>14369140.066754324</v>
      </c>
      <c r="I99" s="22">
        <f t="shared" si="34"/>
        <v>14669116.472135128</v>
      </c>
      <c r="J99" s="22">
        <f t="shared" si="34"/>
        <v>14777216.07767776</v>
      </c>
      <c r="K99" s="22">
        <f t="shared" si="34"/>
        <v>14958282.916961668</v>
      </c>
      <c r="L99" s="133">
        <f t="shared" si="34"/>
        <v>15987931.659755236</v>
      </c>
    </row>
    <row r="100" spans="2:12" s="19" customFormat="1" x14ac:dyDescent="0.25">
      <c r="B100" s="158" t="s">
        <v>176</v>
      </c>
      <c r="C100" s="21"/>
      <c r="D100" s="22">
        <f t="shared" ref="D100:L100" si="35">D55*D$61*$C$16</f>
        <v>584390.7691458941</v>
      </c>
      <c r="E100" s="22">
        <f t="shared" si="35"/>
        <v>596431.46022784733</v>
      </c>
      <c r="F100" s="22">
        <f t="shared" si="35"/>
        <v>608710.58083617606</v>
      </c>
      <c r="G100" s="22">
        <f t="shared" si="35"/>
        <v>621585.77526044298</v>
      </c>
      <c r="H100" s="22">
        <f t="shared" si="35"/>
        <v>633864.89586877159</v>
      </c>
      <c r="I100" s="22">
        <f t="shared" si="35"/>
        <v>647097.73458260158</v>
      </c>
      <c r="J100" s="22">
        <f t="shared" si="35"/>
        <v>651866.32511010789</v>
      </c>
      <c r="K100" s="22">
        <f t="shared" si="35"/>
        <v>659853.71424368094</v>
      </c>
      <c r="L100" s="133">
        <f t="shared" si="35"/>
        <v>705274.53901817813</v>
      </c>
    </row>
    <row r="101" spans="2:12" s="19" customFormat="1" x14ac:dyDescent="0.25">
      <c r="B101" s="158" t="s">
        <v>177</v>
      </c>
      <c r="C101" s="21"/>
      <c r="D101" s="22">
        <f t="shared" ref="D101:L101" si="36">D56*D$61*$C$16</f>
        <v>7324334.4983771164</v>
      </c>
      <c r="E101" s="22">
        <f t="shared" si="36"/>
        <v>7475243.8791066324</v>
      </c>
      <c r="F101" s="22">
        <f t="shared" si="36"/>
        <v>7629141.5644050501</v>
      </c>
      <c r="G101" s="22">
        <f t="shared" si="36"/>
        <v>7790510.011125721</v>
      </c>
      <c r="H101" s="22">
        <f t="shared" si="36"/>
        <v>7944407.6964241387</v>
      </c>
      <c r="I101" s="22">
        <f t="shared" si="36"/>
        <v>8110258.5999981612</v>
      </c>
      <c r="J101" s="22">
        <f t="shared" si="36"/>
        <v>8170024.6913761888</v>
      </c>
      <c r="K101" s="22">
        <f t="shared" si="36"/>
        <v>8270132.8944343822</v>
      </c>
      <c r="L101" s="133">
        <f t="shared" si="36"/>
        <v>8839404.9148100819</v>
      </c>
    </row>
    <row r="102" spans="2:12" x14ac:dyDescent="0.25">
      <c r="B102" s="23" t="s">
        <v>180</v>
      </c>
      <c r="C102" s="24" t="s">
        <v>178</v>
      </c>
      <c r="D102" s="41">
        <f>SUM(D66:D101)</f>
        <v>48627840</v>
      </c>
      <c r="E102" s="41">
        <f t="shared" ref="E102:L102" si="37">SUM(E65:E101)</f>
        <v>49629760.000000007</v>
      </c>
      <c r="F102" s="41">
        <f t="shared" si="37"/>
        <v>50651520</v>
      </c>
      <c r="G102" s="41">
        <f t="shared" si="37"/>
        <v>51722880</v>
      </c>
      <c r="H102" s="41">
        <f t="shared" si="37"/>
        <v>52744640.000000007</v>
      </c>
      <c r="I102" s="41">
        <f t="shared" si="37"/>
        <v>53845760</v>
      </c>
      <c r="J102" s="41">
        <f t="shared" si="37"/>
        <v>54242560.000000007</v>
      </c>
      <c r="K102" s="41">
        <f t="shared" si="37"/>
        <v>54907200.000000007</v>
      </c>
      <c r="L102" s="42">
        <f t="shared" si="37"/>
        <v>58686720</v>
      </c>
    </row>
    <row r="103" spans="2:12" x14ac:dyDescent="0.25">
      <c r="B103" s="43"/>
      <c r="C103" s="43"/>
      <c r="D103" s="43"/>
      <c r="E103" s="43"/>
      <c r="F103" s="44"/>
      <c r="G103" s="44"/>
      <c r="H103" s="44"/>
      <c r="I103" s="44"/>
      <c r="J103" s="44"/>
      <c r="K103" s="44"/>
    </row>
    <row r="104" spans="2:12" x14ac:dyDescent="0.25">
      <c r="B104" s="15"/>
      <c r="C104" s="15"/>
      <c r="D104" s="15"/>
      <c r="E104" s="15"/>
      <c r="F104" s="51"/>
      <c r="G104" s="51"/>
      <c r="H104" s="51"/>
      <c r="I104" s="51"/>
      <c r="J104" s="51"/>
      <c r="K104" s="51"/>
    </row>
    <row r="105" spans="2:12" ht="63" x14ac:dyDescent="0.25">
      <c r="B105" s="491" t="s">
        <v>656</v>
      </c>
      <c r="C105" s="45" t="s">
        <v>60</v>
      </c>
      <c r="D105" s="27"/>
      <c r="E105" s="27"/>
      <c r="F105" s="27"/>
      <c r="G105" s="27"/>
      <c r="H105" s="46"/>
      <c r="I105" s="46"/>
      <c r="J105" s="46"/>
      <c r="K105" s="46"/>
    </row>
    <row r="106" spans="2:12" x14ac:dyDescent="0.25">
      <c r="B106" s="47" t="s">
        <v>61</v>
      </c>
      <c r="C106" s="48">
        <v>0.1</v>
      </c>
      <c r="D106" s="119"/>
      <c r="E106" s="119"/>
      <c r="F106" s="122"/>
      <c r="G106" s="46"/>
      <c r="H106" s="44"/>
      <c r="I106" s="44"/>
      <c r="J106" s="44"/>
      <c r="K106" s="44"/>
    </row>
    <row r="107" spans="2:12" x14ac:dyDescent="0.25">
      <c r="B107" s="47" t="s">
        <v>62</v>
      </c>
      <c r="C107" s="48">
        <v>0</v>
      </c>
      <c r="D107" s="119"/>
      <c r="E107" s="119"/>
      <c r="F107" s="14"/>
      <c r="G107" s="46"/>
      <c r="H107" s="44"/>
      <c r="I107" s="44"/>
      <c r="J107" s="44"/>
      <c r="K107" s="44"/>
    </row>
    <row r="108" spans="2:12" x14ac:dyDescent="0.25">
      <c r="B108" s="47" t="s">
        <v>63</v>
      </c>
      <c r="C108" s="48">
        <v>0.3</v>
      </c>
      <c r="D108" s="119"/>
      <c r="E108" s="119"/>
      <c r="F108" s="14"/>
      <c r="G108" s="46"/>
      <c r="H108" s="44"/>
      <c r="I108" s="44"/>
      <c r="J108" s="44"/>
      <c r="K108" s="44"/>
    </row>
    <row r="109" spans="2:12" x14ac:dyDescent="0.25">
      <c r="B109" s="47" t="s">
        <v>64</v>
      </c>
      <c r="C109" s="48">
        <v>0.8</v>
      </c>
      <c r="D109" s="119"/>
      <c r="E109" s="119"/>
      <c r="F109" s="14"/>
      <c r="G109" s="46"/>
      <c r="H109" s="44"/>
      <c r="I109" s="44"/>
      <c r="J109" s="44"/>
      <c r="K109" s="44"/>
    </row>
    <row r="110" spans="2:12" x14ac:dyDescent="0.25">
      <c r="B110" s="47" t="s">
        <v>65</v>
      </c>
      <c r="C110" s="48">
        <v>0.8</v>
      </c>
      <c r="D110" s="119"/>
      <c r="E110" s="119"/>
      <c r="F110" s="14"/>
      <c r="G110" s="46"/>
      <c r="H110" s="44"/>
      <c r="I110" s="44"/>
      <c r="J110" s="44"/>
      <c r="K110" s="44"/>
    </row>
    <row r="111" spans="2:12" x14ac:dyDescent="0.25">
      <c r="B111" s="47" t="s">
        <v>66</v>
      </c>
      <c r="C111" s="48">
        <v>0.2</v>
      </c>
      <c r="D111" s="119"/>
      <c r="E111" s="119"/>
      <c r="F111" s="14"/>
      <c r="G111" s="46"/>
      <c r="H111" s="44"/>
      <c r="I111" s="44"/>
      <c r="J111" s="44"/>
      <c r="K111" s="44"/>
    </row>
    <row r="112" spans="2:12" x14ac:dyDescent="0.25">
      <c r="B112" s="49" t="s">
        <v>67</v>
      </c>
      <c r="C112" s="50">
        <v>0.8</v>
      </c>
      <c r="D112" s="119"/>
      <c r="E112" s="119"/>
      <c r="F112" s="14"/>
      <c r="G112" s="46"/>
      <c r="H112" s="44"/>
      <c r="I112" s="44"/>
      <c r="J112" s="44"/>
      <c r="K112" s="44"/>
    </row>
    <row r="113" spans="2:11" x14ac:dyDescent="0.25">
      <c r="B113" s="74"/>
      <c r="C113" s="75"/>
      <c r="D113" s="119"/>
      <c r="E113" s="119"/>
      <c r="F113" s="14"/>
      <c r="G113" s="46"/>
      <c r="H113" s="44"/>
      <c r="I113" s="44"/>
      <c r="J113" s="44"/>
      <c r="K113" s="44"/>
    </row>
    <row r="114" spans="2:11" ht="16.5" thickBot="1" x14ac:dyDescent="0.3">
      <c r="B114" s="74"/>
      <c r="C114" s="75"/>
      <c r="D114" s="119"/>
      <c r="E114" s="119"/>
      <c r="F114" s="14"/>
      <c r="G114" s="46"/>
      <c r="H114" s="44"/>
      <c r="I114" s="44"/>
      <c r="J114" s="44"/>
      <c r="K114" s="44"/>
    </row>
    <row r="115" spans="2:11" x14ac:dyDescent="0.25">
      <c r="B115" s="515" t="s">
        <v>68</v>
      </c>
      <c r="C115" s="516"/>
      <c r="D115" s="120"/>
      <c r="E115" s="120"/>
      <c r="F115" s="117"/>
    </row>
    <row r="116" spans="2:11" x14ac:dyDescent="0.25">
      <c r="B116" s="9" t="s">
        <v>4</v>
      </c>
      <c r="C116" s="8">
        <f>C107</f>
        <v>0</v>
      </c>
      <c r="D116" s="13"/>
      <c r="E116" s="13"/>
      <c r="F116" s="117"/>
    </row>
    <row r="117" spans="2:11" x14ac:dyDescent="0.25">
      <c r="B117" s="7" t="s">
        <v>5</v>
      </c>
      <c r="C117" s="8">
        <f>C111</f>
        <v>0.2</v>
      </c>
      <c r="D117" s="13"/>
      <c r="E117" s="13"/>
      <c r="F117" s="117"/>
    </row>
    <row r="118" spans="2:11" x14ac:dyDescent="0.25">
      <c r="B118" s="7" t="s">
        <v>2</v>
      </c>
      <c r="C118" s="8">
        <f>C110</f>
        <v>0.8</v>
      </c>
      <c r="D118" s="13"/>
      <c r="E118" s="13"/>
      <c r="F118" s="117"/>
    </row>
    <row r="119" spans="2:11" x14ac:dyDescent="0.25">
      <c r="B119" s="7" t="s">
        <v>6</v>
      </c>
      <c r="C119" s="8">
        <f>C110</f>
        <v>0.8</v>
      </c>
      <c r="D119" s="13"/>
      <c r="E119" s="13"/>
      <c r="F119" s="117"/>
    </row>
    <row r="120" spans="2:11" x14ac:dyDescent="0.25">
      <c r="B120" s="9" t="s">
        <v>50</v>
      </c>
      <c r="C120" s="8">
        <f>C107</f>
        <v>0</v>
      </c>
      <c r="D120" s="13"/>
      <c r="E120" s="13"/>
      <c r="F120" s="117"/>
    </row>
    <row r="121" spans="2:11" x14ac:dyDescent="0.25">
      <c r="B121" s="9" t="s">
        <v>7</v>
      </c>
      <c r="C121" s="8">
        <f>C110</f>
        <v>0.8</v>
      </c>
      <c r="D121" s="13"/>
      <c r="E121" s="13"/>
      <c r="F121" s="117"/>
    </row>
    <row r="122" spans="2:11" x14ac:dyDescent="0.25">
      <c r="B122" s="7" t="s">
        <v>1</v>
      </c>
      <c r="C122" s="8">
        <f>C110</f>
        <v>0.8</v>
      </c>
      <c r="D122" s="13"/>
      <c r="E122" s="13"/>
      <c r="F122" s="117"/>
    </row>
    <row r="123" spans="2:11" x14ac:dyDescent="0.25">
      <c r="B123" s="7" t="s">
        <v>12</v>
      </c>
      <c r="C123" s="8">
        <f>C110</f>
        <v>0.8</v>
      </c>
      <c r="D123" s="13"/>
      <c r="E123" s="13"/>
      <c r="F123" s="117"/>
    </row>
    <row r="124" spans="2:11" x14ac:dyDescent="0.25">
      <c r="B124" s="7" t="s">
        <v>58</v>
      </c>
      <c r="C124" s="8">
        <f>C110</f>
        <v>0.8</v>
      </c>
      <c r="D124" s="13"/>
      <c r="E124" s="13"/>
      <c r="F124" s="117"/>
    </row>
    <row r="125" spans="2:11" x14ac:dyDescent="0.25">
      <c r="B125" s="7" t="s">
        <v>8</v>
      </c>
      <c r="C125" s="8">
        <f>C110</f>
        <v>0.8</v>
      </c>
      <c r="D125" s="13"/>
      <c r="E125" s="13"/>
      <c r="F125" s="117"/>
    </row>
    <row r="126" spans="2:11" s="14" customFormat="1" x14ac:dyDescent="0.25">
      <c r="B126" s="7" t="s">
        <v>9</v>
      </c>
      <c r="C126" s="8">
        <f>C107</f>
        <v>0</v>
      </c>
      <c r="D126" s="13"/>
      <c r="E126" s="13"/>
      <c r="F126" s="117"/>
      <c r="G126" s="2"/>
      <c r="H126" s="2"/>
      <c r="I126" s="2"/>
      <c r="J126" s="2"/>
      <c r="K126" s="2"/>
    </row>
    <row r="127" spans="2:11" s="14" customFormat="1" ht="16.5" thickBot="1" x14ac:dyDescent="0.3">
      <c r="B127" s="90" t="s">
        <v>10</v>
      </c>
      <c r="C127" s="91">
        <f>C111</f>
        <v>0.2</v>
      </c>
      <c r="D127" s="13"/>
      <c r="E127" s="13"/>
      <c r="F127" s="117"/>
      <c r="G127" s="2"/>
      <c r="H127" s="2"/>
      <c r="I127" s="2"/>
      <c r="J127" s="2"/>
      <c r="K127" s="2"/>
    </row>
    <row r="128" spans="2:11" x14ac:dyDescent="0.25">
      <c r="B128" s="14"/>
      <c r="C128" s="15"/>
      <c r="D128" s="15"/>
      <c r="E128" s="15"/>
      <c r="F128" s="117"/>
    </row>
    <row r="129" spans="2:11" ht="16.5" thickBot="1" x14ac:dyDescent="0.3">
      <c r="B129" s="14"/>
      <c r="C129" s="15"/>
      <c r="D129" s="15"/>
      <c r="E129" s="15"/>
      <c r="F129" s="117"/>
    </row>
    <row r="130" spans="2:11" ht="47.25" x14ac:dyDescent="0.25">
      <c r="B130" s="495" t="s">
        <v>666</v>
      </c>
      <c r="C130" s="496" t="s">
        <v>13</v>
      </c>
      <c r="D130" s="28"/>
      <c r="E130" s="28"/>
      <c r="F130" s="117"/>
    </row>
    <row r="131" spans="2:11" ht="16.5" thickBot="1" x14ac:dyDescent="0.3">
      <c r="B131" s="10"/>
      <c r="C131" s="53">
        <v>0.25</v>
      </c>
      <c r="D131" s="72"/>
      <c r="E131" s="72"/>
      <c r="F131" s="117"/>
    </row>
    <row r="132" spans="2:11" x14ac:dyDescent="0.25">
      <c r="B132" s="12"/>
      <c r="C132" s="54"/>
      <c r="D132" s="54"/>
      <c r="E132" s="54"/>
      <c r="F132" s="117"/>
    </row>
    <row r="133" spans="2:11" ht="16.5" thickBot="1" x14ac:dyDescent="0.3">
      <c r="B133" s="14"/>
      <c r="C133" s="15"/>
      <c r="D133" s="15"/>
      <c r="E133" s="15"/>
      <c r="F133" s="117"/>
    </row>
    <row r="134" spans="2:11" ht="33" x14ac:dyDescent="0.35">
      <c r="B134" s="55" t="s">
        <v>75</v>
      </c>
      <c r="C134" s="497" t="s">
        <v>0</v>
      </c>
      <c r="D134" s="59"/>
      <c r="E134" s="59"/>
      <c r="F134" s="117"/>
    </row>
    <row r="135" spans="2:11" x14ac:dyDescent="0.25">
      <c r="B135" s="9" t="s">
        <v>4</v>
      </c>
      <c r="C135" s="8">
        <f t="shared" ref="C135:C146" si="38">C116*$C$131</f>
        <v>0</v>
      </c>
      <c r="D135" s="13"/>
      <c r="E135" s="13"/>
      <c r="F135" s="117"/>
    </row>
    <row r="136" spans="2:11" x14ac:dyDescent="0.25">
      <c r="B136" s="7" t="s">
        <v>5</v>
      </c>
      <c r="C136" s="8">
        <f t="shared" si="38"/>
        <v>0.05</v>
      </c>
      <c r="D136" s="13"/>
      <c r="E136" s="13"/>
      <c r="F136" s="117"/>
    </row>
    <row r="137" spans="2:11" s="14" customFormat="1" x14ac:dyDescent="0.25">
      <c r="B137" s="7" t="s">
        <v>2</v>
      </c>
      <c r="C137" s="8">
        <f t="shared" si="38"/>
        <v>0.2</v>
      </c>
      <c r="D137" s="13"/>
      <c r="E137" s="13"/>
      <c r="F137" s="117"/>
      <c r="G137" s="2"/>
      <c r="H137" s="2"/>
      <c r="I137" s="2"/>
      <c r="J137" s="2"/>
      <c r="K137" s="2"/>
    </row>
    <row r="138" spans="2:11" s="14" customFormat="1" x14ac:dyDescent="0.25">
      <c r="B138" s="7" t="s">
        <v>6</v>
      </c>
      <c r="C138" s="8">
        <f t="shared" si="38"/>
        <v>0.2</v>
      </c>
      <c r="D138" s="13"/>
      <c r="E138" s="13"/>
      <c r="F138" s="117"/>
      <c r="G138" s="2"/>
      <c r="H138" s="2"/>
      <c r="I138" s="2"/>
      <c r="J138" s="2"/>
      <c r="K138" s="2"/>
    </row>
    <row r="139" spans="2:11" x14ac:dyDescent="0.25">
      <c r="B139" s="9" t="s">
        <v>50</v>
      </c>
      <c r="C139" s="8">
        <f t="shared" si="38"/>
        <v>0</v>
      </c>
      <c r="D139" s="13"/>
      <c r="E139" s="13"/>
      <c r="F139" s="117"/>
    </row>
    <row r="140" spans="2:11" x14ac:dyDescent="0.25">
      <c r="B140" s="9" t="s">
        <v>7</v>
      </c>
      <c r="C140" s="8">
        <f t="shared" si="38"/>
        <v>0.2</v>
      </c>
      <c r="D140" s="13"/>
      <c r="E140" s="13"/>
      <c r="F140" s="117"/>
    </row>
    <row r="141" spans="2:11" x14ac:dyDescent="0.25">
      <c r="B141" s="7" t="s">
        <v>1</v>
      </c>
      <c r="C141" s="8">
        <f t="shared" si="38"/>
        <v>0.2</v>
      </c>
      <c r="D141" s="13"/>
      <c r="E141" s="13"/>
      <c r="F141" s="117"/>
    </row>
    <row r="142" spans="2:11" x14ac:dyDescent="0.25">
      <c r="B142" s="7" t="s">
        <v>12</v>
      </c>
      <c r="C142" s="8">
        <f t="shared" si="38"/>
        <v>0.2</v>
      </c>
      <c r="D142" s="13"/>
      <c r="E142" s="13"/>
      <c r="F142" s="117"/>
    </row>
    <row r="143" spans="2:11" x14ac:dyDescent="0.25">
      <c r="B143" s="7" t="s">
        <v>58</v>
      </c>
      <c r="C143" s="8">
        <f t="shared" si="38"/>
        <v>0.2</v>
      </c>
      <c r="D143" s="13"/>
      <c r="E143" s="13"/>
      <c r="F143" s="117"/>
    </row>
    <row r="144" spans="2:11" x14ac:dyDescent="0.25">
      <c r="B144" s="7" t="s">
        <v>8</v>
      </c>
      <c r="C144" s="8">
        <f t="shared" si="38"/>
        <v>0.2</v>
      </c>
      <c r="D144" s="13"/>
      <c r="E144" s="13"/>
      <c r="F144" s="117"/>
    </row>
    <row r="145" spans="2:12" x14ac:dyDescent="0.25">
      <c r="B145" s="7" t="s">
        <v>9</v>
      </c>
      <c r="C145" s="8">
        <f t="shared" si="38"/>
        <v>0</v>
      </c>
      <c r="D145" s="13"/>
      <c r="E145" s="13"/>
      <c r="F145" s="117"/>
    </row>
    <row r="146" spans="2:12" ht="16.5" thickBot="1" x14ac:dyDescent="0.3">
      <c r="B146" s="90" t="s">
        <v>10</v>
      </c>
      <c r="C146" s="91">
        <f t="shared" si="38"/>
        <v>0.05</v>
      </c>
      <c r="D146" s="13"/>
      <c r="E146" s="13"/>
      <c r="F146" s="123"/>
      <c r="G146" s="57"/>
      <c r="H146" s="57"/>
      <c r="I146" s="57"/>
    </row>
    <row r="147" spans="2:12" x14ac:dyDescent="0.25">
      <c r="B147" s="12"/>
      <c r="C147" s="54"/>
      <c r="D147" s="54"/>
      <c r="E147" s="54"/>
      <c r="F147" s="123"/>
      <c r="G147" s="57"/>
      <c r="H147" s="57"/>
      <c r="I147" s="57"/>
    </row>
    <row r="148" spans="2:12" ht="16.5" thickBot="1" x14ac:dyDescent="0.3">
      <c r="B148" s="58"/>
      <c r="C148" s="59"/>
      <c r="D148" s="59"/>
      <c r="E148" s="59"/>
      <c r="F148" s="117"/>
      <c r="H148" s="60"/>
      <c r="I148" s="60"/>
    </row>
    <row r="149" spans="2:12" ht="50.25" x14ac:dyDescent="0.25">
      <c r="B149" s="494" t="s">
        <v>665</v>
      </c>
      <c r="C149" s="52" t="s">
        <v>19</v>
      </c>
      <c r="D149" s="28"/>
      <c r="E149" s="28"/>
      <c r="F149" s="117"/>
    </row>
    <row r="150" spans="2:12" ht="16.5" thickBot="1" x14ac:dyDescent="0.3">
      <c r="B150" s="10"/>
      <c r="C150" s="53">
        <v>0.35</v>
      </c>
      <c r="D150" s="72"/>
      <c r="E150" s="72"/>
      <c r="F150" s="117"/>
    </row>
    <row r="151" spans="2:12" x14ac:dyDescent="0.25">
      <c r="B151" s="14"/>
      <c r="C151" s="15"/>
      <c r="D151" s="15"/>
      <c r="E151" s="15"/>
    </row>
    <row r="152" spans="2:12" s="19" customFormat="1" x14ac:dyDescent="0.25">
      <c r="B152" s="61" t="s">
        <v>104</v>
      </c>
      <c r="C152" s="17" t="s">
        <v>92</v>
      </c>
      <c r="D152" s="17">
        <v>2005</v>
      </c>
      <c r="E152" s="17">
        <v>2006</v>
      </c>
      <c r="F152" s="17">
        <v>2007</v>
      </c>
      <c r="G152" s="17">
        <v>2008</v>
      </c>
      <c r="H152" s="17">
        <v>2009</v>
      </c>
      <c r="I152" s="17">
        <v>2010</v>
      </c>
      <c r="J152" s="17">
        <v>2011</v>
      </c>
      <c r="K152" s="17">
        <v>2012</v>
      </c>
      <c r="L152" s="18">
        <v>2013</v>
      </c>
    </row>
    <row r="153" spans="2:12" s="19" customFormat="1" x14ac:dyDescent="0.25">
      <c r="B153" s="20" t="s">
        <v>31</v>
      </c>
      <c r="C153" s="161"/>
      <c r="D153" s="193"/>
      <c r="E153" s="193"/>
      <c r="F153" s="193"/>
      <c r="G153" s="193"/>
      <c r="H153" s="193"/>
      <c r="I153" s="193"/>
      <c r="J153" s="193"/>
      <c r="K153" s="193"/>
      <c r="L153" s="194"/>
    </row>
    <row r="154" spans="2:12" s="19" customFormat="1" x14ac:dyDescent="0.25">
      <c r="B154" s="158" t="s">
        <v>143</v>
      </c>
      <c r="C154" s="21"/>
      <c r="D154" s="173">
        <f t="shared" ref="D154:L154" si="39">((D66-$C$150)*$C$146)/10^3</f>
        <v>-1.7499999999999998E-5</v>
      </c>
      <c r="E154" s="173">
        <f t="shared" si="39"/>
        <v>-1.7499999999999998E-5</v>
      </c>
      <c r="F154" s="173">
        <f t="shared" si="39"/>
        <v>-1.7499999999999998E-5</v>
      </c>
      <c r="G154" s="173">
        <f t="shared" si="39"/>
        <v>-1.7499999999999998E-5</v>
      </c>
      <c r="H154" s="173">
        <f t="shared" si="39"/>
        <v>-1.7499999999999998E-5</v>
      </c>
      <c r="I154" s="173">
        <f t="shared" si="39"/>
        <v>-1.7499999999999998E-5</v>
      </c>
      <c r="J154" s="173">
        <f t="shared" si="39"/>
        <v>-1.7499999999999998E-5</v>
      </c>
      <c r="K154" s="173">
        <f t="shared" si="39"/>
        <v>-1.7499999999999998E-5</v>
      </c>
      <c r="L154" s="174">
        <f t="shared" si="39"/>
        <v>-1.7499999999999998E-5</v>
      </c>
    </row>
    <row r="155" spans="2:12" s="19" customFormat="1" x14ac:dyDescent="0.25">
      <c r="B155" s="158" t="s">
        <v>144</v>
      </c>
      <c r="C155" s="21"/>
      <c r="D155" s="173">
        <f t="shared" ref="D155:L155" si="40">((D67-$C$150)*$C$146)/10^3</f>
        <v>8.6406493812122438</v>
      </c>
      <c r="E155" s="173">
        <f t="shared" si="40"/>
        <v>8.8186802573857328</v>
      </c>
      <c r="F155" s="173">
        <f t="shared" si="40"/>
        <v>9.0002364974438436</v>
      </c>
      <c r="G155" s="173">
        <f t="shared" si="40"/>
        <v>9.1906061472135132</v>
      </c>
      <c r="H155" s="173">
        <f t="shared" si="40"/>
        <v>9.372162387271624</v>
      </c>
      <c r="I155" s="173">
        <f t="shared" si="40"/>
        <v>9.5678200828682289</v>
      </c>
      <c r="J155" s="173">
        <f t="shared" si="40"/>
        <v>9.6383273605607016</v>
      </c>
      <c r="K155" s="173">
        <f t="shared" si="40"/>
        <v>9.7564270506955868</v>
      </c>
      <c r="L155" s="174">
        <f t="shared" si="40"/>
        <v>10.428008870716369</v>
      </c>
    </row>
    <row r="156" spans="2:12" s="19" customFormat="1" x14ac:dyDescent="0.25">
      <c r="B156" s="158" t="s">
        <v>145</v>
      </c>
      <c r="C156" s="21"/>
      <c r="D156" s="173">
        <f t="shared" ref="D156:L156" si="41">((D68-$C$150)*$C$146)/10^3</f>
        <v>-1.7499999999999998E-5</v>
      </c>
      <c r="E156" s="173">
        <f t="shared" si="41"/>
        <v>-1.7499999999999998E-5</v>
      </c>
      <c r="F156" s="173">
        <f t="shared" si="41"/>
        <v>-1.7499999999999998E-5</v>
      </c>
      <c r="G156" s="173">
        <f t="shared" si="41"/>
        <v>-1.7499999999999998E-5</v>
      </c>
      <c r="H156" s="173">
        <f t="shared" si="41"/>
        <v>-1.7499999999999998E-5</v>
      </c>
      <c r="I156" s="173">
        <f t="shared" si="41"/>
        <v>-1.7499999999999998E-5</v>
      </c>
      <c r="J156" s="173">
        <f t="shared" si="41"/>
        <v>-1.7499999999999998E-5</v>
      </c>
      <c r="K156" s="173">
        <f t="shared" si="41"/>
        <v>-1.7499999999999998E-5</v>
      </c>
      <c r="L156" s="174">
        <f t="shared" si="41"/>
        <v>-1.7499999999999998E-5</v>
      </c>
    </row>
    <row r="157" spans="2:12" s="19" customFormat="1" x14ac:dyDescent="0.25">
      <c r="B157" s="158" t="s">
        <v>146</v>
      </c>
      <c r="C157" s="21"/>
      <c r="D157" s="173">
        <f t="shared" ref="D157:L157" si="42">((D69-$C$150)*$C$146)/10^3</f>
        <v>-1.7499999999999998E-5</v>
      </c>
      <c r="E157" s="173">
        <f t="shared" si="42"/>
        <v>-1.7499999999999998E-5</v>
      </c>
      <c r="F157" s="173">
        <f t="shared" si="42"/>
        <v>-1.7499999999999998E-5</v>
      </c>
      <c r="G157" s="173">
        <f t="shared" si="42"/>
        <v>-1.7499999999999998E-5</v>
      </c>
      <c r="H157" s="173">
        <f t="shared" si="42"/>
        <v>-1.7499999999999998E-5</v>
      </c>
      <c r="I157" s="173">
        <f t="shared" si="42"/>
        <v>-1.7499999999999998E-5</v>
      </c>
      <c r="J157" s="173">
        <f t="shared" si="42"/>
        <v>-1.7499999999999998E-5</v>
      </c>
      <c r="K157" s="173">
        <f t="shared" si="42"/>
        <v>-1.7499999999999998E-5</v>
      </c>
      <c r="L157" s="174">
        <f t="shared" si="42"/>
        <v>-1.7499999999999998E-5</v>
      </c>
    </row>
    <row r="158" spans="2:12" s="19" customFormat="1" x14ac:dyDescent="0.25">
      <c r="B158" s="158" t="s">
        <v>147</v>
      </c>
      <c r="C158" s="21"/>
      <c r="D158" s="173">
        <f t="shared" ref="D158:L158" si="43">((D70-$C$150)*$C$146)/10^3</f>
        <v>10.306185429466607</v>
      </c>
      <c r="E158" s="173">
        <f t="shared" si="43"/>
        <v>10.51853273584689</v>
      </c>
      <c r="F158" s="173">
        <f t="shared" si="43"/>
        <v>10.735084939383212</v>
      </c>
      <c r="G158" s="173">
        <f t="shared" si="43"/>
        <v>10.962149385809647</v>
      </c>
      <c r="H158" s="173">
        <f t="shared" si="43"/>
        <v>11.178701589345971</v>
      </c>
      <c r="I158" s="173">
        <f t="shared" si="43"/>
        <v>11.412073381506477</v>
      </c>
      <c r="J158" s="173">
        <f t="shared" si="43"/>
        <v>11.49617132462738</v>
      </c>
      <c r="K158" s="173">
        <f t="shared" si="43"/>
        <v>11.637035379354893</v>
      </c>
      <c r="L158" s="174">
        <f t="shared" si="43"/>
        <v>12.438068287581489</v>
      </c>
    </row>
    <row r="159" spans="2:12" s="19" customFormat="1" x14ac:dyDescent="0.25">
      <c r="B159" s="158" t="s">
        <v>148</v>
      </c>
      <c r="C159" s="21"/>
      <c r="D159" s="173">
        <f t="shared" ref="D159:L159" si="44">((D71-$C$150)*$C$146)/10^3</f>
        <v>-1.7499999999999998E-5</v>
      </c>
      <c r="E159" s="173">
        <f t="shared" si="44"/>
        <v>-1.7499999999999998E-5</v>
      </c>
      <c r="F159" s="173">
        <f t="shared" si="44"/>
        <v>-1.7499999999999998E-5</v>
      </c>
      <c r="G159" s="173">
        <f t="shared" si="44"/>
        <v>-1.7499999999999998E-5</v>
      </c>
      <c r="H159" s="173">
        <f t="shared" si="44"/>
        <v>-1.7499999999999998E-5</v>
      </c>
      <c r="I159" s="173">
        <f t="shared" si="44"/>
        <v>-1.7499999999999998E-5</v>
      </c>
      <c r="J159" s="173">
        <f t="shared" si="44"/>
        <v>-1.7499999999999998E-5</v>
      </c>
      <c r="K159" s="173">
        <f t="shared" si="44"/>
        <v>-1.7499999999999998E-5</v>
      </c>
      <c r="L159" s="174">
        <f t="shared" si="44"/>
        <v>-1.7499999999999998E-5</v>
      </c>
    </row>
    <row r="160" spans="2:12" s="19" customFormat="1" x14ac:dyDescent="0.25">
      <c r="B160" s="158" t="s">
        <v>149</v>
      </c>
      <c r="C160" s="21"/>
      <c r="D160" s="173">
        <f t="shared" ref="D160:L160" si="45">((D72-$C$150)*$C$146)/10^3</f>
        <v>0.2570786685224859</v>
      </c>
      <c r="E160" s="173">
        <f t="shared" si="45"/>
        <v>0.26237583560138661</v>
      </c>
      <c r="F160" s="173">
        <f t="shared" si="45"/>
        <v>0.26777789707788924</v>
      </c>
      <c r="G160" s="173">
        <f t="shared" si="45"/>
        <v>0.27344219454839686</v>
      </c>
      <c r="H160" s="173">
        <f t="shared" si="45"/>
        <v>0.27884425602489954</v>
      </c>
      <c r="I160" s="173">
        <f t="shared" si="45"/>
        <v>0.28466589509181017</v>
      </c>
      <c r="J160" s="173">
        <f t="shared" si="45"/>
        <v>0.28676378304385003</v>
      </c>
      <c r="K160" s="173">
        <f t="shared" si="45"/>
        <v>0.2902777453635168</v>
      </c>
      <c r="L160" s="174">
        <f t="shared" si="45"/>
        <v>0.31026012810669656</v>
      </c>
    </row>
    <row r="161" spans="2:12" s="19" customFormat="1" x14ac:dyDescent="0.25">
      <c r="B161" s="158" t="s">
        <v>150</v>
      </c>
      <c r="C161" s="21"/>
      <c r="D161" s="173">
        <f t="shared" ref="D161:L161" si="46">((D73-$C$150)*$C$146)/10^3</f>
        <v>-1.7499999999999998E-5</v>
      </c>
      <c r="E161" s="173">
        <f t="shared" si="46"/>
        <v>-1.7499999999999998E-5</v>
      </c>
      <c r="F161" s="173">
        <f t="shared" si="46"/>
        <v>-1.7499999999999998E-5</v>
      </c>
      <c r="G161" s="173">
        <f t="shared" si="46"/>
        <v>-1.7499999999999998E-5</v>
      </c>
      <c r="H161" s="173">
        <f t="shared" si="46"/>
        <v>-1.7499999999999998E-5</v>
      </c>
      <c r="I161" s="173">
        <f t="shared" si="46"/>
        <v>-1.7499999999999998E-5</v>
      </c>
      <c r="J161" s="173">
        <f t="shared" si="46"/>
        <v>-1.7499999999999998E-5</v>
      </c>
      <c r="K161" s="173">
        <f t="shared" si="46"/>
        <v>-1.7499999999999998E-5</v>
      </c>
      <c r="L161" s="174">
        <f t="shared" si="46"/>
        <v>-1.7499999999999998E-5</v>
      </c>
    </row>
    <row r="162" spans="2:12" s="19" customFormat="1" x14ac:dyDescent="0.25">
      <c r="B162" s="158" t="s">
        <v>151</v>
      </c>
      <c r="C162" s="21"/>
      <c r="D162" s="173">
        <f t="shared" ref="D162:L162" si="47">((D74-$C$150)*$C$146)/10^3</f>
        <v>-1.7499999999999998E-5</v>
      </c>
      <c r="E162" s="173">
        <f t="shared" si="47"/>
        <v>-1.7499999999999998E-5</v>
      </c>
      <c r="F162" s="173">
        <f t="shared" si="47"/>
        <v>-1.7499999999999998E-5</v>
      </c>
      <c r="G162" s="173">
        <f t="shared" si="47"/>
        <v>-1.7499999999999998E-5</v>
      </c>
      <c r="H162" s="173">
        <f t="shared" si="47"/>
        <v>-1.7499999999999998E-5</v>
      </c>
      <c r="I162" s="173">
        <f t="shared" si="47"/>
        <v>-1.7499999999999998E-5</v>
      </c>
      <c r="J162" s="173">
        <f t="shared" si="47"/>
        <v>-1.7499999999999998E-5</v>
      </c>
      <c r="K162" s="173">
        <f t="shared" si="47"/>
        <v>-1.7499999999999998E-5</v>
      </c>
      <c r="L162" s="174">
        <f t="shared" si="47"/>
        <v>-1.7499999999999998E-5</v>
      </c>
    </row>
    <row r="163" spans="2:12" s="19" customFormat="1" x14ac:dyDescent="0.25">
      <c r="B163" s="158" t="s">
        <v>152</v>
      </c>
      <c r="C163" s="21"/>
      <c r="D163" s="173">
        <f t="shared" ref="D163:L163" si="48">((D75-$C$150)*$C$146)/10^3</f>
        <v>-1.7499999999999998E-5</v>
      </c>
      <c r="E163" s="173">
        <f t="shared" si="48"/>
        <v>-1.7499999999999998E-5</v>
      </c>
      <c r="F163" s="173">
        <f t="shared" si="48"/>
        <v>-1.7499999999999998E-5</v>
      </c>
      <c r="G163" s="173">
        <f t="shared" si="48"/>
        <v>-1.7499999999999998E-5</v>
      </c>
      <c r="H163" s="173">
        <f t="shared" si="48"/>
        <v>-1.7499999999999998E-5</v>
      </c>
      <c r="I163" s="173">
        <f t="shared" si="48"/>
        <v>-1.7499999999999998E-5</v>
      </c>
      <c r="J163" s="173">
        <f t="shared" si="48"/>
        <v>-1.7499999999999998E-5</v>
      </c>
      <c r="K163" s="173">
        <f t="shared" si="48"/>
        <v>-1.7499999999999998E-5</v>
      </c>
      <c r="L163" s="174">
        <f t="shared" si="48"/>
        <v>-1.7499999999999998E-5</v>
      </c>
    </row>
    <row r="164" spans="2:12" s="19" customFormat="1" x14ac:dyDescent="0.25">
      <c r="B164" s="158" t="s">
        <v>153</v>
      </c>
      <c r="C164" s="21"/>
      <c r="D164" s="173">
        <f t="shared" ref="D164:L164" si="49">((D76-$C$150)*$C$146)/10^3</f>
        <v>-1.7499999999999998E-5</v>
      </c>
      <c r="E164" s="173">
        <f t="shared" si="49"/>
        <v>-1.7499999999999998E-5</v>
      </c>
      <c r="F164" s="173">
        <f t="shared" si="49"/>
        <v>-1.7499999999999998E-5</v>
      </c>
      <c r="G164" s="173">
        <f t="shared" si="49"/>
        <v>-1.7499999999999998E-5</v>
      </c>
      <c r="H164" s="173">
        <f t="shared" si="49"/>
        <v>-1.7499999999999998E-5</v>
      </c>
      <c r="I164" s="173">
        <f t="shared" si="49"/>
        <v>-1.7499999999999998E-5</v>
      </c>
      <c r="J164" s="173">
        <f t="shared" si="49"/>
        <v>-1.7499999999999998E-5</v>
      </c>
      <c r="K164" s="173">
        <f t="shared" si="49"/>
        <v>-1.7499999999999998E-5</v>
      </c>
      <c r="L164" s="174">
        <f t="shared" si="49"/>
        <v>-1.7499999999999998E-5</v>
      </c>
    </row>
    <row r="165" spans="2:12" s="19" customFormat="1" x14ac:dyDescent="0.25">
      <c r="B165" s="158" t="s">
        <v>154</v>
      </c>
      <c r="C165" s="21"/>
      <c r="D165" s="173">
        <f t="shared" ref="D165:L165" si="50">((D77-$C$150)*$C$146)/10^3</f>
        <v>11.088652029317652</v>
      </c>
      <c r="E165" s="173">
        <f t="shared" si="50"/>
        <v>11.317121148546761</v>
      </c>
      <c r="F165" s="173">
        <f t="shared" si="50"/>
        <v>11.5501144087507</v>
      </c>
      <c r="G165" s="173">
        <f t="shared" si="50"/>
        <v>11.794418021391728</v>
      </c>
      <c r="H165" s="173">
        <f t="shared" si="50"/>
        <v>12.027411281595667</v>
      </c>
      <c r="I165" s="173">
        <f t="shared" si="50"/>
        <v>12.278501105698943</v>
      </c>
      <c r="J165" s="173">
        <f t="shared" si="50"/>
        <v>12.368983925195618</v>
      </c>
      <c r="K165" s="173">
        <f t="shared" si="50"/>
        <v>12.520542647852553</v>
      </c>
      <c r="L165" s="174">
        <f t="shared" si="50"/>
        <v>13.382391503558392</v>
      </c>
    </row>
    <row r="166" spans="2:12" s="19" customFormat="1" x14ac:dyDescent="0.25">
      <c r="B166" s="158" t="s">
        <v>155</v>
      </c>
      <c r="C166" s="21"/>
      <c r="D166" s="173">
        <f t="shared" ref="D166:L166" si="51">((D78-$C$150)*$C$146)/10^3</f>
        <v>209.11977035733332</v>
      </c>
      <c r="E166" s="173">
        <f t="shared" si="51"/>
        <v>213.42843999698874</v>
      </c>
      <c r="F166" s="173">
        <f t="shared" si="51"/>
        <v>217.82242982752837</v>
      </c>
      <c r="G166" s="173">
        <f t="shared" si="51"/>
        <v>222.42972013527867</v>
      </c>
      <c r="H166" s="173">
        <f t="shared" si="51"/>
        <v>226.82370996581832</v>
      </c>
      <c r="I166" s="173">
        <f t="shared" si="51"/>
        <v>231.55898055989505</v>
      </c>
      <c r="J166" s="173">
        <f t="shared" si="51"/>
        <v>233.26538437758035</v>
      </c>
      <c r="K166" s="173">
        <f t="shared" si="51"/>
        <v>236.12361077220319</v>
      </c>
      <c r="L166" s="174">
        <f t="shared" si="51"/>
        <v>252.37710713565565</v>
      </c>
    </row>
    <row r="167" spans="2:12" s="19" customFormat="1" x14ac:dyDescent="0.25">
      <c r="B167" s="158" t="s">
        <v>156</v>
      </c>
      <c r="C167" s="21"/>
      <c r="D167" s="173">
        <f t="shared" ref="D167:L167" si="52">((D79-$C$150)*$C$146)/10^3</f>
        <v>45.640141459883047</v>
      </c>
      <c r="E167" s="173">
        <f t="shared" si="52"/>
        <v>46.580503772193978</v>
      </c>
      <c r="F167" s="173">
        <f t="shared" si="52"/>
        <v>47.539487120392259</v>
      </c>
      <c r="G167" s="173">
        <f t="shared" si="52"/>
        <v>48.5450230583089</v>
      </c>
      <c r="H167" s="173">
        <f t="shared" si="52"/>
        <v>49.504006406507173</v>
      </c>
      <c r="I167" s="173">
        <f t="shared" si="52"/>
        <v>50.537473898254831</v>
      </c>
      <c r="J167" s="173">
        <f t="shared" si="52"/>
        <v>50.909894616001736</v>
      </c>
      <c r="K167" s="173">
        <f t="shared" si="52"/>
        <v>51.533699318227796</v>
      </c>
      <c r="L167" s="174">
        <f t="shared" si="52"/>
        <v>55.081006654767059</v>
      </c>
    </row>
    <row r="168" spans="2:12" s="19" customFormat="1" x14ac:dyDescent="0.25">
      <c r="B168" s="158" t="s">
        <v>157</v>
      </c>
      <c r="C168" s="21"/>
      <c r="D168" s="173">
        <f t="shared" ref="D168:L168" si="53">((D80-$C$150)*$C$146)/10^3</f>
        <v>-1.7499999999999998E-5</v>
      </c>
      <c r="E168" s="173">
        <f t="shared" si="53"/>
        <v>-1.7499999999999998E-5</v>
      </c>
      <c r="F168" s="173">
        <f t="shared" si="53"/>
        <v>-1.7499999999999998E-5</v>
      </c>
      <c r="G168" s="173">
        <f t="shared" si="53"/>
        <v>-1.7499999999999998E-5</v>
      </c>
      <c r="H168" s="173">
        <f t="shared" si="53"/>
        <v>-1.7499999999999998E-5</v>
      </c>
      <c r="I168" s="173">
        <f t="shared" si="53"/>
        <v>-1.7499999999999998E-5</v>
      </c>
      <c r="J168" s="173">
        <f t="shared" si="53"/>
        <v>-1.7499999999999998E-5</v>
      </c>
      <c r="K168" s="173">
        <f t="shared" si="53"/>
        <v>-1.7499999999999998E-5</v>
      </c>
      <c r="L168" s="174">
        <f t="shared" si="53"/>
        <v>-1.7499999999999998E-5</v>
      </c>
    </row>
    <row r="169" spans="2:12" s="19" customFormat="1" x14ac:dyDescent="0.25">
      <c r="B169" s="158" t="s">
        <v>158</v>
      </c>
      <c r="C169" s="21"/>
      <c r="D169" s="173">
        <f t="shared" ref="D169:L169" si="54">((D81-$C$150)*$C$146)/10^3</f>
        <v>-1.7499999999999998E-5</v>
      </c>
      <c r="E169" s="173">
        <f t="shared" si="54"/>
        <v>-1.7499999999999998E-5</v>
      </c>
      <c r="F169" s="173">
        <f t="shared" si="54"/>
        <v>-1.7499999999999998E-5</v>
      </c>
      <c r="G169" s="173">
        <f t="shared" si="54"/>
        <v>-1.7499999999999998E-5</v>
      </c>
      <c r="H169" s="173">
        <f t="shared" si="54"/>
        <v>-1.7499999999999998E-5</v>
      </c>
      <c r="I169" s="173">
        <f t="shared" si="54"/>
        <v>-1.7499999999999998E-5</v>
      </c>
      <c r="J169" s="173">
        <f t="shared" si="54"/>
        <v>-1.7499999999999998E-5</v>
      </c>
      <c r="K169" s="173">
        <f t="shared" si="54"/>
        <v>-1.7499999999999998E-5</v>
      </c>
      <c r="L169" s="174">
        <f t="shared" si="54"/>
        <v>-1.7499999999999998E-5</v>
      </c>
    </row>
    <row r="170" spans="2:12" s="19" customFormat="1" x14ac:dyDescent="0.25">
      <c r="B170" s="158" t="s">
        <v>159</v>
      </c>
      <c r="C170" s="21"/>
      <c r="D170" s="173">
        <f t="shared" ref="D170:L170" si="55">((D82-$C$150)*$C$146)/10^3</f>
        <v>46.858553736793958</v>
      </c>
      <c r="E170" s="173">
        <f t="shared" si="55"/>
        <v>47.824020014826637</v>
      </c>
      <c r="F170" s="173">
        <f t="shared" si="55"/>
        <v>48.808604436978776</v>
      </c>
      <c r="G170" s="173">
        <f t="shared" si="55"/>
        <v>49.840984219429565</v>
      </c>
      <c r="H170" s="173">
        <f t="shared" si="55"/>
        <v>50.825568641581697</v>
      </c>
      <c r="I170" s="173">
        <f t="shared" si="55"/>
        <v>51.886625640211669</v>
      </c>
      <c r="J170" s="173">
        <f t="shared" si="55"/>
        <v>52.26898852260085</v>
      </c>
      <c r="K170" s="173">
        <f t="shared" si="55"/>
        <v>52.909446350602721</v>
      </c>
      <c r="L170" s="174">
        <f t="shared" si="55"/>
        <v>56.551452805359666</v>
      </c>
    </row>
    <row r="171" spans="2:12" s="19" customFormat="1" x14ac:dyDescent="0.25">
      <c r="B171" s="158" t="s">
        <v>160</v>
      </c>
      <c r="C171" s="21"/>
      <c r="D171" s="173">
        <f t="shared" ref="D171:L171" si="56">((D83-$C$150)*$C$146)/10^3</f>
        <v>81.074700338851756</v>
      </c>
      <c r="E171" s="173">
        <f t="shared" si="56"/>
        <v>82.745150461602492</v>
      </c>
      <c r="F171" s="173">
        <f t="shared" si="56"/>
        <v>84.448678804605677</v>
      </c>
      <c r="G171" s="173">
        <f t="shared" si="56"/>
        <v>86.23490269824012</v>
      </c>
      <c r="H171" s="173">
        <f t="shared" si="56"/>
        <v>87.938431041243334</v>
      </c>
      <c r="I171" s="173">
        <f t="shared" si="56"/>
        <v>89.774272265256499</v>
      </c>
      <c r="J171" s="173">
        <f t="shared" si="56"/>
        <v>90.435836670306287</v>
      </c>
      <c r="K171" s="173">
        <f t="shared" si="56"/>
        <v>91.543957048764682</v>
      </c>
      <c r="L171" s="174">
        <f t="shared" si="56"/>
        <v>97.845358006863933</v>
      </c>
    </row>
    <row r="172" spans="2:12" s="19" customFormat="1" x14ac:dyDescent="0.25">
      <c r="B172" s="158" t="s">
        <v>161</v>
      </c>
      <c r="C172" s="21"/>
      <c r="D172" s="173">
        <f t="shared" ref="D172:L172" si="57">((D84-$C$150)*$C$146)/10^3</f>
        <v>-1.7499999999999998E-5</v>
      </c>
      <c r="E172" s="173">
        <f t="shared" si="57"/>
        <v>-1.7499999999999998E-5</v>
      </c>
      <c r="F172" s="173">
        <f t="shared" si="57"/>
        <v>-1.7499999999999998E-5</v>
      </c>
      <c r="G172" s="173">
        <f t="shared" si="57"/>
        <v>-1.7499999999999998E-5</v>
      </c>
      <c r="H172" s="173">
        <f t="shared" si="57"/>
        <v>-1.7499999999999998E-5</v>
      </c>
      <c r="I172" s="173">
        <f t="shared" si="57"/>
        <v>-1.7499999999999998E-5</v>
      </c>
      <c r="J172" s="173">
        <f t="shared" si="57"/>
        <v>-1.7499999999999998E-5</v>
      </c>
      <c r="K172" s="173">
        <f t="shared" si="57"/>
        <v>-1.7499999999999998E-5</v>
      </c>
      <c r="L172" s="174">
        <f t="shared" si="57"/>
        <v>-1.7499999999999998E-5</v>
      </c>
    </row>
    <row r="173" spans="2:12" s="19" customFormat="1" x14ac:dyDescent="0.25">
      <c r="B173" s="158" t="s">
        <v>162</v>
      </c>
      <c r="C173" s="21"/>
      <c r="D173" s="173">
        <f t="shared" ref="D173:L173" si="58">((D85-$C$150)*$C$146)/10^3</f>
        <v>75.56389985704368</v>
      </c>
      <c r="E173" s="173">
        <f t="shared" si="58"/>
        <v>77.120806355016228</v>
      </c>
      <c r="F173" s="173">
        <f t="shared" si="58"/>
        <v>78.70854268463178</v>
      </c>
      <c r="G173" s="173">
        <f t="shared" si="58"/>
        <v>80.373353593354921</v>
      </c>
      <c r="H173" s="173">
        <f t="shared" si="58"/>
        <v>81.961089922970487</v>
      </c>
      <c r="I173" s="173">
        <f t="shared" si="58"/>
        <v>83.672145579158126</v>
      </c>
      <c r="J173" s="173">
        <f t="shared" si="58"/>
        <v>84.288742212018533</v>
      </c>
      <c r="K173" s="173">
        <f t="shared" si="58"/>
        <v>85.321541572059743</v>
      </c>
      <c r="L173" s="174">
        <f t="shared" si="58"/>
        <v>91.194624500055156</v>
      </c>
    </row>
    <row r="174" spans="2:12" s="19" customFormat="1" x14ac:dyDescent="0.25">
      <c r="B174" s="158" t="s">
        <v>163</v>
      </c>
      <c r="C174" s="21"/>
      <c r="D174" s="173">
        <f t="shared" ref="D174:L174" si="59">((D86-$C$150)*$C$146)/10^3</f>
        <v>75.876886496984099</v>
      </c>
      <c r="E174" s="173">
        <f t="shared" si="59"/>
        <v>77.440241720096182</v>
      </c>
      <c r="F174" s="173">
        <f t="shared" si="59"/>
        <v>79.034554472378787</v>
      </c>
      <c r="G174" s="173">
        <f t="shared" si="59"/>
        <v>80.706261047587745</v>
      </c>
      <c r="H174" s="173">
        <f t="shared" si="59"/>
        <v>82.300573799870349</v>
      </c>
      <c r="I174" s="173">
        <f t="shared" si="59"/>
        <v>84.018716668835097</v>
      </c>
      <c r="J174" s="173">
        <f t="shared" si="59"/>
        <v>84.63786725224584</v>
      </c>
      <c r="K174" s="173">
        <f t="shared" si="59"/>
        <v>85.674944479458787</v>
      </c>
      <c r="L174" s="174">
        <f t="shared" si="59"/>
        <v>91.572353786445916</v>
      </c>
    </row>
    <row r="175" spans="2:12" s="19" customFormat="1" x14ac:dyDescent="0.25">
      <c r="B175" s="158" t="s">
        <v>164</v>
      </c>
      <c r="C175" s="21"/>
      <c r="D175" s="173">
        <f t="shared" ref="D175:L175" si="60">((D87-$C$150)*$C$146)/10^3</f>
        <v>-1.7499999999999998E-5</v>
      </c>
      <c r="E175" s="173">
        <f t="shared" si="60"/>
        <v>-1.7499999999999998E-5</v>
      </c>
      <c r="F175" s="173">
        <f t="shared" si="60"/>
        <v>-1.7499999999999998E-5</v>
      </c>
      <c r="G175" s="173">
        <f t="shared" si="60"/>
        <v>-1.7499999999999998E-5</v>
      </c>
      <c r="H175" s="173">
        <f t="shared" si="60"/>
        <v>-1.7499999999999998E-5</v>
      </c>
      <c r="I175" s="173">
        <f t="shared" si="60"/>
        <v>-1.7499999999999998E-5</v>
      </c>
      <c r="J175" s="173">
        <f t="shared" si="60"/>
        <v>-1.7499999999999998E-5</v>
      </c>
      <c r="K175" s="173">
        <f t="shared" si="60"/>
        <v>-1.7499999999999998E-5</v>
      </c>
      <c r="L175" s="174">
        <f t="shared" si="60"/>
        <v>-1.7499999999999998E-5</v>
      </c>
    </row>
    <row r="176" spans="2:12" s="19" customFormat="1" x14ac:dyDescent="0.25">
      <c r="B176" s="158" t="s">
        <v>165</v>
      </c>
      <c r="C176" s="21"/>
      <c r="D176" s="173">
        <f t="shared" ref="D176:L176" si="61">((D88-$C$150)*$C$146)/10^3</f>
        <v>-1.7499999999999998E-5</v>
      </c>
      <c r="E176" s="173">
        <f t="shared" si="61"/>
        <v>-1.7499999999999998E-5</v>
      </c>
      <c r="F176" s="173">
        <f t="shared" si="61"/>
        <v>-1.7499999999999998E-5</v>
      </c>
      <c r="G176" s="173">
        <f t="shared" si="61"/>
        <v>-1.7499999999999998E-5</v>
      </c>
      <c r="H176" s="173">
        <f t="shared" si="61"/>
        <v>-1.7499999999999998E-5</v>
      </c>
      <c r="I176" s="173">
        <f t="shared" si="61"/>
        <v>-1.7499999999999998E-5</v>
      </c>
      <c r="J176" s="173">
        <f t="shared" si="61"/>
        <v>-1.7499999999999998E-5</v>
      </c>
      <c r="K176" s="173">
        <f t="shared" si="61"/>
        <v>-1.7499999999999998E-5</v>
      </c>
      <c r="L176" s="174">
        <f t="shared" si="61"/>
        <v>-1.7499999999999998E-5</v>
      </c>
    </row>
    <row r="177" spans="2:12" s="19" customFormat="1" x14ac:dyDescent="0.25">
      <c r="B177" s="158" t="s">
        <v>166</v>
      </c>
      <c r="C177" s="21"/>
      <c r="D177" s="173">
        <f t="shared" ref="D177:L177" si="62">((D89-$C$150)*$C$146)/10^3</f>
        <v>-1.7499999999999998E-5</v>
      </c>
      <c r="E177" s="173">
        <f t="shared" si="62"/>
        <v>-1.7499999999999998E-5</v>
      </c>
      <c r="F177" s="173">
        <f t="shared" si="62"/>
        <v>-1.7499999999999998E-5</v>
      </c>
      <c r="G177" s="173">
        <f t="shared" si="62"/>
        <v>-1.7499999999999998E-5</v>
      </c>
      <c r="H177" s="173">
        <f t="shared" si="62"/>
        <v>-1.7499999999999998E-5</v>
      </c>
      <c r="I177" s="173">
        <f t="shared" si="62"/>
        <v>-1.7499999999999998E-5</v>
      </c>
      <c r="J177" s="173">
        <f t="shared" si="62"/>
        <v>-1.7499999999999998E-5</v>
      </c>
      <c r="K177" s="173">
        <f t="shared" si="62"/>
        <v>-1.7499999999999998E-5</v>
      </c>
      <c r="L177" s="174">
        <f t="shared" si="62"/>
        <v>-1.7499999999999998E-5</v>
      </c>
    </row>
    <row r="178" spans="2:12" s="19" customFormat="1" x14ac:dyDescent="0.25">
      <c r="B178" s="158" t="s">
        <v>167</v>
      </c>
      <c r="C178" s="21"/>
      <c r="D178" s="173">
        <f t="shared" ref="D178:L178" si="63">((D90-$C$150)*$C$146)/10^3</f>
        <v>-1.7499999999999998E-5</v>
      </c>
      <c r="E178" s="173">
        <f t="shared" si="63"/>
        <v>-1.7499999999999998E-5</v>
      </c>
      <c r="F178" s="173">
        <f t="shared" si="63"/>
        <v>-1.7499999999999998E-5</v>
      </c>
      <c r="G178" s="173">
        <f t="shared" si="63"/>
        <v>-1.7499999999999998E-5</v>
      </c>
      <c r="H178" s="173">
        <f t="shared" si="63"/>
        <v>-1.7499999999999998E-5</v>
      </c>
      <c r="I178" s="173">
        <f t="shared" si="63"/>
        <v>-1.7499999999999998E-5</v>
      </c>
      <c r="J178" s="173">
        <f t="shared" si="63"/>
        <v>-1.7499999999999998E-5</v>
      </c>
      <c r="K178" s="173">
        <f t="shared" si="63"/>
        <v>-1.7499999999999998E-5</v>
      </c>
      <c r="L178" s="174">
        <f t="shared" si="63"/>
        <v>-1.7499999999999998E-5</v>
      </c>
    </row>
    <row r="179" spans="2:12" s="19" customFormat="1" x14ac:dyDescent="0.25">
      <c r="B179" s="158" t="s">
        <v>168</v>
      </c>
      <c r="C179" s="21"/>
      <c r="D179" s="173">
        <f t="shared" ref="D179:L179" si="64">((D91-$C$150)*$C$146)/10^3</f>
        <v>-1.7499999999999998E-5</v>
      </c>
      <c r="E179" s="173">
        <f t="shared" si="64"/>
        <v>-1.7499999999999998E-5</v>
      </c>
      <c r="F179" s="173">
        <f t="shared" si="64"/>
        <v>-1.7499999999999998E-5</v>
      </c>
      <c r="G179" s="173">
        <f t="shared" si="64"/>
        <v>-1.7499999999999998E-5</v>
      </c>
      <c r="H179" s="173">
        <f t="shared" si="64"/>
        <v>-1.7499999999999998E-5</v>
      </c>
      <c r="I179" s="173">
        <f t="shared" si="64"/>
        <v>-1.7499999999999998E-5</v>
      </c>
      <c r="J179" s="173">
        <f t="shared" si="64"/>
        <v>-1.7499999999999998E-5</v>
      </c>
      <c r="K179" s="173">
        <f t="shared" si="64"/>
        <v>-1.7499999999999998E-5</v>
      </c>
      <c r="L179" s="174">
        <f t="shared" si="64"/>
        <v>-1.7499999999999998E-5</v>
      </c>
    </row>
    <row r="180" spans="2:12" s="19" customFormat="1" x14ac:dyDescent="0.25">
      <c r="B180" s="158" t="s">
        <v>169</v>
      </c>
      <c r="C180" s="21"/>
      <c r="D180" s="173">
        <f t="shared" ref="D180:L180" si="65">((D92-$C$150)*$C$146)/10^3</f>
        <v>-1.7499999999999998E-5</v>
      </c>
      <c r="E180" s="173">
        <f t="shared" si="65"/>
        <v>-1.7499999999999998E-5</v>
      </c>
      <c r="F180" s="173">
        <f t="shared" si="65"/>
        <v>-1.7499999999999998E-5</v>
      </c>
      <c r="G180" s="173">
        <f t="shared" si="65"/>
        <v>-1.7499999999999998E-5</v>
      </c>
      <c r="H180" s="173">
        <f t="shared" si="65"/>
        <v>-1.7499999999999998E-5</v>
      </c>
      <c r="I180" s="173">
        <f t="shared" si="65"/>
        <v>-1.7499999999999998E-5</v>
      </c>
      <c r="J180" s="173">
        <f t="shared" si="65"/>
        <v>-1.7499999999999998E-5</v>
      </c>
      <c r="K180" s="173">
        <f t="shared" si="65"/>
        <v>-1.7499999999999998E-5</v>
      </c>
      <c r="L180" s="174">
        <f t="shared" si="65"/>
        <v>-1.7499999999999998E-5</v>
      </c>
    </row>
    <row r="181" spans="2:12" s="19" customFormat="1" x14ac:dyDescent="0.25">
      <c r="B181" s="158" t="s">
        <v>170</v>
      </c>
      <c r="C181" s="21"/>
      <c r="D181" s="173">
        <f t="shared" ref="D181:L181" si="66">((D93-$C$150)*$C$146)/10^3</f>
        <v>57.511277589051744</v>
      </c>
      <c r="E181" s="173">
        <f t="shared" si="66"/>
        <v>58.696230833440609</v>
      </c>
      <c r="F181" s="173">
        <f t="shared" si="66"/>
        <v>59.904648498510447</v>
      </c>
      <c r="G181" s="173">
        <f t="shared" si="66"/>
        <v>61.171727215282708</v>
      </c>
      <c r="H181" s="173">
        <f t="shared" si="66"/>
        <v>62.380144880352532</v>
      </c>
      <c r="I181" s="173">
        <f t="shared" si="66"/>
        <v>63.682420228146242</v>
      </c>
      <c r="J181" s="173">
        <f t="shared" si="66"/>
        <v>64.151708641765595</v>
      </c>
      <c r="K181" s="173">
        <f t="shared" si="66"/>
        <v>64.937766734578005</v>
      </c>
      <c r="L181" s="174">
        <f t="shared" si="66"/>
        <v>69.407738874302353</v>
      </c>
    </row>
    <row r="182" spans="2:12" s="19" customFormat="1" x14ac:dyDescent="0.25">
      <c r="B182" s="158" t="s">
        <v>171</v>
      </c>
      <c r="C182" s="21"/>
      <c r="D182" s="173">
        <f t="shared" ref="D182:L182" si="67">((D94-$C$150)*$C$146)/10^3</f>
        <v>53.48716364696066</v>
      </c>
      <c r="E182" s="173">
        <f t="shared" si="67"/>
        <v>54.589204710984113</v>
      </c>
      <c r="F182" s="173">
        <f t="shared" si="67"/>
        <v>55.713068370334781</v>
      </c>
      <c r="G182" s="173">
        <f t="shared" si="67"/>
        <v>56.891488518003435</v>
      </c>
      <c r="H182" s="173">
        <f t="shared" si="67"/>
        <v>58.015352177354103</v>
      </c>
      <c r="I182" s="173">
        <f t="shared" si="67"/>
        <v>59.226506218013554</v>
      </c>
      <c r="J182" s="173">
        <f t="shared" si="67"/>
        <v>59.662958124557505</v>
      </c>
      <c r="K182" s="173">
        <f t="shared" si="67"/>
        <v>60.394015068018604</v>
      </c>
      <c r="L182" s="174">
        <f t="shared" si="67"/>
        <v>64.551219477849699</v>
      </c>
    </row>
    <row r="183" spans="2:12" s="19" customFormat="1" x14ac:dyDescent="0.25">
      <c r="B183" s="158" t="s">
        <v>172</v>
      </c>
      <c r="C183" s="21"/>
      <c r="D183" s="173">
        <f t="shared" ref="D183:L183" si="68">((D95-$C$150)*$C$146)/10^3</f>
        <v>-1.7499999999999998E-5</v>
      </c>
      <c r="E183" s="173">
        <f t="shared" si="68"/>
        <v>-1.7499999999999998E-5</v>
      </c>
      <c r="F183" s="173">
        <f t="shared" si="68"/>
        <v>-1.7499999999999998E-5</v>
      </c>
      <c r="G183" s="173">
        <f t="shared" si="68"/>
        <v>-1.7499999999999998E-5</v>
      </c>
      <c r="H183" s="173">
        <f t="shared" si="68"/>
        <v>-1.7499999999999998E-5</v>
      </c>
      <c r="I183" s="173">
        <f t="shared" si="68"/>
        <v>-1.7499999999999998E-5</v>
      </c>
      <c r="J183" s="173">
        <f t="shared" si="68"/>
        <v>-1.7499999999999998E-5</v>
      </c>
      <c r="K183" s="173">
        <f t="shared" si="68"/>
        <v>-1.7499999999999998E-5</v>
      </c>
      <c r="L183" s="174">
        <f t="shared" si="68"/>
        <v>-1.7499999999999998E-5</v>
      </c>
    </row>
    <row r="184" spans="2:12" s="19" customFormat="1" x14ac:dyDescent="0.25">
      <c r="B184" s="158" t="s">
        <v>173</v>
      </c>
      <c r="C184" s="21"/>
      <c r="D184" s="173">
        <f t="shared" ref="D184:L184" si="69">((D96-$C$150)*$C$146)/10^3</f>
        <v>698.15021716995227</v>
      </c>
      <c r="E184" s="173">
        <f t="shared" si="69"/>
        <v>712.53478952851333</v>
      </c>
      <c r="F184" s="173">
        <f t="shared" si="69"/>
        <v>727.20420490407525</v>
      </c>
      <c r="G184" s="173">
        <f t="shared" si="69"/>
        <v>742.58572782214037</v>
      </c>
      <c r="H184" s="173">
        <f t="shared" si="69"/>
        <v>757.2551431977023</v>
      </c>
      <c r="I184" s="173">
        <f t="shared" si="69"/>
        <v>773.06393064126917</v>
      </c>
      <c r="J184" s="173">
        <f t="shared" si="69"/>
        <v>778.76079098129321</v>
      </c>
      <c r="K184" s="173">
        <f t="shared" si="69"/>
        <v>788.30303205083362</v>
      </c>
      <c r="L184" s="174">
        <f t="shared" si="69"/>
        <v>842.56562678956288</v>
      </c>
    </row>
    <row r="185" spans="2:12" s="19" customFormat="1" x14ac:dyDescent="0.25">
      <c r="B185" s="158" t="s">
        <v>193</v>
      </c>
      <c r="C185" s="21"/>
      <c r="D185" s="173">
        <f t="shared" ref="D185:L185" si="70">((D97-$C$150)*$C$146)/10^3</f>
        <v>-1.7499999999999998E-5</v>
      </c>
      <c r="E185" s="173">
        <f t="shared" si="70"/>
        <v>-1.7499999999999998E-5</v>
      </c>
      <c r="F185" s="173">
        <f t="shared" si="70"/>
        <v>-1.7499999999999998E-5</v>
      </c>
      <c r="G185" s="173">
        <f t="shared" si="70"/>
        <v>-1.7499999999999998E-5</v>
      </c>
      <c r="H185" s="173">
        <f t="shared" si="70"/>
        <v>-1.7499999999999998E-5</v>
      </c>
      <c r="I185" s="173">
        <f t="shared" si="70"/>
        <v>-1.7499999999999998E-5</v>
      </c>
      <c r="J185" s="173">
        <f t="shared" si="70"/>
        <v>-1.7499999999999998E-5</v>
      </c>
      <c r="K185" s="173">
        <f t="shared" si="70"/>
        <v>-1.7499999999999998E-5</v>
      </c>
      <c r="L185" s="174">
        <f t="shared" si="70"/>
        <v>-1.7499999999999998E-5</v>
      </c>
    </row>
    <row r="186" spans="2:12" s="19" customFormat="1" x14ac:dyDescent="0.25">
      <c r="B186" s="158" t="s">
        <v>174</v>
      </c>
      <c r="C186" s="21"/>
      <c r="D186" s="173">
        <f t="shared" ref="D186:L186" si="71">((D98-$C$150)*$C$146)/10^3</f>
        <v>-1.7499999999999998E-5</v>
      </c>
      <c r="E186" s="173">
        <f t="shared" si="71"/>
        <v>-1.7499999999999998E-5</v>
      </c>
      <c r="F186" s="173">
        <f t="shared" si="71"/>
        <v>-1.7499999999999998E-5</v>
      </c>
      <c r="G186" s="173">
        <f t="shared" si="71"/>
        <v>-1.7499999999999998E-5</v>
      </c>
      <c r="H186" s="173">
        <f t="shared" si="71"/>
        <v>-1.7499999999999998E-5</v>
      </c>
      <c r="I186" s="173">
        <f t="shared" si="71"/>
        <v>-1.7499999999999998E-5</v>
      </c>
      <c r="J186" s="173">
        <f t="shared" si="71"/>
        <v>-1.7499999999999998E-5</v>
      </c>
      <c r="K186" s="173">
        <f t="shared" si="71"/>
        <v>-1.7499999999999998E-5</v>
      </c>
      <c r="L186" s="174">
        <f t="shared" si="71"/>
        <v>-1.7499999999999998E-5</v>
      </c>
    </row>
    <row r="187" spans="2:12" s="19" customFormat="1" x14ac:dyDescent="0.25">
      <c r="B187" s="158" t="s">
        <v>175</v>
      </c>
      <c r="C187" s="21"/>
      <c r="D187" s="173">
        <f t="shared" ref="D187:L187" si="72">((D99-$C$150)*$C$146)/10^3</f>
        <v>662.38031546247612</v>
      </c>
      <c r="E187" s="173">
        <f t="shared" si="72"/>
        <v>676.02789066223329</v>
      </c>
      <c r="F187" s="173">
        <f t="shared" si="72"/>
        <v>689.94571487584722</v>
      </c>
      <c r="G187" s="173">
        <f t="shared" si="72"/>
        <v>704.53916162410235</v>
      </c>
      <c r="H187" s="173">
        <f t="shared" si="72"/>
        <v>718.45698583771627</v>
      </c>
      <c r="I187" s="173">
        <f t="shared" si="72"/>
        <v>733.45580610675643</v>
      </c>
      <c r="J187" s="173">
        <f t="shared" si="72"/>
        <v>738.86078638388813</v>
      </c>
      <c r="K187" s="173">
        <f t="shared" si="72"/>
        <v>747.91412834808352</v>
      </c>
      <c r="L187" s="174">
        <f t="shared" si="72"/>
        <v>799.3965654877619</v>
      </c>
    </row>
    <row r="188" spans="2:12" s="19" customFormat="1" x14ac:dyDescent="0.25">
      <c r="B188" s="158" t="s">
        <v>176</v>
      </c>
      <c r="C188" s="21"/>
      <c r="D188" s="173">
        <f t="shared" ref="D188:L188" si="73">((D100-$C$150)*$C$146)/10^3</f>
        <v>29.219520957294705</v>
      </c>
      <c r="E188" s="173">
        <f t="shared" si="73"/>
        <v>29.821555511392368</v>
      </c>
      <c r="F188" s="173">
        <f t="shared" si="73"/>
        <v>30.435511541808808</v>
      </c>
      <c r="G188" s="173">
        <f t="shared" si="73"/>
        <v>31.07927126302215</v>
      </c>
      <c r="H188" s="173">
        <f t="shared" si="73"/>
        <v>31.693227293438582</v>
      </c>
      <c r="I188" s="173">
        <f t="shared" si="73"/>
        <v>32.354869229130081</v>
      </c>
      <c r="J188" s="173">
        <f t="shared" si="73"/>
        <v>32.593298755505401</v>
      </c>
      <c r="K188" s="173">
        <f t="shared" si="73"/>
        <v>32.99266821218405</v>
      </c>
      <c r="L188" s="174">
        <f t="shared" si="73"/>
        <v>35.263709450908905</v>
      </c>
    </row>
    <row r="189" spans="2:12" s="19" customFormat="1" x14ac:dyDescent="0.25">
      <c r="B189" s="158" t="s">
        <v>177</v>
      </c>
      <c r="C189" s="21"/>
      <c r="D189" s="173">
        <f t="shared" ref="D189:L189" si="74">((D101-$C$150)*$C$146)/10^3</f>
        <v>366.21670741885589</v>
      </c>
      <c r="E189" s="173">
        <f t="shared" si="74"/>
        <v>373.76217645533166</v>
      </c>
      <c r="F189" s="173">
        <f t="shared" si="74"/>
        <v>381.45706072025257</v>
      </c>
      <c r="G189" s="173">
        <f t="shared" si="74"/>
        <v>389.52548305628613</v>
      </c>
      <c r="H189" s="173">
        <f t="shared" si="74"/>
        <v>397.22036732120694</v>
      </c>
      <c r="I189" s="173">
        <f t="shared" si="74"/>
        <v>405.51291249990811</v>
      </c>
      <c r="J189" s="173">
        <f t="shared" si="74"/>
        <v>408.50121706880947</v>
      </c>
      <c r="K189" s="173">
        <f t="shared" si="74"/>
        <v>413.50662722171916</v>
      </c>
      <c r="L189" s="174">
        <f t="shared" si="74"/>
        <v>441.97022824050418</v>
      </c>
    </row>
    <row r="190" spans="2:12" s="62" customFormat="1" x14ac:dyDescent="0.25">
      <c r="B190" s="23" t="s">
        <v>180</v>
      </c>
      <c r="C190" s="24" t="s">
        <v>178</v>
      </c>
      <c r="D190" s="41">
        <f>SUM(D154:D189)</f>
        <v>2431.3913700000003</v>
      </c>
      <c r="E190" s="478">
        <f t="shared" ref="E190:L190" si="75">SUM(E154:E189)</f>
        <v>2481.4873700000007</v>
      </c>
      <c r="F190" s="478">
        <f t="shared" si="75"/>
        <v>2532.5753700000005</v>
      </c>
      <c r="G190" s="478">
        <f t="shared" si="75"/>
        <v>2586.1433700000007</v>
      </c>
      <c r="H190" s="478">
        <f t="shared" si="75"/>
        <v>2637.2313700000004</v>
      </c>
      <c r="I190" s="478">
        <f t="shared" si="75"/>
        <v>2692.28737</v>
      </c>
      <c r="J190" s="478">
        <f t="shared" si="75"/>
        <v>2712.1273700000002</v>
      </c>
      <c r="K190" s="478">
        <f t="shared" si="75"/>
        <v>2745.3593700000001</v>
      </c>
      <c r="L190" s="479">
        <f t="shared" si="75"/>
        <v>2934.3353700000002</v>
      </c>
    </row>
    <row r="191" spans="2:12" s="62" customFormat="1" x14ac:dyDescent="0.25">
      <c r="B191" s="43"/>
      <c r="C191" s="43"/>
      <c r="D191" s="43"/>
      <c r="E191" s="43"/>
      <c r="F191" s="63"/>
      <c r="G191" s="63"/>
      <c r="H191" s="63"/>
      <c r="I191" s="63"/>
      <c r="J191" s="63"/>
      <c r="K191" s="63"/>
      <c r="L191" s="63"/>
    </row>
    <row r="192" spans="2:12" x14ac:dyDescent="0.25">
      <c r="B192" s="14"/>
      <c r="C192" s="15"/>
      <c r="D192" s="15"/>
      <c r="E192" s="15"/>
    </row>
    <row r="193" spans="2:12" s="19" customFormat="1" x14ac:dyDescent="0.25">
      <c r="B193" s="16" t="s">
        <v>54</v>
      </c>
      <c r="C193" s="17" t="s">
        <v>55</v>
      </c>
      <c r="D193" s="17">
        <v>2005</v>
      </c>
      <c r="E193" s="17">
        <v>2006</v>
      </c>
      <c r="F193" s="17">
        <v>2007</v>
      </c>
      <c r="G193" s="17">
        <v>2008</v>
      </c>
      <c r="H193" s="17">
        <v>2009</v>
      </c>
      <c r="I193" s="17">
        <v>2010</v>
      </c>
      <c r="J193" s="17">
        <v>2011</v>
      </c>
      <c r="K193" s="17">
        <v>2012</v>
      </c>
      <c r="L193" s="18">
        <v>2013</v>
      </c>
    </row>
    <row r="194" spans="2:12" s="62" customFormat="1" x14ac:dyDescent="0.25">
      <c r="B194" s="23" t="s">
        <v>31</v>
      </c>
      <c r="C194" s="24" t="s">
        <v>11</v>
      </c>
      <c r="D194" s="83">
        <f>((D106-$C$150)*$C$146)/10^9</f>
        <v>-1.7499999999999998E-11</v>
      </c>
      <c r="E194" s="83">
        <f>((E106-$C$150)*$C$146)/10^9</f>
        <v>-1.7499999999999998E-11</v>
      </c>
      <c r="F194" s="64">
        <v>0</v>
      </c>
      <c r="G194" s="64">
        <v>0</v>
      </c>
      <c r="H194" s="64">
        <v>0</v>
      </c>
      <c r="I194" s="64">
        <v>0</v>
      </c>
      <c r="J194" s="64">
        <v>0</v>
      </c>
      <c r="K194" s="64">
        <v>0</v>
      </c>
      <c r="L194" s="65">
        <v>0</v>
      </c>
    </row>
    <row r="195" spans="2:12" x14ac:dyDescent="0.25">
      <c r="B195" s="66"/>
      <c r="C195" s="67"/>
      <c r="D195" s="67"/>
      <c r="E195" s="67"/>
      <c r="F195" s="35"/>
      <c r="G195" s="35"/>
      <c r="H195" s="35"/>
      <c r="I195" s="35"/>
      <c r="J195" s="35"/>
      <c r="K195" s="35"/>
      <c r="L195" s="35"/>
    </row>
    <row r="196" spans="2:12" x14ac:dyDescent="0.25">
      <c r="B196" s="35"/>
      <c r="C196" s="35"/>
      <c r="D196" s="35"/>
      <c r="E196" s="35"/>
      <c r="F196" s="35"/>
      <c r="G196" s="35"/>
      <c r="H196" s="35"/>
      <c r="I196" s="35"/>
      <c r="J196" s="35"/>
      <c r="K196" s="35"/>
      <c r="L196" s="35"/>
    </row>
    <row r="197" spans="2:12" s="19" customFormat="1" x14ac:dyDescent="0.25">
      <c r="B197" s="16" t="s">
        <v>102</v>
      </c>
      <c r="C197" s="17" t="s">
        <v>92</v>
      </c>
      <c r="D197" s="17">
        <v>2005</v>
      </c>
      <c r="E197" s="17">
        <v>2006</v>
      </c>
      <c r="F197" s="17">
        <v>2007</v>
      </c>
      <c r="G197" s="17">
        <v>2008</v>
      </c>
      <c r="H197" s="17">
        <v>2009</v>
      </c>
      <c r="I197" s="17">
        <v>2010</v>
      </c>
      <c r="J197" s="17">
        <v>2011</v>
      </c>
      <c r="K197" s="17">
        <v>2012</v>
      </c>
      <c r="L197" s="18">
        <v>2013</v>
      </c>
    </row>
    <row r="198" spans="2:12" s="19" customFormat="1" x14ac:dyDescent="0.25">
      <c r="B198" s="20" t="s">
        <v>31</v>
      </c>
      <c r="C198" s="68"/>
      <c r="D198" s="187"/>
      <c r="E198" s="187"/>
      <c r="F198" s="187"/>
      <c r="G198" s="187"/>
      <c r="H198" s="187"/>
      <c r="I198" s="187"/>
      <c r="J198" s="187"/>
      <c r="K198" s="187"/>
      <c r="L198" s="188"/>
    </row>
    <row r="199" spans="2:12" s="19" customFormat="1" x14ac:dyDescent="0.25">
      <c r="B199" s="158" t="s">
        <v>143</v>
      </c>
      <c r="C199" s="21"/>
      <c r="D199" s="205">
        <f t="shared" ref="D199:F218" si="76">D154*(1-$F$194)</f>
        <v>-1.7499999999999998E-5</v>
      </c>
      <c r="E199" s="205">
        <f t="shared" si="76"/>
        <v>-1.7499999999999998E-5</v>
      </c>
      <c r="F199" s="205">
        <f t="shared" si="76"/>
        <v>-1.7499999999999998E-5</v>
      </c>
      <c r="G199" s="205">
        <f t="shared" ref="G199:G234" si="77">G154*(1-$G$194)</f>
        <v>-1.7499999999999998E-5</v>
      </c>
      <c r="H199" s="205">
        <f t="shared" ref="H199:H234" si="78">H154*(1-$H$194)</f>
        <v>-1.7499999999999998E-5</v>
      </c>
      <c r="I199" s="205">
        <f t="shared" ref="I199:I234" si="79">I154*(1-$I$194)</f>
        <v>-1.7499999999999998E-5</v>
      </c>
      <c r="J199" s="205">
        <f t="shared" ref="J199:J234" si="80">J154*(1-$J$194)</f>
        <v>-1.7499999999999998E-5</v>
      </c>
      <c r="K199" s="205">
        <f t="shared" ref="K199:L218" si="81">K154*(1-$K$194)</f>
        <v>-1.7499999999999998E-5</v>
      </c>
      <c r="L199" s="206">
        <f t="shared" si="81"/>
        <v>-1.7499999999999998E-5</v>
      </c>
    </row>
    <row r="200" spans="2:12" s="19" customFormat="1" x14ac:dyDescent="0.25">
      <c r="B200" s="158" t="s">
        <v>144</v>
      </c>
      <c r="C200" s="21"/>
      <c r="D200" s="203">
        <f t="shared" si="76"/>
        <v>8.6406493812122438</v>
      </c>
      <c r="E200" s="203">
        <f t="shared" si="76"/>
        <v>8.8186802573857328</v>
      </c>
      <c r="F200" s="203">
        <f t="shared" si="76"/>
        <v>9.0002364974438436</v>
      </c>
      <c r="G200" s="203">
        <f t="shared" si="77"/>
        <v>9.1906061472135132</v>
      </c>
      <c r="H200" s="203">
        <f t="shared" si="78"/>
        <v>9.372162387271624</v>
      </c>
      <c r="I200" s="203">
        <f t="shared" si="79"/>
        <v>9.5678200828682289</v>
      </c>
      <c r="J200" s="203">
        <f t="shared" si="80"/>
        <v>9.6383273605607016</v>
      </c>
      <c r="K200" s="203">
        <f t="shared" si="81"/>
        <v>9.7564270506955868</v>
      </c>
      <c r="L200" s="204">
        <f t="shared" si="81"/>
        <v>10.428008870716369</v>
      </c>
    </row>
    <row r="201" spans="2:12" s="19" customFormat="1" x14ac:dyDescent="0.25">
      <c r="B201" s="158" t="s">
        <v>145</v>
      </c>
      <c r="C201" s="21"/>
      <c r="D201" s="205">
        <f t="shared" si="76"/>
        <v>-1.7499999999999998E-5</v>
      </c>
      <c r="E201" s="205">
        <f t="shared" si="76"/>
        <v>-1.7499999999999998E-5</v>
      </c>
      <c r="F201" s="205">
        <f t="shared" si="76"/>
        <v>-1.7499999999999998E-5</v>
      </c>
      <c r="G201" s="205">
        <f t="shared" si="77"/>
        <v>-1.7499999999999998E-5</v>
      </c>
      <c r="H201" s="205">
        <f t="shared" si="78"/>
        <v>-1.7499999999999998E-5</v>
      </c>
      <c r="I201" s="205">
        <f t="shared" si="79"/>
        <v>-1.7499999999999998E-5</v>
      </c>
      <c r="J201" s="205">
        <f t="shared" si="80"/>
        <v>-1.7499999999999998E-5</v>
      </c>
      <c r="K201" s="205">
        <f t="shared" si="81"/>
        <v>-1.7499999999999998E-5</v>
      </c>
      <c r="L201" s="206">
        <f t="shared" si="81"/>
        <v>-1.7499999999999998E-5</v>
      </c>
    </row>
    <row r="202" spans="2:12" s="19" customFormat="1" x14ac:dyDescent="0.25">
      <c r="B202" s="158" t="s">
        <v>146</v>
      </c>
      <c r="C202" s="21"/>
      <c r="D202" s="205">
        <f t="shared" si="76"/>
        <v>-1.7499999999999998E-5</v>
      </c>
      <c r="E202" s="205">
        <f t="shared" si="76"/>
        <v>-1.7499999999999998E-5</v>
      </c>
      <c r="F202" s="205">
        <f t="shared" si="76"/>
        <v>-1.7499999999999998E-5</v>
      </c>
      <c r="G202" s="205">
        <f t="shared" si="77"/>
        <v>-1.7499999999999998E-5</v>
      </c>
      <c r="H202" s="205">
        <f t="shared" si="78"/>
        <v>-1.7499999999999998E-5</v>
      </c>
      <c r="I202" s="205">
        <f t="shared" si="79"/>
        <v>-1.7499999999999998E-5</v>
      </c>
      <c r="J202" s="205">
        <f t="shared" si="80"/>
        <v>-1.7499999999999998E-5</v>
      </c>
      <c r="K202" s="205">
        <f t="shared" si="81"/>
        <v>-1.7499999999999998E-5</v>
      </c>
      <c r="L202" s="206">
        <f t="shared" si="81"/>
        <v>-1.7499999999999998E-5</v>
      </c>
    </row>
    <row r="203" spans="2:12" s="19" customFormat="1" x14ac:dyDescent="0.25">
      <c r="B203" s="158" t="s">
        <v>147</v>
      </c>
      <c r="C203" s="21"/>
      <c r="D203" s="203">
        <f t="shared" si="76"/>
        <v>10.306185429466607</v>
      </c>
      <c r="E203" s="203">
        <f t="shared" si="76"/>
        <v>10.51853273584689</v>
      </c>
      <c r="F203" s="203">
        <f t="shared" si="76"/>
        <v>10.735084939383212</v>
      </c>
      <c r="G203" s="203">
        <f t="shared" si="77"/>
        <v>10.962149385809647</v>
      </c>
      <c r="H203" s="203">
        <f t="shared" si="78"/>
        <v>11.178701589345971</v>
      </c>
      <c r="I203" s="203">
        <f t="shared" si="79"/>
        <v>11.412073381506477</v>
      </c>
      <c r="J203" s="203">
        <f t="shared" si="80"/>
        <v>11.49617132462738</v>
      </c>
      <c r="K203" s="203">
        <f t="shared" si="81"/>
        <v>11.637035379354893</v>
      </c>
      <c r="L203" s="204">
        <f t="shared" si="81"/>
        <v>12.438068287581489</v>
      </c>
    </row>
    <row r="204" spans="2:12" s="19" customFormat="1" x14ac:dyDescent="0.25">
      <c r="B204" s="158" t="s">
        <v>148</v>
      </c>
      <c r="C204" s="21"/>
      <c r="D204" s="205">
        <f t="shared" si="76"/>
        <v>-1.7499999999999998E-5</v>
      </c>
      <c r="E204" s="205">
        <f t="shared" si="76"/>
        <v>-1.7499999999999998E-5</v>
      </c>
      <c r="F204" s="205">
        <f t="shared" si="76"/>
        <v>-1.7499999999999998E-5</v>
      </c>
      <c r="G204" s="205">
        <f t="shared" si="77"/>
        <v>-1.7499999999999998E-5</v>
      </c>
      <c r="H204" s="205">
        <f t="shared" si="78"/>
        <v>-1.7499999999999998E-5</v>
      </c>
      <c r="I204" s="205">
        <f t="shared" si="79"/>
        <v>-1.7499999999999998E-5</v>
      </c>
      <c r="J204" s="205">
        <f t="shared" si="80"/>
        <v>-1.7499999999999998E-5</v>
      </c>
      <c r="K204" s="205">
        <f t="shared" si="81"/>
        <v>-1.7499999999999998E-5</v>
      </c>
      <c r="L204" s="206">
        <f t="shared" si="81"/>
        <v>-1.7499999999999998E-5</v>
      </c>
    </row>
    <row r="205" spans="2:12" s="19" customFormat="1" x14ac:dyDescent="0.25">
      <c r="B205" s="158" t="s">
        <v>149</v>
      </c>
      <c r="C205" s="21"/>
      <c r="D205" s="203">
        <f t="shared" si="76"/>
        <v>0.2570786685224859</v>
      </c>
      <c r="E205" s="203">
        <f t="shared" si="76"/>
        <v>0.26237583560138661</v>
      </c>
      <c r="F205" s="203">
        <f t="shared" si="76"/>
        <v>0.26777789707788924</v>
      </c>
      <c r="G205" s="203">
        <f t="shared" si="77"/>
        <v>0.27344219454839686</v>
      </c>
      <c r="H205" s="203">
        <f t="shared" si="78"/>
        <v>0.27884425602489954</v>
      </c>
      <c r="I205" s="203">
        <f t="shared" si="79"/>
        <v>0.28466589509181017</v>
      </c>
      <c r="J205" s="203">
        <f t="shared" si="80"/>
        <v>0.28676378304385003</v>
      </c>
      <c r="K205" s="203">
        <f t="shared" si="81"/>
        <v>0.2902777453635168</v>
      </c>
      <c r="L205" s="204">
        <f t="shared" si="81"/>
        <v>0.31026012810669656</v>
      </c>
    </row>
    <row r="206" spans="2:12" s="19" customFormat="1" x14ac:dyDescent="0.25">
      <c r="B206" s="158" t="s">
        <v>150</v>
      </c>
      <c r="C206" s="21"/>
      <c r="D206" s="205">
        <f t="shared" si="76"/>
        <v>-1.7499999999999998E-5</v>
      </c>
      <c r="E206" s="205">
        <f t="shared" si="76"/>
        <v>-1.7499999999999998E-5</v>
      </c>
      <c r="F206" s="205">
        <f t="shared" si="76"/>
        <v>-1.7499999999999998E-5</v>
      </c>
      <c r="G206" s="205">
        <f t="shared" si="77"/>
        <v>-1.7499999999999998E-5</v>
      </c>
      <c r="H206" s="205">
        <f t="shared" si="78"/>
        <v>-1.7499999999999998E-5</v>
      </c>
      <c r="I206" s="205">
        <f t="shared" si="79"/>
        <v>-1.7499999999999998E-5</v>
      </c>
      <c r="J206" s="205">
        <f t="shared" si="80"/>
        <v>-1.7499999999999998E-5</v>
      </c>
      <c r="K206" s="205">
        <f t="shared" si="81"/>
        <v>-1.7499999999999998E-5</v>
      </c>
      <c r="L206" s="206">
        <f t="shared" si="81"/>
        <v>-1.7499999999999998E-5</v>
      </c>
    </row>
    <row r="207" spans="2:12" s="19" customFormat="1" x14ac:dyDescent="0.25">
      <c r="B207" s="158" t="s">
        <v>151</v>
      </c>
      <c r="C207" s="21"/>
      <c r="D207" s="205">
        <f t="shared" si="76"/>
        <v>-1.7499999999999998E-5</v>
      </c>
      <c r="E207" s="205">
        <f t="shared" si="76"/>
        <v>-1.7499999999999998E-5</v>
      </c>
      <c r="F207" s="205">
        <f t="shared" si="76"/>
        <v>-1.7499999999999998E-5</v>
      </c>
      <c r="G207" s="205">
        <f t="shared" si="77"/>
        <v>-1.7499999999999998E-5</v>
      </c>
      <c r="H207" s="205">
        <f t="shared" si="78"/>
        <v>-1.7499999999999998E-5</v>
      </c>
      <c r="I207" s="205">
        <f t="shared" si="79"/>
        <v>-1.7499999999999998E-5</v>
      </c>
      <c r="J207" s="205">
        <f t="shared" si="80"/>
        <v>-1.7499999999999998E-5</v>
      </c>
      <c r="K207" s="205">
        <f t="shared" si="81"/>
        <v>-1.7499999999999998E-5</v>
      </c>
      <c r="L207" s="206">
        <f t="shared" si="81"/>
        <v>-1.7499999999999998E-5</v>
      </c>
    </row>
    <row r="208" spans="2:12" s="19" customFormat="1" x14ac:dyDescent="0.25">
      <c r="B208" s="158" t="s">
        <v>152</v>
      </c>
      <c r="C208" s="21"/>
      <c r="D208" s="205">
        <f t="shared" si="76"/>
        <v>-1.7499999999999998E-5</v>
      </c>
      <c r="E208" s="205">
        <f t="shared" si="76"/>
        <v>-1.7499999999999998E-5</v>
      </c>
      <c r="F208" s="205">
        <f t="shared" si="76"/>
        <v>-1.7499999999999998E-5</v>
      </c>
      <c r="G208" s="205">
        <f t="shared" si="77"/>
        <v>-1.7499999999999998E-5</v>
      </c>
      <c r="H208" s="205">
        <f t="shared" si="78"/>
        <v>-1.7499999999999998E-5</v>
      </c>
      <c r="I208" s="205">
        <f t="shared" si="79"/>
        <v>-1.7499999999999998E-5</v>
      </c>
      <c r="J208" s="205">
        <f t="shared" si="80"/>
        <v>-1.7499999999999998E-5</v>
      </c>
      <c r="K208" s="205">
        <f t="shared" si="81"/>
        <v>-1.7499999999999998E-5</v>
      </c>
      <c r="L208" s="206">
        <f t="shared" si="81"/>
        <v>-1.7499999999999998E-5</v>
      </c>
    </row>
    <row r="209" spans="2:12" s="19" customFormat="1" x14ac:dyDescent="0.25">
      <c r="B209" s="158" t="s">
        <v>153</v>
      </c>
      <c r="C209" s="21"/>
      <c r="D209" s="205">
        <f t="shared" si="76"/>
        <v>-1.7499999999999998E-5</v>
      </c>
      <c r="E209" s="205">
        <f t="shared" si="76"/>
        <v>-1.7499999999999998E-5</v>
      </c>
      <c r="F209" s="205">
        <f t="shared" si="76"/>
        <v>-1.7499999999999998E-5</v>
      </c>
      <c r="G209" s="205">
        <f t="shared" si="77"/>
        <v>-1.7499999999999998E-5</v>
      </c>
      <c r="H209" s="205">
        <f t="shared" si="78"/>
        <v>-1.7499999999999998E-5</v>
      </c>
      <c r="I209" s="205">
        <f t="shared" si="79"/>
        <v>-1.7499999999999998E-5</v>
      </c>
      <c r="J209" s="205">
        <f t="shared" si="80"/>
        <v>-1.7499999999999998E-5</v>
      </c>
      <c r="K209" s="205">
        <f t="shared" si="81"/>
        <v>-1.7499999999999998E-5</v>
      </c>
      <c r="L209" s="206">
        <f t="shared" si="81"/>
        <v>-1.7499999999999998E-5</v>
      </c>
    </row>
    <row r="210" spans="2:12" s="19" customFormat="1" x14ac:dyDescent="0.25">
      <c r="B210" s="158" t="s">
        <v>154</v>
      </c>
      <c r="C210" s="21"/>
      <c r="D210" s="203">
        <f t="shared" si="76"/>
        <v>11.088652029317652</v>
      </c>
      <c r="E210" s="203">
        <f t="shared" si="76"/>
        <v>11.317121148546761</v>
      </c>
      <c r="F210" s="203">
        <f t="shared" si="76"/>
        <v>11.5501144087507</v>
      </c>
      <c r="G210" s="203">
        <f t="shared" si="77"/>
        <v>11.794418021391728</v>
      </c>
      <c r="H210" s="203">
        <f t="shared" si="78"/>
        <v>12.027411281595667</v>
      </c>
      <c r="I210" s="203">
        <f t="shared" si="79"/>
        <v>12.278501105698943</v>
      </c>
      <c r="J210" s="203">
        <f t="shared" si="80"/>
        <v>12.368983925195618</v>
      </c>
      <c r="K210" s="203">
        <f t="shared" si="81"/>
        <v>12.520542647852553</v>
      </c>
      <c r="L210" s="204">
        <f t="shared" si="81"/>
        <v>13.382391503558392</v>
      </c>
    </row>
    <row r="211" spans="2:12" s="19" customFormat="1" x14ac:dyDescent="0.25">
      <c r="B211" s="158" t="s">
        <v>155</v>
      </c>
      <c r="C211" s="21"/>
      <c r="D211" s="203">
        <f t="shared" si="76"/>
        <v>209.11977035733332</v>
      </c>
      <c r="E211" s="203">
        <f t="shared" si="76"/>
        <v>213.42843999698874</v>
      </c>
      <c r="F211" s="203">
        <f t="shared" si="76"/>
        <v>217.82242982752837</v>
      </c>
      <c r="G211" s="203">
        <f t="shared" si="77"/>
        <v>222.42972013527867</v>
      </c>
      <c r="H211" s="203">
        <f t="shared" si="78"/>
        <v>226.82370996581832</v>
      </c>
      <c r="I211" s="203">
        <f t="shared" si="79"/>
        <v>231.55898055989505</v>
      </c>
      <c r="J211" s="203">
        <f t="shared" si="80"/>
        <v>233.26538437758035</v>
      </c>
      <c r="K211" s="203">
        <f t="shared" si="81"/>
        <v>236.12361077220319</v>
      </c>
      <c r="L211" s="204">
        <f t="shared" si="81"/>
        <v>252.37710713565565</v>
      </c>
    </row>
    <row r="212" spans="2:12" s="19" customFormat="1" x14ac:dyDescent="0.25">
      <c r="B212" s="158" t="s">
        <v>156</v>
      </c>
      <c r="C212" s="21"/>
      <c r="D212" s="203">
        <f t="shared" si="76"/>
        <v>45.640141459883047</v>
      </c>
      <c r="E212" s="203">
        <f t="shared" si="76"/>
        <v>46.580503772193978</v>
      </c>
      <c r="F212" s="203">
        <f t="shared" si="76"/>
        <v>47.539487120392259</v>
      </c>
      <c r="G212" s="203">
        <f t="shared" si="77"/>
        <v>48.5450230583089</v>
      </c>
      <c r="H212" s="203">
        <f t="shared" si="78"/>
        <v>49.504006406507173</v>
      </c>
      <c r="I212" s="203">
        <f t="shared" si="79"/>
        <v>50.537473898254831</v>
      </c>
      <c r="J212" s="203">
        <f t="shared" si="80"/>
        <v>50.909894616001736</v>
      </c>
      <c r="K212" s="203">
        <f t="shared" si="81"/>
        <v>51.533699318227796</v>
      </c>
      <c r="L212" s="204">
        <f t="shared" si="81"/>
        <v>55.081006654767059</v>
      </c>
    </row>
    <row r="213" spans="2:12" s="19" customFormat="1" x14ac:dyDescent="0.25">
      <c r="B213" s="158" t="s">
        <v>157</v>
      </c>
      <c r="C213" s="21"/>
      <c r="D213" s="205">
        <f t="shared" si="76"/>
        <v>-1.7499999999999998E-5</v>
      </c>
      <c r="E213" s="205">
        <f t="shared" si="76"/>
        <v>-1.7499999999999998E-5</v>
      </c>
      <c r="F213" s="205">
        <f t="shared" si="76"/>
        <v>-1.7499999999999998E-5</v>
      </c>
      <c r="G213" s="205">
        <f t="shared" si="77"/>
        <v>-1.7499999999999998E-5</v>
      </c>
      <c r="H213" s="205">
        <f t="shared" si="78"/>
        <v>-1.7499999999999998E-5</v>
      </c>
      <c r="I213" s="205">
        <f t="shared" si="79"/>
        <v>-1.7499999999999998E-5</v>
      </c>
      <c r="J213" s="205">
        <f t="shared" si="80"/>
        <v>-1.7499999999999998E-5</v>
      </c>
      <c r="K213" s="205">
        <f t="shared" si="81"/>
        <v>-1.7499999999999998E-5</v>
      </c>
      <c r="L213" s="206">
        <f t="shared" si="81"/>
        <v>-1.7499999999999998E-5</v>
      </c>
    </row>
    <row r="214" spans="2:12" s="19" customFormat="1" x14ac:dyDescent="0.25">
      <c r="B214" s="158" t="s">
        <v>158</v>
      </c>
      <c r="C214" s="21"/>
      <c r="D214" s="205">
        <f t="shared" si="76"/>
        <v>-1.7499999999999998E-5</v>
      </c>
      <c r="E214" s="205">
        <f t="shared" si="76"/>
        <v>-1.7499999999999998E-5</v>
      </c>
      <c r="F214" s="205">
        <f t="shared" si="76"/>
        <v>-1.7499999999999998E-5</v>
      </c>
      <c r="G214" s="205">
        <f t="shared" si="77"/>
        <v>-1.7499999999999998E-5</v>
      </c>
      <c r="H214" s="205">
        <f t="shared" si="78"/>
        <v>-1.7499999999999998E-5</v>
      </c>
      <c r="I214" s="205">
        <f t="shared" si="79"/>
        <v>-1.7499999999999998E-5</v>
      </c>
      <c r="J214" s="205">
        <f t="shared" si="80"/>
        <v>-1.7499999999999998E-5</v>
      </c>
      <c r="K214" s="205">
        <f t="shared" si="81"/>
        <v>-1.7499999999999998E-5</v>
      </c>
      <c r="L214" s="206">
        <f t="shared" si="81"/>
        <v>-1.7499999999999998E-5</v>
      </c>
    </row>
    <row r="215" spans="2:12" s="19" customFormat="1" x14ac:dyDescent="0.25">
      <c r="B215" s="158" t="s">
        <v>159</v>
      </c>
      <c r="C215" s="21"/>
      <c r="D215" s="203">
        <f t="shared" si="76"/>
        <v>46.858553736793958</v>
      </c>
      <c r="E215" s="203">
        <f t="shared" si="76"/>
        <v>47.824020014826637</v>
      </c>
      <c r="F215" s="203">
        <f t="shared" si="76"/>
        <v>48.808604436978776</v>
      </c>
      <c r="G215" s="203">
        <f t="shared" si="77"/>
        <v>49.840984219429565</v>
      </c>
      <c r="H215" s="203">
        <f t="shared" si="78"/>
        <v>50.825568641581697</v>
      </c>
      <c r="I215" s="203">
        <f t="shared" si="79"/>
        <v>51.886625640211669</v>
      </c>
      <c r="J215" s="203">
        <f t="shared" si="80"/>
        <v>52.26898852260085</v>
      </c>
      <c r="K215" s="203">
        <f t="shared" si="81"/>
        <v>52.909446350602721</v>
      </c>
      <c r="L215" s="204">
        <f t="shared" si="81"/>
        <v>56.551452805359666</v>
      </c>
    </row>
    <row r="216" spans="2:12" s="19" customFormat="1" x14ac:dyDescent="0.25">
      <c r="B216" s="158" t="s">
        <v>160</v>
      </c>
      <c r="C216" s="21"/>
      <c r="D216" s="203">
        <f t="shared" si="76"/>
        <v>81.074700338851756</v>
      </c>
      <c r="E216" s="203">
        <f t="shared" si="76"/>
        <v>82.745150461602492</v>
      </c>
      <c r="F216" s="203">
        <f t="shared" si="76"/>
        <v>84.448678804605677</v>
      </c>
      <c r="G216" s="203">
        <f t="shared" si="77"/>
        <v>86.23490269824012</v>
      </c>
      <c r="H216" s="203">
        <f t="shared" si="78"/>
        <v>87.938431041243334</v>
      </c>
      <c r="I216" s="203">
        <f t="shared" si="79"/>
        <v>89.774272265256499</v>
      </c>
      <c r="J216" s="203">
        <f t="shared" si="80"/>
        <v>90.435836670306287</v>
      </c>
      <c r="K216" s="203">
        <f t="shared" si="81"/>
        <v>91.543957048764682</v>
      </c>
      <c r="L216" s="204">
        <f t="shared" si="81"/>
        <v>97.845358006863933</v>
      </c>
    </row>
    <row r="217" spans="2:12" s="19" customFormat="1" x14ac:dyDescent="0.25">
      <c r="B217" s="158" t="s">
        <v>161</v>
      </c>
      <c r="C217" s="21"/>
      <c r="D217" s="205">
        <f t="shared" si="76"/>
        <v>-1.7499999999999998E-5</v>
      </c>
      <c r="E217" s="205">
        <f t="shared" si="76"/>
        <v>-1.7499999999999998E-5</v>
      </c>
      <c r="F217" s="205">
        <f t="shared" si="76"/>
        <v>-1.7499999999999998E-5</v>
      </c>
      <c r="G217" s="205">
        <f t="shared" si="77"/>
        <v>-1.7499999999999998E-5</v>
      </c>
      <c r="H217" s="205">
        <f t="shared" si="78"/>
        <v>-1.7499999999999998E-5</v>
      </c>
      <c r="I217" s="205">
        <f t="shared" si="79"/>
        <v>-1.7499999999999998E-5</v>
      </c>
      <c r="J217" s="205">
        <f t="shared" si="80"/>
        <v>-1.7499999999999998E-5</v>
      </c>
      <c r="K217" s="205">
        <f t="shared" si="81"/>
        <v>-1.7499999999999998E-5</v>
      </c>
      <c r="L217" s="206">
        <f t="shared" si="81"/>
        <v>-1.7499999999999998E-5</v>
      </c>
    </row>
    <row r="218" spans="2:12" s="19" customFormat="1" x14ac:dyDescent="0.25">
      <c r="B218" s="158" t="s">
        <v>162</v>
      </c>
      <c r="C218" s="21"/>
      <c r="D218" s="203">
        <f t="shared" si="76"/>
        <v>75.56389985704368</v>
      </c>
      <c r="E218" s="203">
        <f t="shared" si="76"/>
        <v>77.120806355016228</v>
      </c>
      <c r="F218" s="203">
        <f t="shared" si="76"/>
        <v>78.70854268463178</v>
      </c>
      <c r="G218" s="203">
        <f t="shared" si="77"/>
        <v>80.373353593354921</v>
      </c>
      <c r="H218" s="203">
        <f t="shared" si="78"/>
        <v>81.961089922970487</v>
      </c>
      <c r="I218" s="203">
        <f t="shared" si="79"/>
        <v>83.672145579158126</v>
      </c>
      <c r="J218" s="203">
        <f t="shared" si="80"/>
        <v>84.288742212018533</v>
      </c>
      <c r="K218" s="203">
        <f t="shared" si="81"/>
        <v>85.321541572059743</v>
      </c>
      <c r="L218" s="204">
        <f t="shared" si="81"/>
        <v>91.194624500055156</v>
      </c>
    </row>
    <row r="219" spans="2:12" s="19" customFormat="1" x14ac:dyDescent="0.25">
      <c r="B219" s="158" t="s">
        <v>163</v>
      </c>
      <c r="C219" s="21"/>
      <c r="D219" s="203">
        <f t="shared" ref="D219:F234" si="82">D174*(1-$F$194)</f>
        <v>75.876886496984099</v>
      </c>
      <c r="E219" s="203">
        <f t="shared" si="82"/>
        <v>77.440241720096182</v>
      </c>
      <c r="F219" s="203">
        <f t="shared" si="82"/>
        <v>79.034554472378787</v>
      </c>
      <c r="G219" s="203">
        <f t="shared" si="77"/>
        <v>80.706261047587745</v>
      </c>
      <c r="H219" s="203">
        <f t="shared" si="78"/>
        <v>82.300573799870349</v>
      </c>
      <c r="I219" s="203">
        <f t="shared" si="79"/>
        <v>84.018716668835097</v>
      </c>
      <c r="J219" s="203">
        <f t="shared" si="80"/>
        <v>84.63786725224584</v>
      </c>
      <c r="K219" s="203">
        <f t="shared" ref="K219:L234" si="83">K174*(1-$K$194)</f>
        <v>85.674944479458787</v>
      </c>
      <c r="L219" s="204">
        <f t="shared" si="83"/>
        <v>91.572353786445916</v>
      </c>
    </row>
    <row r="220" spans="2:12" s="19" customFormat="1" x14ac:dyDescent="0.25">
      <c r="B220" s="158" t="s">
        <v>164</v>
      </c>
      <c r="C220" s="21"/>
      <c r="D220" s="205">
        <f t="shared" si="82"/>
        <v>-1.7499999999999998E-5</v>
      </c>
      <c r="E220" s="205">
        <f t="shared" si="82"/>
        <v>-1.7499999999999998E-5</v>
      </c>
      <c r="F220" s="205">
        <f t="shared" si="82"/>
        <v>-1.7499999999999998E-5</v>
      </c>
      <c r="G220" s="205">
        <f t="shared" si="77"/>
        <v>-1.7499999999999998E-5</v>
      </c>
      <c r="H220" s="205">
        <f t="shared" si="78"/>
        <v>-1.7499999999999998E-5</v>
      </c>
      <c r="I220" s="205">
        <f t="shared" si="79"/>
        <v>-1.7499999999999998E-5</v>
      </c>
      <c r="J220" s="205">
        <f t="shared" si="80"/>
        <v>-1.7499999999999998E-5</v>
      </c>
      <c r="K220" s="205">
        <f t="shared" si="83"/>
        <v>-1.7499999999999998E-5</v>
      </c>
      <c r="L220" s="206">
        <f t="shared" si="83"/>
        <v>-1.7499999999999998E-5</v>
      </c>
    </row>
    <row r="221" spans="2:12" s="19" customFormat="1" x14ac:dyDescent="0.25">
      <c r="B221" s="158" t="s">
        <v>165</v>
      </c>
      <c r="C221" s="21"/>
      <c r="D221" s="205">
        <f t="shared" si="82"/>
        <v>-1.7499999999999998E-5</v>
      </c>
      <c r="E221" s="205">
        <f t="shared" si="82"/>
        <v>-1.7499999999999998E-5</v>
      </c>
      <c r="F221" s="205">
        <f t="shared" si="82"/>
        <v>-1.7499999999999998E-5</v>
      </c>
      <c r="G221" s="205">
        <f t="shared" si="77"/>
        <v>-1.7499999999999998E-5</v>
      </c>
      <c r="H221" s="205">
        <f t="shared" si="78"/>
        <v>-1.7499999999999998E-5</v>
      </c>
      <c r="I221" s="205">
        <f t="shared" si="79"/>
        <v>-1.7499999999999998E-5</v>
      </c>
      <c r="J221" s="205">
        <f t="shared" si="80"/>
        <v>-1.7499999999999998E-5</v>
      </c>
      <c r="K221" s="205">
        <f t="shared" si="83"/>
        <v>-1.7499999999999998E-5</v>
      </c>
      <c r="L221" s="206">
        <f t="shared" si="83"/>
        <v>-1.7499999999999998E-5</v>
      </c>
    </row>
    <row r="222" spans="2:12" s="19" customFormat="1" x14ac:dyDescent="0.25">
      <c r="B222" s="158" t="s">
        <v>166</v>
      </c>
      <c r="C222" s="21"/>
      <c r="D222" s="205">
        <f t="shared" si="82"/>
        <v>-1.7499999999999998E-5</v>
      </c>
      <c r="E222" s="205">
        <f t="shared" si="82"/>
        <v>-1.7499999999999998E-5</v>
      </c>
      <c r="F222" s="205">
        <f t="shared" si="82"/>
        <v>-1.7499999999999998E-5</v>
      </c>
      <c r="G222" s="205">
        <f t="shared" si="77"/>
        <v>-1.7499999999999998E-5</v>
      </c>
      <c r="H222" s="205">
        <f t="shared" si="78"/>
        <v>-1.7499999999999998E-5</v>
      </c>
      <c r="I222" s="205">
        <f t="shared" si="79"/>
        <v>-1.7499999999999998E-5</v>
      </c>
      <c r="J222" s="205">
        <f t="shared" si="80"/>
        <v>-1.7499999999999998E-5</v>
      </c>
      <c r="K222" s="205">
        <f t="shared" si="83"/>
        <v>-1.7499999999999998E-5</v>
      </c>
      <c r="L222" s="206">
        <f t="shared" si="83"/>
        <v>-1.7499999999999998E-5</v>
      </c>
    </row>
    <row r="223" spans="2:12" s="19" customFormat="1" x14ac:dyDescent="0.25">
      <c r="B223" s="158" t="s">
        <v>167</v>
      </c>
      <c r="C223" s="21"/>
      <c r="D223" s="205">
        <f t="shared" si="82"/>
        <v>-1.7499999999999998E-5</v>
      </c>
      <c r="E223" s="205">
        <f t="shared" si="82"/>
        <v>-1.7499999999999998E-5</v>
      </c>
      <c r="F223" s="205">
        <f t="shared" si="82"/>
        <v>-1.7499999999999998E-5</v>
      </c>
      <c r="G223" s="205">
        <f t="shared" si="77"/>
        <v>-1.7499999999999998E-5</v>
      </c>
      <c r="H223" s="205">
        <f t="shared" si="78"/>
        <v>-1.7499999999999998E-5</v>
      </c>
      <c r="I223" s="205">
        <f t="shared" si="79"/>
        <v>-1.7499999999999998E-5</v>
      </c>
      <c r="J223" s="205">
        <f t="shared" si="80"/>
        <v>-1.7499999999999998E-5</v>
      </c>
      <c r="K223" s="205">
        <f t="shared" si="83"/>
        <v>-1.7499999999999998E-5</v>
      </c>
      <c r="L223" s="206">
        <f t="shared" si="83"/>
        <v>-1.7499999999999998E-5</v>
      </c>
    </row>
    <row r="224" spans="2:12" s="19" customFormat="1" x14ac:dyDescent="0.25">
      <c r="B224" s="158" t="s">
        <v>168</v>
      </c>
      <c r="C224" s="21"/>
      <c r="D224" s="205">
        <f t="shared" si="82"/>
        <v>-1.7499999999999998E-5</v>
      </c>
      <c r="E224" s="205">
        <f t="shared" si="82"/>
        <v>-1.7499999999999998E-5</v>
      </c>
      <c r="F224" s="205">
        <f t="shared" si="82"/>
        <v>-1.7499999999999998E-5</v>
      </c>
      <c r="G224" s="205">
        <f t="shared" si="77"/>
        <v>-1.7499999999999998E-5</v>
      </c>
      <c r="H224" s="205">
        <f t="shared" si="78"/>
        <v>-1.7499999999999998E-5</v>
      </c>
      <c r="I224" s="205">
        <f t="shared" si="79"/>
        <v>-1.7499999999999998E-5</v>
      </c>
      <c r="J224" s="205">
        <f t="shared" si="80"/>
        <v>-1.7499999999999998E-5</v>
      </c>
      <c r="K224" s="205">
        <f t="shared" si="83"/>
        <v>-1.7499999999999998E-5</v>
      </c>
      <c r="L224" s="206">
        <f t="shared" si="83"/>
        <v>-1.7499999999999998E-5</v>
      </c>
    </row>
    <row r="225" spans="2:12" s="19" customFormat="1" x14ac:dyDescent="0.25">
      <c r="B225" s="158" t="s">
        <v>169</v>
      </c>
      <c r="C225" s="21"/>
      <c r="D225" s="205">
        <f t="shared" si="82"/>
        <v>-1.7499999999999998E-5</v>
      </c>
      <c r="E225" s="205">
        <f t="shared" si="82"/>
        <v>-1.7499999999999998E-5</v>
      </c>
      <c r="F225" s="205">
        <f t="shared" si="82"/>
        <v>-1.7499999999999998E-5</v>
      </c>
      <c r="G225" s="205">
        <f t="shared" si="77"/>
        <v>-1.7499999999999998E-5</v>
      </c>
      <c r="H225" s="205">
        <f t="shared" si="78"/>
        <v>-1.7499999999999998E-5</v>
      </c>
      <c r="I225" s="205">
        <f t="shared" si="79"/>
        <v>-1.7499999999999998E-5</v>
      </c>
      <c r="J225" s="205">
        <f t="shared" si="80"/>
        <v>-1.7499999999999998E-5</v>
      </c>
      <c r="K225" s="205">
        <f t="shared" si="83"/>
        <v>-1.7499999999999998E-5</v>
      </c>
      <c r="L225" s="206">
        <f t="shared" si="83"/>
        <v>-1.7499999999999998E-5</v>
      </c>
    </row>
    <row r="226" spans="2:12" s="19" customFormat="1" x14ac:dyDescent="0.25">
      <c r="B226" s="158" t="s">
        <v>170</v>
      </c>
      <c r="C226" s="21"/>
      <c r="D226" s="203">
        <f t="shared" si="82"/>
        <v>57.511277589051744</v>
      </c>
      <c r="E226" s="203">
        <f t="shared" si="82"/>
        <v>58.696230833440609</v>
      </c>
      <c r="F226" s="203">
        <f t="shared" si="82"/>
        <v>59.904648498510447</v>
      </c>
      <c r="G226" s="203">
        <f t="shared" si="77"/>
        <v>61.171727215282708</v>
      </c>
      <c r="H226" s="203">
        <f t="shared" si="78"/>
        <v>62.380144880352532</v>
      </c>
      <c r="I226" s="203">
        <f t="shared" si="79"/>
        <v>63.682420228146242</v>
      </c>
      <c r="J226" s="203">
        <f t="shared" si="80"/>
        <v>64.151708641765595</v>
      </c>
      <c r="K226" s="203">
        <f t="shared" si="83"/>
        <v>64.937766734578005</v>
      </c>
      <c r="L226" s="204">
        <f t="shared" si="83"/>
        <v>69.407738874302353</v>
      </c>
    </row>
    <row r="227" spans="2:12" s="19" customFormat="1" x14ac:dyDescent="0.25">
      <c r="B227" s="158" t="s">
        <v>171</v>
      </c>
      <c r="C227" s="21"/>
      <c r="D227" s="203">
        <f t="shared" si="82"/>
        <v>53.48716364696066</v>
      </c>
      <c r="E227" s="203">
        <f t="shared" si="82"/>
        <v>54.589204710984113</v>
      </c>
      <c r="F227" s="203">
        <f t="shared" si="82"/>
        <v>55.713068370334781</v>
      </c>
      <c r="G227" s="203">
        <f t="shared" si="77"/>
        <v>56.891488518003435</v>
      </c>
      <c r="H227" s="203">
        <f t="shared" si="78"/>
        <v>58.015352177354103</v>
      </c>
      <c r="I227" s="203">
        <f t="shared" si="79"/>
        <v>59.226506218013554</v>
      </c>
      <c r="J227" s="203">
        <f t="shared" si="80"/>
        <v>59.662958124557505</v>
      </c>
      <c r="K227" s="203">
        <f t="shared" si="83"/>
        <v>60.394015068018604</v>
      </c>
      <c r="L227" s="204">
        <f t="shared" si="83"/>
        <v>64.551219477849699</v>
      </c>
    </row>
    <row r="228" spans="2:12" s="19" customFormat="1" x14ac:dyDescent="0.25">
      <c r="B228" s="158" t="s">
        <v>172</v>
      </c>
      <c r="C228" s="21"/>
      <c r="D228" s="205">
        <f t="shared" si="82"/>
        <v>-1.7499999999999998E-5</v>
      </c>
      <c r="E228" s="205">
        <f t="shared" si="82"/>
        <v>-1.7499999999999998E-5</v>
      </c>
      <c r="F228" s="205">
        <f t="shared" si="82"/>
        <v>-1.7499999999999998E-5</v>
      </c>
      <c r="G228" s="205">
        <f t="shared" si="77"/>
        <v>-1.7499999999999998E-5</v>
      </c>
      <c r="H228" s="205">
        <f t="shared" si="78"/>
        <v>-1.7499999999999998E-5</v>
      </c>
      <c r="I228" s="205">
        <f t="shared" si="79"/>
        <v>-1.7499999999999998E-5</v>
      </c>
      <c r="J228" s="205">
        <f t="shared" si="80"/>
        <v>-1.7499999999999998E-5</v>
      </c>
      <c r="K228" s="205">
        <f t="shared" si="83"/>
        <v>-1.7499999999999998E-5</v>
      </c>
      <c r="L228" s="206">
        <f t="shared" si="83"/>
        <v>-1.7499999999999998E-5</v>
      </c>
    </row>
    <row r="229" spans="2:12" s="19" customFormat="1" x14ac:dyDescent="0.25">
      <c r="B229" s="158" t="s">
        <v>173</v>
      </c>
      <c r="C229" s="21"/>
      <c r="D229" s="203">
        <f t="shared" si="82"/>
        <v>698.15021716995227</v>
      </c>
      <c r="E229" s="203">
        <f t="shared" si="82"/>
        <v>712.53478952851333</v>
      </c>
      <c r="F229" s="203">
        <f t="shared" si="82"/>
        <v>727.20420490407525</v>
      </c>
      <c r="G229" s="203">
        <f t="shared" si="77"/>
        <v>742.58572782214037</v>
      </c>
      <c r="H229" s="203">
        <f t="shared" si="78"/>
        <v>757.2551431977023</v>
      </c>
      <c r="I229" s="203">
        <f t="shared" si="79"/>
        <v>773.06393064126917</v>
      </c>
      <c r="J229" s="203">
        <f t="shared" si="80"/>
        <v>778.76079098129321</v>
      </c>
      <c r="K229" s="203">
        <f t="shared" si="83"/>
        <v>788.30303205083362</v>
      </c>
      <c r="L229" s="204">
        <f t="shared" si="83"/>
        <v>842.56562678956288</v>
      </c>
    </row>
    <row r="230" spans="2:12" s="19" customFormat="1" x14ac:dyDescent="0.25">
      <c r="B230" s="158" t="s">
        <v>193</v>
      </c>
      <c r="C230" s="21"/>
      <c r="D230" s="205">
        <f t="shared" si="82"/>
        <v>-1.7499999999999998E-5</v>
      </c>
      <c r="E230" s="205">
        <f t="shared" si="82"/>
        <v>-1.7499999999999998E-5</v>
      </c>
      <c r="F230" s="205">
        <f t="shared" si="82"/>
        <v>-1.7499999999999998E-5</v>
      </c>
      <c r="G230" s="205">
        <f t="shared" si="77"/>
        <v>-1.7499999999999998E-5</v>
      </c>
      <c r="H230" s="205">
        <f t="shared" si="78"/>
        <v>-1.7499999999999998E-5</v>
      </c>
      <c r="I230" s="205">
        <f t="shared" si="79"/>
        <v>-1.7499999999999998E-5</v>
      </c>
      <c r="J230" s="205">
        <f t="shared" si="80"/>
        <v>-1.7499999999999998E-5</v>
      </c>
      <c r="K230" s="205">
        <f t="shared" si="83"/>
        <v>-1.7499999999999998E-5</v>
      </c>
      <c r="L230" s="206">
        <f t="shared" si="83"/>
        <v>-1.7499999999999998E-5</v>
      </c>
    </row>
    <row r="231" spans="2:12" s="19" customFormat="1" x14ac:dyDescent="0.25">
      <c r="B231" s="158" t="s">
        <v>174</v>
      </c>
      <c r="C231" s="21"/>
      <c r="D231" s="205">
        <f t="shared" si="82"/>
        <v>-1.7499999999999998E-5</v>
      </c>
      <c r="E231" s="205">
        <f t="shared" si="82"/>
        <v>-1.7499999999999998E-5</v>
      </c>
      <c r="F231" s="205">
        <f t="shared" si="82"/>
        <v>-1.7499999999999998E-5</v>
      </c>
      <c r="G231" s="205">
        <f t="shared" si="77"/>
        <v>-1.7499999999999998E-5</v>
      </c>
      <c r="H231" s="205">
        <f t="shared" si="78"/>
        <v>-1.7499999999999998E-5</v>
      </c>
      <c r="I231" s="205">
        <f t="shared" si="79"/>
        <v>-1.7499999999999998E-5</v>
      </c>
      <c r="J231" s="205">
        <f t="shared" si="80"/>
        <v>-1.7499999999999998E-5</v>
      </c>
      <c r="K231" s="205">
        <f t="shared" si="83"/>
        <v>-1.7499999999999998E-5</v>
      </c>
      <c r="L231" s="206">
        <f t="shared" si="83"/>
        <v>-1.7499999999999998E-5</v>
      </c>
    </row>
    <row r="232" spans="2:12" s="19" customFormat="1" x14ac:dyDescent="0.25">
      <c r="B232" s="158" t="s">
        <v>175</v>
      </c>
      <c r="C232" s="21"/>
      <c r="D232" s="203">
        <f t="shared" si="82"/>
        <v>662.38031546247612</v>
      </c>
      <c r="E232" s="203">
        <f t="shared" si="82"/>
        <v>676.02789066223329</v>
      </c>
      <c r="F232" s="203">
        <f t="shared" si="82"/>
        <v>689.94571487584722</v>
      </c>
      <c r="G232" s="203">
        <f t="shared" si="77"/>
        <v>704.53916162410235</v>
      </c>
      <c r="H232" s="203">
        <f t="shared" si="78"/>
        <v>718.45698583771627</v>
      </c>
      <c r="I232" s="203">
        <f t="shared" si="79"/>
        <v>733.45580610675643</v>
      </c>
      <c r="J232" s="203">
        <f t="shared" si="80"/>
        <v>738.86078638388813</v>
      </c>
      <c r="K232" s="203">
        <f t="shared" si="83"/>
        <v>747.91412834808352</v>
      </c>
      <c r="L232" s="204">
        <f t="shared" si="83"/>
        <v>799.3965654877619</v>
      </c>
    </row>
    <row r="233" spans="2:12" s="19" customFormat="1" x14ac:dyDescent="0.25">
      <c r="B233" s="158" t="s">
        <v>176</v>
      </c>
      <c r="C233" s="21"/>
      <c r="D233" s="203">
        <f t="shared" si="82"/>
        <v>29.219520957294705</v>
      </c>
      <c r="E233" s="203">
        <f t="shared" si="82"/>
        <v>29.821555511392368</v>
      </c>
      <c r="F233" s="203">
        <f t="shared" si="82"/>
        <v>30.435511541808808</v>
      </c>
      <c r="G233" s="203">
        <f t="shared" si="77"/>
        <v>31.07927126302215</v>
      </c>
      <c r="H233" s="203">
        <f t="shared" si="78"/>
        <v>31.693227293438582</v>
      </c>
      <c r="I233" s="203">
        <f t="shared" si="79"/>
        <v>32.354869229130081</v>
      </c>
      <c r="J233" s="203">
        <f t="shared" si="80"/>
        <v>32.593298755505401</v>
      </c>
      <c r="K233" s="203">
        <f t="shared" si="83"/>
        <v>32.99266821218405</v>
      </c>
      <c r="L233" s="204">
        <f t="shared" si="83"/>
        <v>35.263709450908905</v>
      </c>
    </row>
    <row r="234" spans="2:12" s="19" customFormat="1" x14ac:dyDescent="0.25">
      <c r="B234" s="158" t="s">
        <v>177</v>
      </c>
      <c r="C234" s="21"/>
      <c r="D234" s="203">
        <f t="shared" si="82"/>
        <v>366.21670741885589</v>
      </c>
      <c r="E234" s="203">
        <f t="shared" si="82"/>
        <v>373.76217645533166</v>
      </c>
      <c r="F234" s="203">
        <f t="shared" si="82"/>
        <v>381.45706072025257</v>
      </c>
      <c r="G234" s="203">
        <f t="shared" si="77"/>
        <v>389.52548305628613</v>
      </c>
      <c r="H234" s="203">
        <f t="shared" si="78"/>
        <v>397.22036732120694</v>
      </c>
      <c r="I234" s="203">
        <f t="shared" si="79"/>
        <v>405.51291249990811</v>
      </c>
      <c r="J234" s="203">
        <f t="shared" si="80"/>
        <v>408.50121706880947</v>
      </c>
      <c r="K234" s="203">
        <f t="shared" si="83"/>
        <v>413.50662722171916</v>
      </c>
      <c r="L234" s="204">
        <f t="shared" si="83"/>
        <v>441.97022824050418</v>
      </c>
    </row>
    <row r="235" spans="2:12" s="62" customFormat="1" x14ac:dyDescent="0.25">
      <c r="B235" s="23" t="s">
        <v>180</v>
      </c>
      <c r="C235" s="24" t="s">
        <v>178</v>
      </c>
      <c r="D235" s="41">
        <f t="shared" ref="D235:L235" si="84">SUM(D199:D234)</f>
        <v>2431.3913700000003</v>
      </c>
      <c r="E235" s="478">
        <f t="shared" si="84"/>
        <v>2481.4873700000007</v>
      </c>
      <c r="F235" s="478">
        <f t="shared" si="84"/>
        <v>2532.5753700000005</v>
      </c>
      <c r="G235" s="478">
        <f t="shared" si="84"/>
        <v>2586.1433700000007</v>
      </c>
      <c r="H235" s="478">
        <f t="shared" si="84"/>
        <v>2637.2313700000004</v>
      </c>
      <c r="I235" s="478">
        <f t="shared" si="84"/>
        <v>2692.28737</v>
      </c>
      <c r="J235" s="478">
        <f t="shared" si="84"/>
        <v>2712.1273700000002</v>
      </c>
      <c r="K235" s="478">
        <f t="shared" si="84"/>
        <v>2745.3593700000001</v>
      </c>
      <c r="L235" s="479">
        <f t="shared" si="84"/>
        <v>2934.3353700000002</v>
      </c>
    </row>
    <row r="236" spans="2:12" x14ac:dyDescent="0.25">
      <c r="B236" s="35"/>
      <c r="C236" s="35"/>
      <c r="D236" s="35"/>
      <c r="E236" s="35"/>
      <c r="F236" s="35"/>
      <c r="G236" s="35"/>
      <c r="H236" s="35"/>
      <c r="I236" s="35"/>
      <c r="J236" s="35"/>
      <c r="K236" s="35"/>
      <c r="L236" s="35"/>
    </row>
    <row r="237" spans="2:12" x14ac:dyDescent="0.25">
      <c r="B237" s="35"/>
      <c r="C237" s="35"/>
      <c r="D237" s="35"/>
      <c r="E237" s="35"/>
      <c r="F237" s="35"/>
      <c r="G237" s="35"/>
      <c r="H237" s="35"/>
      <c r="I237" s="35"/>
      <c r="J237" s="35"/>
      <c r="K237" s="35"/>
      <c r="L237" s="35"/>
    </row>
    <row r="238" spans="2:12" s="19" customFormat="1" x14ac:dyDescent="0.25">
      <c r="B238" s="16" t="s">
        <v>113</v>
      </c>
      <c r="C238" s="17" t="s">
        <v>92</v>
      </c>
      <c r="D238" s="17">
        <v>2005</v>
      </c>
      <c r="E238" s="17">
        <v>2006</v>
      </c>
      <c r="F238" s="17">
        <v>2007</v>
      </c>
      <c r="G238" s="17">
        <v>2008</v>
      </c>
      <c r="H238" s="17">
        <v>2009</v>
      </c>
      <c r="I238" s="17">
        <v>2010</v>
      </c>
      <c r="J238" s="17">
        <v>2011</v>
      </c>
      <c r="K238" s="17">
        <v>2012</v>
      </c>
      <c r="L238" s="18">
        <v>2013</v>
      </c>
    </row>
    <row r="239" spans="2:12" s="69" customFormat="1" x14ac:dyDescent="0.25">
      <c r="B239" s="20" t="s">
        <v>31</v>
      </c>
      <c r="C239" s="28"/>
      <c r="D239" s="184"/>
      <c r="E239" s="184"/>
      <c r="F239" s="184"/>
      <c r="G239" s="184"/>
      <c r="H239" s="184"/>
      <c r="I239" s="184"/>
      <c r="J239" s="184"/>
      <c r="K239" s="184"/>
      <c r="L239" s="186"/>
    </row>
    <row r="240" spans="2:12" s="19" customFormat="1" x14ac:dyDescent="0.25">
      <c r="B240" s="158" t="s">
        <v>143</v>
      </c>
      <c r="C240" s="21"/>
      <c r="D240" s="205">
        <f t="shared" ref="D240:K240" si="85">D199*21</f>
        <v>-3.6749999999999999E-4</v>
      </c>
      <c r="E240" s="205">
        <f t="shared" si="85"/>
        <v>-3.6749999999999999E-4</v>
      </c>
      <c r="F240" s="205">
        <f t="shared" si="85"/>
        <v>-3.6749999999999999E-4</v>
      </c>
      <c r="G240" s="205">
        <f t="shared" si="85"/>
        <v>-3.6749999999999999E-4</v>
      </c>
      <c r="H240" s="205">
        <f t="shared" si="85"/>
        <v>-3.6749999999999999E-4</v>
      </c>
      <c r="I240" s="205">
        <f t="shared" si="85"/>
        <v>-3.6749999999999999E-4</v>
      </c>
      <c r="J240" s="205">
        <f t="shared" si="85"/>
        <v>-3.6749999999999999E-4</v>
      </c>
      <c r="K240" s="205">
        <f t="shared" si="85"/>
        <v>-3.6749999999999999E-4</v>
      </c>
      <c r="L240" s="206">
        <f t="shared" ref="L240:L275" si="86">L199*21</f>
        <v>-3.6749999999999999E-4</v>
      </c>
    </row>
    <row r="241" spans="2:12" s="19" customFormat="1" x14ac:dyDescent="0.25">
      <c r="B241" s="158" t="s">
        <v>144</v>
      </c>
      <c r="C241" s="21"/>
      <c r="D241" s="203">
        <f t="shared" ref="D241:K241" si="87">D200*21</f>
        <v>181.45363700545713</v>
      </c>
      <c r="E241" s="203">
        <f t="shared" si="87"/>
        <v>185.19228540510039</v>
      </c>
      <c r="F241" s="203">
        <f t="shared" si="87"/>
        <v>189.00496644632071</v>
      </c>
      <c r="G241" s="203">
        <f t="shared" si="87"/>
        <v>193.00272909148379</v>
      </c>
      <c r="H241" s="203">
        <f t="shared" si="87"/>
        <v>196.8154101327041</v>
      </c>
      <c r="I241" s="203">
        <f t="shared" si="87"/>
        <v>200.92422174023281</v>
      </c>
      <c r="J241" s="203">
        <f t="shared" si="87"/>
        <v>202.40487457177474</v>
      </c>
      <c r="K241" s="203">
        <f t="shared" si="87"/>
        <v>204.88496806460734</v>
      </c>
      <c r="L241" s="204">
        <f t="shared" si="86"/>
        <v>218.98818628504375</v>
      </c>
    </row>
    <row r="242" spans="2:12" s="19" customFormat="1" x14ac:dyDescent="0.25">
      <c r="B242" s="158" t="s">
        <v>145</v>
      </c>
      <c r="C242" s="21"/>
      <c r="D242" s="205">
        <f t="shared" ref="D242:K242" si="88">D201*21</f>
        <v>-3.6749999999999999E-4</v>
      </c>
      <c r="E242" s="205">
        <f t="shared" si="88"/>
        <v>-3.6749999999999999E-4</v>
      </c>
      <c r="F242" s="205">
        <f t="shared" si="88"/>
        <v>-3.6749999999999999E-4</v>
      </c>
      <c r="G242" s="205">
        <f t="shared" si="88"/>
        <v>-3.6749999999999999E-4</v>
      </c>
      <c r="H242" s="205">
        <f t="shared" si="88"/>
        <v>-3.6749999999999999E-4</v>
      </c>
      <c r="I242" s="205">
        <f t="shared" si="88"/>
        <v>-3.6749999999999999E-4</v>
      </c>
      <c r="J242" s="205">
        <f t="shared" si="88"/>
        <v>-3.6749999999999999E-4</v>
      </c>
      <c r="K242" s="205">
        <f t="shared" si="88"/>
        <v>-3.6749999999999999E-4</v>
      </c>
      <c r="L242" s="206">
        <f t="shared" si="86"/>
        <v>-3.6749999999999999E-4</v>
      </c>
    </row>
    <row r="243" spans="2:12" s="19" customFormat="1" x14ac:dyDescent="0.25">
      <c r="B243" s="158" t="s">
        <v>146</v>
      </c>
      <c r="C243" s="21"/>
      <c r="D243" s="205">
        <f t="shared" ref="D243:K243" si="89">D202*21</f>
        <v>-3.6749999999999999E-4</v>
      </c>
      <c r="E243" s="205">
        <f t="shared" si="89"/>
        <v>-3.6749999999999999E-4</v>
      </c>
      <c r="F243" s="205">
        <f t="shared" si="89"/>
        <v>-3.6749999999999999E-4</v>
      </c>
      <c r="G243" s="205">
        <f t="shared" si="89"/>
        <v>-3.6749999999999999E-4</v>
      </c>
      <c r="H243" s="205">
        <f t="shared" si="89"/>
        <v>-3.6749999999999999E-4</v>
      </c>
      <c r="I243" s="205">
        <f t="shared" si="89"/>
        <v>-3.6749999999999999E-4</v>
      </c>
      <c r="J243" s="205">
        <f t="shared" si="89"/>
        <v>-3.6749999999999999E-4</v>
      </c>
      <c r="K243" s="205">
        <f t="shared" si="89"/>
        <v>-3.6749999999999999E-4</v>
      </c>
      <c r="L243" s="206">
        <f t="shared" si="86"/>
        <v>-3.6749999999999999E-4</v>
      </c>
    </row>
    <row r="244" spans="2:12" s="19" customFormat="1" x14ac:dyDescent="0.25">
      <c r="B244" s="158" t="s">
        <v>147</v>
      </c>
      <c r="C244" s="21"/>
      <c r="D244" s="203">
        <f t="shared" ref="D244:K244" si="90">D203*21</f>
        <v>216.42989401879876</v>
      </c>
      <c r="E244" s="203">
        <f t="shared" si="90"/>
        <v>220.88918745278468</v>
      </c>
      <c r="F244" s="203">
        <f t="shared" si="90"/>
        <v>225.43678372704744</v>
      </c>
      <c r="G244" s="203">
        <f t="shared" si="90"/>
        <v>230.2051371020026</v>
      </c>
      <c r="H244" s="203">
        <f t="shared" si="90"/>
        <v>234.75273337626541</v>
      </c>
      <c r="I244" s="203">
        <f t="shared" si="90"/>
        <v>239.65354101163604</v>
      </c>
      <c r="J244" s="203">
        <f t="shared" si="90"/>
        <v>241.41959781717497</v>
      </c>
      <c r="K244" s="203">
        <f t="shared" si="90"/>
        <v>244.37774296645276</v>
      </c>
      <c r="L244" s="204">
        <f t="shared" si="86"/>
        <v>261.19943403921127</v>
      </c>
    </row>
    <row r="245" spans="2:12" s="19" customFormat="1" x14ac:dyDescent="0.25">
      <c r="B245" s="158" t="s">
        <v>148</v>
      </c>
      <c r="C245" s="21"/>
      <c r="D245" s="205">
        <f t="shared" ref="D245:K245" si="91">D204*21</f>
        <v>-3.6749999999999999E-4</v>
      </c>
      <c r="E245" s="205">
        <f t="shared" si="91"/>
        <v>-3.6749999999999999E-4</v>
      </c>
      <c r="F245" s="205">
        <f t="shared" si="91"/>
        <v>-3.6749999999999999E-4</v>
      </c>
      <c r="G245" s="205">
        <f t="shared" si="91"/>
        <v>-3.6749999999999999E-4</v>
      </c>
      <c r="H245" s="205">
        <f t="shared" si="91"/>
        <v>-3.6749999999999999E-4</v>
      </c>
      <c r="I245" s="205">
        <f t="shared" si="91"/>
        <v>-3.6749999999999999E-4</v>
      </c>
      <c r="J245" s="205">
        <f t="shared" si="91"/>
        <v>-3.6749999999999999E-4</v>
      </c>
      <c r="K245" s="205">
        <f t="shared" si="91"/>
        <v>-3.6749999999999999E-4</v>
      </c>
      <c r="L245" s="206">
        <f t="shared" si="86"/>
        <v>-3.6749999999999999E-4</v>
      </c>
    </row>
    <row r="246" spans="2:12" s="19" customFormat="1" x14ac:dyDescent="0.25">
      <c r="B246" s="158" t="s">
        <v>149</v>
      </c>
      <c r="C246" s="21"/>
      <c r="D246" s="203">
        <f t="shared" ref="D246:K246" si="92">D205*21</f>
        <v>5.3986520389722035</v>
      </c>
      <c r="E246" s="203">
        <f t="shared" si="92"/>
        <v>5.5098925476291187</v>
      </c>
      <c r="F246" s="203">
        <f t="shared" si="92"/>
        <v>5.6233358386356738</v>
      </c>
      <c r="G246" s="203">
        <f t="shared" si="92"/>
        <v>5.7422860855163336</v>
      </c>
      <c r="H246" s="203">
        <f t="shared" si="92"/>
        <v>5.8557293765228904</v>
      </c>
      <c r="I246" s="203">
        <f t="shared" si="92"/>
        <v>5.9779837969280134</v>
      </c>
      <c r="J246" s="203">
        <f t="shared" si="92"/>
        <v>6.0220394439208507</v>
      </c>
      <c r="K246" s="203">
        <f t="shared" si="92"/>
        <v>6.0958326526338524</v>
      </c>
      <c r="L246" s="204">
        <f t="shared" si="86"/>
        <v>6.5154626902406276</v>
      </c>
    </row>
    <row r="247" spans="2:12" s="19" customFormat="1" x14ac:dyDescent="0.25">
      <c r="B247" s="158" t="s">
        <v>150</v>
      </c>
      <c r="C247" s="21"/>
      <c r="D247" s="205">
        <f t="shared" ref="D247:K247" si="93">D206*21</f>
        <v>-3.6749999999999999E-4</v>
      </c>
      <c r="E247" s="205">
        <f t="shared" si="93"/>
        <v>-3.6749999999999999E-4</v>
      </c>
      <c r="F247" s="205">
        <f t="shared" si="93"/>
        <v>-3.6749999999999999E-4</v>
      </c>
      <c r="G247" s="205">
        <f t="shared" si="93"/>
        <v>-3.6749999999999999E-4</v>
      </c>
      <c r="H247" s="205">
        <f t="shared" si="93"/>
        <v>-3.6749999999999999E-4</v>
      </c>
      <c r="I247" s="205">
        <f t="shared" si="93"/>
        <v>-3.6749999999999999E-4</v>
      </c>
      <c r="J247" s="205">
        <f t="shared" si="93"/>
        <v>-3.6749999999999999E-4</v>
      </c>
      <c r="K247" s="205">
        <f t="shared" si="93"/>
        <v>-3.6749999999999999E-4</v>
      </c>
      <c r="L247" s="206">
        <f t="shared" si="86"/>
        <v>-3.6749999999999999E-4</v>
      </c>
    </row>
    <row r="248" spans="2:12" s="19" customFormat="1" x14ac:dyDescent="0.25">
      <c r="B248" s="158" t="s">
        <v>151</v>
      </c>
      <c r="C248" s="21"/>
      <c r="D248" s="205">
        <f t="shared" ref="D248:K248" si="94">D207*21</f>
        <v>-3.6749999999999999E-4</v>
      </c>
      <c r="E248" s="205">
        <f t="shared" si="94"/>
        <v>-3.6749999999999999E-4</v>
      </c>
      <c r="F248" s="205">
        <f t="shared" si="94"/>
        <v>-3.6749999999999999E-4</v>
      </c>
      <c r="G248" s="205">
        <f t="shared" si="94"/>
        <v>-3.6749999999999999E-4</v>
      </c>
      <c r="H248" s="205">
        <f t="shared" si="94"/>
        <v>-3.6749999999999999E-4</v>
      </c>
      <c r="I248" s="205">
        <f t="shared" si="94"/>
        <v>-3.6749999999999999E-4</v>
      </c>
      <c r="J248" s="205">
        <f t="shared" si="94"/>
        <v>-3.6749999999999999E-4</v>
      </c>
      <c r="K248" s="205">
        <f t="shared" si="94"/>
        <v>-3.6749999999999999E-4</v>
      </c>
      <c r="L248" s="206">
        <f t="shared" si="86"/>
        <v>-3.6749999999999999E-4</v>
      </c>
    </row>
    <row r="249" spans="2:12" s="19" customFormat="1" x14ac:dyDescent="0.25">
      <c r="B249" s="158" t="s">
        <v>152</v>
      </c>
      <c r="C249" s="21"/>
      <c r="D249" s="205">
        <f t="shared" ref="D249:K249" si="95">D208*21</f>
        <v>-3.6749999999999999E-4</v>
      </c>
      <c r="E249" s="205">
        <f t="shared" si="95"/>
        <v>-3.6749999999999999E-4</v>
      </c>
      <c r="F249" s="205">
        <f t="shared" si="95"/>
        <v>-3.6749999999999999E-4</v>
      </c>
      <c r="G249" s="205">
        <f t="shared" si="95"/>
        <v>-3.6749999999999999E-4</v>
      </c>
      <c r="H249" s="205">
        <f t="shared" si="95"/>
        <v>-3.6749999999999999E-4</v>
      </c>
      <c r="I249" s="205">
        <f t="shared" si="95"/>
        <v>-3.6749999999999999E-4</v>
      </c>
      <c r="J249" s="205">
        <f t="shared" si="95"/>
        <v>-3.6749999999999999E-4</v>
      </c>
      <c r="K249" s="205">
        <f t="shared" si="95"/>
        <v>-3.6749999999999999E-4</v>
      </c>
      <c r="L249" s="206">
        <f t="shared" si="86"/>
        <v>-3.6749999999999999E-4</v>
      </c>
    </row>
    <row r="250" spans="2:12" s="19" customFormat="1" x14ac:dyDescent="0.25">
      <c r="B250" s="158" t="s">
        <v>153</v>
      </c>
      <c r="C250" s="21"/>
      <c r="D250" s="205">
        <f t="shared" ref="D250:K250" si="96">D209*21</f>
        <v>-3.6749999999999999E-4</v>
      </c>
      <c r="E250" s="205">
        <f t="shared" si="96"/>
        <v>-3.6749999999999999E-4</v>
      </c>
      <c r="F250" s="205">
        <f t="shared" si="96"/>
        <v>-3.6749999999999999E-4</v>
      </c>
      <c r="G250" s="205">
        <f t="shared" si="96"/>
        <v>-3.6749999999999999E-4</v>
      </c>
      <c r="H250" s="205">
        <f t="shared" si="96"/>
        <v>-3.6749999999999999E-4</v>
      </c>
      <c r="I250" s="205">
        <f t="shared" si="96"/>
        <v>-3.6749999999999999E-4</v>
      </c>
      <c r="J250" s="205">
        <f t="shared" si="96"/>
        <v>-3.6749999999999999E-4</v>
      </c>
      <c r="K250" s="205">
        <f t="shared" si="96"/>
        <v>-3.6749999999999999E-4</v>
      </c>
      <c r="L250" s="206">
        <f t="shared" si="86"/>
        <v>-3.6749999999999999E-4</v>
      </c>
    </row>
    <row r="251" spans="2:12" s="19" customFormat="1" x14ac:dyDescent="0.25">
      <c r="B251" s="158" t="s">
        <v>154</v>
      </c>
      <c r="C251" s="21"/>
      <c r="D251" s="203">
        <f t="shared" ref="D251:K251" si="97">D210*21</f>
        <v>232.86169261567071</v>
      </c>
      <c r="E251" s="203">
        <f t="shared" si="97"/>
        <v>237.65954411948198</v>
      </c>
      <c r="F251" s="203">
        <f t="shared" si="97"/>
        <v>242.55240258376469</v>
      </c>
      <c r="G251" s="203">
        <f t="shared" si="97"/>
        <v>247.68277844922628</v>
      </c>
      <c r="H251" s="203">
        <f t="shared" si="97"/>
        <v>252.57563691350899</v>
      </c>
      <c r="I251" s="203">
        <f t="shared" si="97"/>
        <v>257.84852321967782</v>
      </c>
      <c r="J251" s="203">
        <f t="shared" si="97"/>
        <v>259.74866242910798</v>
      </c>
      <c r="K251" s="203">
        <f t="shared" si="97"/>
        <v>262.93139560490363</v>
      </c>
      <c r="L251" s="204">
        <f t="shared" si="86"/>
        <v>281.03022157472623</v>
      </c>
    </row>
    <row r="252" spans="2:12" s="19" customFormat="1" x14ac:dyDescent="0.25">
      <c r="B252" s="158" t="s">
        <v>155</v>
      </c>
      <c r="C252" s="21"/>
      <c r="D252" s="203">
        <f t="shared" ref="D252:K252" si="98">D211*21</f>
        <v>4391.5151775039994</v>
      </c>
      <c r="E252" s="203">
        <f t="shared" si="98"/>
        <v>4481.9972399367634</v>
      </c>
      <c r="F252" s="203">
        <f t="shared" si="98"/>
        <v>4574.2710263780955</v>
      </c>
      <c r="G252" s="203">
        <f t="shared" si="98"/>
        <v>4671.0241228408522</v>
      </c>
      <c r="H252" s="203">
        <f t="shared" si="98"/>
        <v>4763.2979092821852</v>
      </c>
      <c r="I252" s="203">
        <f t="shared" si="98"/>
        <v>4862.7385917577958</v>
      </c>
      <c r="J252" s="203">
        <f t="shared" si="98"/>
        <v>4898.5730719291869</v>
      </c>
      <c r="K252" s="203">
        <f t="shared" si="98"/>
        <v>4958.5958262162667</v>
      </c>
      <c r="L252" s="204">
        <f t="shared" si="86"/>
        <v>5299.9192498487682</v>
      </c>
    </row>
    <row r="253" spans="2:12" s="19" customFormat="1" x14ac:dyDescent="0.25">
      <c r="B253" s="158" t="s">
        <v>156</v>
      </c>
      <c r="C253" s="21"/>
      <c r="D253" s="203">
        <f t="shared" ref="D253:K253" si="99">D212*21</f>
        <v>958.44297065754404</v>
      </c>
      <c r="E253" s="203">
        <f t="shared" si="99"/>
        <v>978.1905792160735</v>
      </c>
      <c r="F253" s="203">
        <f t="shared" si="99"/>
        <v>998.32922952823742</v>
      </c>
      <c r="G253" s="203">
        <f t="shared" si="99"/>
        <v>1019.4454842244869</v>
      </c>
      <c r="H253" s="203">
        <f t="shared" si="99"/>
        <v>1039.5841345366507</v>
      </c>
      <c r="I253" s="203">
        <f t="shared" si="99"/>
        <v>1061.2869518633515</v>
      </c>
      <c r="J253" s="203">
        <f t="shared" si="99"/>
        <v>1069.1077869360365</v>
      </c>
      <c r="K253" s="203">
        <f t="shared" si="99"/>
        <v>1082.2076856827837</v>
      </c>
      <c r="L253" s="204">
        <f t="shared" si="86"/>
        <v>1156.7011397501083</v>
      </c>
    </row>
    <row r="254" spans="2:12" s="19" customFormat="1" x14ac:dyDescent="0.25">
      <c r="B254" s="158" t="s">
        <v>157</v>
      </c>
      <c r="C254" s="21"/>
      <c r="D254" s="205">
        <f t="shared" ref="D254:K254" si="100">D213*21</f>
        <v>-3.6749999999999999E-4</v>
      </c>
      <c r="E254" s="205">
        <f t="shared" si="100"/>
        <v>-3.6749999999999999E-4</v>
      </c>
      <c r="F254" s="205">
        <f t="shared" si="100"/>
        <v>-3.6749999999999999E-4</v>
      </c>
      <c r="G254" s="205">
        <f t="shared" si="100"/>
        <v>-3.6749999999999999E-4</v>
      </c>
      <c r="H254" s="205">
        <f t="shared" si="100"/>
        <v>-3.6749999999999999E-4</v>
      </c>
      <c r="I254" s="205">
        <f t="shared" si="100"/>
        <v>-3.6749999999999999E-4</v>
      </c>
      <c r="J254" s="205">
        <f t="shared" si="100"/>
        <v>-3.6749999999999999E-4</v>
      </c>
      <c r="K254" s="205">
        <f t="shared" si="100"/>
        <v>-3.6749999999999999E-4</v>
      </c>
      <c r="L254" s="206">
        <f t="shared" si="86"/>
        <v>-3.6749999999999999E-4</v>
      </c>
    </row>
    <row r="255" spans="2:12" s="19" customFormat="1" x14ac:dyDescent="0.25">
      <c r="B255" s="158" t="s">
        <v>158</v>
      </c>
      <c r="C255" s="21"/>
      <c r="D255" s="205">
        <f t="shared" ref="D255:K255" si="101">D214*21</f>
        <v>-3.6749999999999999E-4</v>
      </c>
      <c r="E255" s="205">
        <f t="shared" si="101"/>
        <v>-3.6749999999999999E-4</v>
      </c>
      <c r="F255" s="205">
        <f t="shared" si="101"/>
        <v>-3.6749999999999999E-4</v>
      </c>
      <c r="G255" s="205">
        <f t="shared" si="101"/>
        <v>-3.6749999999999999E-4</v>
      </c>
      <c r="H255" s="205">
        <f t="shared" si="101"/>
        <v>-3.6749999999999999E-4</v>
      </c>
      <c r="I255" s="205">
        <f t="shared" si="101"/>
        <v>-3.6749999999999999E-4</v>
      </c>
      <c r="J255" s="205">
        <f t="shared" si="101"/>
        <v>-3.6749999999999999E-4</v>
      </c>
      <c r="K255" s="205">
        <f t="shared" si="101"/>
        <v>-3.6749999999999999E-4</v>
      </c>
      <c r="L255" s="206">
        <f t="shared" si="86"/>
        <v>-3.6749999999999999E-4</v>
      </c>
    </row>
    <row r="256" spans="2:12" s="19" customFormat="1" x14ac:dyDescent="0.25">
      <c r="B256" s="158" t="s">
        <v>159</v>
      </c>
      <c r="C256" s="21"/>
      <c r="D256" s="203">
        <f t="shared" ref="D256:K256" si="102">D215*21</f>
        <v>984.02962847267315</v>
      </c>
      <c r="E256" s="203">
        <f t="shared" si="102"/>
        <v>1004.3044203113594</v>
      </c>
      <c r="F256" s="203">
        <f t="shared" si="102"/>
        <v>1024.9806931765543</v>
      </c>
      <c r="G256" s="203">
        <f t="shared" si="102"/>
        <v>1046.6606686080208</v>
      </c>
      <c r="H256" s="203">
        <f t="shared" si="102"/>
        <v>1067.3369414732156</v>
      </c>
      <c r="I256" s="203">
        <f t="shared" si="102"/>
        <v>1089.6191384444451</v>
      </c>
      <c r="J256" s="203">
        <f t="shared" si="102"/>
        <v>1097.6487589746177</v>
      </c>
      <c r="K256" s="203">
        <f t="shared" si="102"/>
        <v>1111.0983733626572</v>
      </c>
      <c r="L256" s="204">
        <f t="shared" si="86"/>
        <v>1187.5805089125529</v>
      </c>
    </row>
    <row r="257" spans="2:12" s="19" customFormat="1" x14ac:dyDescent="0.25">
      <c r="B257" s="158" t="s">
        <v>160</v>
      </c>
      <c r="C257" s="21"/>
      <c r="D257" s="203">
        <f t="shared" ref="D257:K257" si="103">D216*21</f>
        <v>1702.5687071158868</v>
      </c>
      <c r="E257" s="203">
        <f t="shared" si="103"/>
        <v>1737.6481596936524</v>
      </c>
      <c r="F257" s="203">
        <f t="shared" si="103"/>
        <v>1773.4222548967193</v>
      </c>
      <c r="G257" s="203">
        <f t="shared" si="103"/>
        <v>1810.9329566630424</v>
      </c>
      <c r="H257" s="203">
        <f t="shared" si="103"/>
        <v>1846.7070518661101</v>
      </c>
      <c r="I257" s="203">
        <f t="shared" si="103"/>
        <v>1885.2597175703866</v>
      </c>
      <c r="J257" s="203">
        <f t="shared" si="103"/>
        <v>1899.1525700764321</v>
      </c>
      <c r="K257" s="203">
        <f t="shared" si="103"/>
        <v>1922.4230980240584</v>
      </c>
      <c r="L257" s="204">
        <f t="shared" si="86"/>
        <v>2054.7525181441424</v>
      </c>
    </row>
    <row r="258" spans="2:12" s="19" customFormat="1" x14ac:dyDescent="0.25">
      <c r="B258" s="158" t="s">
        <v>161</v>
      </c>
      <c r="C258" s="21"/>
      <c r="D258" s="205">
        <f t="shared" ref="D258:K258" si="104">D217*21</f>
        <v>-3.6749999999999999E-4</v>
      </c>
      <c r="E258" s="205">
        <f t="shared" si="104"/>
        <v>-3.6749999999999999E-4</v>
      </c>
      <c r="F258" s="205">
        <f t="shared" si="104"/>
        <v>-3.6749999999999999E-4</v>
      </c>
      <c r="G258" s="205">
        <f t="shared" si="104"/>
        <v>-3.6749999999999999E-4</v>
      </c>
      <c r="H258" s="205">
        <f t="shared" si="104"/>
        <v>-3.6749999999999999E-4</v>
      </c>
      <c r="I258" s="205">
        <f t="shared" si="104"/>
        <v>-3.6749999999999999E-4</v>
      </c>
      <c r="J258" s="205">
        <f t="shared" si="104"/>
        <v>-3.6749999999999999E-4</v>
      </c>
      <c r="K258" s="205">
        <f t="shared" si="104"/>
        <v>-3.6749999999999999E-4</v>
      </c>
      <c r="L258" s="206">
        <f t="shared" si="86"/>
        <v>-3.6749999999999999E-4</v>
      </c>
    </row>
    <row r="259" spans="2:12" s="19" customFormat="1" x14ac:dyDescent="0.25">
      <c r="B259" s="158" t="s">
        <v>162</v>
      </c>
      <c r="C259" s="21"/>
      <c r="D259" s="203">
        <f t="shared" ref="D259:K259" si="105">D218*21</f>
        <v>1586.8418969979173</v>
      </c>
      <c r="E259" s="203">
        <f t="shared" si="105"/>
        <v>1619.5369334553409</v>
      </c>
      <c r="F259" s="203">
        <f t="shared" si="105"/>
        <v>1652.8793963772673</v>
      </c>
      <c r="G259" s="203">
        <f t="shared" si="105"/>
        <v>1687.8404254604534</v>
      </c>
      <c r="H259" s="203">
        <f t="shared" si="105"/>
        <v>1721.1828883823803</v>
      </c>
      <c r="I259" s="203">
        <f t="shared" si="105"/>
        <v>1757.1150571623207</v>
      </c>
      <c r="J259" s="203">
        <f t="shared" si="105"/>
        <v>1770.0635864523892</v>
      </c>
      <c r="K259" s="203">
        <f t="shared" si="105"/>
        <v>1791.7523730132546</v>
      </c>
      <c r="L259" s="204">
        <f t="shared" si="86"/>
        <v>1915.0871145011583</v>
      </c>
    </row>
    <row r="260" spans="2:12" s="19" customFormat="1" x14ac:dyDescent="0.25">
      <c r="B260" s="158" t="s">
        <v>163</v>
      </c>
      <c r="C260" s="21"/>
      <c r="D260" s="203">
        <f t="shared" ref="D260:K260" si="106">D219*21</f>
        <v>1593.4146164366662</v>
      </c>
      <c r="E260" s="203">
        <f t="shared" si="106"/>
        <v>1626.2450761220198</v>
      </c>
      <c r="F260" s="203">
        <f t="shared" si="106"/>
        <v>1659.7256439199546</v>
      </c>
      <c r="G260" s="203">
        <f t="shared" si="106"/>
        <v>1694.8314819993427</v>
      </c>
      <c r="H260" s="203">
        <f t="shared" si="106"/>
        <v>1728.3120497972773</v>
      </c>
      <c r="I260" s="203">
        <f t="shared" si="106"/>
        <v>1764.3930500455369</v>
      </c>
      <c r="J260" s="203">
        <f t="shared" si="106"/>
        <v>1777.3952122971627</v>
      </c>
      <c r="K260" s="203">
        <f t="shared" si="106"/>
        <v>1799.1738340686345</v>
      </c>
      <c r="L260" s="204">
        <f t="shared" si="86"/>
        <v>1923.0194295153642</v>
      </c>
    </row>
    <row r="261" spans="2:12" s="19" customFormat="1" x14ac:dyDescent="0.25">
      <c r="B261" s="158" t="s">
        <v>164</v>
      </c>
      <c r="C261" s="21"/>
      <c r="D261" s="205">
        <f t="shared" ref="D261:K261" si="107">D220*21</f>
        <v>-3.6749999999999999E-4</v>
      </c>
      <c r="E261" s="205">
        <f t="shared" si="107"/>
        <v>-3.6749999999999999E-4</v>
      </c>
      <c r="F261" s="205">
        <f t="shared" si="107"/>
        <v>-3.6749999999999999E-4</v>
      </c>
      <c r="G261" s="205">
        <f t="shared" si="107"/>
        <v>-3.6749999999999999E-4</v>
      </c>
      <c r="H261" s="205">
        <f t="shared" si="107"/>
        <v>-3.6749999999999999E-4</v>
      </c>
      <c r="I261" s="205">
        <f t="shared" si="107"/>
        <v>-3.6749999999999999E-4</v>
      </c>
      <c r="J261" s="205">
        <f t="shared" si="107"/>
        <v>-3.6749999999999999E-4</v>
      </c>
      <c r="K261" s="205">
        <f t="shared" si="107"/>
        <v>-3.6749999999999999E-4</v>
      </c>
      <c r="L261" s="206">
        <f t="shared" si="86"/>
        <v>-3.6749999999999999E-4</v>
      </c>
    </row>
    <row r="262" spans="2:12" s="19" customFormat="1" x14ac:dyDescent="0.25">
      <c r="B262" s="158" t="s">
        <v>165</v>
      </c>
      <c r="C262" s="21"/>
      <c r="D262" s="205">
        <f t="shared" ref="D262:K262" si="108">D221*21</f>
        <v>-3.6749999999999999E-4</v>
      </c>
      <c r="E262" s="205">
        <f t="shared" si="108"/>
        <v>-3.6749999999999999E-4</v>
      </c>
      <c r="F262" s="205">
        <f t="shared" si="108"/>
        <v>-3.6749999999999999E-4</v>
      </c>
      <c r="G262" s="205">
        <f t="shared" si="108"/>
        <v>-3.6749999999999999E-4</v>
      </c>
      <c r="H262" s="205">
        <f t="shared" si="108"/>
        <v>-3.6749999999999999E-4</v>
      </c>
      <c r="I262" s="205">
        <f t="shared" si="108"/>
        <v>-3.6749999999999999E-4</v>
      </c>
      <c r="J262" s="205">
        <f t="shared" si="108"/>
        <v>-3.6749999999999999E-4</v>
      </c>
      <c r="K262" s="205">
        <f t="shared" si="108"/>
        <v>-3.6749999999999999E-4</v>
      </c>
      <c r="L262" s="206">
        <f t="shared" si="86"/>
        <v>-3.6749999999999999E-4</v>
      </c>
    </row>
    <row r="263" spans="2:12" s="19" customFormat="1" x14ac:dyDescent="0.25">
      <c r="B263" s="158" t="s">
        <v>166</v>
      </c>
      <c r="C263" s="21"/>
      <c r="D263" s="205">
        <f t="shared" ref="D263:K263" si="109">D222*21</f>
        <v>-3.6749999999999999E-4</v>
      </c>
      <c r="E263" s="205">
        <f t="shared" si="109"/>
        <v>-3.6749999999999999E-4</v>
      </c>
      <c r="F263" s="205">
        <f t="shared" si="109"/>
        <v>-3.6749999999999999E-4</v>
      </c>
      <c r="G263" s="205">
        <f t="shared" si="109"/>
        <v>-3.6749999999999999E-4</v>
      </c>
      <c r="H263" s="205">
        <f t="shared" si="109"/>
        <v>-3.6749999999999999E-4</v>
      </c>
      <c r="I263" s="205">
        <f t="shared" si="109"/>
        <v>-3.6749999999999999E-4</v>
      </c>
      <c r="J263" s="205">
        <f t="shared" si="109"/>
        <v>-3.6749999999999999E-4</v>
      </c>
      <c r="K263" s="205">
        <f t="shared" si="109"/>
        <v>-3.6749999999999999E-4</v>
      </c>
      <c r="L263" s="205">
        <f t="shared" si="86"/>
        <v>-3.6749999999999999E-4</v>
      </c>
    </row>
    <row r="264" spans="2:12" s="19" customFormat="1" x14ac:dyDescent="0.25">
      <c r="B264" s="158" t="s">
        <v>167</v>
      </c>
      <c r="C264" s="21"/>
      <c r="D264" s="205">
        <f t="shared" ref="D264:K264" si="110">D223*21</f>
        <v>-3.6749999999999999E-4</v>
      </c>
      <c r="E264" s="205">
        <f t="shared" si="110"/>
        <v>-3.6749999999999999E-4</v>
      </c>
      <c r="F264" s="205">
        <f t="shared" si="110"/>
        <v>-3.6749999999999999E-4</v>
      </c>
      <c r="G264" s="205">
        <f t="shared" si="110"/>
        <v>-3.6749999999999999E-4</v>
      </c>
      <c r="H264" s="205">
        <f t="shared" si="110"/>
        <v>-3.6749999999999999E-4</v>
      </c>
      <c r="I264" s="205">
        <f t="shared" si="110"/>
        <v>-3.6749999999999999E-4</v>
      </c>
      <c r="J264" s="205">
        <f t="shared" si="110"/>
        <v>-3.6749999999999999E-4</v>
      </c>
      <c r="K264" s="205">
        <f t="shared" si="110"/>
        <v>-3.6749999999999999E-4</v>
      </c>
      <c r="L264" s="205">
        <f t="shared" si="86"/>
        <v>-3.6749999999999999E-4</v>
      </c>
    </row>
    <row r="265" spans="2:12" s="19" customFormat="1" x14ac:dyDescent="0.25">
      <c r="B265" s="158" t="s">
        <v>168</v>
      </c>
      <c r="C265" s="21"/>
      <c r="D265" s="205">
        <f t="shared" ref="D265:K265" si="111">D224*21</f>
        <v>-3.6749999999999999E-4</v>
      </c>
      <c r="E265" s="205">
        <f t="shared" si="111"/>
        <v>-3.6749999999999999E-4</v>
      </c>
      <c r="F265" s="205">
        <f t="shared" si="111"/>
        <v>-3.6749999999999999E-4</v>
      </c>
      <c r="G265" s="205">
        <f t="shared" si="111"/>
        <v>-3.6749999999999999E-4</v>
      </c>
      <c r="H265" s="205">
        <f t="shared" si="111"/>
        <v>-3.6749999999999999E-4</v>
      </c>
      <c r="I265" s="205">
        <f t="shared" si="111"/>
        <v>-3.6749999999999999E-4</v>
      </c>
      <c r="J265" s="205">
        <f t="shared" si="111"/>
        <v>-3.6749999999999999E-4</v>
      </c>
      <c r="K265" s="205">
        <f t="shared" si="111"/>
        <v>-3.6749999999999999E-4</v>
      </c>
      <c r="L265" s="205">
        <f t="shared" si="86"/>
        <v>-3.6749999999999999E-4</v>
      </c>
    </row>
    <row r="266" spans="2:12" s="19" customFormat="1" x14ac:dyDescent="0.25">
      <c r="B266" s="158" t="s">
        <v>169</v>
      </c>
      <c r="C266" s="21"/>
      <c r="D266" s="205">
        <f t="shared" ref="D266:K266" si="112">D225*21</f>
        <v>-3.6749999999999999E-4</v>
      </c>
      <c r="E266" s="205">
        <f t="shared" si="112"/>
        <v>-3.6749999999999999E-4</v>
      </c>
      <c r="F266" s="205">
        <f t="shared" si="112"/>
        <v>-3.6749999999999999E-4</v>
      </c>
      <c r="G266" s="205">
        <f t="shared" si="112"/>
        <v>-3.6749999999999999E-4</v>
      </c>
      <c r="H266" s="205">
        <f t="shared" si="112"/>
        <v>-3.6749999999999999E-4</v>
      </c>
      <c r="I266" s="205">
        <f t="shared" si="112"/>
        <v>-3.6749999999999999E-4</v>
      </c>
      <c r="J266" s="205">
        <f t="shared" si="112"/>
        <v>-3.6749999999999999E-4</v>
      </c>
      <c r="K266" s="205">
        <f t="shared" si="112"/>
        <v>-3.6749999999999999E-4</v>
      </c>
      <c r="L266" s="205">
        <f t="shared" si="86"/>
        <v>-3.6749999999999999E-4</v>
      </c>
    </row>
    <row r="267" spans="2:12" s="19" customFormat="1" x14ac:dyDescent="0.25">
      <c r="B267" s="158" t="s">
        <v>170</v>
      </c>
      <c r="C267" s="21"/>
      <c r="D267" s="203">
        <f t="shared" ref="D267:K267" si="113">D226*21</f>
        <v>1207.7368293700865</v>
      </c>
      <c r="E267" s="203">
        <f t="shared" si="113"/>
        <v>1232.6208475022527</v>
      </c>
      <c r="F267" s="203">
        <f t="shared" si="113"/>
        <v>1257.9976184687193</v>
      </c>
      <c r="G267" s="203">
        <f t="shared" si="113"/>
        <v>1284.6062715209368</v>
      </c>
      <c r="H267" s="203">
        <f t="shared" si="113"/>
        <v>1309.9830424874031</v>
      </c>
      <c r="I267" s="203">
        <f t="shared" si="113"/>
        <v>1337.3308247910711</v>
      </c>
      <c r="J267" s="203">
        <f t="shared" si="113"/>
        <v>1347.1858814770776</v>
      </c>
      <c r="K267" s="203">
        <f t="shared" si="113"/>
        <v>1363.6931014261381</v>
      </c>
      <c r="L267" s="204">
        <f t="shared" si="86"/>
        <v>1457.5625163603495</v>
      </c>
    </row>
    <row r="268" spans="2:12" s="19" customFormat="1" x14ac:dyDescent="0.25">
      <c r="B268" s="158" t="s">
        <v>171</v>
      </c>
      <c r="C268" s="21"/>
      <c r="D268" s="203">
        <f t="shared" ref="D268:K268" si="114">D227*21</f>
        <v>1123.2304365861739</v>
      </c>
      <c r="E268" s="203">
        <f t="shared" si="114"/>
        <v>1146.3732989306664</v>
      </c>
      <c r="F268" s="203">
        <f t="shared" si="114"/>
        <v>1169.9744357770305</v>
      </c>
      <c r="G268" s="203">
        <f t="shared" si="114"/>
        <v>1194.7212588780721</v>
      </c>
      <c r="H268" s="203">
        <f t="shared" si="114"/>
        <v>1218.3223957244361</v>
      </c>
      <c r="I268" s="203">
        <f t="shared" si="114"/>
        <v>1243.7566305782846</v>
      </c>
      <c r="J268" s="203">
        <f t="shared" si="114"/>
        <v>1252.9221206157076</v>
      </c>
      <c r="K268" s="203">
        <f t="shared" si="114"/>
        <v>1268.2743164283906</v>
      </c>
      <c r="L268" s="204">
        <f t="shared" si="86"/>
        <v>1355.5756090348436</v>
      </c>
    </row>
    <row r="269" spans="2:12" s="19" customFormat="1" x14ac:dyDescent="0.25">
      <c r="B269" s="158" t="s">
        <v>172</v>
      </c>
      <c r="C269" s="21"/>
      <c r="D269" s="205">
        <f t="shared" ref="D269:K269" si="115">D228*21</f>
        <v>-3.6749999999999999E-4</v>
      </c>
      <c r="E269" s="205">
        <f t="shared" si="115"/>
        <v>-3.6749999999999999E-4</v>
      </c>
      <c r="F269" s="205">
        <f t="shared" si="115"/>
        <v>-3.6749999999999999E-4</v>
      </c>
      <c r="G269" s="205">
        <f t="shared" si="115"/>
        <v>-3.6749999999999999E-4</v>
      </c>
      <c r="H269" s="205">
        <f t="shared" si="115"/>
        <v>-3.6749999999999999E-4</v>
      </c>
      <c r="I269" s="205">
        <f t="shared" si="115"/>
        <v>-3.6749999999999999E-4</v>
      </c>
      <c r="J269" s="205">
        <f t="shared" si="115"/>
        <v>-3.6749999999999999E-4</v>
      </c>
      <c r="K269" s="205">
        <f t="shared" si="115"/>
        <v>-3.6749999999999999E-4</v>
      </c>
      <c r="L269" s="205">
        <f t="shared" si="86"/>
        <v>-3.6749999999999999E-4</v>
      </c>
    </row>
    <row r="270" spans="2:12" s="19" customFormat="1" x14ac:dyDescent="0.25">
      <c r="B270" s="158" t="s">
        <v>173</v>
      </c>
      <c r="C270" s="21"/>
      <c r="D270" s="203">
        <f t="shared" ref="D270:K270" si="116">D229*21</f>
        <v>14661.154560568997</v>
      </c>
      <c r="E270" s="203">
        <f t="shared" si="116"/>
        <v>14963.23058009878</v>
      </c>
      <c r="F270" s="203">
        <f t="shared" si="116"/>
        <v>15271.28830298558</v>
      </c>
      <c r="G270" s="203">
        <f t="shared" si="116"/>
        <v>15594.300284264948</v>
      </c>
      <c r="H270" s="203">
        <f t="shared" si="116"/>
        <v>15902.358007151748</v>
      </c>
      <c r="I270" s="203">
        <f t="shared" si="116"/>
        <v>16234.342543466653</v>
      </c>
      <c r="J270" s="203">
        <f t="shared" si="116"/>
        <v>16353.976610607158</v>
      </c>
      <c r="K270" s="203">
        <f t="shared" si="116"/>
        <v>16554.363673067506</v>
      </c>
      <c r="L270" s="204">
        <f t="shared" si="86"/>
        <v>17693.878162580819</v>
      </c>
    </row>
    <row r="271" spans="2:12" s="19" customFormat="1" x14ac:dyDescent="0.25">
      <c r="B271" s="158" t="s">
        <v>193</v>
      </c>
      <c r="C271" s="21"/>
      <c r="D271" s="205">
        <f t="shared" ref="D271:K271" si="117">D230*21</f>
        <v>-3.6749999999999999E-4</v>
      </c>
      <c r="E271" s="205">
        <f t="shared" si="117"/>
        <v>-3.6749999999999999E-4</v>
      </c>
      <c r="F271" s="205">
        <f t="shared" si="117"/>
        <v>-3.6749999999999999E-4</v>
      </c>
      <c r="G271" s="205">
        <f t="shared" si="117"/>
        <v>-3.6749999999999999E-4</v>
      </c>
      <c r="H271" s="205">
        <f t="shared" si="117"/>
        <v>-3.6749999999999999E-4</v>
      </c>
      <c r="I271" s="205">
        <f t="shared" si="117"/>
        <v>-3.6749999999999999E-4</v>
      </c>
      <c r="J271" s="205">
        <f t="shared" si="117"/>
        <v>-3.6749999999999999E-4</v>
      </c>
      <c r="K271" s="205">
        <f t="shared" si="117"/>
        <v>-3.6749999999999999E-4</v>
      </c>
      <c r="L271" s="205">
        <f t="shared" si="86"/>
        <v>-3.6749999999999999E-4</v>
      </c>
    </row>
    <row r="272" spans="2:12" s="19" customFormat="1" x14ac:dyDescent="0.25">
      <c r="B272" s="158" t="s">
        <v>174</v>
      </c>
      <c r="C272" s="21"/>
      <c r="D272" s="205">
        <f t="shared" ref="D272:K272" si="118">D231*21</f>
        <v>-3.6749999999999999E-4</v>
      </c>
      <c r="E272" s="205">
        <f t="shared" si="118"/>
        <v>-3.6749999999999999E-4</v>
      </c>
      <c r="F272" s="205">
        <f t="shared" si="118"/>
        <v>-3.6749999999999999E-4</v>
      </c>
      <c r="G272" s="205">
        <f t="shared" si="118"/>
        <v>-3.6749999999999999E-4</v>
      </c>
      <c r="H272" s="205">
        <f t="shared" si="118"/>
        <v>-3.6749999999999999E-4</v>
      </c>
      <c r="I272" s="205">
        <f t="shared" si="118"/>
        <v>-3.6749999999999999E-4</v>
      </c>
      <c r="J272" s="205">
        <f t="shared" si="118"/>
        <v>-3.6749999999999999E-4</v>
      </c>
      <c r="K272" s="205">
        <f t="shared" si="118"/>
        <v>-3.6749999999999999E-4</v>
      </c>
      <c r="L272" s="205">
        <f t="shared" si="86"/>
        <v>-3.6749999999999999E-4</v>
      </c>
    </row>
    <row r="273" spans="2:12" s="19" customFormat="1" x14ac:dyDescent="0.25">
      <c r="B273" s="158" t="s">
        <v>175</v>
      </c>
      <c r="C273" s="21"/>
      <c r="D273" s="203">
        <f t="shared" ref="D273:K273" si="119">D232*21</f>
        <v>13909.986624711999</v>
      </c>
      <c r="E273" s="203">
        <f t="shared" si="119"/>
        <v>14196.5857039069</v>
      </c>
      <c r="F273" s="203">
        <f t="shared" si="119"/>
        <v>14488.860012392792</v>
      </c>
      <c r="G273" s="203">
        <f t="shared" si="119"/>
        <v>14795.32239410615</v>
      </c>
      <c r="H273" s="203">
        <f t="shared" si="119"/>
        <v>15087.596702592042</v>
      </c>
      <c r="I273" s="203">
        <f t="shared" si="119"/>
        <v>15402.571928241885</v>
      </c>
      <c r="J273" s="203">
        <f t="shared" si="119"/>
        <v>15516.076514061651</v>
      </c>
      <c r="K273" s="203">
        <f t="shared" si="119"/>
        <v>15706.196695309754</v>
      </c>
      <c r="L273" s="204">
        <f t="shared" si="86"/>
        <v>16787.327875243001</v>
      </c>
    </row>
    <row r="274" spans="2:12" s="19" customFormat="1" x14ac:dyDescent="0.25">
      <c r="B274" s="158" t="s">
        <v>176</v>
      </c>
      <c r="C274" s="21"/>
      <c r="D274" s="203">
        <f t="shared" ref="D274:K274" si="120">D233*21</f>
        <v>613.60994010318882</v>
      </c>
      <c r="E274" s="203">
        <f t="shared" si="120"/>
        <v>626.25266573923977</v>
      </c>
      <c r="F274" s="203">
        <f t="shared" si="120"/>
        <v>639.14574237798502</v>
      </c>
      <c r="G274" s="203">
        <f t="shared" si="120"/>
        <v>652.66469652346518</v>
      </c>
      <c r="H274" s="203">
        <f t="shared" si="120"/>
        <v>665.5577731622102</v>
      </c>
      <c r="I274" s="203">
        <f t="shared" si="120"/>
        <v>679.45225381173168</v>
      </c>
      <c r="J274" s="203">
        <f t="shared" si="120"/>
        <v>684.45927386561345</v>
      </c>
      <c r="K274" s="203">
        <f t="shared" si="120"/>
        <v>692.84603245586504</v>
      </c>
      <c r="L274" s="204">
        <f t="shared" si="86"/>
        <v>740.53789846908705</v>
      </c>
    </row>
    <row r="275" spans="2:12" s="19" customFormat="1" x14ac:dyDescent="0.25">
      <c r="B275" s="158" t="s">
        <v>177</v>
      </c>
      <c r="C275" s="21"/>
      <c r="D275" s="203">
        <f t="shared" ref="D275:K275" si="121">D234*21</f>
        <v>7690.5508557959738</v>
      </c>
      <c r="E275" s="203">
        <f t="shared" si="121"/>
        <v>7849.0057055619645</v>
      </c>
      <c r="F275" s="203">
        <f t="shared" si="121"/>
        <v>8010.5982751253041</v>
      </c>
      <c r="G275" s="203">
        <f t="shared" si="121"/>
        <v>8180.0351441820085</v>
      </c>
      <c r="H275" s="203">
        <f t="shared" si="121"/>
        <v>8341.6277137453453</v>
      </c>
      <c r="I275" s="203">
        <f t="shared" si="121"/>
        <v>8515.7711624980711</v>
      </c>
      <c r="J275" s="203">
        <f t="shared" si="121"/>
        <v>8578.5255584449988</v>
      </c>
      <c r="K275" s="203">
        <f t="shared" si="121"/>
        <v>8683.6391716561029</v>
      </c>
      <c r="L275" s="204">
        <f t="shared" si="86"/>
        <v>9281.3747930505888</v>
      </c>
    </row>
    <row r="276" spans="2:12" s="62" customFormat="1" x14ac:dyDescent="0.25">
      <c r="B276" s="23" t="s">
        <v>180</v>
      </c>
      <c r="C276" s="24" t="s">
        <v>178</v>
      </c>
      <c r="D276" s="41">
        <f t="shared" ref="D276:L276" si="122">SUM(D240:D275)</f>
        <v>51059.218769999999</v>
      </c>
      <c r="E276" s="478">
        <f t="shared" si="122"/>
        <v>52111.234769999995</v>
      </c>
      <c r="F276" s="478">
        <f t="shared" si="122"/>
        <v>53184.082770000001</v>
      </c>
      <c r="G276" s="478">
        <f t="shared" si="122"/>
        <v>54309.010770000008</v>
      </c>
      <c r="H276" s="478">
        <f t="shared" si="122"/>
        <v>55381.858769999999</v>
      </c>
      <c r="I276" s="478">
        <f t="shared" si="122"/>
        <v>56538.034770000006</v>
      </c>
      <c r="J276" s="478">
        <f t="shared" si="122"/>
        <v>56954.674769999998</v>
      </c>
      <c r="K276" s="478">
        <f t="shared" si="122"/>
        <v>57652.546770000008</v>
      </c>
      <c r="L276" s="479">
        <f t="shared" si="122"/>
        <v>61621.042770000015</v>
      </c>
    </row>
  </sheetData>
  <mergeCells count="1">
    <mergeCell ref="B115:C115"/>
  </mergeCells>
  <pageMargins left="0.511811024" right="0.511811024" top="0.78740157499999996" bottom="0.78740157499999996" header="0.31496062000000002" footer="0.31496062000000002"/>
  <pageSetup paperSize="9" scale="64" fitToHeight="0" orientation="landscape" horizontalDpi="4294967293" verticalDpi="4294967293"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AA98"/>
  <sheetViews>
    <sheetView topLeftCell="A7" zoomScale="80" zoomScaleNormal="80" workbookViewId="0">
      <selection activeCell="H59" sqref="H59"/>
    </sheetView>
  </sheetViews>
  <sheetFormatPr defaultRowHeight="15.75" x14ac:dyDescent="0.25"/>
  <cols>
    <col min="1" max="1" width="9.140625" style="2"/>
    <col min="2" max="2" width="32.7109375" style="2" customWidth="1"/>
    <col min="3" max="3" width="21" style="2" customWidth="1"/>
    <col min="4" max="5" width="23" style="2" customWidth="1"/>
    <col min="6" max="12" width="17.28515625" style="2" bestFit="1" customWidth="1"/>
    <col min="13" max="13" width="9.140625" style="2"/>
    <col min="14" max="22" width="11.28515625" style="2" bestFit="1" customWidth="1"/>
    <col min="23" max="23" width="4.42578125" style="2" bestFit="1" customWidth="1"/>
    <col min="24" max="24" width="15.140625" style="2" bestFit="1" customWidth="1"/>
    <col min="25" max="16384" width="9.140625" style="2"/>
  </cols>
  <sheetData>
    <row r="2" spans="2:27" x14ac:dyDescent="0.25">
      <c r="B2" s="210" t="s">
        <v>256</v>
      </c>
    </row>
    <row r="4" spans="2:27" x14ac:dyDescent="0.25">
      <c r="B4" s="540" t="s">
        <v>194</v>
      </c>
      <c r="C4" s="519" t="s">
        <v>97</v>
      </c>
      <c r="D4" s="519"/>
      <c r="E4" s="519"/>
      <c r="F4" s="519"/>
      <c r="G4" s="519"/>
      <c r="H4" s="519"/>
      <c r="I4" s="519"/>
      <c r="J4" s="519"/>
      <c r="K4" s="519"/>
      <c r="L4" s="519"/>
    </row>
    <row r="5" spans="2:27" x14ac:dyDescent="0.25">
      <c r="B5" s="541"/>
      <c r="C5" s="128" t="s">
        <v>83</v>
      </c>
      <c r="D5" s="132">
        <v>2005</v>
      </c>
      <c r="E5" s="132">
        <v>2006</v>
      </c>
      <c r="F5" s="132">
        <v>2007</v>
      </c>
      <c r="G5" s="132">
        <v>2008</v>
      </c>
      <c r="H5" s="132">
        <v>2009</v>
      </c>
      <c r="I5" s="132">
        <v>2010</v>
      </c>
      <c r="J5" s="132">
        <v>2011</v>
      </c>
      <c r="K5" s="132">
        <v>2012</v>
      </c>
      <c r="L5" s="132">
        <v>2013</v>
      </c>
    </row>
    <row r="6" spans="2:27" customFormat="1" x14ac:dyDescent="0.25">
      <c r="B6" s="274" t="s">
        <v>31</v>
      </c>
      <c r="C6" s="131"/>
      <c r="D6" s="131"/>
      <c r="E6" s="131"/>
      <c r="F6" s="131"/>
      <c r="G6" s="131"/>
      <c r="H6" s="131"/>
      <c r="I6" s="131"/>
      <c r="J6" s="131"/>
      <c r="K6" s="131"/>
      <c r="L6" s="130"/>
    </row>
    <row r="7" spans="2:27" customFormat="1" x14ac:dyDescent="0.25">
      <c r="B7" s="124" t="s">
        <v>99</v>
      </c>
      <c r="C7" s="211" t="s">
        <v>92</v>
      </c>
      <c r="D7" s="125">
        <v>394000</v>
      </c>
      <c r="E7" s="124">
        <v>401000</v>
      </c>
      <c r="F7" s="125">
        <v>408000</v>
      </c>
      <c r="G7" s="125">
        <v>416000</v>
      </c>
      <c r="H7" s="125">
        <v>423700</v>
      </c>
      <c r="I7" s="125">
        <v>431700</v>
      </c>
      <c r="J7" s="125">
        <v>435700</v>
      </c>
      <c r="K7" s="125">
        <v>441500</v>
      </c>
      <c r="L7" s="125">
        <v>479100</v>
      </c>
      <c r="N7" s="273">
        <f>D7*1000</f>
        <v>394000000</v>
      </c>
      <c r="O7" s="273">
        <f t="shared" ref="O7:V9" si="0">E7*1000</f>
        <v>401000000</v>
      </c>
      <c r="P7" s="273">
        <f t="shared" si="0"/>
        <v>408000000</v>
      </c>
      <c r="Q7" s="273">
        <f t="shared" si="0"/>
        <v>416000000</v>
      </c>
      <c r="R7" s="273">
        <f t="shared" si="0"/>
        <v>423700000</v>
      </c>
      <c r="S7" s="273">
        <f t="shared" si="0"/>
        <v>431700000</v>
      </c>
      <c r="T7" s="273">
        <f t="shared" si="0"/>
        <v>435700000</v>
      </c>
      <c r="U7" s="273">
        <f t="shared" si="0"/>
        <v>441500000</v>
      </c>
      <c r="V7" s="273">
        <f t="shared" si="0"/>
        <v>479100000</v>
      </c>
      <c r="W7" s="273"/>
      <c r="X7" s="273"/>
      <c r="Y7" s="273"/>
      <c r="Z7" s="273"/>
      <c r="AA7" s="273"/>
    </row>
    <row r="8" spans="2:27" customFormat="1" ht="15.75" customHeight="1" x14ac:dyDescent="0.25">
      <c r="B8" s="124" t="s">
        <v>32</v>
      </c>
      <c r="C8" s="211" t="s">
        <v>92</v>
      </c>
      <c r="D8" s="125">
        <v>19900</v>
      </c>
      <c r="E8" s="124">
        <v>20600</v>
      </c>
      <c r="F8" s="125">
        <v>21500</v>
      </c>
      <c r="G8" s="125">
        <v>21700</v>
      </c>
      <c r="H8" s="125">
        <v>22000</v>
      </c>
      <c r="I8" s="125">
        <v>22200</v>
      </c>
      <c r="J8" s="125">
        <v>22200</v>
      </c>
      <c r="K8" s="125">
        <v>22400</v>
      </c>
      <c r="L8" s="125">
        <v>22500</v>
      </c>
      <c r="N8" s="273">
        <f>D8*1000</f>
        <v>19900000</v>
      </c>
      <c r="O8" s="273">
        <f t="shared" si="0"/>
        <v>20600000</v>
      </c>
      <c r="P8" s="273">
        <f t="shared" si="0"/>
        <v>21500000</v>
      </c>
      <c r="Q8" s="273">
        <f t="shared" si="0"/>
        <v>21700000</v>
      </c>
      <c r="R8" s="273">
        <f t="shared" si="0"/>
        <v>22000000</v>
      </c>
      <c r="S8" s="273">
        <f t="shared" si="0"/>
        <v>22200000</v>
      </c>
      <c r="T8" s="273">
        <f t="shared" si="0"/>
        <v>22200000</v>
      </c>
      <c r="U8" s="273">
        <f t="shared" si="0"/>
        <v>22400000</v>
      </c>
      <c r="V8" s="273">
        <f t="shared" si="0"/>
        <v>22500000</v>
      </c>
      <c r="W8" s="273"/>
      <c r="X8" s="273"/>
      <c r="Y8" s="273"/>
      <c r="Z8" s="273"/>
      <c r="AA8" s="273"/>
    </row>
    <row r="9" spans="2:27" customFormat="1" x14ac:dyDescent="0.25">
      <c r="B9" s="124" t="s">
        <v>100</v>
      </c>
      <c r="C9" s="211" t="s">
        <v>92</v>
      </c>
      <c r="D9" s="125">
        <v>76300</v>
      </c>
      <c r="E9" s="124">
        <v>78700</v>
      </c>
      <c r="F9" s="125">
        <v>81100</v>
      </c>
      <c r="G9" s="125">
        <v>83700</v>
      </c>
      <c r="H9" s="125">
        <v>86000</v>
      </c>
      <c r="I9" s="125">
        <v>88900</v>
      </c>
      <c r="J9" s="125">
        <v>88900</v>
      </c>
      <c r="K9" s="125">
        <v>89600</v>
      </c>
      <c r="L9" s="125">
        <v>90000</v>
      </c>
      <c r="N9" s="273">
        <f>D9*1000</f>
        <v>76300000</v>
      </c>
      <c r="O9" s="273">
        <f t="shared" si="0"/>
        <v>78700000</v>
      </c>
      <c r="P9" s="273">
        <f t="shared" si="0"/>
        <v>81100000</v>
      </c>
      <c r="Q9" s="273">
        <f t="shared" si="0"/>
        <v>83700000</v>
      </c>
      <c r="R9" s="273">
        <f t="shared" si="0"/>
        <v>86000000</v>
      </c>
      <c r="S9" s="273">
        <f t="shared" si="0"/>
        <v>88900000</v>
      </c>
      <c r="T9" s="273">
        <f t="shared" si="0"/>
        <v>88900000</v>
      </c>
      <c r="U9" s="273">
        <f t="shared" si="0"/>
        <v>89600000</v>
      </c>
      <c r="V9" s="273">
        <f t="shared" si="0"/>
        <v>90000000</v>
      </c>
      <c r="W9" s="273"/>
      <c r="X9" s="273"/>
      <c r="Y9" s="273"/>
      <c r="Z9" s="273"/>
      <c r="AA9" s="273"/>
    </row>
    <row r="10" spans="2:27" x14ac:dyDescent="0.25">
      <c r="B10" s="218" t="s">
        <v>195</v>
      </c>
      <c r="C10" s="219" t="s">
        <v>92</v>
      </c>
      <c r="D10" s="222">
        <v>490200</v>
      </c>
      <c r="E10" s="222">
        <v>500300</v>
      </c>
      <c r="F10" s="222">
        <v>510600</v>
      </c>
      <c r="G10" s="222">
        <v>521400</v>
      </c>
      <c r="H10" s="222">
        <v>531700</v>
      </c>
      <c r="I10" s="222">
        <v>542800</v>
      </c>
      <c r="J10" s="222">
        <v>546800</v>
      </c>
      <c r="K10" s="222">
        <v>553500</v>
      </c>
      <c r="L10" s="222">
        <v>591600</v>
      </c>
    </row>
    <row r="11" spans="2:27" x14ac:dyDescent="0.25">
      <c r="B11" s="212" t="s">
        <v>143</v>
      </c>
      <c r="C11" s="211" t="s">
        <v>92</v>
      </c>
      <c r="D11" s="195">
        <f t="shared" ref="D11:L11" si="1">D$10*$E60</f>
        <v>0</v>
      </c>
      <c r="E11" s="195">
        <f t="shared" si="1"/>
        <v>0</v>
      </c>
      <c r="F11" s="195">
        <f t="shared" si="1"/>
        <v>0</v>
      </c>
      <c r="G11" s="195">
        <f t="shared" si="1"/>
        <v>0</v>
      </c>
      <c r="H11" s="195">
        <f t="shared" si="1"/>
        <v>0</v>
      </c>
      <c r="I11" s="195">
        <f t="shared" si="1"/>
        <v>0</v>
      </c>
      <c r="J11" s="195">
        <f t="shared" si="1"/>
        <v>0</v>
      </c>
      <c r="K11" s="195">
        <f t="shared" si="1"/>
        <v>0</v>
      </c>
      <c r="L11" s="195">
        <f t="shared" si="1"/>
        <v>0</v>
      </c>
    </row>
    <row r="12" spans="2:27" x14ac:dyDescent="0.25">
      <c r="B12" s="212" t="s">
        <v>144</v>
      </c>
      <c r="C12" s="211" t="s">
        <v>92</v>
      </c>
      <c r="D12" s="195">
        <f t="shared" ref="D12:L12" si="2">D$10*$E61</f>
        <v>1742.0699357282749</v>
      </c>
      <c r="E12" s="195">
        <f t="shared" si="2"/>
        <v>1777.963257537446</v>
      </c>
      <c r="F12" s="195">
        <f t="shared" si="2"/>
        <v>1814.5673381943232</v>
      </c>
      <c r="G12" s="195">
        <f t="shared" si="2"/>
        <v>1852.9483159704664</v>
      </c>
      <c r="H12" s="195">
        <f t="shared" si="2"/>
        <v>1889.5523966273436</v>
      </c>
      <c r="I12" s="195">
        <f t="shared" si="2"/>
        <v>1928.9995126750462</v>
      </c>
      <c r="J12" s="195">
        <f t="shared" si="2"/>
        <v>1943.2146896291733</v>
      </c>
      <c r="K12" s="195">
        <f t="shared" si="2"/>
        <v>1967.0251110273362</v>
      </c>
      <c r="L12" s="195">
        <f t="shared" si="2"/>
        <v>2102.4246715153968</v>
      </c>
    </row>
    <row r="13" spans="2:27" x14ac:dyDescent="0.25">
      <c r="B13" s="212" t="s">
        <v>145</v>
      </c>
      <c r="C13" s="211" t="s">
        <v>92</v>
      </c>
      <c r="D13" s="195">
        <f t="shared" ref="D13:L13" si="3">D$10*$E62</f>
        <v>0</v>
      </c>
      <c r="E13" s="195">
        <f t="shared" si="3"/>
        <v>0</v>
      </c>
      <c r="F13" s="195">
        <f t="shared" si="3"/>
        <v>0</v>
      </c>
      <c r="G13" s="195">
        <f t="shared" si="3"/>
        <v>0</v>
      </c>
      <c r="H13" s="195">
        <f t="shared" si="3"/>
        <v>0</v>
      </c>
      <c r="I13" s="195">
        <f t="shared" si="3"/>
        <v>0</v>
      </c>
      <c r="J13" s="195">
        <f t="shared" si="3"/>
        <v>0</v>
      </c>
      <c r="K13" s="195">
        <f t="shared" si="3"/>
        <v>0</v>
      </c>
      <c r="L13" s="195">
        <f t="shared" si="3"/>
        <v>0</v>
      </c>
    </row>
    <row r="14" spans="2:27" x14ac:dyDescent="0.25">
      <c r="B14" s="212" t="s">
        <v>146</v>
      </c>
      <c r="C14" s="211" t="s">
        <v>92</v>
      </c>
      <c r="D14" s="195">
        <f t="shared" ref="D14:L14" si="4">D$10*$E63</f>
        <v>0</v>
      </c>
      <c r="E14" s="195">
        <f t="shared" si="4"/>
        <v>0</v>
      </c>
      <c r="F14" s="195">
        <f t="shared" si="4"/>
        <v>0</v>
      </c>
      <c r="G14" s="195">
        <f t="shared" si="4"/>
        <v>0</v>
      </c>
      <c r="H14" s="195">
        <f t="shared" si="4"/>
        <v>0</v>
      </c>
      <c r="I14" s="195">
        <f t="shared" si="4"/>
        <v>0</v>
      </c>
      <c r="J14" s="195">
        <f t="shared" si="4"/>
        <v>0</v>
      </c>
      <c r="K14" s="195">
        <f t="shared" si="4"/>
        <v>0</v>
      </c>
      <c r="L14" s="195">
        <f t="shared" si="4"/>
        <v>0</v>
      </c>
    </row>
    <row r="15" spans="2:27" x14ac:dyDescent="0.25">
      <c r="B15" s="212" t="s">
        <v>147</v>
      </c>
      <c r="C15" s="211" t="s">
        <v>92</v>
      </c>
      <c r="D15" s="195">
        <f t="shared" ref="D15:L15" si="5">D$10*$E64</f>
        <v>2077.8634938440741</v>
      </c>
      <c r="E15" s="195">
        <f t="shared" si="5"/>
        <v>2120.6754507755822</v>
      </c>
      <c r="F15" s="195">
        <f t="shared" si="5"/>
        <v>2164.3351692304864</v>
      </c>
      <c r="G15" s="195">
        <f t="shared" si="5"/>
        <v>2210.1142914938805</v>
      </c>
      <c r="H15" s="195">
        <f t="shared" si="5"/>
        <v>2253.7740099487846</v>
      </c>
      <c r="I15" s="195">
        <f t="shared" si="5"/>
        <v>2300.8247744972737</v>
      </c>
      <c r="J15" s="195">
        <f t="shared" si="5"/>
        <v>2317.7800049651973</v>
      </c>
      <c r="K15" s="195">
        <f t="shared" si="5"/>
        <v>2346.1800159989702</v>
      </c>
      <c r="L15" s="195">
        <f t="shared" si="5"/>
        <v>2507.6785862059451</v>
      </c>
    </row>
    <row r="16" spans="2:27" x14ac:dyDescent="0.25">
      <c r="B16" s="212" t="s">
        <v>148</v>
      </c>
      <c r="C16" s="211" t="s">
        <v>92</v>
      </c>
      <c r="D16" s="195">
        <f t="shared" ref="D16:L16" si="6">D$10*$E65</f>
        <v>0</v>
      </c>
      <c r="E16" s="195">
        <f t="shared" si="6"/>
        <v>0</v>
      </c>
      <c r="F16" s="195">
        <f t="shared" si="6"/>
        <v>0</v>
      </c>
      <c r="G16" s="195">
        <f t="shared" si="6"/>
        <v>0</v>
      </c>
      <c r="H16" s="195">
        <f t="shared" si="6"/>
        <v>0</v>
      </c>
      <c r="I16" s="195">
        <f t="shared" si="6"/>
        <v>0</v>
      </c>
      <c r="J16" s="195">
        <f t="shared" si="6"/>
        <v>0</v>
      </c>
      <c r="K16" s="195">
        <f t="shared" si="6"/>
        <v>0</v>
      </c>
      <c r="L16" s="195">
        <f t="shared" si="6"/>
        <v>0</v>
      </c>
    </row>
    <row r="17" spans="2:12" x14ac:dyDescent="0.25">
      <c r="B17" s="212" t="s">
        <v>149</v>
      </c>
      <c r="C17" s="211" t="s">
        <v>92</v>
      </c>
      <c r="D17" s="195">
        <f t="shared" ref="D17:L17" si="7">D$10*$E66</f>
        <v>51.833904944049578</v>
      </c>
      <c r="E17" s="195">
        <f t="shared" si="7"/>
        <v>52.901882177698909</v>
      </c>
      <c r="F17" s="195">
        <f t="shared" si="7"/>
        <v>53.99100747538089</v>
      </c>
      <c r="G17" s="195">
        <f t="shared" si="7"/>
        <v>55.133002933144532</v>
      </c>
      <c r="H17" s="195">
        <f t="shared" si="7"/>
        <v>56.22212823082652</v>
      </c>
      <c r="I17" s="195">
        <f t="shared" si="7"/>
        <v>57.39584578463915</v>
      </c>
      <c r="J17" s="195">
        <f t="shared" si="7"/>
        <v>57.818807065292347</v>
      </c>
      <c r="K17" s="195">
        <f t="shared" si="7"/>
        <v>58.527267210386455</v>
      </c>
      <c r="L17" s="195">
        <f t="shared" si="7"/>
        <v>62.555973408608182</v>
      </c>
    </row>
    <row r="18" spans="2:12" x14ac:dyDescent="0.25">
      <c r="B18" s="212" t="s">
        <v>151</v>
      </c>
      <c r="C18" s="211" t="s">
        <v>92</v>
      </c>
      <c r="D18" s="195">
        <f t="shared" ref="D18:L18" si="8">D$10*$E67</f>
        <v>0</v>
      </c>
      <c r="E18" s="195">
        <f t="shared" si="8"/>
        <v>0</v>
      </c>
      <c r="F18" s="195">
        <f t="shared" si="8"/>
        <v>0</v>
      </c>
      <c r="G18" s="195">
        <f t="shared" si="8"/>
        <v>0</v>
      </c>
      <c r="H18" s="195">
        <f t="shared" si="8"/>
        <v>0</v>
      </c>
      <c r="I18" s="195">
        <f t="shared" si="8"/>
        <v>0</v>
      </c>
      <c r="J18" s="195">
        <f t="shared" si="8"/>
        <v>0</v>
      </c>
      <c r="K18" s="195">
        <f t="shared" si="8"/>
        <v>0</v>
      </c>
      <c r="L18" s="195">
        <f t="shared" si="8"/>
        <v>0</v>
      </c>
    </row>
    <row r="19" spans="2:12" x14ac:dyDescent="0.25">
      <c r="B19" s="212" t="s">
        <v>150</v>
      </c>
      <c r="C19" s="211" t="s">
        <v>92</v>
      </c>
      <c r="D19" s="195">
        <f t="shared" ref="D19:L19" si="9">D$10*$E68</f>
        <v>0</v>
      </c>
      <c r="E19" s="195">
        <f t="shared" si="9"/>
        <v>0</v>
      </c>
      <c r="F19" s="195">
        <f t="shared" si="9"/>
        <v>0</v>
      </c>
      <c r="G19" s="195">
        <f t="shared" si="9"/>
        <v>0</v>
      </c>
      <c r="H19" s="195">
        <f t="shared" si="9"/>
        <v>0</v>
      </c>
      <c r="I19" s="195">
        <f t="shared" si="9"/>
        <v>0</v>
      </c>
      <c r="J19" s="195">
        <f t="shared" si="9"/>
        <v>0</v>
      </c>
      <c r="K19" s="195">
        <f t="shared" si="9"/>
        <v>0</v>
      </c>
      <c r="L19" s="195">
        <f t="shared" si="9"/>
        <v>0</v>
      </c>
    </row>
    <row r="20" spans="2:12" x14ac:dyDescent="0.25">
      <c r="B20" s="212" t="s">
        <v>152</v>
      </c>
      <c r="C20" s="211" t="s">
        <v>92</v>
      </c>
      <c r="D20" s="195">
        <f t="shared" ref="D20:L20" si="10">D$10*$E69</f>
        <v>0</v>
      </c>
      <c r="E20" s="195">
        <f t="shared" si="10"/>
        <v>0</v>
      </c>
      <c r="F20" s="195">
        <f t="shared" si="10"/>
        <v>0</v>
      </c>
      <c r="G20" s="195">
        <f t="shared" si="10"/>
        <v>0</v>
      </c>
      <c r="H20" s="195">
        <f t="shared" si="10"/>
        <v>0</v>
      </c>
      <c r="I20" s="195">
        <f t="shared" si="10"/>
        <v>0</v>
      </c>
      <c r="J20" s="195">
        <f t="shared" si="10"/>
        <v>0</v>
      </c>
      <c r="K20" s="195">
        <f t="shared" si="10"/>
        <v>0</v>
      </c>
      <c r="L20" s="195">
        <f t="shared" si="10"/>
        <v>0</v>
      </c>
    </row>
    <row r="21" spans="2:12" x14ac:dyDescent="0.25">
      <c r="B21" s="212" t="s">
        <v>153</v>
      </c>
      <c r="C21" s="211" t="s">
        <v>92</v>
      </c>
      <c r="D21" s="195">
        <f t="shared" ref="D21:L21" si="11">D$10*$E70</f>
        <v>0</v>
      </c>
      <c r="E21" s="195">
        <f t="shared" si="11"/>
        <v>0</v>
      </c>
      <c r="F21" s="195">
        <f t="shared" si="11"/>
        <v>0</v>
      </c>
      <c r="G21" s="195">
        <f t="shared" si="11"/>
        <v>0</v>
      </c>
      <c r="H21" s="195">
        <f t="shared" si="11"/>
        <v>0</v>
      </c>
      <c r="I21" s="195">
        <f t="shared" si="11"/>
        <v>0</v>
      </c>
      <c r="J21" s="195">
        <f t="shared" si="11"/>
        <v>0</v>
      </c>
      <c r="K21" s="195">
        <f t="shared" si="11"/>
        <v>0</v>
      </c>
      <c r="L21" s="195">
        <f t="shared" si="11"/>
        <v>0</v>
      </c>
    </row>
    <row r="22" spans="2:12" x14ac:dyDescent="0.25">
      <c r="B22" s="212" t="s">
        <v>154</v>
      </c>
      <c r="C22" s="211" t="s">
        <v>92</v>
      </c>
      <c r="D22" s="195">
        <f t="shared" ref="D22:L22" si="12">D$10*$E71</f>
        <v>2235.6188567172685</v>
      </c>
      <c r="E22" s="195">
        <f t="shared" si="12"/>
        <v>2281.6811791424921</v>
      </c>
      <c r="F22" s="195">
        <f t="shared" si="12"/>
        <v>2328.6556267642541</v>
      </c>
      <c r="G22" s="195">
        <f t="shared" si="12"/>
        <v>2377.9103873773643</v>
      </c>
      <c r="H22" s="195">
        <f t="shared" si="12"/>
        <v>2424.8848349991263</v>
      </c>
      <c r="I22" s="195">
        <f t="shared" si="12"/>
        <v>2475.5077834070448</v>
      </c>
      <c r="J22" s="195">
        <f t="shared" si="12"/>
        <v>2493.7502873378262</v>
      </c>
      <c r="K22" s="195">
        <f t="shared" si="12"/>
        <v>2524.3064814218856</v>
      </c>
      <c r="L22" s="195">
        <f t="shared" si="12"/>
        <v>2698.0663313625787</v>
      </c>
    </row>
    <row r="23" spans="2:12" x14ac:dyDescent="0.25">
      <c r="B23" s="212" t="s">
        <v>155</v>
      </c>
      <c r="C23" s="211" t="s">
        <v>92</v>
      </c>
      <c r="D23" s="195">
        <f t="shared" ref="D23:L23" si="13">D$10*$E72</f>
        <v>42161.247551881715</v>
      </c>
      <c r="E23" s="195">
        <f t="shared" si="13"/>
        <v>43029.930946973531</v>
      </c>
      <c r="F23" s="195">
        <f t="shared" si="13"/>
        <v>43915.815993453296</v>
      </c>
      <c r="G23" s="195">
        <f t="shared" si="13"/>
        <v>44844.70516840295</v>
      </c>
      <c r="H23" s="195">
        <f t="shared" si="13"/>
        <v>45730.590214882723</v>
      </c>
      <c r="I23" s="195">
        <f t="shared" si="13"/>
        <v>46685.281866914316</v>
      </c>
      <c r="J23" s="195">
        <f t="shared" si="13"/>
        <v>47029.314894673444</v>
      </c>
      <c r="K23" s="195">
        <f t="shared" si="13"/>
        <v>47605.570216169996</v>
      </c>
      <c r="L23" s="195">
        <f t="shared" si="13"/>
        <v>50882.484805575732</v>
      </c>
    </row>
    <row r="24" spans="2:12" x14ac:dyDescent="0.25">
      <c r="B24" s="212" t="s">
        <v>156</v>
      </c>
      <c r="C24" s="211" t="s">
        <v>92</v>
      </c>
      <c r="D24" s="195">
        <f t="shared" ref="D24:L24" si="14">D$10*$E73</f>
        <v>9201.6449515893237</v>
      </c>
      <c r="E24" s="195">
        <f t="shared" si="14"/>
        <v>9391.2341274584633</v>
      </c>
      <c r="F24" s="195">
        <f t="shared" si="14"/>
        <v>9584.5775444339215</v>
      </c>
      <c r="G24" s="195">
        <f t="shared" si="14"/>
        <v>9787.30656417518</v>
      </c>
      <c r="H24" s="195">
        <f t="shared" si="14"/>
        <v>9980.6499811506383</v>
      </c>
      <c r="I24" s="195">
        <f t="shared" si="14"/>
        <v>10189.010362551377</v>
      </c>
      <c r="J24" s="195">
        <f t="shared" si="14"/>
        <v>10264.095184677768</v>
      </c>
      <c r="K24" s="195">
        <f t="shared" si="14"/>
        <v>10389.862261739474</v>
      </c>
      <c r="L24" s="195">
        <f t="shared" si="14"/>
        <v>11105.045192493357</v>
      </c>
    </row>
    <row r="25" spans="2:12" x14ac:dyDescent="0.25">
      <c r="B25" s="212" t="s">
        <v>157</v>
      </c>
      <c r="C25" s="211" t="s">
        <v>92</v>
      </c>
      <c r="D25" s="195">
        <f t="shared" ref="D25:L25" si="15">D$10*$E74</f>
        <v>0</v>
      </c>
      <c r="E25" s="195">
        <f t="shared" si="15"/>
        <v>0</v>
      </c>
      <c r="F25" s="195">
        <f t="shared" si="15"/>
        <v>0</v>
      </c>
      <c r="G25" s="195">
        <f t="shared" si="15"/>
        <v>0</v>
      </c>
      <c r="H25" s="195">
        <f t="shared" si="15"/>
        <v>0</v>
      </c>
      <c r="I25" s="195">
        <f t="shared" si="15"/>
        <v>0</v>
      </c>
      <c r="J25" s="195">
        <f t="shared" si="15"/>
        <v>0</v>
      </c>
      <c r="K25" s="195">
        <f t="shared" si="15"/>
        <v>0</v>
      </c>
      <c r="L25" s="195">
        <f t="shared" si="15"/>
        <v>0</v>
      </c>
    </row>
    <row r="26" spans="2:12" x14ac:dyDescent="0.25">
      <c r="B26" s="212" t="s">
        <v>158</v>
      </c>
      <c r="C26" s="211" t="s">
        <v>92</v>
      </c>
      <c r="D26" s="195">
        <f t="shared" ref="D26:L26" si="16">D$10*$E75</f>
        <v>0</v>
      </c>
      <c r="E26" s="195">
        <f t="shared" si="16"/>
        <v>0</v>
      </c>
      <c r="F26" s="195">
        <f t="shared" si="16"/>
        <v>0</v>
      </c>
      <c r="G26" s="195">
        <f t="shared" si="16"/>
        <v>0</v>
      </c>
      <c r="H26" s="195">
        <f t="shared" si="16"/>
        <v>0</v>
      </c>
      <c r="I26" s="195">
        <f t="shared" si="16"/>
        <v>0</v>
      </c>
      <c r="J26" s="195">
        <f t="shared" si="16"/>
        <v>0</v>
      </c>
      <c r="K26" s="195">
        <f t="shared" si="16"/>
        <v>0</v>
      </c>
      <c r="L26" s="195">
        <f t="shared" si="16"/>
        <v>0</v>
      </c>
    </row>
    <row r="27" spans="2:12" x14ac:dyDescent="0.25">
      <c r="B27" s="212" t="s">
        <v>159</v>
      </c>
      <c r="C27" s="211" t="s">
        <v>92</v>
      </c>
      <c r="D27" s="195">
        <f t="shared" ref="D27:L27" si="17">D$10*$E76</f>
        <v>9447.2925880632974</v>
      </c>
      <c r="E27" s="195">
        <f t="shared" si="17"/>
        <v>9641.9430473440789</v>
      </c>
      <c r="F27" s="195">
        <f t="shared" si="17"/>
        <v>9840.4479711650747</v>
      </c>
      <c r="G27" s="195">
        <f t="shared" si="17"/>
        <v>10048.589056336605</v>
      </c>
      <c r="H27" s="195">
        <f t="shared" si="17"/>
        <v>10247.093980157599</v>
      </c>
      <c r="I27" s="195">
        <f t="shared" si="17"/>
        <v>10461.016762139448</v>
      </c>
      <c r="J27" s="195">
        <f t="shared" si="17"/>
        <v>10538.106052943718</v>
      </c>
      <c r="K27" s="195">
        <f t="shared" si="17"/>
        <v>10667.230615040871</v>
      </c>
      <c r="L27" s="195">
        <f t="shared" si="17"/>
        <v>11401.506109951544</v>
      </c>
    </row>
    <row r="28" spans="2:12" x14ac:dyDescent="0.25">
      <c r="B28" s="212" t="s">
        <v>160</v>
      </c>
      <c r="C28" s="211" t="s">
        <v>92</v>
      </c>
      <c r="D28" s="195">
        <f t="shared" ref="D28:L28" si="18">D$10*$E77</f>
        <v>16345.709241703984</v>
      </c>
      <c r="E28" s="195">
        <f t="shared" si="18"/>
        <v>16682.493540645661</v>
      </c>
      <c r="F28" s="195">
        <f t="shared" si="18"/>
        <v>17025.946835605984</v>
      </c>
      <c r="G28" s="195">
        <f t="shared" si="18"/>
        <v>17386.072620612929</v>
      </c>
      <c r="H28" s="195">
        <f t="shared" si="18"/>
        <v>17729.525915573253</v>
      </c>
      <c r="I28" s="195">
        <f t="shared" si="18"/>
        <v>18099.655194608164</v>
      </c>
      <c r="J28" s="195">
        <f t="shared" si="18"/>
        <v>18233.035114981107</v>
      </c>
      <c r="K28" s="195">
        <f t="shared" si="18"/>
        <v>18456.446481605784</v>
      </c>
      <c r="L28" s="195">
        <f t="shared" si="18"/>
        <v>19726.890223158051</v>
      </c>
    </row>
    <row r="29" spans="2:12" x14ac:dyDescent="0.25">
      <c r="B29" s="212" t="s">
        <v>161</v>
      </c>
      <c r="C29" s="211" t="s">
        <v>92</v>
      </c>
      <c r="D29" s="195">
        <f t="shared" ref="D29:L29" si="19">D$10*$E78</f>
        <v>0</v>
      </c>
      <c r="E29" s="195">
        <f t="shared" si="19"/>
        <v>0</v>
      </c>
      <c r="F29" s="195">
        <f t="shared" si="19"/>
        <v>0</v>
      </c>
      <c r="G29" s="195">
        <f t="shared" si="19"/>
        <v>0</v>
      </c>
      <c r="H29" s="195">
        <f t="shared" si="19"/>
        <v>0</v>
      </c>
      <c r="I29" s="195">
        <f t="shared" si="19"/>
        <v>0</v>
      </c>
      <c r="J29" s="195">
        <f t="shared" si="19"/>
        <v>0</v>
      </c>
      <c r="K29" s="195">
        <f t="shared" si="19"/>
        <v>0</v>
      </c>
      <c r="L29" s="195">
        <f t="shared" si="19"/>
        <v>0</v>
      </c>
    </row>
    <row r="30" spans="2:12" x14ac:dyDescent="0.25">
      <c r="B30" s="212" t="s">
        <v>162</v>
      </c>
      <c r="C30" s="211" t="s">
        <v>92</v>
      </c>
      <c r="D30" s="195">
        <f t="shared" ref="D30:L30" si="20">D$10*$E79</f>
        <v>15234.660757468484</v>
      </c>
      <c r="E30" s="195">
        <f t="shared" si="20"/>
        <v>15548.553196575853</v>
      </c>
      <c r="F30" s="195">
        <f t="shared" si="20"/>
        <v>15868.661327546732</v>
      </c>
      <c r="G30" s="195">
        <f t="shared" si="20"/>
        <v>16204.308688176392</v>
      </c>
      <c r="H30" s="195">
        <f t="shared" si="20"/>
        <v>16524.416819147275</v>
      </c>
      <c r="I30" s="195">
        <f t="shared" si="20"/>
        <v>16869.387717572201</v>
      </c>
      <c r="J30" s="195">
        <f t="shared" si="20"/>
        <v>16993.701554842446</v>
      </c>
      <c r="K30" s="195">
        <f t="shared" si="20"/>
        <v>17201.927232270107</v>
      </c>
      <c r="L30" s="195">
        <f t="shared" si="20"/>
        <v>18386.016532269186</v>
      </c>
    </row>
    <row r="31" spans="2:12" x14ac:dyDescent="0.25">
      <c r="B31" s="212" t="s">
        <v>163</v>
      </c>
      <c r="C31" s="211" t="s">
        <v>92</v>
      </c>
      <c r="D31" s="195">
        <f t="shared" ref="D31:L31" si="21">D$10*$E80</f>
        <v>15297.762902617762</v>
      </c>
      <c r="E31" s="195">
        <f t="shared" si="21"/>
        <v>15612.955487922616</v>
      </c>
      <c r="F31" s="195">
        <f t="shared" si="21"/>
        <v>15934.389510560239</v>
      </c>
      <c r="G31" s="195">
        <f t="shared" si="21"/>
        <v>16271.427126529787</v>
      </c>
      <c r="H31" s="195">
        <f t="shared" si="21"/>
        <v>16592.861149167409</v>
      </c>
      <c r="I31" s="195">
        <f t="shared" si="21"/>
        <v>16939.260921136109</v>
      </c>
      <c r="J31" s="195">
        <f t="shared" si="21"/>
        <v>17064.089667791497</v>
      </c>
      <c r="K31" s="195">
        <f t="shared" si="21"/>
        <v>17273.177818439272</v>
      </c>
      <c r="L31" s="195">
        <f t="shared" si="21"/>
        <v>18462.171630331839</v>
      </c>
    </row>
    <row r="32" spans="2:12" x14ac:dyDescent="0.25">
      <c r="B32" s="212" t="s">
        <v>164</v>
      </c>
      <c r="C32" s="211" t="s">
        <v>92</v>
      </c>
      <c r="D32" s="195">
        <f t="shared" ref="D32:L32" si="22">D$10*$E81</f>
        <v>0</v>
      </c>
      <c r="E32" s="195">
        <f t="shared" si="22"/>
        <v>0</v>
      </c>
      <c r="F32" s="195">
        <f t="shared" si="22"/>
        <v>0</v>
      </c>
      <c r="G32" s="195">
        <f t="shared" si="22"/>
        <v>0</v>
      </c>
      <c r="H32" s="195">
        <f t="shared" si="22"/>
        <v>0</v>
      </c>
      <c r="I32" s="195">
        <f t="shared" si="22"/>
        <v>0</v>
      </c>
      <c r="J32" s="195">
        <f t="shared" si="22"/>
        <v>0</v>
      </c>
      <c r="K32" s="195">
        <f t="shared" si="22"/>
        <v>0</v>
      </c>
      <c r="L32" s="195">
        <f t="shared" si="22"/>
        <v>0</v>
      </c>
    </row>
    <row r="33" spans="2:12" x14ac:dyDescent="0.25">
      <c r="B33" s="212" t="s">
        <v>165</v>
      </c>
      <c r="C33" s="211" t="s">
        <v>92</v>
      </c>
      <c r="D33" s="195">
        <f t="shared" ref="D33:L33" si="23">D$10*$E82</f>
        <v>0</v>
      </c>
      <c r="E33" s="195">
        <f t="shared" si="23"/>
        <v>0</v>
      </c>
      <c r="F33" s="195">
        <f t="shared" si="23"/>
        <v>0</v>
      </c>
      <c r="G33" s="195">
        <f t="shared" si="23"/>
        <v>0</v>
      </c>
      <c r="H33" s="195">
        <f t="shared" si="23"/>
        <v>0</v>
      </c>
      <c r="I33" s="195">
        <f t="shared" si="23"/>
        <v>0</v>
      </c>
      <c r="J33" s="195">
        <f t="shared" si="23"/>
        <v>0</v>
      </c>
      <c r="K33" s="195">
        <f t="shared" si="23"/>
        <v>0</v>
      </c>
      <c r="L33" s="195">
        <f t="shared" si="23"/>
        <v>0</v>
      </c>
    </row>
    <row r="34" spans="2:12" x14ac:dyDescent="0.25">
      <c r="B34" s="212" t="s">
        <v>166</v>
      </c>
      <c r="C34" s="211" t="s">
        <v>92</v>
      </c>
      <c r="D34" s="195">
        <f t="shared" ref="D34:L34" si="24">D$10*$E83</f>
        <v>0</v>
      </c>
      <c r="E34" s="195">
        <f t="shared" si="24"/>
        <v>0</v>
      </c>
      <c r="F34" s="195">
        <f t="shared" si="24"/>
        <v>0</v>
      </c>
      <c r="G34" s="195">
        <f t="shared" si="24"/>
        <v>0</v>
      </c>
      <c r="H34" s="195">
        <f t="shared" si="24"/>
        <v>0</v>
      </c>
      <c r="I34" s="195">
        <f t="shared" si="24"/>
        <v>0</v>
      </c>
      <c r="J34" s="195">
        <f t="shared" si="24"/>
        <v>0</v>
      </c>
      <c r="K34" s="195">
        <f t="shared" si="24"/>
        <v>0</v>
      </c>
      <c r="L34" s="195">
        <f t="shared" si="24"/>
        <v>0</v>
      </c>
    </row>
    <row r="35" spans="2:12" x14ac:dyDescent="0.25">
      <c r="B35" s="212" t="s">
        <v>167</v>
      </c>
      <c r="C35" s="211" t="s">
        <v>92</v>
      </c>
      <c r="D35" s="195">
        <f t="shared" ref="D35:L35" si="25">D$10*$E84</f>
        <v>0</v>
      </c>
      <c r="E35" s="195">
        <f t="shared" si="25"/>
        <v>0</v>
      </c>
      <c r="F35" s="195">
        <f t="shared" si="25"/>
        <v>0</v>
      </c>
      <c r="G35" s="195">
        <f t="shared" si="25"/>
        <v>0</v>
      </c>
      <c r="H35" s="195">
        <f t="shared" si="25"/>
        <v>0</v>
      </c>
      <c r="I35" s="195">
        <f t="shared" si="25"/>
        <v>0</v>
      </c>
      <c r="J35" s="195">
        <f t="shared" si="25"/>
        <v>0</v>
      </c>
      <c r="K35" s="195">
        <f t="shared" si="25"/>
        <v>0</v>
      </c>
      <c r="L35" s="195">
        <f t="shared" si="25"/>
        <v>0</v>
      </c>
    </row>
    <row r="36" spans="2:12" x14ac:dyDescent="0.25">
      <c r="B36" s="212" t="s">
        <v>168</v>
      </c>
      <c r="C36" s="211" t="s">
        <v>92</v>
      </c>
      <c r="D36" s="195">
        <f t="shared" ref="D36:L36" si="26">D$10*$E85</f>
        <v>0</v>
      </c>
      <c r="E36" s="195">
        <f t="shared" si="26"/>
        <v>0</v>
      </c>
      <c r="F36" s="195">
        <f t="shared" si="26"/>
        <v>0</v>
      </c>
      <c r="G36" s="195">
        <f t="shared" si="26"/>
        <v>0</v>
      </c>
      <c r="H36" s="195">
        <f t="shared" si="26"/>
        <v>0</v>
      </c>
      <c r="I36" s="195">
        <f t="shared" si="26"/>
        <v>0</v>
      </c>
      <c r="J36" s="195">
        <f t="shared" si="26"/>
        <v>0</v>
      </c>
      <c r="K36" s="195">
        <f t="shared" si="26"/>
        <v>0</v>
      </c>
      <c r="L36" s="195">
        <f t="shared" si="26"/>
        <v>0</v>
      </c>
    </row>
    <row r="37" spans="2:12" x14ac:dyDescent="0.25">
      <c r="B37" s="212" t="s">
        <v>169</v>
      </c>
      <c r="C37" s="211" t="s">
        <v>92</v>
      </c>
      <c r="D37" s="195">
        <f t="shared" ref="D37:L37" si="27">D$10*$E86</f>
        <v>0</v>
      </c>
      <c r="E37" s="195">
        <f t="shared" si="27"/>
        <v>0</v>
      </c>
      <c r="F37" s="195">
        <f t="shared" si="27"/>
        <v>0</v>
      </c>
      <c r="G37" s="195">
        <f t="shared" si="27"/>
        <v>0</v>
      </c>
      <c r="H37" s="195">
        <f t="shared" si="27"/>
        <v>0</v>
      </c>
      <c r="I37" s="195">
        <f t="shared" si="27"/>
        <v>0</v>
      </c>
      <c r="J37" s="195">
        <f t="shared" si="27"/>
        <v>0</v>
      </c>
      <c r="K37" s="195">
        <f t="shared" si="27"/>
        <v>0</v>
      </c>
      <c r="L37" s="195">
        <f t="shared" si="27"/>
        <v>0</v>
      </c>
    </row>
    <row r="38" spans="2:12" x14ac:dyDescent="0.25">
      <c r="B38" s="212" t="s">
        <v>170</v>
      </c>
      <c r="C38" s="211" t="s">
        <v>92</v>
      </c>
      <c r="D38" s="195">
        <f t="shared" ref="D38:L38" si="28">D$10*$E87</f>
        <v>11595.019171179787</v>
      </c>
      <c r="E38" s="195">
        <f t="shared" si="28"/>
        <v>11833.921034967865</v>
      </c>
      <c r="F38" s="195">
        <f t="shared" si="28"/>
        <v>12077.553628731945</v>
      </c>
      <c r="G38" s="195">
        <f t="shared" si="28"/>
        <v>12333.013047436029</v>
      </c>
      <c r="H38" s="195">
        <f t="shared" si="28"/>
        <v>12576.645641200108</v>
      </c>
      <c r="I38" s="195">
        <f t="shared" si="28"/>
        <v>12839.201154868193</v>
      </c>
      <c r="J38" s="195">
        <f t="shared" si="28"/>
        <v>12933.815754388224</v>
      </c>
      <c r="K38" s="195">
        <f t="shared" si="28"/>
        <v>13092.295208584275</v>
      </c>
      <c r="L38" s="195">
        <f t="shared" si="28"/>
        <v>13993.499269012571</v>
      </c>
    </row>
    <row r="39" spans="2:12" x14ac:dyDescent="0.25">
      <c r="B39" s="212" t="s">
        <v>171</v>
      </c>
      <c r="C39" s="211" t="s">
        <v>92</v>
      </c>
      <c r="D39" s="195">
        <f t="shared" ref="D39:L39" si="29">D$10*$E88</f>
        <v>10783.705876403359</v>
      </c>
      <c r="E39" s="195">
        <f t="shared" si="29"/>
        <v>11005.891574795185</v>
      </c>
      <c r="F39" s="195">
        <f t="shared" si="29"/>
        <v>11232.476989986852</v>
      </c>
      <c r="G39" s="195">
        <f t="shared" si="29"/>
        <v>11470.061697178113</v>
      </c>
      <c r="H39" s="195">
        <f t="shared" si="29"/>
        <v>11696.647112369779</v>
      </c>
      <c r="I39" s="195">
        <f t="shared" si="29"/>
        <v>11940.831394760797</v>
      </c>
      <c r="J39" s="195">
        <f t="shared" si="29"/>
        <v>12028.82573075756</v>
      </c>
      <c r="K39" s="195">
        <f t="shared" si="29"/>
        <v>12176.216243552139</v>
      </c>
      <c r="L39" s="195">
        <f t="shared" si="29"/>
        <v>13014.362293921311</v>
      </c>
    </row>
    <row r="40" spans="2:12" x14ac:dyDescent="0.25">
      <c r="B40" s="212" t="s">
        <v>172</v>
      </c>
      <c r="C40" s="211" t="s">
        <v>92</v>
      </c>
      <c r="D40" s="195">
        <f t="shared" ref="D40:L40" si="30">D$10*$E89</f>
        <v>0</v>
      </c>
      <c r="E40" s="195">
        <f t="shared" si="30"/>
        <v>0</v>
      </c>
      <c r="F40" s="195">
        <f t="shared" si="30"/>
        <v>0</v>
      </c>
      <c r="G40" s="195">
        <f t="shared" si="30"/>
        <v>0</v>
      </c>
      <c r="H40" s="195">
        <f t="shared" si="30"/>
        <v>0</v>
      </c>
      <c r="I40" s="195">
        <f t="shared" si="30"/>
        <v>0</v>
      </c>
      <c r="J40" s="195">
        <f t="shared" si="30"/>
        <v>0</v>
      </c>
      <c r="K40" s="195">
        <f t="shared" si="30"/>
        <v>0</v>
      </c>
      <c r="L40" s="195">
        <f t="shared" si="30"/>
        <v>0</v>
      </c>
    </row>
    <row r="41" spans="2:12" x14ac:dyDescent="0.25">
      <c r="B41" s="212" t="s">
        <v>173</v>
      </c>
      <c r="C41" s="211" t="s">
        <v>92</v>
      </c>
      <c r="D41" s="195">
        <f t="shared" ref="D41:L41" si="31">D$10*$E90</f>
        <v>140756.09569958714</v>
      </c>
      <c r="E41" s="195">
        <f t="shared" si="31"/>
        <v>143656.2110944583</v>
      </c>
      <c r="F41" s="195">
        <f t="shared" si="31"/>
        <v>146613.75451695063</v>
      </c>
      <c r="G41" s="195">
        <f t="shared" si="31"/>
        <v>149714.86800849601</v>
      </c>
      <c r="H41" s="195">
        <f t="shared" si="31"/>
        <v>152672.41143098834</v>
      </c>
      <c r="I41" s="195">
        <f t="shared" si="31"/>
        <v>155859.66696396554</v>
      </c>
      <c r="J41" s="195">
        <f t="shared" si="31"/>
        <v>157008.22751638974</v>
      </c>
      <c r="K41" s="195">
        <f t="shared" si="31"/>
        <v>158932.0664417003</v>
      </c>
      <c r="L41" s="195">
        <f t="shared" si="31"/>
        <v>169872.1057035409</v>
      </c>
    </row>
    <row r="42" spans="2:12" x14ac:dyDescent="0.25">
      <c r="B42" s="212" t="s">
        <v>193</v>
      </c>
      <c r="C42" s="211" t="s">
        <v>92</v>
      </c>
      <c r="D42" s="195">
        <f t="shared" ref="D42:L42" si="32">D$10*$E91</f>
        <v>0</v>
      </c>
      <c r="E42" s="195">
        <f t="shared" si="32"/>
        <v>0</v>
      </c>
      <c r="F42" s="195">
        <f t="shared" si="32"/>
        <v>0</v>
      </c>
      <c r="G42" s="195">
        <f t="shared" si="32"/>
        <v>0</v>
      </c>
      <c r="H42" s="195">
        <f t="shared" si="32"/>
        <v>0</v>
      </c>
      <c r="I42" s="195">
        <f t="shared" si="32"/>
        <v>0</v>
      </c>
      <c r="J42" s="195">
        <f t="shared" si="32"/>
        <v>0</v>
      </c>
      <c r="K42" s="195">
        <f t="shared" si="32"/>
        <v>0</v>
      </c>
      <c r="L42" s="195">
        <f t="shared" si="32"/>
        <v>0</v>
      </c>
    </row>
    <row r="43" spans="2:12" x14ac:dyDescent="0.25">
      <c r="B43" s="212" t="s">
        <v>174</v>
      </c>
      <c r="C43" s="211" t="s">
        <v>92</v>
      </c>
      <c r="D43" s="195">
        <f t="shared" ref="D43:L43" si="33">D$10*$E92</f>
        <v>0</v>
      </c>
      <c r="E43" s="195">
        <f t="shared" si="33"/>
        <v>0</v>
      </c>
      <c r="F43" s="195">
        <f t="shared" si="33"/>
        <v>0</v>
      </c>
      <c r="G43" s="195">
        <f t="shared" si="33"/>
        <v>0</v>
      </c>
      <c r="H43" s="195">
        <f t="shared" si="33"/>
        <v>0</v>
      </c>
      <c r="I43" s="195">
        <f t="shared" si="33"/>
        <v>0</v>
      </c>
      <c r="J43" s="195">
        <f t="shared" si="33"/>
        <v>0</v>
      </c>
      <c r="K43" s="195">
        <f t="shared" si="33"/>
        <v>0</v>
      </c>
      <c r="L43" s="195">
        <f t="shared" si="33"/>
        <v>0</v>
      </c>
    </row>
    <row r="44" spans="2:12" x14ac:dyDescent="0.25">
      <c r="B44" s="212" t="s">
        <v>175</v>
      </c>
      <c r="C44" s="211" t="s">
        <v>92</v>
      </c>
      <c r="D44" s="195">
        <f t="shared" ref="D44:L44" si="34">D$10*$E93</f>
        <v>133544.42196824113</v>
      </c>
      <c r="E44" s="195">
        <f t="shared" si="34"/>
        <v>136295.94922625669</v>
      </c>
      <c r="F44" s="195">
        <f t="shared" si="34"/>
        <v>139101.96217254983</v>
      </c>
      <c r="G44" s="195">
        <f t="shared" si="34"/>
        <v>142044.18933953677</v>
      </c>
      <c r="H44" s="195">
        <f t="shared" si="34"/>
        <v>144850.20228582987</v>
      </c>
      <c r="I44" s="195">
        <f t="shared" si="34"/>
        <v>147874.15798523315</v>
      </c>
      <c r="J44" s="195">
        <f t="shared" si="34"/>
        <v>148963.87175078387</v>
      </c>
      <c r="K44" s="195">
        <f t="shared" si="34"/>
        <v>150789.14230808133</v>
      </c>
      <c r="L44" s="195">
        <f t="shared" si="34"/>
        <v>161168.66592495196</v>
      </c>
    </row>
    <row r="45" spans="2:12" x14ac:dyDescent="0.25">
      <c r="B45" s="212" t="s">
        <v>176</v>
      </c>
      <c r="C45" s="211" t="s">
        <v>92</v>
      </c>
      <c r="D45" s="195">
        <f t="shared" ref="D45:L45" si="35">D$10*$E94</f>
        <v>5891.0359792932868</v>
      </c>
      <c r="E45" s="195">
        <f t="shared" si="35"/>
        <v>6012.413913587171</v>
      </c>
      <c r="F45" s="195">
        <f t="shared" si="35"/>
        <v>6136.1953713324201</v>
      </c>
      <c r="G45" s="195">
        <f t="shared" si="35"/>
        <v>6265.9856377060787</v>
      </c>
      <c r="H45" s="195">
        <f t="shared" si="35"/>
        <v>6389.7670954513269</v>
      </c>
      <c r="I45" s="195">
        <f t="shared" si="35"/>
        <v>6523.1626470020319</v>
      </c>
      <c r="J45" s="195">
        <f t="shared" si="35"/>
        <v>6571.2331160293134</v>
      </c>
      <c r="K45" s="195">
        <f t="shared" si="35"/>
        <v>6651.751151650009</v>
      </c>
      <c r="L45" s="195">
        <f t="shared" si="35"/>
        <v>7109.6223691348605</v>
      </c>
    </row>
    <row r="46" spans="2:12" x14ac:dyDescent="0.25">
      <c r="B46" s="212" t="s">
        <v>177</v>
      </c>
      <c r="C46" s="211" t="s">
        <v>92</v>
      </c>
      <c r="D46" s="195">
        <f t="shared" ref="D46:L46" si="36">D$10*$E95</f>
        <v>73834.017120737059</v>
      </c>
      <c r="E46" s="195">
        <f t="shared" si="36"/>
        <v>75355.281039381371</v>
      </c>
      <c r="F46" s="195">
        <f t="shared" si="36"/>
        <v>76906.668996018649</v>
      </c>
      <c r="G46" s="195">
        <f t="shared" si="36"/>
        <v>78533.367047638312</v>
      </c>
      <c r="H46" s="195">
        <f t="shared" si="36"/>
        <v>80084.75500427559</v>
      </c>
      <c r="I46" s="195">
        <f t="shared" si="36"/>
        <v>81756.639112884688</v>
      </c>
      <c r="J46" s="195">
        <f t="shared" si="36"/>
        <v>82359.119872743831</v>
      </c>
      <c r="K46" s="195">
        <f t="shared" si="36"/>
        <v>83368.275145507883</v>
      </c>
      <c r="L46" s="195">
        <f t="shared" si="36"/>
        <v>89106.90438316614</v>
      </c>
    </row>
    <row r="48" spans="2:12" x14ac:dyDescent="0.25">
      <c r="B48" s="2" t="s">
        <v>263</v>
      </c>
    </row>
    <row r="49" spans="2:13" x14ac:dyDescent="0.25">
      <c r="B49" s="1" t="s">
        <v>264</v>
      </c>
    </row>
    <row r="50" spans="2:13" x14ac:dyDescent="0.25">
      <c r="B50" s="1" t="s">
        <v>198</v>
      </c>
    </row>
    <row r="51" spans="2:13" ht="15.75" customHeight="1" x14ac:dyDescent="0.25">
      <c r="B51" s="542" t="s">
        <v>265</v>
      </c>
      <c r="C51" s="542"/>
      <c r="D51" s="542"/>
      <c r="E51" s="542"/>
      <c r="F51" s="542"/>
      <c r="G51" s="542"/>
      <c r="H51" s="542"/>
      <c r="I51" s="542"/>
      <c r="J51" s="542"/>
      <c r="K51" s="542"/>
      <c r="L51" s="542"/>
      <c r="M51" s="223"/>
    </row>
    <row r="52" spans="2:13" x14ac:dyDescent="0.25">
      <c r="B52" s="542"/>
      <c r="C52" s="542"/>
      <c r="D52" s="542"/>
      <c r="E52" s="542"/>
      <c r="F52" s="542"/>
      <c r="G52" s="542"/>
      <c r="H52" s="542"/>
      <c r="I52" s="542"/>
      <c r="J52" s="542"/>
      <c r="K52" s="542"/>
      <c r="L52" s="542"/>
      <c r="M52" s="223"/>
    </row>
    <row r="53" spans="2:13" ht="15" customHeight="1" x14ac:dyDescent="0.25">
      <c r="B53" s="542"/>
      <c r="C53" s="542"/>
      <c r="D53" s="542"/>
      <c r="E53" s="542"/>
      <c r="F53" s="542"/>
      <c r="G53" s="542"/>
      <c r="H53" s="542"/>
      <c r="I53" s="542"/>
      <c r="J53" s="542"/>
      <c r="K53" s="542"/>
      <c r="L53" s="542"/>
      <c r="M53" s="223"/>
    </row>
    <row r="54" spans="2:13" ht="15" customHeight="1" x14ac:dyDescent="0.25">
      <c r="B54" s="542"/>
      <c r="C54" s="542"/>
      <c r="D54" s="542"/>
      <c r="E54" s="542"/>
      <c r="F54" s="542"/>
      <c r="G54" s="542"/>
      <c r="H54" s="542"/>
      <c r="I54" s="542"/>
      <c r="J54" s="542"/>
      <c r="K54" s="542"/>
      <c r="L54" s="542"/>
      <c r="M54" s="223"/>
    </row>
    <row r="55" spans="2:13" ht="15" customHeight="1" x14ac:dyDescent="0.25">
      <c r="B55" s="253"/>
      <c r="C55" s="253"/>
      <c r="D55" s="253"/>
      <c r="E55" s="253"/>
      <c r="F55" s="253"/>
      <c r="G55" s="253"/>
      <c r="H55" s="253"/>
      <c r="I55" s="253"/>
      <c r="J55" s="253"/>
      <c r="K55" s="253"/>
      <c r="L55" s="253"/>
      <c r="M55" s="223"/>
    </row>
    <row r="57" spans="2:13" x14ac:dyDescent="0.25">
      <c r="B57" s="210" t="s">
        <v>525</v>
      </c>
    </row>
    <row r="59" spans="2:13" ht="47.25" x14ac:dyDescent="0.25">
      <c r="B59" s="262" t="s">
        <v>194</v>
      </c>
      <c r="C59" s="262" t="s">
        <v>257</v>
      </c>
      <c r="D59" s="263" t="s">
        <v>258</v>
      </c>
      <c r="E59" s="263" t="s">
        <v>259</v>
      </c>
      <c r="F59" s="264"/>
    </row>
    <row r="60" spans="2:13" x14ac:dyDescent="0.25">
      <c r="B60" s="265" t="s">
        <v>143</v>
      </c>
      <c r="C60" s="266">
        <v>0</v>
      </c>
      <c r="D60" s="266">
        <v>0</v>
      </c>
      <c r="E60" s="267">
        <f>D60/$D$96</f>
        <v>0</v>
      </c>
      <c r="F60" s="268"/>
    </row>
    <row r="61" spans="2:13" x14ac:dyDescent="0.25">
      <c r="B61" s="265" t="s">
        <v>144</v>
      </c>
      <c r="C61" s="266">
        <v>58</v>
      </c>
      <c r="D61" s="266">
        <v>773</v>
      </c>
      <c r="E61" s="267">
        <f t="shared" ref="E61:E95" si="37">D61/$D$96</f>
        <v>3.5537942385317728E-3</v>
      </c>
      <c r="F61" s="268"/>
    </row>
    <row r="62" spans="2:13" x14ac:dyDescent="0.25">
      <c r="B62" s="265" t="s">
        <v>145</v>
      </c>
      <c r="C62" s="266">
        <v>0</v>
      </c>
      <c r="D62" s="266">
        <v>0</v>
      </c>
      <c r="E62" s="267">
        <f t="shared" si="37"/>
        <v>0</v>
      </c>
      <c r="F62" s="268"/>
    </row>
    <row r="63" spans="2:13" x14ac:dyDescent="0.25">
      <c r="B63" s="265" t="s">
        <v>146</v>
      </c>
      <c r="C63" s="266">
        <v>0</v>
      </c>
      <c r="D63" s="266">
        <v>0</v>
      </c>
      <c r="E63" s="267">
        <f t="shared" si="37"/>
        <v>0</v>
      </c>
      <c r="F63" s="268"/>
    </row>
    <row r="64" spans="2:13" x14ac:dyDescent="0.25">
      <c r="B64" s="265" t="s">
        <v>147</v>
      </c>
      <c r="C64" s="266">
        <v>7</v>
      </c>
      <c r="D64" s="266">
        <v>922</v>
      </c>
      <c r="E64" s="267">
        <f t="shared" si="37"/>
        <v>4.2388076169809757E-3</v>
      </c>
      <c r="F64" s="268"/>
    </row>
    <row r="65" spans="2:6" x14ac:dyDescent="0.25">
      <c r="B65" s="265" t="s">
        <v>148</v>
      </c>
      <c r="C65" s="266">
        <v>0</v>
      </c>
      <c r="D65" s="266">
        <v>0</v>
      </c>
      <c r="E65" s="267">
        <f t="shared" si="37"/>
        <v>0</v>
      </c>
      <c r="F65" s="268"/>
    </row>
    <row r="66" spans="2:6" x14ac:dyDescent="0.25">
      <c r="B66" s="265" t="s">
        <v>149</v>
      </c>
      <c r="C66" s="266">
        <v>7</v>
      </c>
      <c r="D66" s="266">
        <v>23</v>
      </c>
      <c r="E66" s="267">
        <f t="shared" si="37"/>
        <v>1.0574032016329983E-4</v>
      </c>
      <c r="F66" s="268"/>
    </row>
    <row r="67" spans="2:6" x14ac:dyDescent="0.25">
      <c r="B67" s="212" t="s">
        <v>151</v>
      </c>
      <c r="C67" s="266">
        <v>0</v>
      </c>
      <c r="D67" s="266">
        <v>0</v>
      </c>
      <c r="E67" s="267">
        <f t="shared" si="37"/>
        <v>0</v>
      </c>
      <c r="F67" s="268"/>
    </row>
    <row r="68" spans="2:6" x14ac:dyDescent="0.25">
      <c r="B68" s="212" t="s">
        <v>150</v>
      </c>
      <c r="C68" s="266">
        <v>0</v>
      </c>
      <c r="D68" s="266">
        <v>0</v>
      </c>
      <c r="E68" s="267">
        <f t="shared" si="37"/>
        <v>0</v>
      </c>
      <c r="F68" s="268"/>
    </row>
    <row r="69" spans="2:6" x14ac:dyDescent="0.25">
      <c r="B69" s="265" t="s">
        <v>152</v>
      </c>
      <c r="C69" s="266">
        <v>0</v>
      </c>
      <c r="D69" s="266">
        <v>0</v>
      </c>
      <c r="E69" s="267">
        <f t="shared" si="37"/>
        <v>0</v>
      </c>
      <c r="F69" s="268"/>
    </row>
    <row r="70" spans="2:6" x14ac:dyDescent="0.25">
      <c r="B70" s="265" t="s">
        <v>153</v>
      </c>
      <c r="C70" s="266">
        <v>0</v>
      </c>
      <c r="D70" s="266">
        <v>0</v>
      </c>
      <c r="E70" s="267">
        <f t="shared" si="37"/>
        <v>0</v>
      </c>
      <c r="F70" s="268"/>
    </row>
    <row r="71" spans="2:6" x14ac:dyDescent="0.25">
      <c r="B71" s="265" t="s">
        <v>154</v>
      </c>
      <c r="C71" s="266">
        <v>14</v>
      </c>
      <c r="D71" s="266">
        <v>992</v>
      </c>
      <c r="E71" s="267">
        <f t="shared" si="37"/>
        <v>4.5606259826953665E-3</v>
      </c>
      <c r="F71" s="268"/>
    </row>
    <row r="72" spans="2:6" x14ac:dyDescent="0.25">
      <c r="B72" s="265" t="s">
        <v>155</v>
      </c>
      <c r="C72" s="266">
        <v>75</v>
      </c>
      <c r="D72" s="101">
        <v>18708</v>
      </c>
      <c r="E72" s="267">
        <f t="shared" si="37"/>
        <v>8.6008256939783187E-2</v>
      </c>
      <c r="F72" s="268"/>
    </row>
    <row r="73" spans="2:6" x14ac:dyDescent="0.25">
      <c r="B73" s="265" t="s">
        <v>156</v>
      </c>
      <c r="C73" s="266">
        <v>14</v>
      </c>
      <c r="D73" s="101">
        <v>4083</v>
      </c>
      <c r="E73" s="267">
        <f t="shared" si="37"/>
        <v>1.8771205531597966E-2</v>
      </c>
      <c r="F73" s="268"/>
    </row>
    <row r="74" spans="2:6" x14ac:dyDescent="0.25">
      <c r="B74" s="265" t="s">
        <v>157</v>
      </c>
      <c r="C74" s="266">
        <v>0</v>
      </c>
      <c r="D74" s="266">
        <v>0</v>
      </c>
      <c r="E74" s="267">
        <f t="shared" si="37"/>
        <v>0</v>
      </c>
      <c r="F74" s="268"/>
    </row>
    <row r="75" spans="2:6" x14ac:dyDescent="0.25">
      <c r="B75" s="265" t="s">
        <v>158</v>
      </c>
      <c r="C75" s="266">
        <v>0</v>
      </c>
      <c r="D75" s="266">
        <v>0</v>
      </c>
      <c r="E75" s="267">
        <f t="shared" si="37"/>
        <v>0</v>
      </c>
      <c r="F75" s="268"/>
    </row>
    <row r="76" spans="2:6" x14ac:dyDescent="0.25">
      <c r="B76" s="265" t="s">
        <v>159</v>
      </c>
      <c r="C76" s="101">
        <v>52</v>
      </c>
      <c r="D76" s="101">
        <v>4192</v>
      </c>
      <c r="E76" s="267">
        <f t="shared" si="37"/>
        <v>1.9272322701067518E-2</v>
      </c>
      <c r="F76" s="268"/>
    </row>
    <row r="77" spans="2:6" x14ac:dyDescent="0.25">
      <c r="B77" s="265" t="s">
        <v>160</v>
      </c>
      <c r="C77" s="266">
        <v>105</v>
      </c>
      <c r="D77" s="101">
        <v>7253</v>
      </c>
      <c r="E77" s="267">
        <f t="shared" si="37"/>
        <v>3.3344980093235381E-2</v>
      </c>
      <c r="F77" s="268"/>
    </row>
    <row r="78" spans="2:6" x14ac:dyDescent="0.25">
      <c r="B78" s="265" t="s">
        <v>161</v>
      </c>
      <c r="C78" s="266">
        <v>0</v>
      </c>
      <c r="D78" s="266">
        <v>0</v>
      </c>
      <c r="E78" s="267">
        <f t="shared" si="37"/>
        <v>0</v>
      </c>
      <c r="F78" s="268"/>
    </row>
    <row r="79" spans="2:6" x14ac:dyDescent="0.25">
      <c r="B79" s="265" t="s">
        <v>162</v>
      </c>
      <c r="C79" s="101">
        <v>49</v>
      </c>
      <c r="D79" s="101">
        <v>6760</v>
      </c>
      <c r="E79" s="267">
        <f t="shared" si="37"/>
        <v>3.1078459317561168E-2</v>
      </c>
      <c r="F79" s="268"/>
    </row>
    <row r="80" spans="2:6" x14ac:dyDescent="0.25">
      <c r="B80" s="265" t="s">
        <v>163</v>
      </c>
      <c r="C80" s="101">
        <v>102</v>
      </c>
      <c r="D80" s="101">
        <v>6788</v>
      </c>
      <c r="E80" s="267">
        <f t="shared" si="37"/>
        <v>3.1207186663846923E-2</v>
      </c>
      <c r="F80" s="268"/>
    </row>
    <row r="81" spans="2:6" x14ac:dyDescent="0.25">
      <c r="B81" s="265" t="s">
        <v>164</v>
      </c>
      <c r="C81" s="266">
        <v>0</v>
      </c>
      <c r="D81" s="266">
        <v>0</v>
      </c>
      <c r="E81" s="267">
        <f t="shared" si="37"/>
        <v>0</v>
      </c>
      <c r="F81" s="268"/>
    </row>
    <row r="82" spans="2:6" x14ac:dyDescent="0.25">
      <c r="B82" s="265" t="s">
        <v>165</v>
      </c>
      <c r="C82" s="266">
        <v>0</v>
      </c>
      <c r="D82" s="266">
        <v>0</v>
      </c>
      <c r="E82" s="267">
        <f t="shared" si="37"/>
        <v>0</v>
      </c>
      <c r="F82" s="268"/>
    </row>
    <row r="83" spans="2:6" x14ac:dyDescent="0.25">
      <c r="B83" s="265" t="s">
        <v>166</v>
      </c>
      <c r="C83" s="266">
        <v>0</v>
      </c>
      <c r="D83" s="266">
        <v>0</v>
      </c>
      <c r="E83" s="267">
        <f t="shared" si="37"/>
        <v>0</v>
      </c>
      <c r="F83" s="268"/>
    </row>
    <row r="84" spans="2:6" x14ac:dyDescent="0.25">
      <c r="B84" s="265" t="s">
        <v>167</v>
      </c>
      <c r="C84" s="266">
        <v>0</v>
      </c>
      <c r="D84" s="266">
        <v>0</v>
      </c>
      <c r="E84" s="267">
        <f t="shared" si="37"/>
        <v>0</v>
      </c>
      <c r="F84" s="268"/>
    </row>
    <row r="85" spans="2:6" x14ac:dyDescent="0.25">
      <c r="B85" s="265" t="s">
        <v>168</v>
      </c>
      <c r="C85" s="266">
        <v>0</v>
      </c>
      <c r="D85" s="266">
        <v>0</v>
      </c>
      <c r="E85" s="267">
        <f t="shared" si="37"/>
        <v>0</v>
      </c>
      <c r="F85" s="268"/>
    </row>
    <row r="86" spans="2:6" x14ac:dyDescent="0.25">
      <c r="B86" s="265" t="s">
        <v>169</v>
      </c>
      <c r="C86" s="266">
        <v>0</v>
      </c>
      <c r="D86" s="266">
        <v>0</v>
      </c>
      <c r="E86" s="267">
        <f t="shared" si="37"/>
        <v>0</v>
      </c>
      <c r="F86" s="268"/>
    </row>
    <row r="87" spans="2:6" x14ac:dyDescent="0.25">
      <c r="B87" s="265" t="s">
        <v>170</v>
      </c>
      <c r="C87" s="101">
        <v>144</v>
      </c>
      <c r="D87" s="101">
        <v>5145</v>
      </c>
      <c r="E87" s="267">
        <f t="shared" si="37"/>
        <v>2.3653649880007725E-2</v>
      </c>
      <c r="F87" s="268"/>
    </row>
    <row r="88" spans="2:6" x14ac:dyDescent="0.25">
      <c r="B88" s="265" t="s">
        <v>171</v>
      </c>
      <c r="C88" s="266">
        <v>53</v>
      </c>
      <c r="D88" s="101">
        <v>4785</v>
      </c>
      <c r="E88" s="267">
        <f t="shared" si="37"/>
        <v>2.1998583999190857E-2</v>
      </c>
      <c r="F88" s="268"/>
    </row>
    <row r="89" spans="2:6" x14ac:dyDescent="0.25">
      <c r="B89" s="265" t="s">
        <v>172</v>
      </c>
      <c r="C89" s="266">
        <v>0</v>
      </c>
      <c r="D89" s="266">
        <v>0</v>
      </c>
      <c r="E89" s="267">
        <f t="shared" si="37"/>
        <v>0</v>
      </c>
      <c r="F89" s="268"/>
    </row>
    <row r="90" spans="2:6" x14ac:dyDescent="0.25">
      <c r="B90" s="265" t="s">
        <v>173</v>
      </c>
      <c r="C90" s="266">
        <v>953</v>
      </c>
      <c r="D90" s="101">
        <v>62457</v>
      </c>
      <c r="E90" s="267">
        <f t="shared" si="37"/>
        <v>0.28714013810605293</v>
      </c>
      <c r="F90" s="268"/>
    </row>
    <row r="91" spans="2:6" x14ac:dyDescent="0.25">
      <c r="B91" s="265" t="s">
        <v>193</v>
      </c>
      <c r="C91" s="266">
        <v>0</v>
      </c>
      <c r="D91" s="266">
        <v>0</v>
      </c>
      <c r="E91" s="267">
        <f t="shared" si="37"/>
        <v>0</v>
      </c>
      <c r="F91" s="268"/>
    </row>
    <row r="92" spans="2:6" x14ac:dyDescent="0.25">
      <c r="B92" s="265" t="s">
        <v>174</v>
      </c>
      <c r="C92" s="266">
        <v>0</v>
      </c>
      <c r="D92" s="266">
        <v>0</v>
      </c>
      <c r="E92" s="267">
        <f t="shared" si="37"/>
        <v>0</v>
      </c>
      <c r="F92" s="268"/>
    </row>
    <row r="93" spans="2:6" x14ac:dyDescent="0.25">
      <c r="B93" s="265" t="s">
        <v>175</v>
      </c>
      <c r="C93" s="266">
        <v>388</v>
      </c>
      <c r="D93" s="101">
        <v>59257</v>
      </c>
      <c r="E93" s="267">
        <f t="shared" si="37"/>
        <v>0.2724284413876808</v>
      </c>
      <c r="F93" s="268"/>
    </row>
    <row r="94" spans="2:6" x14ac:dyDescent="0.25">
      <c r="B94" s="265" t="s">
        <v>176</v>
      </c>
      <c r="C94" s="266">
        <v>4</v>
      </c>
      <c r="D94" s="101">
        <v>2614</v>
      </c>
      <c r="E94" s="267">
        <f t="shared" si="37"/>
        <v>1.201761725682025E-2</v>
      </c>
      <c r="F94" s="268"/>
    </row>
    <row r="95" spans="2:6" x14ac:dyDescent="0.25">
      <c r="B95" s="265" t="s">
        <v>177</v>
      </c>
      <c r="C95" s="266">
        <v>209</v>
      </c>
      <c r="D95" s="266">
        <v>32762</v>
      </c>
      <c r="E95" s="267">
        <f t="shared" si="37"/>
        <v>0.15062018996478388</v>
      </c>
      <c r="F95" s="268"/>
    </row>
    <row r="96" spans="2:6" x14ac:dyDescent="0.25">
      <c r="B96" s="269" t="s">
        <v>202</v>
      </c>
      <c r="C96" s="270">
        <f>SUM(C60:C95)</f>
        <v>2234</v>
      </c>
      <c r="D96" s="270">
        <f>SUM(D60:D95)</f>
        <v>217514</v>
      </c>
      <c r="E96" s="272">
        <f>D96/$D$96</f>
        <v>1</v>
      </c>
      <c r="F96" s="271"/>
    </row>
    <row r="97" spans="2:6" ht="40.5" customHeight="1" x14ac:dyDescent="0.25">
      <c r="B97" s="549" t="s">
        <v>260</v>
      </c>
      <c r="C97" s="549"/>
      <c r="D97" s="549"/>
      <c r="E97" s="549"/>
      <c r="F97" s="549"/>
    </row>
    <row r="98" spans="2:6" x14ac:dyDescent="0.25">
      <c r="B98" s="1" t="s">
        <v>261</v>
      </c>
    </row>
  </sheetData>
  <mergeCells count="4">
    <mergeCell ref="B4:B5"/>
    <mergeCell ref="C4:L4"/>
    <mergeCell ref="B97:F97"/>
    <mergeCell ref="B51:L5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1:L36"/>
  <sheetViews>
    <sheetView topLeftCell="A28" workbookViewId="0">
      <selection activeCell="O23" sqref="O23"/>
    </sheetView>
  </sheetViews>
  <sheetFormatPr defaultRowHeight="15.75" x14ac:dyDescent="0.25"/>
  <cols>
    <col min="1" max="1" width="7.85546875" style="2" customWidth="1"/>
    <col min="2" max="2" width="10" style="2" customWidth="1"/>
    <col min="3" max="3" width="9.85546875" style="2" customWidth="1"/>
    <col min="4" max="4" width="10.140625" style="2" customWidth="1"/>
    <col min="5" max="5" width="9.140625" style="2"/>
    <col min="6" max="6" width="10.42578125" style="2" customWidth="1"/>
    <col min="7" max="9" width="9.140625" style="2"/>
    <col min="10" max="10" width="10.42578125" style="2" customWidth="1"/>
    <col min="11" max="11" width="10" style="2" customWidth="1"/>
    <col min="12" max="12" width="12" style="2" customWidth="1"/>
    <col min="13" max="256" width="9.140625" style="2"/>
    <col min="257" max="257" width="7.85546875" style="2" customWidth="1"/>
    <col min="258" max="258" width="10" style="2" customWidth="1"/>
    <col min="259" max="266" width="9.140625" style="2"/>
    <col min="267" max="267" width="10" style="2" customWidth="1"/>
    <col min="268" max="512" width="9.140625" style="2"/>
    <col min="513" max="513" width="7.85546875" style="2" customWidth="1"/>
    <col min="514" max="514" width="10" style="2" customWidth="1"/>
    <col min="515" max="522" width="9.140625" style="2"/>
    <col min="523" max="523" width="10" style="2" customWidth="1"/>
    <col min="524" max="768" width="9.140625" style="2"/>
    <col min="769" max="769" width="7.85546875" style="2" customWidth="1"/>
    <col min="770" max="770" width="10" style="2" customWidth="1"/>
    <col min="771" max="778" width="9.140625" style="2"/>
    <col min="779" max="779" width="10" style="2" customWidth="1"/>
    <col min="780" max="1024" width="9.140625" style="2"/>
    <col min="1025" max="1025" width="7.85546875" style="2" customWidth="1"/>
    <col min="1026" max="1026" width="10" style="2" customWidth="1"/>
    <col min="1027" max="1034" width="9.140625" style="2"/>
    <col min="1035" max="1035" width="10" style="2" customWidth="1"/>
    <col min="1036" max="1280" width="9.140625" style="2"/>
    <col min="1281" max="1281" width="7.85546875" style="2" customWidth="1"/>
    <col min="1282" max="1282" width="10" style="2" customWidth="1"/>
    <col min="1283" max="1290" width="9.140625" style="2"/>
    <col min="1291" max="1291" width="10" style="2" customWidth="1"/>
    <col min="1292" max="1536" width="9.140625" style="2"/>
    <col min="1537" max="1537" width="7.85546875" style="2" customWidth="1"/>
    <col min="1538" max="1538" width="10" style="2" customWidth="1"/>
    <col min="1539" max="1546" width="9.140625" style="2"/>
    <col min="1547" max="1547" width="10" style="2" customWidth="1"/>
    <col min="1548" max="1792" width="9.140625" style="2"/>
    <col min="1793" max="1793" width="7.85546875" style="2" customWidth="1"/>
    <col min="1794" max="1794" width="10" style="2" customWidth="1"/>
    <col min="1795" max="1802" width="9.140625" style="2"/>
    <col min="1803" max="1803" width="10" style="2" customWidth="1"/>
    <col min="1804" max="2048" width="9.140625" style="2"/>
    <col min="2049" max="2049" width="7.85546875" style="2" customWidth="1"/>
    <col min="2050" max="2050" width="10" style="2" customWidth="1"/>
    <col min="2051" max="2058" width="9.140625" style="2"/>
    <col min="2059" max="2059" width="10" style="2" customWidth="1"/>
    <col min="2060" max="2304" width="9.140625" style="2"/>
    <col min="2305" max="2305" width="7.85546875" style="2" customWidth="1"/>
    <col min="2306" max="2306" width="10" style="2" customWidth="1"/>
    <col min="2307" max="2314" width="9.140625" style="2"/>
    <col min="2315" max="2315" width="10" style="2" customWidth="1"/>
    <col min="2316" max="2560" width="9.140625" style="2"/>
    <col min="2561" max="2561" width="7.85546875" style="2" customWidth="1"/>
    <col min="2562" max="2562" width="10" style="2" customWidth="1"/>
    <col min="2563" max="2570" width="9.140625" style="2"/>
    <col min="2571" max="2571" width="10" style="2" customWidth="1"/>
    <col min="2572" max="2816" width="9.140625" style="2"/>
    <col min="2817" max="2817" width="7.85546875" style="2" customWidth="1"/>
    <col min="2818" max="2818" width="10" style="2" customWidth="1"/>
    <col min="2819" max="2826" width="9.140625" style="2"/>
    <col min="2827" max="2827" width="10" style="2" customWidth="1"/>
    <col min="2828" max="3072" width="9.140625" style="2"/>
    <col min="3073" max="3073" width="7.85546875" style="2" customWidth="1"/>
    <col min="3074" max="3074" width="10" style="2" customWidth="1"/>
    <col min="3075" max="3082" width="9.140625" style="2"/>
    <col min="3083" max="3083" width="10" style="2" customWidth="1"/>
    <col min="3084" max="3328" width="9.140625" style="2"/>
    <col min="3329" max="3329" width="7.85546875" style="2" customWidth="1"/>
    <col min="3330" max="3330" width="10" style="2" customWidth="1"/>
    <col min="3331" max="3338" width="9.140625" style="2"/>
    <col min="3339" max="3339" width="10" style="2" customWidth="1"/>
    <col min="3340" max="3584" width="9.140625" style="2"/>
    <col min="3585" max="3585" width="7.85546875" style="2" customWidth="1"/>
    <col min="3586" max="3586" width="10" style="2" customWidth="1"/>
    <col min="3587" max="3594" width="9.140625" style="2"/>
    <col min="3595" max="3595" width="10" style="2" customWidth="1"/>
    <col min="3596" max="3840" width="9.140625" style="2"/>
    <col min="3841" max="3841" width="7.85546875" style="2" customWidth="1"/>
    <col min="3842" max="3842" width="10" style="2" customWidth="1"/>
    <col min="3843" max="3850" width="9.140625" style="2"/>
    <col min="3851" max="3851" width="10" style="2" customWidth="1"/>
    <col min="3852" max="4096" width="9.140625" style="2"/>
    <col min="4097" max="4097" width="7.85546875" style="2" customWidth="1"/>
    <col min="4098" max="4098" width="10" style="2" customWidth="1"/>
    <col min="4099" max="4106" width="9.140625" style="2"/>
    <col min="4107" max="4107" width="10" style="2" customWidth="1"/>
    <col min="4108" max="4352" width="9.140625" style="2"/>
    <col min="4353" max="4353" width="7.85546875" style="2" customWidth="1"/>
    <col min="4354" max="4354" width="10" style="2" customWidth="1"/>
    <col min="4355" max="4362" width="9.140625" style="2"/>
    <col min="4363" max="4363" width="10" style="2" customWidth="1"/>
    <col min="4364" max="4608" width="9.140625" style="2"/>
    <col min="4609" max="4609" width="7.85546875" style="2" customWidth="1"/>
    <col min="4610" max="4610" width="10" style="2" customWidth="1"/>
    <col min="4611" max="4618" width="9.140625" style="2"/>
    <col min="4619" max="4619" width="10" style="2" customWidth="1"/>
    <col min="4620" max="4864" width="9.140625" style="2"/>
    <col min="4865" max="4865" width="7.85546875" style="2" customWidth="1"/>
    <col min="4866" max="4866" width="10" style="2" customWidth="1"/>
    <col min="4867" max="4874" width="9.140625" style="2"/>
    <col min="4875" max="4875" width="10" style="2" customWidth="1"/>
    <col min="4876" max="5120" width="9.140625" style="2"/>
    <col min="5121" max="5121" width="7.85546875" style="2" customWidth="1"/>
    <col min="5122" max="5122" width="10" style="2" customWidth="1"/>
    <col min="5123" max="5130" width="9.140625" style="2"/>
    <col min="5131" max="5131" width="10" style="2" customWidth="1"/>
    <col min="5132" max="5376" width="9.140625" style="2"/>
    <col min="5377" max="5377" width="7.85546875" style="2" customWidth="1"/>
    <col min="5378" max="5378" width="10" style="2" customWidth="1"/>
    <col min="5379" max="5386" width="9.140625" style="2"/>
    <col min="5387" max="5387" width="10" style="2" customWidth="1"/>
    <col min="5388" max="5632" width="9.140625" style="2"/>
    <col min="5633" max="5633" width="7.85546875" style="2" customWidth="1"/>
    <col min="5634" max="5634" width="10" style="2" customWidth="1"/>
    <col min="5635" max="5642" width="9.140625" style="2"/>
    <col min="5643" max="5643" width="10" style="2" customWidth="1"/>
    <col min="5644" max="5888" width="9.140625" style="2"/>
    <col min="5889" max="5889" width="7.85546875" style="2" customWidth="1"/>
    <col min="5890" max="5890" width="10" style="2" customWidth="1"/>
    <col min="5891" max="5898" width="9.140625" style="2"/>
    <col min="5899" max="5899" width="10" style="2" customWidth="1"/>
    <col min="5900" max="6144" width="9.140625" style="2"/>
    <col min="6145" max="6145" width="7.85546875" style="2" customWidth="1"/>
    <col min="6146" max="6146" width="10" style="2" customWidth="1"/>
    <col min="6147" max="6154" width="9.140625" style="2"/>
    <col min="6155" max="6155" width="10" style="2" customWidth="1"/>
    <col min="6156" max="6400" width="9.140625" style="2"/>
    <col min="6401" max="6401" width="7.85546875" style="2" customWidth="1"/>
    <col min="6402" max="6402" width="10" style="2" customWidth="1"/>
    <col min="6403" max="6410" width="9.140625" style="2"/>
    <col min="6411" max="6411" width="10" style="2" customWidth="1"/>
    <col min="6412" max="6656" width="9.140625" style="2"/>
    <col min="6657" max="6657" width="7.85546875" style="2" customWidth="1"/>
    <col min="6658" max="6658" width="10" style="2" customWidth="1"/>
    <col min="6659" max="6666" width="9.140625" style="2"/>
    <col min="6667" max="6667" width="10" style="2" customWidth="1"/>
    <col min="6668" max="6912" width="9.140625" style="2"/>
    <col min="6913" max="6913" width="7.85546875" style="2" customWidth="1"/>
    <col min="6914" max="6914" width="10" style="2" customWidth="1"/>
    <col min="6915" max="6922" width="9.140625" style="2"/>
    <col min="6923" max="6923" width="10" style="2" customWidth="1"/>
    <col min="6924" max="7168" width="9.140625" style="2"/>
    <col min="7169" max="7169" width="7.85546875" style="2" customWidth="1"/>
    <col min="7170" max="7170" width="10" style="2" customWidth="1"/>
    <col min="7171" max="7178" width="9.140625" style="2"/>
    <col min="7179" max="7179" width="10" style="2" customWidth="1"/>
    <col min="7180" max="7424" width="9.140625" style="2"/>
    <col min="7425" max="7425" width="7.85546875" style="2" customWidth="1"/>
    <col min="7426" max="7426" width="10" style="2" customWidth="1"/>
    <col min="7427" max="7434" width="9.140625" style="2"/>
    <col min="7435" max="7435" width="10" style="2" customWidth="1"/>
    <col min="7436" max="7680" width="9.140625" style="2"/>
    <col min="7681" max="7681" width="7.85546875" style="2" customWidth="1"/>
    <col min="7682" max="7682" width="10" style="2" customWidth="1"/>
    <col min="7683" max="7690" width="9.140625" style="2"/>
    <col min="7691" max="7691" width="10" style="2" customWidth="1"/>
    <col min="7692" max="7936" width="9.140625" style="2"/>
    <col min="7937" max="7937" width="7.85546875" style="2" customWidth="1"/>
    <col min="7938" max="7938" width="10" style="2" customWidth="1"/>
    <col min="7939" max="7946" width="9.140625" style="2"/>
    <col min="7947" max="7947" width="10" style="2" customWidth="1"/>
    <col min="7948" max="8192" width="9.140625" style="2"/>
    <col min="8193" max="8193" width="7.85546875" style="2" customWidth="1"/>
    <col min="8194" max="8194" width="10" style="2" customWidth="1"/>
    <col min="8195" max="8202" width="9.140625" style="2"/>
    <col min="8203" max="8203" width="10" style="2" customWidth="1"/>
    <col min="8204" max="8448" width="9.140625" style="2"/>
    <col min="8449" max="8449" width="7.85546875" style="2" customWidth="1"/>
    <col min="8450" max="8450" width="10" style="2" customWidth="1"/>
    <col min="8451" max="8458" width="9.140625" style="2"/>
    <col min="8459" max="8459" width="10" style="2" customWidth="1"/>
    <col min="8460" max="8704" width="9.140625" style="2"/>
    <col min="8705" max="8705" width="7.85546875" style="2" customWidth="1"/>
    <col min="8706" max="8706" width="10" style="2" customWidth="1"/>
    <col min="8707" max="8714" width="9.140625" style="2"/>
    <col min="8715" max="8715" width="10" style="2" customWidth="1"/>
    <col min="8716" max="8960" width="9.140625" style="2"/>
    <col min="8961" max="8961" width="7.85546875" style="2" customWidth="1"/>
    <col min="8962" max="8962" width="10" style="2" customWidth="1"/>
    <col min="8963" max="8970" width="9.140625" style="2"/>
    <col min="8971" max="8971" width="10" style="2" customWidth="1"/>
    <col min="8972" max="9216" width="9.140625" style="2"/>
    <col min="9217" max="9217" width="7.85546875" style="2" customWidth="1"/>
    <col min="9218" max="9218" width="10" style="2" customWidth="1"/>
    <col min="9219" max="9226" width="9.140625" style="2"/>
    <col min="9227" max="9227" width="10" style="2" customWidth="1"/>
    <col min="9228" max="9472" width="9.140625" style="2"/>
    <col min="9473" max="9473" width="7.85546875" style="2" customWidth="1"/>
    <col min="9474" max="9474" width="10" style="2" customWidth="1"/>
    <col min="9475" max="9482" width="9.140625" style="2"/>
    <col min="9483" max="9483" width="10" style="2" customWidth="1"/>
    <col min="9484" max="9728" width="9.140625" style="2"/>
    <col min="9729" max="9729" width="7.85546875" style="2" customWidth="1"/>
    <col min="9730" max="9730" width="10" style="2" customWidth="1"/>
    <col min="9731" max="9738" width="9.140625" style="2"/>
    <col min="9739" max="9739" width="10" style="2" customWidth="1"/>
    <col min="9740" max="9984" width="9.140625" style="2"/>
    <col min="9985" max="9985" width="7.85546875" style="2" customWidth="1"/>
    <col min="9986" max="9986" width="10" style="2" customWidth="1"/>
    <col min="9987" max="9994" width="9.140625" style="2"/>
    <col min="9995" max="9995" width="10" style="2" customWidth="1"/>
    <col min="9996" max="10240" width="9.140625" style="2"/>
    <col min="10241" max="10241" width="7.85546875" style="2" customWidth="1"/>
    <col min="10242" max="10242" width="10" style="2" customWidth="1"/>
    <col min="10243" max="10250" width="9.140625" style="2"/>
    <col min="10251" max="10251" width="10" style="2" customWidth="1"/>
    <col min="10252" max="10496" width="9.140625" style="2"/>
    <col min="10497" max="10497" width="7.85546875" style="2" customWidth="1"/>
    <col min="10498" max="10498" width="10" style="2" customWidth="1"/>
    <col min="10499" max="10506" width="9.140625" style="2"/>
    <col min="10507" max="10507" width="10" style="2" customWidth="1"/>
    <col min="10508" max="10752" width="9.140625" style="2"/>
    <col min="10753" max="10753" width="7.85546875" style="2" customWidth="1"/>
    <col min="10754" max="10754" width="10" style="2" customWidth="1"/>
    <col min="10755" max="10762" width="9.140625" style="2"/>
    <col min="10763" max="10763" width="10" style="2" customWidth="1"/>
    <col min="10764" max="11008" width="9.140625" style="2"/>
    <col min="11009" max="11009" width="7.85546875" style="2" customWidth="1"/>
    <col min="11010" max="11010" width="10" style="2" customWidth="1"/>
    <col min="11011" max="11018" width="9.140625" style="2"/>
    <col min="11019" max="11019" width="10" style="2" customWidth="1"/>
    <col min="11020" max="11264" width="9.140625" style="2"/>
    <col min="11265" max="11265" width="7.85546875" style="2" customWidth="1"/>
    <col min="11266" max="11266" width="10" style="2" customWidth="1"/>
    <col min="11267" max="11274" width="9.140625" style="2"/>
    <col min="11275" max="11275" width="10" style="2" customWidth="1"/>
    <col min="11276" max="11520" width="9.140625" style="2"/>
    <col min="11521" max="11521" width="7.85546875" style="2" customWidth="1"/>
    <col min="11522" max="11522" width="10" style="2" customWidth="1"/>
    <col min="11523" max="11530" width="9.140625" style="2"/>
    <col min="11531" max="11531" width="10" style="2" customWidth="1"/>
    <col min="11532" max="11776" width="9.140625" style="2"/>
    <col min="11777" max="11777" width="7.85546875" style="2" customWidth="1"/>
    <col min="11778" max="11778" width="10" style="2" customWidth="1"/>
    <col min="11779" max="11786" width="9.140625" style="2"/>
    <col min="11787" max="11787" width="10" style="2" customWidth="1"/>
    <col min="11788" max="12032" width="9.140625" style="2"/>
    <col min="12033" max="12033" width="7.85546875" style="2" customWidth="1"/>
    <col min="12034" max="12034" width="10" style="2" customWidth="1"/>
    <col min="12035" max="12042" width="9.140625" style="2"/>
    <col min="12043" max="12043" width="10" style="2" customWidth="1"/>
    <col min="12044" max="12288" width="9.140625" style="2"/>
    <col min="12289" max="12289" width="7.85546875" style="2" customWidth="1"/>
    <col min="12290" max="12290" width="10" style="2" customWidth="1"/>
    <col min="12291" max="12298" width="9.140625" style="2"/>
    <col min="12299" max="12299" width="10" style="2" customWidth="1"/>
    <col min="12300" max="12544" width="9.140625" style="2"/>
    <col min="12545" max="12545" width="7.85546875" style="2" customWidth="1"/>
    <col min="12546" max="12546" width="10" style="2" customWidth="1"/>
    <col min="12547" max="12554" width="9.140625" style="2"/>
    <col min="12555" max="12555" width="10" style="2" customWidth="1"/>
    <col min="12556" max="12800" width="9.140625" style="2"/>
    <col min="12801" max="12801" width="7.85546875" style="2" customWidth="1"/>
    <col min="12802" max="12802" width="10" style="2" customWidth="1"/>
    <col min="12803" max="12810" width="9.140625" style="2"/>
    <col min="12811" max="12811" width="10" style="2" customWidth="1"/>
    <col min="12812" max="13056" width="9.140625" style="2"/>
    <col min="13057" max="13057" width="7.85546875" style="2" customWidth="1"/>
    <col min="13058" max="13058" width="10" style="2" customWidth="1"/>
    <col min="13059" max="13066" width="9.140625" style="2"/>
    <col min="13067" max="13067" width="10" style="2" customWidth="1"/>
    <col min="13068" max="13312" width="9.140625" style="2"/>
    <col min="13313" max="13313" width="7.85546875" style="2" customWidth="1"/>
    <col min="13314" max="13314" width="10" style="2" customWidth="1"/>
    <col min="13315" max="13322" width="9.140625" style="2"/>
    <col min="13323" max="13323" width="10" style="2" customWidth="1"/>
    <col min="13324" max="13568" width="9.140625" style="2"/>
    <col min="13569" max="13569" width="7.85546875" style="2" customWidth="1"/>
    <col min="13570" max="13570" width="10" style="2" customWidth="1"/>
    <col min="13571" max="13578" width="9.140625" style="2"/>
    <col min="13579" max="13579" width="10" style="2" customWidth="1"/>
    <col min="13580" max="13824" width="9.140625" style="2"/>
    <col min="13825" max="13825" width="7.85546875" style="2" customWidth="1"/>
    <col min="13826" max="13826" width="10" style="2" customWidth="1"/>
    <col min="13827" max="13834" width="9.140625" style="2"/>
    <col min="13835" max="13835" width="10" style="2" customWidth="1"/>
    <col min="13836" max="14080" width="9.140625" style="2"/>
    <col min="14081" max="14081" width="7.85546875" style="2" customWidth="1"/>
    <col min="14082" max="14082" width="10" style="2" customWidth="1"/>
    <col min="14083" max="14090" width="9.140625" style="2"/>
    <col min="14091" max="14091" width="10" style="2" customWidth="1"/>
    <col min="14092" max="14336" width="9.140625" style="2"/>
    <col min="14337" max="14337" width="7.85546875" style="2" customWidth="1"/>
    <col min="14338" max="14338" width="10" style="2" customWidth="1"/>
    <col min="14339" max="14346" width="9.140625" style="2"/>
    <col min="14347" max="14347" width="10" style="2" customWidth="1"/>
    <col min="14348" max="14592" width="9.140625" style="2"/>
    <col min="14593" max="14593" width="7.85546875" style="2" customWidth="1"/>
    <col min="14594" max="14594" width="10" style="2" customWidth="1"/>
    <col min="14595" max="14602" width="9.140625" style="2"/>
    <col min="14603" max="14603" width="10" style="2" customWidth="1"/>
    <col min="14604" max="14848" width="9.140625" style="2"/>
    <col min="14849" max="14849" width="7.85546875" style="2" customWidth="1"/>
    <col min="14850" max="14850" width="10" style="2" customWidth="1"/>
    <col min="14851" max="14858" width="9.140625" style="2"/>
    <col min="14859" max="14859" width="10" style="2" customWidth="1"/>
    <col min="14860" max="15104" width="9.140625" style="2"/>
    <col min="15105" max="15105" width="7.85546875" style="2" customWidth="1"/>
    <col min="15106" max="15106" width="10" style="2" customWidth="1"/>
    <col min="15107" max="15114" width="9.140625" style="2"/>
    <col min="15115" max="15115" width="10" style="2" customWidth="1"/>
    <col min="15116" max="15360" width="9.140625" style="2"/>
    <col min="15361" max="15361" width="7.85546875" style="2" customWidth="1"/>
    <col min="15362" max="15362" width="10" style="2" customWidth="1"/>
    <col min="15363" max="15370" width="9.140625" style="2"/>
    <col min="15371" max="15371" width="10" style="2" customWidth="1"/>
    <col min="15372" max="15616" width="9.140625" style="2"/>
    <col min="15617" max="15617" width="7.85546875" style="2" customWidth="1"/>
    <col min="15618" max="15618" width="10" style="2" customWidth="1"/>
    <col min="15619" max="15626" width="9.140625" style="2"/>
    <col min="15627" max="15627" width="10" style="2" customWidth="1"/>
    <col min="15628" max="15872" width="9.140625" style="2"/>
    <col min="15873" max="15873" width="7.85546875" style="2" customWidth="1"/>
    <col min="15874" max="15874" width="10" style="2" customWidth="1"/>
    <col min="15875" max="15882" width="9.140625" style="2"/>
    <col min="15883" max="15883" width="10" style="2" customWidth="1"/>
    <col min="15884" max="16128" width="9.140625" style="2"/>
    <col min="16129" max="16129" width="7.85546875" style="2" customWidth="1"/>
    <col min="16130" max="16130" width="10" style="2" customWidth="1"/>
    <col min="16131" max="16138" width="9.140625" style="2"/>
    <col min="16139" max="16139" width="10" style="2" customWidth="1"/>
    <col min="16140" max="16384" width="9.140625" style="2"/>
  </cols>
  <sheetData>
    <row r="1" spans="2:12" x14ac:dyDescent="0.25">
      <c r="D1" s="557" t="s">
        <v>649</v>
      </c>
      <c r="E1" s="557"/>
      <c r="F1" s="557"/>
      <c r="G1" s="557"/>
      <c r="H1" s="557"/>
      <c r="I1" s="557"/>
      <c r="J1" s="557"/>
    </row>
    <row r="3" spans="2:12" x14ac:dyDescent="0.25">
      <c r="F3" s="558" t="s">
        <v>634</v>
      </c>
      <c r="G3" s="559"/>
      <c r="H3" s="560"/>
    </row>
    <row r="4" spans="2:12" x14ac:dyDescent="0.25">
      <c r="F4" s="561"/>
      <c r="G4" s="562"/>
      <c r="H4" s="563"/>
    </row>
    <row r="8" spans="2:12" x14ac:dyDescent="0.25">
      <c r="F8" s="558" t="s">
        <v>633</v>
      </c>
      <c r="G8" s="559"/>
      <c r="H8" s="560"/>
      <c r="I8" s="367"/>
      <c r="J8" s="12"/>
      <c r="K8" s="12"/>
    </row>
    <row r="9" spans="2:12" x14ac:dyDescent="0.25">
      <c r="F9" s="561"/>
      <c r="G9" s="562"/>
      <c r="H9" s="563"/>
      <c r="I9" s="12"/>
      <c r="J9" s="12"/>
      <c r="K9" s="12"/>
    </row>
    <row r="13" spans="2:12" ht="15" customHeight="1" x14ac:dyDescent="0.25">
      <c r="F13" s="570" t="s">
        <v>82</v>
      </c>
      <c r="G13" s="571"/>
      <c r="H13" s="572"/>
    </row>
    <row r="14" spans="2:12" ht="15" customHeight="1" x14ac:dyDescent="0.25">
      <c r="B14" s="114"/>
      <c r="C14" s="115"/>
      <c r="F14" s="573"/>
      <c r="G14" s="574"/>
      <c r="H14" s="575"/>
      <c r="K14" s="114"/>
      <c r="L14" s="115"/>
    </row>
    <row r="15" spans="2:12" x14ac:dyDescent="0.25">
      <c r="B15" s="115"/>
      <c r="C15" s="115"/>
      <c r="K15" s="115"/>
      <c r="L15" s="115"/>
    </row>
    <row r="17" spans="2:12" x14ac:dyDescent="0.25">
      <c r="B17" s="114"/>
      <c r="C17" s="115"/>
      <c r="K17" s="114"/>
      <c r="L17" s="115"/>
    </row>
    <row r="18" spans="2:12" ht="27" customHeight="1" x14ac:dyDescent="0.25">
      <c r="B18" s="115"/>
      <c r="C18" s="115"/>
      <c r="F18" s="558" t="s">
        <v>69</v>
      </c>
      <c r="G18" s="559"/>
      <c r="H18" s="560"/>
      <c r="K18" s="115"/>
      <c r="L18" s="115"/>
    </row>
    <row r="19" spans="2:12" ht="37.5" customHeight="1" x14ac:dyDescent="0.25">
      <c r="F19" s="561"/>
      <c r="G19" s="562"/>
      <c r="H19" s="563"/>
    </row>
    <row r="20" spans="2:12" x14ac:dyDescent="0.25">
      <c r="D20" s="114"/>
      <c r="E20" s="115"/>
      <c r="I20" s="114"/>
      <c r="J20" s="115"/>
    </row>
    <row r="21" spans="2:12" x14ac:dyDescent="0.25">
      <c r="D21" s="115"/>
      <c r="E21" s="115"/>
      <c r="I21" s="115"/>
      <c r="J21" s="115"/>
    </row>
    <row r="23" spans="2:12" x14ac:dyDescent="0.25">
      <c r="F23" s="570" t="s">
        <v>33</v>
      </c>
      <c r="G23" s="571"/>
      <c r="H23" s="572"/>
    </row>
    <row r="24" spans="2:12" x14ac:dyDescent="0.25">
      <c r="F24" s="573"/>
      <c r="G24" s="574"/>
      <c r="H24" s="575"/>
    </row>
    <row r="28" spans="2:12" x14ac:dyDescent="0.25">
      <c r="F28" s="564" t="s">
        <v>34</v>
      </c>
      <c r="G28" s="565"/>
      <c r="H28" s="566"/>
    </row>
    <row r="29" spans="2:12" x14ac:dyDescent="0.25">
      <c r="F29" s="12"/>
      <c r="G29" s="116"/>
      <c r="H29" s="116"/>
    </row>
    <row r="30" spans="2:12" x14ac:dyDescent="0.25">
      <c r="F30" s="116"/>
      <c r="G30" s="116"/>
      <c r="H30" s="116"/>
    </row>
    <row r="32" spans="2:12" x14ac:dyDescent="0.25">
      <c r="F32" s="564" t="s">
        <v>35</v>
      </c>
      <c r="G32" s="565"/>
      <c r="H32" s="566"/>
    </row>
    <row r="36" spans="6:8" ht="27.75" customHeight="1" x14ac:dyDescent="0.25">
      <c r="F36" s="567" t="s">
        <v>96</v>
      </c>
      <c r="G36" s="568"/>
      <c r="H36" s="569"/>
    </row>
  </sheetData>
  <mergeCells count="9">
    <mergeCell ref="D1:J1"/>
    <mergeCell ref="F3:H4"/>
    <mergeCell ref="F8:H9"/>
    <mergeCell ref="F32:H32"/>
    <mergeCell ref="F36:H36"/>
    <mergeCell ref="F13:H14"/>
    <mergeCell ref="F18:H19"/>
    <mergeCell ref="F23:H24"/>
    <mergeCell ref="F28:H28"/>
  </mergeCells>
  <pageMargins left="0.511811024" right="0.511811024" top="0.78740157499999996" bottom="0.78740157499999996" header="0.31496062000000002" footer="0.31496062000000002"/>
  <pageSetup paperSize="9" scale="89" orientation="portrait" horizontalDpi="4294967293" verticalDpi="4294967293"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2:G30"/>
  <sheetViews>
    <sheetView topLeftCell="A27" zoomScale="90" zoomScaleNormal="90" workbookViewId="0">
      <selection activeCell="H28" sqref="H28"/>
    </sheetView>
  </sheetViews>
  <sheetFormatPr defaultRowHeight="15.75" x14ac:dyDescent="0.25"/>
  <cols>
    <col min="1" max="1" width="11.85546875" style="2" customWidth="1"/>
    <col min="2" max="2" width="6" style="2" customWidth="1"/>
    <col min="3" max="3" width="67.7109375" style="2" customWidth="1"/>
    <col min="4" max="4" width="20.7109375" style="2" customWidth="1"/>
    <col min="5" max="5" width="37.140625" style="2" customWidth="1"/>
    <col min="6" max="6" width="6.7109375" style="2" customWidth="1"/>
    <col min="7" max="7" width="24.85546875" style="2" customWidth="1"/>
    <col min="8" max="8" width="22.42578125" style="2" customWidth="1"/>
    <col min="9" max="16384" width="9.140625" style="2"/>
  </cols>
  <sheetData>
    <row r="2" spans="1:7" ht="15.75" customHeight="1" thickBot="1" x14ac:dyDescent="0.3">
      <c r="A2" s="576" t="s">
        <v>650</v>
      </c>
      <c r="B2" s="576"/>
      <c r="C2" s="576"/>
      <c r="D2" s="576"/>
      <c r="E2" s="576"/>
      <c r="F2" s="576"/>
      <c r="G2" s="93"/>
    </row>
    <row r="3" spans="1:7" x14ac:dyDescent="0.25">
      <c r="B3" s="94"/>
      <c r="C3" s="95"/>
      <c r="D3" s="95"/>
      <c r="E3" s="95"/>
      <c r="F3" s="96"/>
    </row>
    <row r="4" spans="1:7" x14ac:dyDescent="0.25">
      <c r="B4" s="7"/>
      <c r="C4" s="12"/>
      <c r="D4" s="12"/>
      <c r="E4" s="12"/>
      <c r="F4" s="97"/>
    </row>
    <row r="5" spans="1:7" x14ac:dyDescent="0.25">
      <c r="B5" s="7"/>
      <c r="C5" s="12"/>
      <c r="D5" s="12"/>
      <c r="E5" s="12"/>
      <c r="F5" s="97"/>
    </row>
    <row r="6" spans="1:7" x14ac:dyDescent="0.25">
      <c r="B6" s="7"/>
      <c r="C6" s="12"/>
      <c r="D6" s="12"/>
      <c r="E6" s="12"/>
      <c r="F6" s="97"/>
    </row>
    <row r="7" spans="1:7" ht="31.5" x14ac:dyDescent="0.25">
      <c r="B7" s="7"/>
      <c r="C7" s="98" t="s">
        <v>36</v>
      </c>
      <c r="D7" s="99" t="s">
        <v>37</v>
      </c>
      <c r="E7" s="100" t="s">
        <v>52</v>
      </c>
      <c r="F7" s="97"/>
    </row>
    <row r="8" spans="1:7" x14ac:dyDescent="0.25">
      <c r="B8" s="7"/>
      <c r="C8" s="101" t="s">
        <v>38</v>
      </c>
      <c r="D8" s="101" t="s">
        <v>39</v>
      </c>
      <c r="E8" s="101"/>
      <c r="F8" s="97"/>
    </row>
    <row r="9" spans="1:7" x14ac:dyDescent="0.25">
      <c r="B9" s="7"/>
      <c r="C9" s="101" t="s">
        <v>40</v>
      </c>
      <c r="D9" s="101" t="s">
        <v>41</v>
      </c>
      <c r="E9" s="101"/>
      <c r="F9" s="97"/>
    </row>
    <row r="10" spans="1:7" ht="80.25" customHeight="1" x14ac:dyDescent="0.25">
      <c r="B10" s="7"/>
      <c r="C10" s="102" t="s">
        <v>42</v>
      </c>
      <c r="D10" s="103" t="s">
        <v>43</v>
      </c>
      <c r="E10" s="109" t="s">
        <v>658</v>
      </c>
      <c r="F10" s="97"/>
    </row>
    <row r="11" spans="1:7" ht="31.5" x14ac:dyDescent="0.25">
      <c r="B11" s="7"/>
      <c r="C11" s="102" t="s">
        <v>44</v>
      </c>
      <c r="D11" s="105" t="s">
        <v>39</v>
      </c>
      <c r="E11" s="101"/>
      <c r="F11" s="97"/>
    </row>
    <row r="12" spans="1:7" ht="94.5" x14ac:dyDescent="0.25">
      <c r="B12" s="7"/>
      <c r="C12" s="104" t="s">
        <v>76</v>
      </c>
      <c r="D12" s="106" t="s">
        <v>43</v>
      </c>
      <c r="E12" s="104" t="s">
        <v>51</v>
      </c>
      <c r="F12" s="97"/>
    </row>
    <row r="13" spans="1:7" x14ac:dyDescent="0.25">
      <c r="B13" s="7"/>
      <c r="C13" s="12"/>
      <c r="D13" s="12"/>
      <c r="E13" s="12"/>
      <c r="F13" s="97"/>
    </row>
    <row r="14" spans="1:7" x14ac:dyDescent="0.25">
      <c r="B14" s="7"/>
      <c r="C14" s="12"/>
      <c r="D14" s="12"/>
      <c r="E14" s="12"/>
      <c r="F14" s="97"/>
    </row>
    <row r="15" spans="1:7" x14ac:dyDescent="0.25">
      <c r="B15" s="7"/>
      <c r="C15" s="12"/>
      <c r="D15" s="12"/>
      <c r="E15" s="12"/>
      <c r="F15" s="97"/>
    </row>
    <row r="16" spans="1:7" ht="31.5" x14ac:dyDescent="0.25">
      <c r="B16" s="7"/>
      <c r="C16" s="98" t="s">
        <v>36</v>
      </c>
      <c r="D16" s="99" t="s">
        <v>37</v>
      </c>
      <c r="E16" s="100" t="s">
        <v>52</v>
      </c>
      <c r="F16" s="97"/>
    </row>
    <row r="17" spans="2:6" ht="31.5" x14ac:dyDescent="0.25">
      <c r="B17" s="7"/>
      <c r="C17" s="102" t="s">
        <v>45</v>
      </c>
      <c r="D17" s="105" t="s">
        <v>46</v>
      </c>
      <c r="E17" s="101"/>
      <c r="F17" s="97"/>
    </row>
    <row r="18" spans="2:6" ht="47.25" x14ac:dyDescent="0.25">
      <c r="B18" s="7"/>
      <c r="C18" s="101" t="s">
        <v>47</v>
      </c>
      <c r="D18" s="101" t="s">
        <v>41</v>
      </c>
      <c r="E18" s="102" t="s">
        <v>659</v>
      </c>
      <c r="F18" s="97"/>
    </row>
    <row r="19" spans="2:6" ht="64.5" customHeight="1" x14ac:dyDescent="0.35">
      <c r="B19" s="7"/>
      <c r="C19" s="107" t="s">
        <v>635</v>
      </c>
      <c r="D19" s="14" t="s">
        <v>41</v>
      </c>
      <c r="E19" s="108" t="s">
        <v>140</v>
      </c>
      <c r="F19" s="97"/>
    </row>
    <row r="20" spans="2:6" ht="135.75" customHeight="1" x14ac:dyDescent="0.25">
      <c r="B20" s="7"/>
      <c r="C20" s="105" t="s">
        <v>77</v>
      </c>
      <c r="D20" s="106" t="s">
        <v>48</v>
      </c>
      <c r="E20" s="104" t="s">
        <v>657</v>
      </c>
      <c r="F20" s="97"/>
    </row>
    <row r="21" spans="2:6" ht="75" customHeight="1" x14ac:dyDescent="0.25">
      <c r="B21" s="7"/>
      <c r="C21" s="109" t="s">
        <v>78</v>
      </c>
      <c r="D21" s="106" t="s">
        <v>41</v>
      </c>
      <c r="E21" s="104" t="s">
        <v>660</v>
      </c>
      <c r="F21" s="97"/>
    </row>
    <row r="22" spans="2:6" x14ac:dyDescent="0.25">
      <c r="B22" s="7"/>
      <c r="C22" s="12"/>
      <c r="D22" s="12"/>
      <c r="E22" s="12"/>
      <c r="F22" s="97"/>
    </row>
    <row r="23" spans="2:6" ht="18.75" x14ac:dyDescent="0.35">
      <c r="B23" s="7"/>
      <c r="C23" s="110"/>
      <c r="D23" s="12"/>
      <c r="E23" s="12"/>
      <c r="F23" s="97"/>
    </row>
    <row r="24" spans="2:6" ht="18.75" x14ac:dyDescent="0.35">
      <c r="B24" s="7"/>
      <c r="C24" s="110"/>
      <c r="D24" s="12"/>
      <c r="E24" s="12"/>
      <c r="F24" s="97"/>
    </row>
    <row r="25" spans="2:6" ht="31.5" x14ac:dyDescent="0.25">
      <c r="B25" s="7"/>
      <c r="C25" s="98" t="s">
        <v>36</v>
      </c>
      <c r="D25" s="99" t="s">
        <v>37</v>
      </c>
      <c r="E25" s="100" t="s">
        <v>52</v>
      </c>
      <c r="F25" s="97"/>
    </row>
    <row r="26" spans="2:6" ht="78.75" x14ac:dyDescent="0.25">
      <c r="B26" s="7"/>
      <c r="C26" s="102" t="s">
        <v>79</v>
      </c>
      <c r="D26" s="105" t="s">
        <v>46</v>
      </c>
      <c r="E26" s="104" t="s">
        <v>53</v>
      </c>
      <c r="F26" s="97"/>
    </row>
    <row r="27" spans="2:6" ht="146.25" customHeight="1" x14ac:dyDescent="0.25">
      <c r="B27" s="7"/>
      <c r="C27" s="108" t="s">
        <v>49</v>
      </c>
      <c r="D27" s="107" t="s">
        <v>41</v>
      </c>
      <c r="E27" s="104" t="s">
        <v>661</v>
      </c>
      <c r="F27" s="97"/>
    </row>
    <row r="28" spans="2:6" ht="114" customHeight="1" x14ac:dyDescent="0.25">
      <c r="B28" s="7"/>
      <c r="C28" s="105" t="s">
        <v>80</v>
      </c>
      <c r="D28" s="105" t="s">
        <v>43</v>
      </c>
      <c r="E28" s="104" t="s">
        <v>662</v>
      </c>
      <c r="F28" s="97"/>
    </row>
    <row r="29" spans="2:6" ht="111.75" customHeight="1" x14ac:dyDescent="0.25">
      <c r="B29" s="7"/>
      <c r="C29" s="105" t="s">
        <v>81</v>
      </c>
      <c r="D29" s="105" t="s">
        <v>43</v>
      </c>
      <c r="E29" s="104" t="s">
        <v>663</v>
      </c>
      <c r="F29" s="97"/>
    </row>
    <row r="30" spans="2:6" ht="16.5" thickBot="1" x14ac:dyDescent="0.3">
      <c r="B30" s="10"/>
      <c r="C30" s="111"/>
      <c r="D30" s="111"/>
      <c r="E30" s="111"/>
      <c r="F30" s="112"/>
    </row>
  </sheetData>
  <mergeCells count="1">
    <mergeCell ref="A2:F2"/>
  </mergeCells>
  <printOptions horizontalCentered="1"/>
  <pageMargins left="0.7" right="0.7" top="0.75" bottom="0.75" header="0.3" footer="0.3"/>
  <pageSetup paperSize="9" scale="8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D33"/>
  <sheetViews>
    <sheetView topLeftCell="A4" zoomScale="90" zoomScaleNormal="90" workbookViewId="0">
      <selection activeCell="D12" sqref="D12"/>
    </sheetView>
  </sheetViews>
  <sheetFormatPr defaultRowHeight="15.75" x14ac:dyDescent="0.25"/>
  <cols>
    <col min="1" max="2" width="9.140625" style="142"/>
    <col min="3" max="3" width="29.7109375" style="142" customWidth="1"/>
    <col min="4" max="4" width="104.5703125" style="142" customWidth="1"/>
    <col min="5" max="16384" width="9.140625" style="142"/>
  </cols>
  <sheetData>
    <row r="2" spans="2:4" x14ac:dyDescent="0.25">
      <c r="C2" s="142" t="s">
        <v>131</v>
      </c>
    </row>
    <row r="3" spans="2:4" ht="16.5" thickBot="1" x14ac:dyDescent="0.3">
      <c r="D3" s="143"/>
    </row>
    <row r="4" spans="2:4" x14ac:dyDescent="0.25">
      <c r="C4" s="480" t="s">
        <v>132</v>
      </c>
      <c r="D4" s="481" t="s">
        <v>133</v>
      </c>
    </row>
    <row r="5" spans="2:4" s="475" customFormat="1" x14ac:dyDescent="0.25">
      <c r="C5" s="476" t="s">
        <v>636</v>
      </c>
      <c r="D5" s="477" t="s">
        <v>637</v>
      </c>
    </row>
    <row r="6" spans="2:4" x14ac:dyDescent="0.25">
      <c r="C6" s="144" t="s">
        <v>134</v>
      </c>
      <c r="D6" s="145" t="s">
        <v>282</v>
      </c>
    </row>
    <row r="7" spans="2:4" x14ac:dyDescent="0.25">
      <c r="B7" s="143"/>
      <c r="C7" s="144" t="s">
        <v>135</v>
      </c>
      <c r="D7" s="145" t="s">
        <v>608</v>
      </c>
    </row>
    <row r="8" spans="2:4" ht="31.5" x14ac:dyDescent="0.25">
      <c r="B8" s="143"/>
      <c r="C8" s="144" t="s">
        <v>270</v>
      </c>
      <c r="D8" s="462" t="s">
        <v>600</v>
      </c>
    </row>
    <row r="9" spans="2:4" x14ac:dyDescent="0.25">
      <c r="B9" s="143"/>
      <c r="C9" s="146" t="s">
        <v>5</v>
      </c>
      <c r="D9" s="145" t="s">
        <v>609</v>
      </c>
    </row>
    <row r="10" spans="2:4" ht="31.5" x14ac:dyDescent="0.25">
      <c r="B10" s="143"/>
      <c r="C10" s="144" t="s">
        <v>271</v>
      </c>
      <c r="D10" s="462" t="s">
        <v>601</v>
      </c>
    </row>
    <row r="11" spans="2:4" x14ac:dyDescent="0.25">
      <c r="B11" s="143"/>
      <c r="C11" s="147" t="s">
        <v>2</v>
      </c>
      <c r="D11" s="145" t="s">
        <v>610</v>
      </c>
    </row>
    <row r="12" spans="2:4" ht="31.5" x14ac:dyDescent="0.25">
      <c r="B12" s="143"/>
      <c r="C12" s="144" t="s">
        <v>272</v>
      </c>
      <c r="D12" s="462" t="s">
        <v>602</v>
      </c>
    </row>
    <row r="13" spans="2:4" x14ac:dyDescent="0.25">
      <c r="B13" s="143"/>
      <c r="C13" s="147" t="s">
        <v>6</v>
      </c>
      <c r="D13" s="145" t="s">
        <v>611</v>
      </c>
    </row>
    <row r="14" spans="2:4" ht="31.5" x14ac:dyDescent="0.25">
      <c r="B14" s="143"/>
      <c r="C14" s="144" t="s">
        <v>273</v>
      </c>
      <c r="D14" s="462" t="s">
        <v>603</v>
      </c>
    </row>
    <row r="15" spans="2:4" x14ac:dyDescent="0.25">
      <c r="B15" s="143"/>
      <c r="C15" s="148" t="s">
        <v>136</v>
      </c>
      <c r="D15" s="145" t="s">
        <v>612</v>
      </c>
    </row>
    <row r="16" spans="2:4" ht="31.5" x14ac:dyDescent="0.25">
      <c r="B16" s="143"/>
      <c r="C16" s="144" t="s">
        <v>274</v>
      </c>
      <c r="D16" s="462" t="s">
        <v>604</v>
      </c>
    </row>
    <row r="17" spans="2:4" x14ac:dyDescent="0.25">
      <c r="B17" s="143"/>
      <c r="C17" s="148" t="s">
        <v>7</v>
      </c>
      <c r="D17" s="145" t="s">
        <v>613</v>
      </c>
    </row>
    <row r="18" spans="2:4" ht="31.5" x14ac:dyDescent="0.25">
      <c r="B18" s="143"/>
      <c r="C18" s="144" t="s">
        <v>275</v>
      </c>
      <c r="D18" s="462" t="s">
        <v>605</v>
      </c>
    </row>
    <row r="19" spans="2:4" x14ac:dyDescent="0.25">
      <c r="B19" s="143"/>
      <c r="C19" s="146" t="s">
        <v>1</v>
      </c>
      <c r="D19" s="145" t="s">
        <v>614</v>
      </c>
    </row>
    <row r="20" spans="2:4" ht="31.5" x14ac:dyDescent="0.25">
      <c r="B20" s="143"/>
      <c r="C20" s="144" t="s">
        <v>276</v>
      </c>
      <c r="D20" s="462" t="s">
        <v>606</v>
      </c>
    </row>
    <row r="21" spans="2:4" x14ac:dyDescent="0.25">
      <c r="B21" s="143"/>
      <c r="C21" s="147" t="s">
        <v>12</v>
      </c>
      <c r="D21" s="145" t="s">
        <v>615</v>
      </c>
    </row>
    <row r="22" spans="2:4" ht="31.5" x14ac:dyDescent="0.25">
      <c r="B22" s="143"/>
      <c r="C22" s="144" t="s">
        <v>277</v>
      </c>
      <c r="D22" s="462" t="s">
        <v>607</v>
      </c>
    </row>
    <row r="23" spans="2:4" x14ac:dyDescent="0.25">
      <c r="B23" s="143"/>
      <c r="C23" s="146" t="s">
        <v>137</v>
      </c>
      <c r="D23" s="145" t="s">
        <v>617</v>
      </c>
    </row>
    <row r="24" spans="2:4" ht="31.5" x14ac:dyDescent="0.25">
      <c r="B24" s="143"/>
      <c r="C24" s="144" t="s">
        <v>278</v>
      </c>
      <c r="D24" s="462" t="s">
        <v>616</v>
      </c>
    </row>
    <row r="25" spans="2:4" x14ac:dyDescent="0.25">
      <c r="B25" s="143"/>
      <c r="C25" s="149" t="s">
        <v>8</v>
      </c>
      <c r="D25" s="145" t="s">
        <v>618</v>
      </c>
    </row>
    <row r="26" spans="2:4" ht="31.5" x14ac:dyDescent="0.25">
      <c r="B26" s="143"/>
      <c r="C26" s="144" t="s">
        <v>279</v>
      </c>
      <c r="D26" s="462" t="s">
        <v>619</v>
      </c>
    </row>
    <row r="27" spans="2:4" x14ac:dyDescent="0.25">
      <c r="B27" s="143"/>
      <c r="C27" s="150" t="s">
        <v>9</v>
      </c>
      <c r="D27" s="145" t="s">
        <v>620</v>
      </c>
    </row>
    <row r="28" spans="2:4" ht="31.5" x14ac:dyDescent="0.25">
      <c r="B28" s="143"/>
      <c r="C28" s="144" t="s">
        <v>280</v>
      </c>
      <c r="D28" s="462" t="s">
        <v>621</v>
      </c>
    </row>
    <row r="29" spans="2:4" x14ac:dyDescent="0.25">
      <c r="B29" s="143"/>
      <c r="C29" s="151" t="s">
        <v>10</v>
      </c>
      <c r="D29" s="145" t="s">
        <v>622</v>
      </c>
    </row>
    <row r="30" spans="2:4" ht="31.5" x14ac:dyDescent="0.25">
      <c r="B30" s="143"/>
      <c r="C30" s="144" t="s">
        <v>281</v>
      </c>
      <c r="D30" s="462" t="s">
        <v>623</v>
      </c>
    </row>
    <row r="31" spans="2:4" ht="18.75" x14ac:dyDescent="0.35">
      <c r="B31" s="143"/>
      <c r="C31" s="149" t="s">
        <v>138</v>
      </c>
      <c r="D31" s="145" t="s">
        <v>638</v>
      </c>
    </row>
    <row r="32" spans="2:4" ht="16.5" thickBot="1" x14ac:dyDescent="0.3">
      <c r="B32" s="143"/>
      <c r="C32" s="152" t="s">
        <v>139</v>
      </c>
      <c r="D32" s="153" t="s">
        <v>624</v>
      </c>
    </row>
    <row r="33" spans="2:2" x14ac:dyDescent="0.25">
      <c r="B33" s="143"/>
    </row>
  </sheetData>
  <pageMargins left="0.7" right="0.7" top="0.75" bottom="0.75" header="0.3" footer="0.3"/>
  <pageSetup paperSize="9" fitToHeight="0" orientation="landscape"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M656"/>
  <sheetViews>
    <sheetView topLeftCell="A646" zoomScale="70" zoomScaleNormal="70" workbookViewId="0">
      <selection activeCell="B301" sqref="B301"/>
    </sheetView>
  </sheetViews>
  <sheetFormatPr defaultRowHeight="15.75" x14ac:dyDescent="0.25"/>
  <cols>
    <col min="1" max="1" width="5.7109375" style="2" customWidth="1"/>
    <col min="2" max="2" width="82.7109375" style="2" customWidth="1"/>
    <col min="3" max="3" width="20.7109375" style="2" bestFit="1" customWidth="1"/>
    <col min="4" max="4" width="22.5703125" style="2" bestFit="1" customWidth="1"/>
    <col min="5" max="5" width="23.42578125" style="2" bestFit="1" customWidth="1"/>
    <col min="6" max="6" width="23" style="2" bestFit="1" customWidth="1"/>
    <col min="7" max="8" width="23.42578125" style="2" bestFit="1" customWidth="1"/>
    <col min="9" max="9" width="23" style="2" bestFit="1" customWidth="1"/>
    <col min="10" max="10" width="24" style="2" bestFit="1" customWidth="1"/>
    <col min="11" max="11" width="23.42578125" style="2" bestFit="1" customWidth="1"/>
    <col min="12" max="12" width="24" style="2" bestFit="1" customWidth="1"/>
    <col min="13" max="16384" width="9.140625" style="2"/>
  </cols>
  <sheetData>
    <row r="2" spans="2:5" x14ac:dyDescent="0.25">
      <c r="B2" s="1" t="s">
        <v>640</v>
      </c>
    </row>
    <row r="3" spans="2:5" ht="18.75" customHeight="1" thickBot="1" x14ac:dyDescent="0.3">
      <c r="C3" s="1"/>
      <c r="D3" s="1"/>
      <c r="E3" s="1"/>
    </row>
    <row r="4" spans="2:5" ht="18.75" x14ac:dyDescent="0.35">
      <c r="B4" s="384" t="s">
        <v>70</v>
      </c>
      <c r="C4" s="4" t="s">
        <v>3</v>
      </c>
      <c r="D4" s="118"/>
      <c r="E4" s="118"/>
    </row>
    <row r="5" spans="2:5" x14ac:dyDescent="0.25">
      <c r="B5" s="5" t="s">
        <v>4</v>
      </c>
      <c r="C5" s="6">
        <v>0.55000000000000004</v>
      </c>
      <c r="D5" s="13"/>
      <c r="E5" s="13"/>
    </row>
    <row r="6" spans="2:5" x14ac:dyDescent="0.25">
      <c r="B6" s="7" t="s">
        <v>5</v>
      </c>
      <c r="C6" s="8">
        <v>3</v>
      </c>
      <c r="D6" s="13"/>
      <c r="E6" s="13"/>
    </row>
    <row r="7" spans="2:5" x14ac:dyDescent="0.25">
      <c r="B7" s="7" t="s">
        <v>2</v>
      </c>
      <c r="C7" s="8">
        <v>2.5</v>
      </c>
      <c r="D7" s="13"/>
      <c r="E7" s="13"/>
    </row>
    <row r="8" spans="2:5" x14ac:dyDescent="0.25">
      <c r="B8" s="7" t="s">
        <v>6</v>
      </c>
      <c r="C8" s="8">
        <v>9</v>
      </c>
      <c r="D8" s="13"/>
      <c r="E8" s="13"/>
    </row>
    <row r="9" spans="2:5" x14ac:dyDescent="0.25">
      <c r="B9" s="7" t="s">
        <v>50</v>
      </c>
      <c r="C9" s="8">
        <v>1</v>
      </c>
      <c r="D9" s="13"/>
      <c r="E9" s="13"/>
    </row>
    <row r="10" spans="2:5" x14ac:dyDescent="0.25">
      <c r="B10" s="9" t="s">
        <v>7</v>
      </c>
      <c r="C10" s="8">
        <v>2.2400000000000002</v>
      </c>
      <c r="D10" s="13"/>
      <c r="E10" s="13"/>
    </row>
    <row r="11" spans="2:5" x14ac:dyDescent="0.25">
      <c r="B11" s="7" t="s">
        <v>1</v>
      </c>
      <c r="C11" s="8">
        <v>2.9</v>
      </c>
      <c r="D11" s="13"/>
      <c r="E11" s="13"/>
    </row>
    <row r="12" spans="2:5" x14ac:dyDescent="0.25">
      <c r="B12" s="7" t="s">
        <v>12</v>
      </c>
      <c r="C12" s="8">
        <v>4.0999999999999996</v>
      </c>
      <c r="D12" s="13"/>
      <c r="E12" s="13"/>
    </row>
    <row r="13" spans="2:5" x14ac:dyDescent="0.25">
      <c r="B13" s="7" t="s">
        <v>58</v>
      </c>
      <c r="C13" s="8">
        <v>9</v>
      </c>
      <c r="D13" s="13"/>
      <c r="E13" s="13"/>
    </row>
    <row r="14" spans="2:5" x14ac:dyDescent="0.25">
      <c r="B14" s="7" t="s">
        <v>8</v>
      </c>
      <c r="C14" s="8">
        <v>5.9</v>
      </c>
      <c r="D14" s="13"/>
      <c r="E14" s="13"/>
    </row>
    <row r="15" spans="2:5" x14ac:dyDescent="0.25">
      <c r="B15" s="7" t="s">
        <v>9</v>
      </c>
      <c r="C15" s="8">
        <v>6.12</v>
      </c>
      <c r="D15" s="13"/>
      <c r="E15" s="13"/>
    </row>
    <row r="16" spans="2:5" ht="16.5" thickBot="1" x14ac:dyDescent="0.3">
      <c r="B16" s="10" t="s">
        <v>10</v>
      </c>
      <c r="C16" s="11">
        <v>3.1</v>
      </c>
      <c r="D16" s="13"/>
      <c r="E16" s="13"/>
    </row>
    <row r="17" spans="2:13" x14ac:dyDescent="0.25">
      <c r="B17" s="12"/>
      <c r="C17" s="13"/>
      <c r="D17" s="13"/>
      <c r="E17" s="13"/>
    </row>
    <row r="18" spans="2:13" x14ac:dyDescent="0.25">
      <c r="B18" s="14"/>
      <c r="C18" s="15"/>
      <c r="D18" s="15"/>
      <c r="E18" s="15"/>
    </row>
    <row r="19" spans="2:13" s="19" customFormat="1" ht="18.75" x14ac:dyDescent="0.25">
      <c r="B19" s="16" t="s">
        <v>71</v>
      </c>
      <c r="C19" s="17" t="s">
        <v>15</v>
      </c>
      <c r="D19" s="17">
        <v>2005</v>
      </c>
      <c r="E19" s="17">
        <v>2006</v>
      </c>
      <c r="F19" s="17">
        <v>2007</v>
      </c>
      <c r="G19" s="17">
        <v>2008</v>
      </c>
      <c r="H19" s="17">
        <v>2009</v>
      </c>
      <c r="I19" s="17">
        <v>2010</v>
      </c>
      <c r="J19" s="17">
        <v>2011</v>
      </c>
      <c r="K19" s="17">
        <v>2012</v>
      </c>
      <c r="L19" s="18">
        <v>2013</v>
      </c>
    </row>
    <row r="20" spans="2:13" s="69" customFormat="1" x14ac:dyDescent="0.25">
      <c r="B20" s="160" t="s">
        <v>16</v>
      </c>
      <c r="C20" s="28"/>
      <c r="D20" s="22"/>
      <c r="E20" s="22"/>
      <c r="F20" s="22"/>
      <c r="G20" s="22"/>
      <c r="H20" s="22"/>
      <c r="I20" s="22"/>
      <c r="J20" s="22"/>
      <c r="K20" s="22"/>
      <c r="L20" s="133"/>
      <c r="M20" s="438"/>
    </row>
    <row r="21" spans="2:13" s="19" customFormat="1" x14ac:dyDescent="0.25">
      <c r="B21" s="158" t="s">
        <v>143</v>
      </c>
      <c r="C21" s="21"/>
      <c r="D21" s="70">
        <v>0</v>
      </c>
      <c r="E21" s="70">
        <v>0</v>
      </c>
      <c r="F21" s="70">
        <v>0</v>
      </c>
      <c r="G21" s="70">
        <v>0</v>
      </c>
      <c r="H21" s="70">
        <v>0</v>
      </c>
      <c r="I21" s="70">
        <v>0</v>
      </c>
      <c r="J21" s="70">
        <v>0</v>
      </c>
      <c r="K21" s="70">
        <v>0</v>
      </c>
      <c r="L21" s="303">
        <v>0</v>
      </c>
    </row>
    <row r="22" spans="2:13" s="19" customFormat="1" x14ac:dyDescent="0.25">
      <c r="B22" s="158" t="s">
        <v>144</v>
      </c>
      <c r="C22" s="21"/>
      <c r="D22" s="22">
        <f>('State_Production_Iron&amp;Steel'!D9*0.25)+('State_Production_Iron&amp;Steel'!E9*0.75)</f>
        <v>595914.19794647361</v>
      </c>
      <c r="E22" s="22">
        <f>('State_Production_Iron&amp;Steel'!E9*0.25)+('State_Production_Iron&amp;Steel'!F9*0.75)</f>
        <v>607297.17219323339</v>
      </c>
      <c r="F22" s="22">
        <f>('State_Production_Iron&amp;Steel'!F9*0.25)+('State_Production_Iron&amp;Steel'!G9*0.75)</f>
        <v>709928.12657801714</v>
      </c>
      <c r="G22" s="22">
        <f>('State_Production_Iron&amp;Steel'!G9*0.25)+('State_Production_Iron&amp;Steel'!H9*0.75)</f>
        <v>673491.03686248092</v>
      </c>
      <c r="H22" s="22">
        <f>('State_Production_Iron&amp;Steel'!H9*0.25)+('State_Production_Iron&amp;Steel'!I9*0.75)</f>
        <v>692490.78437973408</v>
      </c>
      <c r="I22" s="22">
        <f>('State_Production_Iron&amp;Steel'!I9*0.25)+('State_Production_Iron&amp;Steel'!J9*0.75)</f>
        <v>637605.91651237162</v>
      </c>
      <c r="J22" s="22">
        <f>('State_Production_Iron&amp;Steel'!J9*0.25)+('State_Production_Iron&amp;Steel'!K9*0.75)</f>
        <v>661909.5270156539</v>
      </c>
      <c r="K22" s="22">
        <f>('State_Production_Iron&amp;Steel'!K9*0.25)+('State_Production_Iron&amp;Steel'!L9*0.75)</f>
        <v>809043.04830836551</v>
      </c>
      <c r="L22" s="133">
        <f>('State_Production_Iron&amp;Steel'!L9*0.25)+('State_Production_Iron&amp;Steel'!M9*0.75)</f>
        <v>780659.14829153335</v>
      </c>
    </row>
    <row r="23" spans="2:13" s="19" customFormat="1" x14ac:dyDescent="0.25">
      <c r="B23" s="158" t="s">
        <v>145</v>
      </c>
      <c r="C23" s="21"/>
      <c r="D23" s="70">
        <v>0</v>
      </c>
      <c r="E23" s="70">
        <v>0</v>
      </c>
      <c r="F23" s="70">
        <v>0</v>
      </c>
      <c r="G23" s="70">
        <v>0</v>
      </c>
      <c r="H23" s="70">
        <v>0</v>
      </c>
      <c r="I23" s="70">
        <v>0</v>
      </c>
      <c r="J23" s="70">
        <v>0</v>
      </c>
      <c r="K23" s="70">
        <v>0</v>
      </c>
      <c r="L23" s="303">
        <v>0</v>
      </c>
    </row>
    <row r="24" spans="2:13" s="19" customFormat="1" x14ac:dyDescent="0.25">
      <c r="B24" s="158" t="s">
        <v>146</v>
      </c>
      <c r="C24" s="21"/>
      <c r="D24" s="70">
        <v>0</v>
      </c>
      <c r="E24" s="70">
        <v>0</v>
      </c>
      <c r="F24" s="70">
        <v>0</v>
      </c>
      <c r="G24" s="70">
        <v>0</v>
      </c>
      <c r="H24" s="70">
        <v>0</v>
      </c>
      <c r="I24" s="70">
        <v>0</v>
      </c>
      <c r="J24" s="70">
        <v>0</v>
      </c>
      <c r="K24" s="70">
        <v>0</v>
      </c>
      <c r="L24" s="303">
        <v>0</v>
      </c>
    </row>
    <row r="25" spans="2:13" s="19" customFormat="1" x14ac:dyDescent="0.25">
      <c r="B25" s="158" t="s">
        <v>147</v>
      </c>
      <c r="C25" s="21"/>
      <c r="D25" s="70">
        <v>0</v>
      </c>
      <c r="E25" s="70">
        <v>0</v>
      </c>
      <c r="F25" s="70">
        <v>0</v>
      </c>
      <c r="G25" s="70">
        <v>0</v>
      </c>
      <c r="H25" s="70">
        <v>0</v>
      </c>
      <c r="I25" s="70">
        <v>0</v>
      </c>
      <c r="J25" s="70">
        <v>0</v>
      </c>
      <c r="K25" s="70">
        <v>0</v>
      </c>
      <c r="L25" s="303">
        <v>0</v>
      </c>
    </row>
    <row r="26" spans="2:13" s="19" customFormat="1" x14ac:dyDescent="0.25">
      <c r="B26" s="158" t="s">
        <v>148</v>
      </c>
      <c r="C26" s="21"/>
      <c r="D26" s="70">
        <v>0</v>
      </c>
      <c r="E26" s="70">
        <v>0</v>
      </c>
      <c r="F26" s="70">
        <v>0</v>
      </c>
      <c r="G26" s="70">
        <v>0</v>
      </c>
      <c r="H26" s="70">
        <v>0</v>
      </c>
      <c r="I26" s="70">
        <v>0</v>
      </c>
      <c r="J26" s="70">
        <v>0</v>
      </c>
      <c r="K26" s="70">
        <v>0</v>
      </c>
      <c r="L26" s="303">
        <v>0</v>
      </c>
    </row>
    <row r="27" spans="2:13" s="19" customFormat="1" x14ac:dyDescent="0.25">
      <c r="B27" s="158" t="s">
        <v>149</v>
      </c>
      <c r="C27" s="21"/>
      <c r="D27" s="22">
        <f>'State_Production_Iron&amp;Steel'!D14*0.25+('State_Production_Iron&amp;Steel'!E14*0.75)</f>
        <v>529085.21292711666</v>
      </c>
      <c r="E27" s="22">
        <f>'State_Production_Iron&amp;Steel'!E14*0.25+('State_Production_Iron&amp;Steel'!F14*0.75)</f>
        <v>569461.24389833363</v>
      </c>
      <c r="F27" s="22">
        <f>'State_Production_Iron&amp;Steel'!F14*0.25+('State_Production_Iron&amp;Steel'!G14*0.75)</f>
        <v>656952.44908264605</v>
      </c>
      <c r="G27" s="22">
        <f>'State_Production_Iron&amp;Steel'!G14*0.25+('State_Production_Iron&amp;Steel'!H14*0.75)</f>
        <v>749839.21057061106</v>
      </c>
      <c r="H27" s="22">
        <f>'State_Production_Iron&amp;Steel'!H14*0.25+('State_Production_Iron&amp;Steel'!I14*0.75)</f>
        <v>765947.35734724789</v>
      </c>
      <c r="I27" s="22">
        <f>'State_Production_Iron&amp;Steel'!I14*0.25+('State_Production_Iron&amp;Steel'!J14*0.75)</f>
        <v>717882.42720080807</v>
      </c>
      <c r="J27" s="22">
        <f>'State_Production_Iron&amp;Steel'!J14*0.25+('State_Production_Iron&amp;Steel'!K14*0.75)</f>
        <v>641835.92829489987</v>
      </c>
      <c r="K27" s="22">
        <f>'State_Production_Iron&amp;Steel'!K14*0.25+('State_Production_Iron&amp;Steel'!L14*0.75)</f>
        <v>752560.97458340356</v>
      </c>
      <c r="L27" s="133">
        <f>'State_Production_Iron&amp;Steel'!L14*0.25+('State_Production_Iron&amp;Steel'!M14*0.75)</f>
        <v>899498.14845985535</v>
      </c>
    </row>
    <row r="28" spans="2:13" s="19" customFormat="1" x14ac:dyDescent="0.25">
      <c r="B28" s="158" t="s">
        <v>150</v>
      </c>
      <c r="C28" s="21"/>
      <c r="D28" s="70">
        <v>0</v>
      </c>
      <c r="E28" s="70">
        <v>0</v>
      </c>
      <c r="F28" s="70">
        <v>0</v>
      </c>
      <c r="G28" s="70">
        <v>0</v>
      </c>
      <c r="H28" s="70">
        <v>0</v>
      </c>
      <c r="I28" s="70">
        <v>0</v>
      </c>
      <c r="J28" s="70">
        <v>0</v>
      </c>
      <c r="K28" s="70">
        <v>0</v>
      </c>
      <c r="L28" s="303">
        <v>0</v>
      </c>
    </row>
    <row r="29" spans="2:13" s="19" customFormat="1" x14ac:dyDescent="0.25">
      <c r="B29" s="158" t="s">
        <v>151</v>
      </c>
      <c r="C29" s="21"/>
      <c r="D29" s="70">
        <v>0</v>
      </c>
      <c r="E29" s="70">
        <v>0</v>
      </c>
      <c r="F29" s="70">
        <v>0</v>
      </c>
      <c r="G29" s="70">
        <v>0</v>
      </c>
      <c r="H29" s="70">
        <v>0</v>
      </c>
      <c r="I29" s="70">
        <v>0</v>
      </c>
      <c r="J29" s="70">
        <v>0</v>
      </c>
      <c r="K29" s="70">
        <v>0</v>
      </c>
      <c r="L29" s="303">
        <v>0</v>
      </c>
    </row>
    <row r="30" spans="2:13" s="19" customFormat="1" x14ac:dyDescent="0.25">
      <c r="B30" s="158" t="s">
        <v>152</v>
      </c>
      <c r="C30" s="21"/>
      <c r="D30" s="70">
        <v>0</v>
      </c>
      <c r="E30" s="70">
        <v>0</v>
      </c>
      <c r="F30" s="70">
        <v>0</v>
      </c>
      <c r="G30" s="70">
        <v>0</v>
      </c>
      <c r="H30" s="70">
        <v>0</v>
      </c>
      <c r="I30" s="70">
        <v>0</v>
      </c>
      <c r="J30" s="70">
        <v>0</v>
      </c>
      <c r="K30" s="70">
        <v>0</v>
      </c>
      <c r="L30" s="303">
        <v>0</v>
      </c>
    </row>
    <row r="31" spans="2:13" s="19" customFormat="1" x14ac:dyDescent="0.25">
      <c r="B31" s="158" t="s">
        <v>153</v>
      </c>
      <c r="C31" s="21"/>
      <c r="D31" s="22">
        <f>('State_Production_Iron&amp;Steel'!D17*0.25)+('State_Production_Iron&amp;Steel'!E17*0.75)</f>
        <v>192663.06177411211</v>
      </c>
      <c r="E31" s="22">
        <f>('State_Production_Iron&amp;Steel'!E17*0.25)+('State_Production_Iron&amp;Steel'!F17*0.75)</f>
        <v>226777.68894125571</v>
      </c>
      <c r="F31" s="22">
        <f>('State_Production_Iron&amp;Steel'!F17*0.25)+('State_Production_Iron&amp;Steel'!G17*0.75)</f>
        <v>243412.09392358188</v>
      </c>
      <c r="G31" s="22">
        <f>('State_Production_Iron&amp;Steel'!G17*0.25)+('State_Production_Iron&amp;Steel'!H17*0.75)</f>
        <v>299306.51405487291</v>
      </c>
      <c r="H31" s="22">
        <f>('State_Production_Iron&amp;Steel'!H17*0.25)+('State_Production_Iron&amp;Steel'!I17*0.75)</f>
        <v>297121.48628177075</v>
      </c>
      <c r="I31" s="22">
        <f>('State_Production_Iron&amp;Steel'!I17*0.25)+('State_Production_Iron&amp;Steel'!J17*0.75)</f>
        <v>288494.1508163609</v>
      </c>
      <c r="J31" s="22">
        <f>('State_Production_Iron&amp;Steel'!J17*0.25)+('State_Production_Iron&amp;Steel'!K17*0.75)</f>
        <v>277865.04797172197</v>
      </c>
      <c r="K31" s="22">
        <f>('State_Production_Iron&amp;Steel'!K17*0.25)+('State_Production_Iron&amp;Steel'!L17*0.75)</f>
        <v>330672.23531392025</v>
      </c>
      <c r="L31" s="133">
        <f>('State_Production_Iron&amp;Steel'!L17*0.25)+('State_Production_Iron&amp;Steel'!M17*0.75)</f>
        <v>400212.50631206873</v>
      </c>
    </row>
    <row r="32" spans="2:13" s="19" customFormat="1" x14ac:dyDescent="0.25">
      <c r="B32" s="158" t="s">
        <v>154</v>
      </c>
      <c r="C32" s="21"/>
      <c r="D32" s="70">
        <v>0</v>
      </c>
      <c r="E32" s="70">
        <v>0</v>
      </c>
      <c r="F32" s="70">
        <v>0</v>
      </c>
      <c r="G32" s="70">
        <v>0</v>
      </c>
      <c r="H32" s="70">
        <v>0</v>
      </c>
      <c r="I32" s="70">
        <v>0</v>
      </c>
      <c r="J32" s="70">
        <v>0</v>
      </c>
      <c r="K32" s="70">
        <v>0</v>
      </c>
      <c r="L32" s="303">
        <v>0</v>
      </c>
    </row>
    <row r="33" spans="2:12" s="19" customFormat="1" x14ac:dyDescent="0.25">
      <c r="B33" s="158" t="s">
        <v>155</v>
      </c>
      <c r="C33" s="21"/>
      <c r="D33" s="70">
        <v>0</v>
      </c>
      <c r="E33" s="70">
        <v>0</v>
      </c>
      <c r="F33" s="70">
        <v>0</v>
      </c>
      <c r="G33" s="70">
        <v>0</v>
      </c>
      <c r="H33" s="70">
        <v>0</v>
      </c>
      <c r="I33" s="70">
        <v>0</v>
      </c>
      <c r="J33" s="70">
        <v>0</v>
      </c>
      <c r="K33" s="70">
        <v>0</v>
      </c>
      <c r="L33" s="303">
        <v>0</v>
      </c>
    </row>
    <row r="34" spans="2:12" s="19" customFormat="1" x14ac:dyDescent="0.25">
      <c r="B34" s="158" t="s">
        <v>156</v>
      </c>
      <c r="C34" s="21"/>
      <c r="D34" s="70">
        <v>0</v>
      </c>
      <c r="E34" s="70">
        <v>0</v>
      </c>
      <c r="F34" s="70">
        <v>0</v>
      </c>
      <c r="G34" s="70">
        <v>0</v>
      </c>
      <c r="H34" s="70">
        <v>0</v>
      </c>
      <c r="I34" s="70">
        <v>0</v>
      </c>
      <c r="J34" s="70">
        <v>0</v>
      </c>
      <c r="K34" s="70">
        <v>0</v>
      </c>
      <c r="L34" s="303">
        <v>0</v>
      </c>
    </row>
    <row r="35" spans="2:12" s="19" customFormat="1" x14ac:dyDescent="0.25">
      <c r="B35" s="158" t="s">
        <v>157</v>
      </c>
      <c r="C35" s="21"/>
      <c r="D35" s="70">
        <v>0</v>
      </c>
      <c r="E35" s="70">
        <v>0</v>
      </c>
      <c r="F35" s="70">
        <v>0</v>
      </c>
      <c r="G35" s="70">
        <v>0</v>
      </c>
      <c r="H35" s="70">
        <v>0</v>
      </c>
      <c r="I35" s="70">
        <v>0</v>
      </c>
      <c r="J35" s="70">
        <v>0</v>
      </c>
      <c r="K35" s="70">
        <v>0</v>
      </c>
      <c r="L35" s="303">
        <v>0</v>
      </c>
    </row>
    <row r="36" spans="2:12" s="19" customFormat="1" x14ac:dyDescent="0.25">
      <c r="B36" s="158" t="s">
        <v>158</v>
      </c>
      <c r="C36" s="21"/>
      <c r="D36" s="22">
        <f>'State_Production_Iron&amp;Steel'!D22*0.25+('State_Production_Iron&amp;Steel'!E22*0.75)</f>
        <v>206262.49789597711</v>
      </c>
      <c r="E36" s="22">
        <f>'State_Production_Iron&amp;Steel'!E22*0.25+('State_Production_Iron&amp;Steel'!F22*0.75)</f>
        <v>235964.31577175562</v>
      </c>
      <c r="F36" s="22">
        <f>'State_Production_Iron&amp;Steel'!F22*0.25+('State_Production_Iron&amp;Steel'!G22*0.75)</f>
        <v>193426.35919878809</v>
      </c>
      <c r="G36" s="22">
        <f>'State_Production_Iron&amp;Steel'!G22*0.25+('State_Production_Iron&amp;Steel'!H22*0.75)</f>
        <v>181279.75088368962</v>
      </c>
      <c r="H36" s="22">
        <f>'State_Production_Iron&amp;Steel'!H22*0.25+('State_Production_Iron&amp;Steel'!I22*0.75)</f>
        <v>200312.27907759635</v>
      </c>
      <c r="I36" s="22">
        <f>'State_Production_Iron&amp;Steel'!I22*0.25+('State_Production_Iron&amp;Steel'!J22*0.75)</f>
        <v>229729.42265611852</v>
      </c>
      <c r="J36" s="22">
        <f>'State_Production_Iron&amp;Steel'!J22*0.25+('State_Production_Iron&amp;Steel'!K22*0.75)</f>
        <v>146489.26948325199</v>
      </c>
      <c r="K36" s="22">
        <f>'State_Production_Iron&amp;Steel'!K22*0.25+('State_Production_Iron&amp;Steel'!L22*0.75)</f>
        <v>178078.94293889916</v>
      </c>
      <c r="L36" s="133">
        <f>'State_Production_Iron&amp;Steel'!L22*0.25+('State_Production_Iron&amp;Steel'!M22*0.75)</f>
        <v>182413.06177411211</v>
      </c>
    </row>
    <row r="37" spans="2:12" s="19" customFormat="1" x14ac:dyDescent="0.25">
      <c r="B37" s="158" t="s">
        <v>159</v>
      </c>
      <c r="C37" s="21"/>
      <c r="D37" s="22">
        <f>('State_Production_Iron&amp;Steel'!D23*0.25)+('State_Production_Iron&amp;Steel'!E23*0.75)</f>
        <v>772673.49772765534</v>
      </c>
      <c r="E37" s="22">
        <f>('State_Production_Iron&amp;Steel'!E23*0.25)+('State_Production_Iron&amp;Steel'!F23*0.75)</f>
        <v>926771.46103349596</v>
      </c>
      <c r="F37" s="22">
        <f>('State_Production_Iron&amp;Steel'!F23*0.25)+('State_Production_Iron&amp;Steel'!G23*0.75)</f>
        <v>985170.46793469111</v>
      </c>
      <c r="G37" s="22">
        <f>('State_Production_Iron&amp;Steel'!G23*0.25)+('State_Production_Iron&amp;Steel'!H23*0.75)</f>
        <v>1182242.1309543848</v>
      </c>
      <c r="H37" s="22">
        <f>('State_Production_Iron&amp;Steel'!H23*0.25)+('State_Production_Iron&amp;Steel'!I23*0.75)</f>
        <v>1164467.2614038042</v>
      </c>
      <c r="I37" s="22">
        <f>('State_Production_Iron&amp;Steel'!I23*0.25)+('State_Production_Iron&amp;Steel'!J23*0.75)</f>
        <v>1128807.7764686081</v>
      </c>
      <c r="J37" s="22">
        <f>('State_Production_Iron&amp;Steel'!J23*0.25)+('State_Production_Iron&amp;Steel'!K23*0.75)</f>
        <v>1091588.4110419122</v>
      </c>
      <c r="K37" s="22">
        <f>('State_Production_Iron&amp;Steel'!K23*0.25)+('State_Production_Iron&amp;Steel'!L23*0.75)</f>
        <v>1303615.2583740111</v>
      </c>
      <c r="L37" s="133">
        <f>('State_Production_Iron&amp;Steel'!L23*0.25)+('State_Production_Iron&amp;Steel'!M23*0.75)</f>
        <v>1568926.106716041</v>
      </c>
    </row>
    <row r="38" spans="2:12" s="19" customFormat="1" x14ac:dyDescent="0.25">
      <c r="B38" s="158" t="s">
        <v>160</v>
      </c>
      <c r="C38" s="21"/>
      <c r="D38" s="70">
        <v>0</v>
      </c>
      <c r="E38" s="70">
        <v>0</v>
      </c>
      <c r="F38" s="70">
        <v>0</v>
      </c>
      <c r="G38" s="70">
        <v>0</v>
      </c>
      <c r="H38" s="70">
        <v>0</v>
      </c>
      <c r="I38" s="70">
        <v>0</v>
      </c>
      <c r="J38" s="70">
        <v>0</v>
      </c>
      <c r="K38" s="70">
        <v>0</v>
      </c>
      <c r="L38" s="303">
        <v>0</v>
      </c>
    </row>
    <row r="39" spans="2:12" s="19" customFormat="1" x14ac:dyDescent="0.25">
      <c r="B39" s="158" t="s">
        <v>161</v>
      </c>
      <c r="C39" s="21"/>
      <c r="D39" s="70">
        <v>0</v>
      </c>
      <c r="E39" s="70">
        <v>0</v>
      </c>
      <c r="F39" s="70">
        <v>0</v>
      </c>
      <c r="G39" s="70">
        <v>0</v>
      </c>
      <c r="H39" s="70">
        <v>0</v>
      </c>
      <c r="I39" s="70">
        <v>0</v>
      </c>
      <c r="J39" s="70">
        <v>0</v>
      </c>
      <c r="K39" s="70">
        <v>0</v>
      </c>
      <c r="L39" s="303">
        <v>0</v>
      </c>
    </row>
    <row r="40" spans="2:12" s="19" customFormat="1" x14ac:dyDescent="0.25">
      <c r="B40" s="158" t="s">
        <v>162</v>
      </c>
      <c r="C40" s="21"/>
      <c r="D40" s="70">
        <v>0</v>
      </c>
      <c r="E40" s="70">
        <v>0</v>
      </c>
      <c r="F40" s="70">
        <v>0</v>
      </c>
      <c r="G40" s="70">
        <v>0</v>
      </c>
      <c r="H40" s="70">
        <v>0</v>
      </c>
      <c r="I40" s="70">
        <v>0</v>
      </c>
      <c r="J40" s="70">
        <v>0</v>
      </c>
      <c r="K40" s="70">
        <v>0</v>
      </c>
      <c r="L40" s="303">
        <v>0</v>
      </c>
    </row>
    <row r="41" spans="2:12" s="19" customFormat="1" x14ac:dyDescent="0.25">
      <c r="B41" s="158" t="s">
        <v>163</v>
      </c>
      <c r="C41" s="21"/>
      <c r="D41" s="22">
        <f>('State_Production_Iron&amp;Steel'!D27*0.25)+('State_Production_Iron&amp;Steel'!E27*0.75)</f>
        <v>1503346.9954553107</v>
      </c>
      <c r="E41" s="22">
        <f>('State_Production_Iron&amp;Steel'!E27*0.25)+('State_Production_Iron&amp;Steel'!F27*0.75)</f>
        <v>1769542.9220669919</v>
      </c>
      <c r="F41" s="22">
        <f>('State_Production_Iron&amp;Steel'!F27*0.25)+('State_Production_Iron&amp;Steel'!G27*0.75)</f>
        <v>1899340.9358693822</v>
      </c>
      <c r="G41" s="22">
        <f>('State_Production_Iron&amp;Steel'!G27*0.25)+('State_Production_Iron&amp;Steel'!H27*0.75)</f>
        <v>2335484.2619087696</v>
      </c>
      <c r="H41" s="22">
        <f>('State_Production_Iron&amp;Steel'!H27*0.25)+('State_Production_Iron&amp;Steel'!I27*0.75)</f>
        <v>2318434.5228076084</v>
      </c>
      <c r="I41" s="22">
        <f>('State_Production_Iron&amp;Steel'!I27*0.25)+('State_Production_Iron&amp;Steel'!J27*0.75)</f>
        <v>2251115.5529372161</v>
      </c>
      <c r="J41" s="22">
        <f>('State_Production_Iron&amp;Steel'!J27*0.25)+('State_Production_Iron&amp;Steel'!K27*0.75)</f>
        <v>2168176.8220838243</v>
      </c>
      <c r="K41" s="22">
        <f>('State_Production_Iron&amp;Steel'!K27*0.25)+('State_Production_Iron&amp;Steel'!L27*0.75)</f>
        <v>2580230.5167480223</v>
      </c>
      <c r="L41" s="133">
        <f>('State_Production_Iron&amp;Steel'!L27*0.25)+('State_Production_Iron&amp;Steel'!M27*0.75)</f>
        <v>3122852.213432082</v>
      </c>
    </row>
    <row r="42" spans="2:12" s="19" customFormat="1" x14ac:dyDescent="0.25">
      <c r="B42" s="158" t="s">
        <v>164</v>
      </c>
      <c r="C42" s="21"/>
      <c r="D42" s="70">
        <v>0</v>
      </c>
      <c r="E42" s="70">
        <v>0</v>
      </c>
      <c r="F42" s="70">
        <v>0</v>
      </c>
      <c r="G42" s="70">
        <v>0</v>
      </c>
      <c r="H42" s="70">
        <v>0</v>
      </c>
      <c r="I42" s="70">
        <v>0</v>
      </c>
      <c r="J42" s="70">
        <v>0</v>
      </c>
      <c r="K42" s="70">
        <v>0</v>
      </c>
      <c r="L42" s="303">
        <v>0</v>
      </c>
    </row>
    <row r="43" spans="2:12" s="19" customFormat="1" x14ac:dyDescent="0.25">
      <c r="B43" s="158" t="s">
        <v>165</v>
      </c>
      <c r="C43" s="21"/>
      <c r="D43" s="70">
        <v>0</v>
      </c>
      <c r="E43" s="70">
        <v>0</v>
      </c>
      <c r="F43" s="70">
        <v>0</v>
      </c>
      <c r="G43" s="70">
        <v>0</v>
      </c>
      <c r="H43" s="70">
        <v>0</v>
      </c>
      <c r="I43" s="70">
        <v>0</v>
      </c>
      <c r="J43" s="70">
        <v>0</v>
      </c>
      <c r="K43" s="70">
        <v>0</v>
      </c>
      <c r="L43" s="303">
        <v>0</v>
      </c>
    </row>
    <row r="44" spans="2:12" s="19" customFormat="1" x14ac:dyDescent="0.25">
      <c r="B44" s="158" t="s">
        <v>166</v>
      </c>
      <c r="C44" s="21"/>
      <c r="D44" s="70">
        <v>0</v>
      </c>
      <c r="E44" s="70">
        <v>0</v>
      </c>
      <c r="F44" s="70">
        <v>0</v>
      </c>
      <c r="G44" s="70">
        <v>0</v>
      </c>
      <c r="H44" s="70">
        <v>0</v>
      </c>
      <c r="I44" s="70">
        <v>0</v>
      </c>
      <c r="J44" s="70">
        <v>0</v>
      </c>
      <c r="K44" s="70">
        <v>0</v>
      </c>
      <c r="L44" s="303">
        <v>0</v>
      </c>
    </row>
    <row r="45" spans="2:12" s="19" customFormat="1" x14ac:dyDescent="0.25">
      <c r="B45" s="158" t="s">
        <v>167</v>
      </c>
      <c r="C45" s="21"/>
      <c r="D45" s="70">
        <v>0</v>
      </c>
      <c r="E45" s="70">
        <v>0</v>
      </c>
      <c r="F45" s="70">
        <v>0</v>
      </c>
      <c r="G45" s="70">
        <v>0</v>
      </c>
      <c r="H45" s="70">
        <v>0</v>
      </c>
      <c r="I45" s="70">
        <v>0</v>
      </c>
      <c r="J45" s="70">
        <v>0</v>
      </c>
      <c r="K45" s="70">
        <v>0</v>
      </c>
      <c r="L45" s="303">
        <v>0</v>
      </c>
    </row>
    <row r="46" spans="2:12" s="19" customFormat="1" x14ac:dyDescent="0.25">
      <c r="B46" s="158" t="s">
        <v>168</v>
      </c>
      <c r="C46" s="21"/>
      <c r="D46" s="22">
        <f>('State_Production_Iron&amp;Steel'!D32*0.25)+('State_Production_Iron&amp;Steel'!E32*0.75)</f>
        <v>111269.31493014644</v>
      </c>
      <c r="E46" s="22">
        <f>('State_Production_Iron&amp;Steel'!E32*0.25)+('State_Production_Iron&amp;Steel'!F32*0.75)</f>
        <v>151831.2152836223</v>
      </c>
      <c r="F46" s="22">
        <f>('State_Production_Iron&amp;Steel'!F32*0.25)+('State_Production_Iron&amp;Steel'!G32*0.75)</f>
        <v>154022.55512539978</v>
      </c>
      <c r="G46" s="22">
        <f>('State_Production_Iron&amp;Steel'!G32*0.25)+('State_Production_Iron&amp;Steel'!H32*0.75)</f>
        <v>159136.88772933852</v>
      </c>
      <c r="H46" s="22">
        <f>('State_Production_Iron&amp;Steel'!H32*0.25)+('State_Production_Iron&amp;Steel'!I32*0.75)</f>
        <v>163028.06766537621</v>
      </c>
      <c r="I46" s="22">
        <f>('State_Production_Iron&amp;Steel'!I32*0.25)+('State_Production_Iron&amp;Steel'!J32*0.75)</f>
        <v>161650.01683218314</v>
      </c>
      <c r="J46" s="22">
        <f>('State_Production_Iron&amp;Steel'!J32*0.25)+('State_Production_Iron&amp;Steel'!K32*0.75)</f>
        <v>151506.14374684397</v>
      </c>
      <c r="K46" s="22">
        <f>('State_Production_Iron&amp;Steel'!K32*0.25)+('State_Production_Iron&amp;Steel'!L32*0.75)</f>
        <v>170053.82090557145</v>
      </c>
      <c r="L46" s="133">
        <f>('State_Production_Iron&amp;Steel'!L32*0.25)+('State_Production_Iron&amp;Steel'!M32*0.75)</f>
        <v>268342.91365090053</v>
      </c>
    </row>
    <row r="47" spans="2:12" s="19" customFormat="1" x14ac:dyDescent="0.25">
      <c r="B47" s="158" t="s">
        <v>169</v>
      </c>
      <c r="C47" s="21"/>
      <c r="D47" s="70">
        <v>0</v>
      </c>
      <c r="E47" s="70">
        <v>0</v>
      </c>
      <c r="F47" s="70">
        <v>0</v>
      </c>
      <c r="G47" s="70">
        <v>0</v>
      </c>
      <c r="H47" s="70">
        <v>0</v>
      </c>
      <c r="I47" s="70">
        <v>0</v>
      </c>
      <c r="J47" s="70">
        <v>0</v>
      </c>
      <c r="K47" s="70">
        <v>0</v>
      </c>
      <c r="L47" s="303">
        <v>0</v>
      </c>
    </row>
    <row r="48" spans="2:12" s="19" customFormat="1" x14ac:dyDescent="0.25">
      <c r="B48" s="158" t="s">
        <v>170</v>
      </c>
      <c r="C48" s="21"/>
      <c r="D48" s="70">
        <v>0</v>
      </c>
      <c r="E48" s="70">
        <v>0</v>
      </c>
      <c r="F48" s="70">
        <v>0</v>
      </c>
      <c r="G48" s="70">
        <v>0</v>
      </c>
      <c r="H48" s="70">
        <v>0</v>
      </c>
      <c r="I48" s="70">
        <v>0</v>
      </c>
      <c r="J48" s="70">
        <v>0</v>
      </c>
      <c r="K48" s="70">
        <v>0</v>
      </c>
      <c r="L48" s="303">
        <v>0</v>
      </c>
    </row>
    <row r="49" spans="2:13" s="19" customFormat="1" x14ac:dyDescent="0.25">
      <c r="B49" s="158" t="s">
        <v>171</v>
      </c>
      <c r="C49" s="21"/>
      <c r="D49" s="70">
        <v>0</v>
      </c>
      <c r="E49" s="70">
        <v>0</v>
      </c>
      <c r="F49" s="70">
        <v>0</v>
      </c>
      <c r="G49" s="70">
        <v>0</v>
      </c>
      <c r="H49" s="70">
        <v>0</v>
      </c>
      <c r="I49" s="70">
        <v>0</v>
      </c>
      <c r="J49" s="70">
        <v>0</v>
      </c>
      <c r="K49" s="70">
        <v>0</v>
      </c>
      <c r="L49" s="303">
        <v>0</v>
      </c>
    </row>
    <row r="50" spans="2:13" s="19" customFormat="1" x14ac:dyDescent="0.25">
      <c r="B50" s="158" t="s">
        <v>172</v>
      </c>
      <c r="C50" s="21"/>
      <c r="D50" s="70">
        <v>0</v>
      </c>
      <c r="E50" s="70">
        <v>0</v>
      </c>
      <c r="F50" s="70">
        <v>0</v>
      </c>
      <c r="G50" s="70">
        <v>0</v>
      </c>
      <c r="H50" s="70">
        <v>0</v>
      </c>
      <c r="I50" s="70">
        <v>0</v>
      </c>
      <c r="J50" s="70">
        <v>0</v>
      </c>
      <c r="K50" s="70">
        <v>0</v>
      </c>
      <c r="L50" s="303">
        <v>0</v>
      </c>
    </row>
    <row r="51" spans="2:13" s="19" customFormat="1" x14ac:dyDescent="0.25">
      <c r="B51" s="158" t="s">
        <v>173</v>
      </c>
      <c r="C51" s="21"/>
      <c r="D51" s="22">
        <f>('State_Production_Iron&amp;Steel'!D37*0.25)+('State_Production_Iron&amp;Steel'!E37*0.75)</f>
        <v>0</v>
      </c>
      <c r="E51" s="22">
        <f>('State_Production_Iron&amp;Steel'!E37*0.25)+('State_Production_Iron&amp;Steel'!F37*0.75)</f>
        <v>0</v>
      </c>
      <c r="F51" s="22">
        <f>('State_Production_Iron&amp;Steel'!F37*0.25)+('State_Production_Iron&amp;Steel'!G37*0.75)</f>
        <v>0</v>
      </c>
      <c r="G51" s="22">
        <f>('State_Production_Iron&amp;Steel'!G37*0.25)+('State_Production_Iron&amp;Steel'!H37*0.75)</f>
        <v>0</v>
      </c>
      <c r="H51" s="22">
        <f>('State_Production_Iron&amp;Steel'!H37*0.25)+('State_Production_Iron&amp;Steel'!I37*0.75)</f>
        <v>0</v>
      </c>
      <c r="I51" s="22">
        <f>('State_Production_Iron&amp;Steel'!I37*0.25)+('State_Production_Iron&amp;Steel'!J37*0.75)</f>
        <v>0</v>
      </c>
      <c r="J51" s="22">
        <f>('State_Production_Iron&amp;Steel'!J37*0.25)+('State_Production_Iron&amp;Steel'!K37*0.75)</f>
        <v>0</v>
      </c>
      <c r="K51" s="22">
        <f>('State_Production_Iron&amp;Steel'!K37*0.25)+('State_Production_Iron&amp;Steel'!L37*0.75)</f>
        <v>0</v>
      </c>
      <c r="L51" s="133">
        <f>('State_Production_Iron&amp;Steel'!L37*0.25)+('State_Production_Iron&amp;Steel'!M37*0.75)</f>
        <v>0</v>
      </c>
    </row>
    <row r="52" spans="2:13" s="19" customFormat="1" x14ac:dyDescent="0.25">
      <c r="B52" s="158" t="s">
        <v>193</v>
      </c>
      <c r="C52" s="21"/>
      <c r="D52" s="70">
        <v>0</v>
      </c>
      <c r="E52" s="70">
        <v>0</v>
      </c>
      <c r="F52" s="70">
        <v>0</v>
      </c>
      <c r="G52" s="70">
        <v>0</v>
      </c>
      <c r="H52" s="70">
        <v>0</v>
      </c>
      <c r="I52" s="70">
        <v>0</v>
      </c>
      <c r="J52" s="70">
        <v>0</v>
      </c>
      <c r="K52" s="70">
        <v>0</v>
      </c>
      <c r="L52" s="303">
        <v>0</v>
      </c>
    </row>
    <row r="53" spans="2:13" s="19" customFormat="1" x14ac:dyDescent="0.25">
      <c r="B53" s="158" t="s">
        <v>174</v>
      </c>
      <c r="C53" s="21"/>
      <c r="D53" s="70">
        <v>0</v>
      </c>
      <c r="E53" s="70">
        <v>0</v>
      </c>
      <c r="F53" s="70">
        <v>0</v>
      </c>
      <c r="G53" s="70">
        <v>0</v>
      </c>
      <c r="H53" s="70">
        <v>0</v>
      </c>
      <c r="I53" s="70">
        <v>0</v>
      </c>
      <c r="J53" s="70">
        <v>0</v>
      </c>
      <c r="K53" s="70">
        <v>0</v>
      </c>
      <c r="L53" s="303">
        <v>0</v>
      </c>
    </row>
    <row r="54" spans="2:13" s="19" customFormat="1" x14ac:dyDescent="0.25">
      <c r="B54" s="158" t="s">
        <v>175</v>
      </c>
      <c r="C54" s="21"/>
      <c r="D54" s="70">
        <v>0</v>
      </c>
      <c r="E54" s="70">
        <v>0</v>
      </c>
      <c r="F54" s="70">
        <v>0</v>
      </c>
      <c r="G54" s="70">
        <v>0</v>
      </c>
      <c r="H54" s="70">
        <v>0</v>
      </c>
      <c r="I54" s="70">
        <v>0</v>
      </c>
      <c r="J54" s="70">
        <v>0</v>
      </c>
      <c r="K54" s="70">
        <v>0</v>
      </c>
      <c r="L54" s="303">
        <v>0</v>
      </c>
    </row>
    <row r="55" spans="2:13" s="19" customFormat="1" x14ac:dyDescent="0.25">
      <c r="B55" s="158" t="s">
        <v>176</v>
      </c>
      <c r="C55" s="21"/>
      <c r="D55" s="70">
        <v>0</v>
      </c>
      <c r="E55" s="70">
        <v>0</v>
      </c>
      <c r="F55" s="70">
        <v>0</v>
      </c>
      <c r="G55" s="70">
        <v>0</v>
      </c>
      <c r="H55" s="70">
        <v>0</v>
      </c>
      <c r="I55" s="70">
        <v>0</v>
      </c>
      <c r="J55" s="70">
        <v>0</v>
      </c>
      <c r="K55" s="70">
        <v>0</v>
      </c>
      <c r="L55" s="303">
        <v>0</v>
      </c>
    </row>
    <row r="56" spans="2:13" s="19" customFormat="1" x14ac:dyDescent="0.25">
      <c r="B56" s="158" t="s">
        <v>177</v>
      </c>
      <c r="C56" s="21"/>
      <c r="D56" s="22">
        <f>('State_Production_Iron&amp;Steel'!D42*0.25)+('State_Production_Iron&amp;Steel'!E42*0.75)</f>
        <v>417035.22134320822</v>
      </c>
      <c r="E56" s="22">
        <f>('State_Production_Iron&amp;Steel'!E42*0.25)+('State_Production_Iron&amp;Steel'!F42*0.75)</f>
        <v>430853.98081131122</v>
      </c>
      <c r="F56" s="22">
        <f>('State_Production_Iron&amp;Steel'!F42*0.25)+('State_Production_Iron&amp;Steel'!G42*0.75)</f>
        <v>391497.01228749368</v>
      </c>
      <c r="G56" s="22">
        <f>('State_Production_Iron&amp;Steel'!G42*0.25)+('State_Production_Iron&amp;Steel'!H42*0.75)</f>
        <v>402220.2070358526</v>
      </c>
      <c r="H56" s="22">
        <f>('State_Production_Iron&amp;Steel'!H42*0.25)+('State_Production_Iron&amp;Steel'!I42*0.75)</f>
        <v>362698.24103686248</v>
      </c>
      <c r="I56" s="22">
        <f>('State_Production_Iron&amp;Steel'!I42*0.25)+('State_Production_Iron&amp;Steel'!J42*0.75)</f>
        <v>317964.73657633399</v>
      </c>
      <c r="J56" s="22">
        <f>('State_Production_Iron&amp;Steel'!J42*0.25)+('State_Production_Iron&amp;Steel'!K42*0.75)</f>
        <v>309628.85036189196</v>
      </c>
      <c r="K56" s="22">
        <f>('State_Production_Iron&amp;Steel'!K42*0.25)+('State_Production_Iron&amp;Steel'!L42*0.75)</f>
        <v>370995.20282780682</v>
      </c>
      <c r="L56" s="133">
        <f>('State_Production_Iron&amp;Steel'!L42*0.25)+('State_Production_Iron&amp;Steel'!M42*0.75)</f>
        <v>457095.9013634068</v>
      </c>
    </row>
    <row r="57" spans="2:13" s="19" customFormat="1" x14ac:dyDescent="0.25">
      <c r="B57" s="468" t="s">
        <v>625</v>
      </c>
      <c r="C57" s="21"/>
      <c r="D57" s="469">
        <f>SUM(D21:D56)</f>
        <v>4328250</v>
      </c>
      <c r="E57" s="469">
        <f t="shared" ref="E57:L57" si="0">SUM(E21:E56)</f>
        <v>4918499.9999999991</v>
      </c>
      <c r="F57" s="469">
        <f t="shared" si="0"/>
        <v>5233749.9999999991</v>
      </c>
      <c r="G57" s="469">
        <f t="shared" si="0"/>
        <v>5983000</v>
      </c>
      <c r="H57" s="469">
        <f t="shared" si="0"/>
        <v>5964499.9999999991</v>
      </c>
      <c r="I57" s="469">
        <f t="shared" si="0"/>
        <v>5733250</v>
      </c>
      <c r="J57" s="469">
        <f t="shared" si="0"/>
        <v>5449000</v>
      </c>
      <c r="K57" s="469">
        <f t="shared" si="0"/>
        <v>6495250.0000000009</v>
      </c>
      <c r="L57" s="470">
        <f t="shared" si="0"/>
        <v>7680000</v>
      </c>
    </row>
    <row r="58" spans="2:13" s="19" customFormat="1" x14ac:dyDescent="0.25">
      <c r="B58" s="159" t="s">
        <v>17</v>
      </c>
      <c r="C58" s="28"/>
      <c r="D58" s="22"/>
      <c r="E58" s="22"/>
      <c r="F58" s="22"/>
      <c r="G58" s="22"/>
      <c r="H58" s="22"/>
      <c r="I58" s="22"/>
      <c r="J58" s="22"/>
      <c r="K58" s="22"/>
      <c r="L58" s="133"/>
      <c r="M58" s="224"/>
    </row>
    <row r="59" spans="2:13" s="19" customFormat="1" x14ac:dyDescent="0.25">
      <c r="B59" s="158" t="s">
        <v>143</v>
      </c>
      <c r="C59" s="21"/>
      <c r="D59" s="70">
        <v>0</v>
      </c>
      <c r="E59" s="70">
        <v>0</v>
      </c>
      <c r="F59" s="70">
        <v>0</v>
      </c>
      <c r="G59" s="70">
        <v>0</v>
      </c>
      <c r="H59" s="70">
        <v>0</v>
      </c>
      <c r="I59" s="70">
        <v>0</v>
      </c>
      <c r="J59" s="70">
        <v>0</v>
      </c>
      <c r="K59" s="70">
        <v>0</v>
      </c>
      <c r="L59" s="303">
        <v>0</v>
      </c>
    </row>
    <row r="60" spans="2:13" s="19" customFormat="1" x14ac:dyDescent="0.25">
      <c r="B60" s="158" t="s">
        <v>144</v>
      </c>
      <c r="C60" s="21"/>
      <c r="D60" s="22">
        <f>'State_Production_Iron&amp;Steel'!D123*0.25+('State_Production_Iron&amp;Steel'!E123*0.75)</f>
        <v>125656.99133481699</v>
      </c>
      <c r="E60" s="22">
        <f>'State_Production_Iron&amp;Steel'!E123*0.25+('State_Production_Iron&amp;Steel'!F123*0.75)</f>
        <v>176232.30266584596</v>
      </c>
      <c r="F60" s="22">
        <f>'State_Production_Iron&amp;Steel'!F123*0.25+('State_Production_Iron&amp;Steel'!G123*0.75)</f>
        <v>206957.71580093756</v>
      </c>
      <c r="G60" s="22">
        <f>'State_Production_Iron&amp;Steel'!G123*0.25+('State_Production_Iron&amp;Steel'!H123*0.75)</f>
        <v>217846.25218997113</v>
      </c>
      <c r="H60" s="22">
        <f>'State_Production_Iron&amp;Steel'!H123*0.25+('State_Production_Iron&amp;Steel'!I123*0.75)</f>
        <v>244982.95373833991</v>
      </c>
      <c r="I60" s="22">
        <f>'State_Production_Iron&amp;Steel'!I123*0.25+('State_Production_Iron&amp;Steel'!J123*0.75)</f>
        <v>261337.89478668501</v>
      </c>
      <c r="J60" s="22">
        <f>'State_Production_Iron&amp;Steel'!J123*0.25+('State_Production_Iron&amp;Steel'!K123*0.75)</f>
        <v>261090.48723897914</v>
      </c>
      <c r="K60" s="22">
        <f>'State_Production_Iron&amp;Steel'!K123*0.25+('State_Production_Iron&amp;Steel'!L123*0.75)</f>
        <v>244774.61054027185</v>
      </c>
      <c r="L60" s="133">
        <f>'State_Production_Iron&amp;Steel'!L123*0.25+('State_Production_Iron&amp;Steel'!M123*0.75)</f>
        <v>238610.25616743218</v>
      </c>
    </row>
    <row r="61" spans="2:13" s="19" customFormat="1" x14ac:dyDescent="0.25">
      <c r="B61" s="158" t="s">
        <v>145</v>
      </c>
      <c r="C61" s="21"/>
      <c r="D61" s="70">
        <v>0</v>
      </c>
      <c r="E61" s="70">
        <v>0</v>
      </c>
      <c r="F61" s="70">
        <v>0</v>
      </c>
      <c r="G61" s="70">
        <v>0</v>
      </c>
      <c r="H61" s="70">
        <v>0</v>
      </c>
      <c r="I61" s="70">
        <v>0</v>
      </c>
      <c r="J61" s="70">
        <v>0</v>
      </c>
      <c r="K61" s="70">
        <v>0</v>
      </c>
      <c r="L61" s="303">
        <v>0</v>
      </c>
    </row>
    <row r="62" spans="2:13" s="19" customFormat="1" x14ac:dyDescent="0.25">
      <c r="B62" s="158" t="s">
        <v>146</v>
      </c>
      <c r="C62" s="21"/>
      <c r="D62" s="70">
        <v>0</v>
      </c>
      <c r="E62" s="70">
        <v>0</v>
      </c>
      <c r="F62" s="70">
        <v>0</v>
      </c>
      <c r="G62" s="70">
        <v>0</v>
      </c>
      <c r="H62" s="70">
        <v>0</v>
      </c>
      <c r="I62" s="70">
        <v>0</v>
      </c>
      <c r="J62" s="70">
        <v>0</v>
      </c>
      <c r="K62" s="70">
        <v>0</v>
      </c>
      <c r="L62" s="303">
        <v>0</v>
      </c>
    </row>
    <row r="63" spans="2:13" s="19" customFormat="1" x14ac:dyDescent="0.25">
      <c r="B63" s="158" t="s">
        <v>147</v>
      </c>
      <c r="C63" s="21"/>
      <c r="D63" s="70">
        <v>0</v>
      </c>
      <c r="E63" s="70">
        <v>0</v>
      </c>
      <c r="F63" s="70">
        <v>0</v>
      </c>
      <c r="G63" s="70">
        <v>0</v>
      </c>
      <c r="H63" s="70">
        <v>0</v>
      </c>
      <c r="I63" s="70">
        <v>0</v>
      </c>
      <c r="J63" s="70">
        <v>0</v>
      </c>
      <c r="K63" s="70">
        <v>0</v>
      </c>
      <c r="L63" s="303">
        <v>0</v>
      </c>
    </row>
    <row r="64" spans="2:13" s="19" customFormat="1" x14ac:dyDescent="0.25">
      <c r="B64" s="158" t="s">
        <v>148</v>
      </c>
      <c r="C64" s="21"/>
      <c r="D64" s="70">
        <v>0</v>
      </c>
      <c r="E64" s="70">
        <v>0</v>
      </c>
      <c r="F64" s="70">
        <v>0</v>
      </c>
      <c r="G64" s="70">
        <v>0</v>
      </c>
      <c r="H64" s="70">
        <v>0</v>
      </c>
      <c r="I64" s="70">
        <v>0</v>
      </c>
      <c r="J64" s="70">
        <v>0</v>
      </c>
      <c r="K64" s="70">
        <v>0</v>
      </c>
      <c r="L64" s="303">
        <v>0</v>
      </c>
    </row>
    <row r="65" spans="2:12" s="19" customFormat="1" x14ac:dyDescent="0.25">
      <c r="B65" s="158" t="s">
        <v>149</v>
      </c>
      <c r="C65" s="21"/>
      <c r="D65" s="22">
        <f>('State_Production_Iron&amp;Steel'!D128*0.25)+('State_Production_Iron&amp;Steel'!E128*0.75)</f>
        <v>3480127.4918319993</v>
      </c>
      <c r="E65" s="22">
        <f>('State_Production_Iron&amp;Steel'!E128*0.25)+('State_Production_Iron&amp;Steel'!F128*0.75)</f>
        <v>4880833.7279227236</v>
      </c>
      <c r="F65" s="22">
        <f>('State_Production_Iron&amp;Steel'!F128*0.25)+('State_Production_Iron&amp;Steel'!G128*0.75)</f>
        <v>5731788.0107959658</v>
      </c>
      <c r="G65" s="22">
        <f>('State_Production_Iron&amp;Steel'!G128*0.25)+('State_Production_Iron&amp;Steel'!H128*0.75)</f>
        <v>6033350.9754249724</v>
      </c>
      <c r="H65" s="22">
        <f>('State_Production_Iron&amp;Steel'!H128*0.25)+('State_Production_Iron&amp;Steel'!I128*0.75)</f>
        <v>6784914.2596713854</v>
      </c>
      <c r="I65" s="22">
        <f>('State_Production_Iron&amp;Steel'!I128*0.25)+('State_Production_Iron&amp;Steel'!J128*0.75)</f>
        <v>7237871.7860694164</v>
      </c>
      <c r="J65" s="22">
        <f>('State_Production_Iron&amp;Steel'!J128*0.25)+('State_Production_Iron&amp;Steel'!K128*0.75)</f>
        <v>7231019.7215777263</v>
      </c>
      <c r="K65" s="22">
        <f>('State_Production_Iron&amp;Steel'!K128*0.25)+('State_Production_Iron&amp;Steel'!L128*0.75)</f>
        <v>6779144.100099436</v>
      </c>
      <c r="L65" s="133">
        <f>('State_Production_Iron&amp;Steel'!L128*0.25)+('State_Production_Iron&amp;Steel'!M128*0.75)</f>
        <v>6608419.5037643826</v>
      </c>
    </row>
    <row r="66" spans="2:12" s="19" customFormat="1" x14ac:dyDescent="0.25">
      <c r="B66" s="158" t="s">
        <v>150</v>
      </c>
      <c r="C66" s="21"/>
      <c r="D66" s="70">
        <v>0</v>
      </c>
      <c r="E66" s="70">
        <v>0</v>
      </c>
      <c r="F66" s="70">
        <v>0</v>
      </c>
      <c r="G66" s="70">
        <v>0</v>
      </c>
      <c r="H66" s="70">
        <v>0</v>
      </c>
      <c r="I66" s="70">
        <v>0</v>
      </c>
      <c r="J66" s="70">
        <v>0</v>
      </c>
      <c r="K66" s="70">
        <v>0</v>
      </c>
      <c r="L66" s="303">
        <v>0</v>
      </c>
    </row>
    <row r="67" spans="2:12" s="19" customFormat="1" x14ac:dyDescent="0.25">
      <c r="B67" s="158" t="s">
        <v>151</v>
      </c>
      <c r="C67" s="21"/>
      <c r="D67" s="70">
        <v>0</v>
      </c>
      <c r="E67" s="70">
        <v>0</v>
      </c>
      <c r="F67" s="70">
        <v>0</v>
      </c>
      <c r="G67" s="70">
        <v>0</v>
      </c>
      <c r="H67" s="70">
        <v>0</v>
      </c>
      <c r="I67" s="70">
        <v>0</v>
      </c>
      <c r="J67" s="70">
        <v>0</v>
      </c>
      <c r="K67" s="70">
        <v>0</v>
      </c>
      <c r="L67" s="303">
        <v>0</v>
      </c>
    </row>
    <row r="68" spans="2:12" s="19" customFormat="1" x14ac:dyDescent="0.25">
      <c r="B68" s="158" t="s">
        <v>152</v>
      </c>
      <c r="C68" s="21"/>
      <c r="D68" s="70">
        <v>0</v>
      </c>
      <c r="E68" s="70">
        <v>0</v>
      </c>
      <c r="F68" s="70">
        <v>0</v>
      </c>
      <c r="G68" s="70">
        <v>0</v>
      </c>
      <c r="H68" s="70">
        <v>0</v>
      </c>
      <c r="I68" s="70">
        <v>0</v>
      </c>
      <c r="J68" s="70">
        <v>0</v>
      </c>
      <c r="K68" s="70">
        <v>0</v>
      </c>
      <c r="L68" s="303">
        <v>0</v>
      </c>
    </row>
    <row r="69" spans="2:12" s="19" customFormat="1" x14ac:dyDescent="0.25">
      <c r="B69" s="158" t="s">
        <v>153</v>
      </c>
      <c r="C69" s="21"/>
      <c r="D69" s="22">
        <f>('State_Production_Iron&amp;Steel'!D131*0.25)+('State_Production_Iron&amp;Steel'!E131*0.75)</f>
        <v>130226.33647426487</v>
      </c>
      <c r="E69" s="22">
        <f>('State_Production_Iron&amp;Steel'!E131*0.25)+('State_Production_Iron&amp;Steel'!F131*0.75)</f>
        <v>182640.75003551302</v>
      </c>
      <c r="F69" s="22">
        <f>('State_Production_Iron&amp;Steel'!F131*0.25)+('State_Production_Iron&amp;Steel'!G131*0.75)</f>
        <v>214483.45092097163</v>
      </c>
      <c r="G69" s="22">
        <f>('State_Production_Iron&amp;Steel'!G131*0.25)+('State_Production_Iron&amp;Steel'!H131*0.75)</f>
        <v>225767.93408778822</v>
      </c>
      <c r="H69" s="22">
        <f>('State_Production_Iron&amp;Steel'!H131*0.25)+('State_Production_Iron&amp;Steel'!I131*0.75)</f>
        <v>253891.4247833704</v>
      </c>
      <c r="I69" s="22">
        <f>('State_Production_Iron&amp;Steel'!I131*0.25)+('State_Production_Iron&amp;Steel'!J131*0.75)</f>
        <v>270841.09096074622</v>
      </c>
      <c r="J69" s="22">
        <f>('State_Production_Iron&amp;Steel'!J131*0.25)+('State_Production_Iron&amp;Steel'!K131*0.75)</f>
        <v>270584.68677494198</v>
      </c>
      <c r="K69" s="22">
        <f>('State_Production_Iron&amp;Steel'!K131*0.25)+('State_Production_Iron&amp;Steel'!L131*0.75)</f>
        <v>253675.50546900893</v>
      </c>
      <c r="L69" s="133">
        <f>('State_Production_Iron&amp;Steel'!L131*0.25)+('State_Production_Iron&amp;Steel'!M131*0.75)</f>
        <v>247286.99275533878</v>
      </c>
    </row>
    <row r="70" spans="2:12" s="19" customFormat="1" x14ac:dyDescent="0.25">
      <c r="B70" s="158" t="s">
        <v>154</v>
      </c>
      <c r="C70" s="21"/>
      <c r="D70" s="22">
        <f>('State_Production_Iron&amp;Steel'!D132*0.25)+('State_Production_Iron&amp;Steel'!E132*0.75)</f>
        <v>4041014.6076992285</v>
      </c>
      <c r="E70" s="22">
        <f>('State_Production_Iron&amp;Steel'!E132*0.25)+('State_Production_Iron&amp;Steel'!F132*0.75)</f>
        <v>5667470.642549362</v>
      </c>
      <c r="F70" s="22">
        <f>('State_Production_Iron&amp;Steel'!F132*0.25)+('State_Production_Iron&amp;Steel'!G132*0.75)</f>
        <v>6655571.9967801496</v>
      </c>
      <c r="G70" s="22">
        <f>('State_Production_Iron&amp;Steel'!G132*0.25)+('State_Production_Iron&amp;Steel'!H132*0.75)</f>
        <v>7005737.4283820251</v>
      </c>
      <c r="H70" s="22">
        <f>('State_Production_Iron&amp;Steel'!H132*0.25)+('State_Production_Iron&amp;Steel'!I132*0.75)</f>
        <v>7878429.0804488845</v>
      </c>
      <c r="I70" s="22">
        <f>('State_Production_Iron&amp;Steel'!I132*0.25)+('State_Production_Iron&amp;Steel'!J132*0.75)</f>
        <v>8404389.1164354365</v>
      </c>
      <c r="J70" s="22">
        <f>('State_Production_Iron&amp;Steel'!J132*0.25)+('State_Production_Iron&amp;Steel'!K132*0.75)</f>
        <v>8396432.7146171685</v>
      </c>
      <c r="K70" s="22">
        <f>('State_Production_Iron&amp;Steel'!K132*0.25)+('State_Production_Iron&amp;Steel'!L132*0.75)</f>
        <v>7871728.9526019227</v>
      </c>
      <c r="L70" s="133">
        <f>('State_Production_Iron&amp;Steel'!L132*0.25)+('State_Production_Iron&amp;Steel'!M132*0.75)</f>
        <v>7673488.9199299198</v>
      </c>
    </row>
    <row r="71" spans="2:12" s="19" customFormat="1" x14ac:dyDescent="0.25">
      <c r="B71" s="158" t="s">
        <v>155</v>
      </c>
      <c r="C71" s="21"/>
      <c r="D71" s="70">
        <v>0</v>
      </c>
      <c r="E71" s="70">
        <v>0</v>
      </c>
      <c r="F71" s="70">
        <v>0</v>
      </c>
      <c r="G71" s="70">
        <v>0</v>
      </c>
      <c r="H71" s="70">
        <v>0</v>
      </c>
      <c r="I71" s="70">
        <v>0</v>
      </c>
      <c r="J71" s="70">
        <v>0</v>
      </c>
      <c r="K71" s="70">
        <v>0</v>
      </c>
      <c r="L71" s="303">
        <v>0</v>
      </c>
    </row>
    <row r="72" spans="2:12" s="19" customFormat="1" x14ac:dyDescent="0.25">
      <c r="B72" s="158" t="s">
        <v>156</v>
      </c>
      <c r="C72" s="21"/>
      <c r="D72" s="70">
        <v>0</v>
      </c>
      <c r="E72" s="70">
        <v>0</v>
      </c>
      <c r="F72" s="70">
        <v>0</v>
      </c>
      <c r="G72" s="70">
        <v>0</v>
      </c>
      <c r="H72" s="70">
        <v>0</v>
      </c>
      <c r="I72" s="70">
        <v>0</v>
      </c>
      <c r="J72" s="70">
        <v>0</v>
      </c>
      <c r="K72" s="70">
        <v>0</v>
      </c>
      <c r="L72" s="303">
        <v>0</v>
      </c>
    </row>
    <row r="73" spans="2:12" s="19" customFormat="1" x14ac:dyDescent="0.25">
      <c r="B73" s="158" t="s">
        <v>157</v>
      </c>
      <c r="C73" s="21"/>
      <c r="D73" s="70">
        <v>0</v>
      </c>
      <c r="E73" s="70">
        <v>0</v>
      </c>
      <c r="F73" s="70">
        <v>0</v>
      </c>
      <c r="G73" s="70">
        <v>0</v>
      </c>
      <c r="H73" s="70">
        <v>0</v>
      </c>
      <c r="I73" s="70">
        <v>0</v>
      </c>
      <c r="J73" s="70">
        <v>0</v>
      </c>
      <c r="K73" s="70">
        <v>0</v>
      </c>
      <c r="L73" s="303">
        <v>0</v>
      </c>
    </row>
    <row r="74" spans="2:12" s="19" customFormat="1" x14ac:dyDescent="0.25">
      <c r="B74" s="158" t="s">
        <v>158</v>
      </c>
      <c r="C74" s="21"/>
      <c r="D74" s="22">
        <f>('State_Production_Iron&amp;Steel'!D136*0.25)+('State_Production_Iron&amp;Steel'!E136*0.75)</f>
        <v>188485.48700222548</v>
      </c>
      <c r="E74" s="22">
        <f>('State_Production_Iron&amp;Steel'!E136*0.25)+('State_Production_Iron&amp;Steel'!F136*0.75)</f>
        <v>264348.45399876888</v>
      </c>
      <c r="F74" s="22">
        <f>('State_Production_Iron&amp;Steel'!F136*0.25)+('State_Production_Iron&amp;Steel'!G136*0.75)</f>
        <v>310436.57370140636</v>
      </c>
      <c r="G74" s="22">
        <f>('State_Production_Iron&amp;Steel'!G136*0.25)+('State_Production_Iron&amp;Steel'!H136*0.75)</f>
        <v>326769.37828495668</v>
      </c>
      <c r="H74" s="22">
        <f>('State_Production_Iron&amp;Steel'!H136*0.25)+('State_Production_Iron&amp;Steel'!I136*0.75)</f>
        <v>367474.4306075098</v>
      </c>
      <c r="I74" s="22">
        <f>('State_Production_Iron&amp;Steel'!I136*0.25)+('State_Production_Iron&amp;Steel'!J136*0.75)</f>
        <v>392006.84218002745</v>
      </c>
      <c r="J74" s="22">
        <f>('State_Production_Iron&amp;Steel'!J136*0.25)+('State_Production_Iron&amp;Steel'!K136*0.75)</f>
        <v>391635.73085846868</v>
      </c>
      <c r="K74" s="22">
        <f>('State_Production_Iron&amp;Steel'!K136*0.25)+('State_Production_Iron&amp;Steel'!L136*0.75)</f>
        <v>367161.91581040772</v>
      </c>
      <c r="L74" s="133">
        <f>('State_Production_Iron&amp;Steel'!L136*0.25)+('State_Production_Iron&amp;Steel'!M136*0.75)</f>
        <v>357915.38425114827</v>
      </c>
    </row>
    <row r="75" spans="2:12" s="19" customFormat="1" x14ac:dyDescent="0.25">
      <c r="B75" s="158" t="s">
        <v>159</v>
      </c>
      <c r="C75" s="21"/>
      <c r="D75" s="22">
        <f>('State_Production_Iron&amp;Steel'!D137*0.25)+('State_Production_Iron&amp;Steel'!E137*0.75)</f>
        <v>162782.9205928311</v>
      </c>
      <c r="E75" s="22">
        <f>('State_Production_Iron&amp;Steel'!E137*0.25)+('State_Production_Iron&amp;Steel'!F137*0.75)</f>
        <v>228300.93754439132</v>
      </c>
      <c r="F75" s="22">
        <f>('State_Production_Iron&amp;Steel'!F137*0.25)+('State_Production_Iron&amp;Steel'!G137*0.75)</f>
        <v>268104.31365121459</v>
      </c>
      <c r="G75" s="22">
        <f>('State_Production_Iron&amp;Steel'!G137*0.25)+('State_Production_Iron&amp;Steel'!H137*0.75)</f>
        <v>282209.91760973528</v>
      </c>
      <c r="H75" s="22">
        <f>('State_Production_Iron&amp;Steel'!H137*0.25)+('State_Production_Iron&amp;Steel'!I137*0.75)</f>
        <v>317364.28097921307</v>
      </c>
      <c r="I75" s="22">
        <f>('State_Production_Iron&amp;Steel'!I137*0.25)+('State_Production_Iron&amp;Steel'!J137*0.75)</f>
        <v>338551.36370093282</v>
      </c>
      <c r="J75" s="22">
        <f>('State_Production_Iron&amp;Steel'!J137*0.25)+('State_Production_Iron&amp;Steel'!K137*0.75)</f>
        <v>338230.8584686775</v>
      </c>
      <c r="K75" s="22">
        <f>('State_Production_Iron&amp;Steel'!K137*0.25)+('State_Production_Iron&amp;Steel'!L137*0.75)</f>
        <v>317094.38183626119</v>
      </c>
      <c r="L75" s="133">
        <f>('State_Production_Iron&amp;Steel'!L137*0.25)+('State_Production_Iron&amp;Steel'!M137*0.75)</f>
        <v>309108.74094417348</v>
      </c>
    </row>
    <row r="76" spans="2:12" s="19" customFormat="1" x14ac:dyDescent="0.25">
      <c r="B76" s="158" t="s">
        <v>160</v>
      </c>
      <c r="C76" s="21"/>
      <c r="D76" s="70">
        <v>0</v>
      </c>
      <c r="E76" s="70">
        <v>0</v>
      </c>
      <c r="F76" s="70">
        <v>0</v>
      </c>
      <c r="G76" s="70">
        <v>0</v>
      </c>
      <c r="H76" s="70">
        <v>0</v>
      </c>
      <c r="I76" s="70">
        <v>0</v>
      </c>
      <c r="J76" s="70">
        <v>0</v>
      </c>
      <c r="K76" s="70">
        <v>0</v>
      </c>
      <c r="L76" s="303">
        <v>0</v>
      </c>
    </row>
    <row r="77" spans="2:12" s="19" customFormat="1" x14ac:dyDescent="0.25">
      <c r="B77" s="158" t="s">
        <v>161</v>
      </c>
      <c r="C77" s="21"/>
      <c r="D77" s="70">
        <v>0</v>
      </c>
      <c r="E77" s="70">
        <v>0</v>
      </c>
      <c r="F77" s="70">
        <v>0</v>
      </c>
      <c r="G77" s="70">
        <v>0</v>
      </c>
      <c r="H77" s="70">
        <v>0</v>
      </c>
      <c r="I77" s="70">
        <v>0</v>
      </c>
      <c r="J77" s="70">
        <v>0</v>
      </c>
      <c r="K77" s="70">
        <v>0</v>
      </c>
      <c r="L77" s="303">
        <v>0</v>
      </c>
    </row>
    <row r="78" spans="2:12" s="19" customFormat="1" x14ac:dyDescent="0.25">
      <c r="B78" s="158" t="s">
        <v>162</v>
      </c>
      <c r="C78" s="21"/>
      <c r="D78" s="70">
        <v>0</v>
      </c>
      <c r="E78" s="70">
        <v>0</v>
      </c>
      <c r="F78" s="70">
        <v>0</v>
      </c>
      <c r="G78" s="70">
        <v>0</v>
      </c>
      <c r="H78" s="70">
        <v>0</v>
      </c>
      <c r="I78" s="70">
        <v>0</v>
      </c>
      <c r="J78" s="70">
        <v>0</v>
      </c>
      <c r="K78" s="70">
        <v>0</v>
      </c>
      <c r="L78" s="303">
        <v>0</v>
      </c>
    </row>
    <row r="79" spans="2:12" s="19" customFormat="1" x14ac:dyDescent="0.25">
      <c r="B79" s="158" t="s">
        <v>163</v>
      </c>
      <c r="C79" s="21"/>
      <c r="D79" s="22">
        <f>('State_Production_Iron&amp;Steel'!D141*0.25)+('State_Production_Iron&amp;Steel'!E141*0.75)</f>
        <v>2181862.3040863676</v>
      </c>
      <c r="E79" s="22">
        <f>('State_Production_Iron&amp;Steel'!E141*0.25)+('State_Production_Iron&amp;Steel'!F141*0.75)</f>
        <v>3060033.6190160518</v>
      </c>
      <c r="F79" s="22">
        <f>('State_Production_Iron&amp;Steel'!F141*0.25)+('State_Production_Iron&amp;Steel'!G141*0.75)</f>
        <v>3593538.5198162794</v>
      </c>
      <c r="G79" s="22">
        <f>('State_Production_Iron&amp;Steel'!G141*0.25)+('State_Production_Iron&amp;Steel'!H141*0.75)</f>
        <v>3782603.10620768</v>
      </c>
      <c r="H79" s="22">
        <f>('State_Production_Iron&amp;Steel'!H141*0.25)+('State_Production_Iron&amp;Steel'!I141*0.75)</f>
        <v>4253794.9240020839</v>
      </c>
      <c r="I79" s="22">
        <f>('State_Production_Iron&amp;Steel'!I141*0.25)+('State_Production_Iron&amp;Steel'!J141*0.75)</f>
        <v>4537776.1731142569</v>
      </c>
      <c r="J79" s="22">
        <f>('State_Production_Iron&amp;Steel'!J141*0.25)+('State_Production_Iron&amp;Steel'!K141*0.75)</f>
        <v>4533480.2784222737</v>
      </c>
      <c r="K79" s="22">
        <f>('State_Production_Iron&amp;Steel'!K141*0.25)+('State_Production_Iron&amp;Steel'!L141*0.75)</f>
        <v>4250177.3284719922</v>
      </c>
      <c r="L79" s="133">
        <f>('State_Production_Iron&amp;Steel'!L141*0.25)+('State_Production_Iron&amp;Steel'!M141*0.75)</f>
        <v>4143141.7207254134</v>
      </c>
    </row>
    <row r="80" spans="2:12" s="19" customFormat="1" x14ac:dyDescent="0.25">
      <c r="B80" s="158" t="s">
        <v>164</v>
      </c>
      <c r="C80" s="21"/>
      <c r="D80" s="70">
        <v>0</v>
      </c>
      <c r="E80" s="70">
        <v>0</v>
      </c>
      <c r="F80" s="70">
        <v>0</v>
      </c>
      <c r="G80" s="70">
        <v>0</v>
      </c>
      <c r="H80" s="70">
        <v>0</v>
      </c>
      <c r="I80" s="70">
        <v>0</v>
      </c>
      <c r="J80" s="70">
        <v>0</v>
      </c>
      <c r="K80" s="70">
        <v>0</v>
      </c>
      <c r="L80" s="303">
        <v>0</v>
      </c>
    </row>
    <row r="81" spans="2:13" s="19" customFormat="1" x14ac:dyDescent="0.25">
      <c r="B81" s="158" t="s">
        <v>165</v>
      </c>
      <c r="C81" s="21"/>
      <c r="D81" s="70">
        <v>0</v>
      </c>
      <c r="E81" s="70">
        <v>0</v>
      </c>
      <c r="F81" s="70">
        <v>0</v>
      </c>
      <c r="G81" s="70">
        <v>0</v>
      </c>
      <c r="H81" s="70">
        <v>0</v>
      </c>
      <c r="I81" s="70">
        <v>0</v>
      </c>
      <c r="J81" s="70">
        <v>0</v>
      </c>
      <c r="K81" s="70">
        <v>0</v>
      </c>
      <c r="L81" s="303">
        <v>0</v>
      </c>
    </row>
    <row r="82" spans="2:13" s="19" customFormat="1" x14ac:dyDescent="0.25">
      <c r="B82" s="158" t="s">
        <v>166</v>
      </c>
      <c r="C82" s="21"/>
      <c r="D82" s="70">
        <v>0</v>
      </c>
      <c r="E82" s="70">
        <v>0</v>
      </c>
      <c r="F82" s="70">
        <v>0</v>
      </c>
      <c r="G82" s="70">
        <v>0</v>
      </c>
      <c r="H82" s="70">
        <v>0</v>
      </c>
      <c r="I82" s="70">
        <v>0</v>
      </c>
      <c r="J82" s="70">
        <v>0</v>
      </c>
      <c r="K82" s="70">
        <v>0</v>
      </c>
      <c r="L82" s="303">
        <v>0</v>
      </c>
    </row>
    <row r="83" spans="2:13" s="19" customFormat="1" x14ac:dyDescent="0.25">
      <c r="B83" s="158" t="s">
        <v>167</v>
      </c>
      <c r="C83" s="21"/>
      <c r="D83" s="70">
        <v>0</v>
      </c>
      <c r="E83" s="70">
        <v>0</v>
      </c>
      <c r="F83" s="70">
        <v>0</v>
      </c>
      <c r="G83" s="70">
        <v>0</v>
      </c>
      <c r="H83" s="70">
        <v>0</v>
      </c>
      <c r="I83" s="70">
        <v>0</v>
      </c>
      <c r="J83" s="70">
        <v>0</v>
      </c>
      <c r="K83" s="70">
        <v>0</v>
      </c>
      <c r="L83" s="303">
        <v>0</v>
      </c>
    </row>
    <row r="84" spans="2:13" s="19" customFormat="1" x14ac:dyDescent="0.25">
      <c r="B84" s="158" t="s">
        <v>168</v>
      </c>
      <c r="C84" s="21"/>
      <c r="D84" s="22">
        <f>('State_Production_Iron&amp;Steel'!D146*0.25)+('State_Production_Iron&amp;Steel'!E146*0.75)</f>
        <v>1566714.2146881956</v>
      </c>
      <c r="E84" s="22">
        <f>('State_Production_Iron&amp;Steel'!E146*0.25)+('State_Production_Iron&amp;Steel'!F146*0.75)</f>
        <v>2197296.3918746151</v>
      </c>
      <c r="F84" s="22">
        <f>('State_Production_Iron&amp;Steel'!F146*0.25)+('State_Production_Iron&amp;Steel'!G146*0.75)</f>
        <v>2580386.4292816892</v>
      </c>
      <c r="G84" s="22">
        <f>('State_Production_Iron&amp;Steel'!G146*0.25)+('State_Production_Iron&amp;Steel'!H146*0.75)</f>
        <v>2716146.6807140489</v>
      </c>
      <c r="H84" s="22">
        <f>('State_Production_Iron&amp;Steel'!H146*0.25)+('State_Production_Iron&amp;Steel'!I146*0.75)</f>
        <v>3054492.0095648468</v>
      </c>
      <c r="I84" s="22">
        <f>('State_Production_Iron&amp;Steel'!I146*0.25)+('State_Production_Iron&amp;Steel'!J146*0.75)</f>
        <v>3258408.3881812589</v>
      </c>
      <c r="J84" s="22">
        <f>('State_Production_Iron&amp;Steel'!J146*0.25)+('State_Production_Iron&amp;Steel'!K146*0.75)</f>
        <v>3255323.6658932716</v>
      </c>
      <c r="K84" s="22">
        <f>('State_Production_Iron&amp;Steel'!K146*0.25)+('State_Production_Iron&amp;Steel'!L146*0.75)</f>
        <v>3051894.3486907519</v>
      </c>
      <c r="L84" s="133">
        <f>('State_Production_Iron&amp;Steel'!L146*0.25)+('State_Production_Iron&amp;Steel'!M146*0.75)</f>
        <v>2975036.0575784836</v>
      </c>
    </row>
    <row r="85" spans="2:13" s="19" customFormat="1" x14ac:dyDescent="0.25">
      <c r="B85" s="158" t="s">
        <v>169</v>
      </c>
      <c r="C85" s="21"/>
      <c r="D85" s="70">
        <v>0</v>
      </c>
      <c r="E85" s="70">
        <v>0</v>
      </c>
      <c r="F85" s="70">
        <v>0</v>
      </c>
      <c r="G85" s="70">
        <v>0</v>
      </c>
      <c r="H85" s="70">
        <v>0</v>
      </c>
      <c r="I85" s="70">
        <v>0</v>
      </c>
      <c r="J85" s="70">
        <v>0</v>
      </c>
      <c r="K85" s="70">
        <v>0</v>
      </c>
      <c r="L85" s="303">
        <v>0</v>
      </c>
    </row>
    <row r="86" spans="2:13" s="19" customFormat="1" x14ac:dyDescent="0.25">
      <c r="B86" s="158" t="s">
        <v>170</v>
      </c>
      <c r="C86" s="21"/>
      <c r="D86" s="70">
        <v>0</v>
      </c>
      <c r="E86" s="70">
        <v>0</v>
      </c>
      <c r="F86" s="70">
        <v>0</v>
      </c>
      <c r="G86" s="70">
        <v>0</v>
      </c>
      <c r="H86" s="70">
        <v>0</v>
      </c>
      <c r="I86" s="70">
        <v>0</v>
      </c>
      <c r="J86" s="70">
        <v>0</v>
      </c>
      <c r="K86" s="70">
        <v>0</v>
      </c>
      <c r="L86" s="303">
        <v>0</v>
      </c>
    </row>
    <row r="87" spans="2:13" s="19" customFormat="1" x14ac:dyDescent="0.25">
      <c r="B87" s="158" t="s">
        <v>171</v>
      </c>
      <c r="C87" s="21"/>
      <c r="D87" s="70">
        <v>0</v>
      </c>
      <c r="E87" s="70">
        <v>0</v>
      </c>
      <c r="F87" s="70">
        <v>0</v>
      </c>
      <c r="G87" s="70">
        <v>0</v>
      </c>
      <c r="H87" s="70">
        <v>0</v>
      </c>
      <c r="I87" s="70">
        <v>0</v>
      </c>
      <c r="J87" s="70">
        <v>0</v>
      </c>
      <c r="K87" s="70">
        <v>0</v>
      </c>
      <c r="L87" s="303">
        <v>0</v>
      </c>
    </row>
    <row r="88" spans="2:13" s="19" customFormat="1" x14ac:dyDescent="0.25">
      <c r="B88" s="158" t="s">
        <v>172</v>
      </c>
      <c r="C88" s="21"/>
      <c r="D88" s="70">
        <v>0</v>
      </c>
      <c r="E88" s="70">
        <v>0</v>
      </c>
      <c r="F88" s="70">
        <v>0</v>
      </c>
      <c r="G88" s="70">
        <v>0</v>
      </c>
      <c r="H88" s="70">
        <v>0</v>
      </c>
      <c r="I88" s="70">
        <v>0</v>
      </c>
      <c r="J88" s="70">
        <v>0</v>
      </c>
      <c r="K88" s="70">
        <v>0</v>
      </c>
      <c r="L88" s="303">
        <v>0</v>
      </c>
    </row>
    <row r="89" spans="2:13" s="19" customFormat="1" x14ac:dyDescent="0.25">
      <c r="B89" s="158" t="s">
        <v>173</v>
      </c>
      <c r="C89" s="21"/>
      <c r="D89" s="22">
        <f>('State_Production_Iron&amp;Steel'!D151*0.25)+('State_Production_Iron&amp;Steel'!E151*0.75)</f>
        <v>0</v>
      </c>
      <c r="E89" s="22">
        <f>('State_Production_Iron&amp;Steel'!E151*0.25)+('State_Production_Iron&amp;Steel'!F151*0.75)</f>
        <v>0</v>
      </c>
      <c r="F89" s="22">
        <f>('State_Production_Iron&amp;Steel'!F151*0.25)+('State_Production_Iron&amp;Steel'!G151*0.75)</f>
        <v>0</v>
      </c>
      <c r="G89" s="22">
        <f>('State_Production_Iron&amp;Steel'!G151*0.25)+('State_Production_Iron&amp;Steel'!H151*0.75)</f>
        <v>0</v>
      </c>
      <c r="H89" s="22">
        <f>('State_Production_Iron&amp;Steel'!H151*0.25)+('State_Production_Iron&amp;Steel'!I151*0.75)</f>
        <v>0</v>
      </c>
      <c r="I89" s="22">
        <f>('State_Production_Iron&amp;Steel'!I151*0.25)+('State_Production_Iron&amp;Steel'!J151*0.75)</f>
        <v>0</v>
      </c>
      <c r="J89" s="22">
        <f>('State_Production_Iron&amp;Steel'!J151*0.25)+('State_Production_Iron&amp;Steel'!K151*0.75)</f>
        <v>0</v>
      </c>
      <c r="K89" s="22">
        <f>('State_Production_Iron&amp;Steel'!K151*0.25)+('State_Production_Iron&amp;Steel'!L151*0.75)</f>
        <v>0</v>
      </c>
      <c r="L89" s="133">
        <f>('State_Production_Iron&amp;Steel'!L151*0.25)+('State_Production_Iron&amp;Steel'!M151*0.75)</f>
        <v>0</v>
      </c>
    </row>
    <row r="90" spans="2:13" s="19" customFormat="1" x14ac:dyDescent="0.25">
      <c r="B90" s="158" t="s">
        <v>193</v>
      </c>
      <c r="C90" s="21"/>
      <c r="D90" s="70">
        <v>0</v>
      </c>
      <c r="E90" s="70">
        <v>0</v>
      </c>
      <c r="F90" s="70">
        <v>0</v>
      </c>
      <c r="G90" s="70">
        <v>0</v>
      </c>
      <c r="H90" s="70">
        <v>0</v>
      </c>
      <c r="I90" s="70">
        <v>0</v>
      </c>
      <c r="J90" s="70">
        <v>0</v>
      </c>
      <c r="K90" s="70">
        <v>0</v>
      </c>
      <c r="L90" s="303">
        <v>0</v>
      </c>
    </row>
    <row r="91" spans="2:13" s="19" customFormat="1" x14ac:dyDescent="0.25">
      <c r="B91" s="158" t="s">
        <v>174</v>
      </c>
      <c r="C91" s="21"/>
      <c r="D91" s="70">
        <v>0</v>
      </c>
      <c r="E91" s="70">
        <v>0</v>
      </c>
      <c r="F91" s="70">
        <v>0</v>
      </c>
      <c r="G91" s="70">
        <v>0</v>
      </c>
      <c r="H91" s="70">
        <v>0</v>
      </c>
      <c r="I91" s="70">
        <v>0</v>
      </c>
      <c r="J91" s="70">
        <v>0</v>
      </c>
      <c r="K91" s="70">
        <v>0</v>
      </c>
      <c r="L91" s="303">
        <v>0</v>
      </c>
    </row>
    <row r="92" spans="2:13" s="19" customFormat="1" x14ac:dyDescent="0.25">
      <c r="B92" s="158" t="s">
        <v>175</v>
      </c>
      <c r="C92" s="21"/>
      <c r="D92" s="70">
        <v>0</v>
      </c>
      <c r="E92" s="70">
        <v>0</v>
      </c>
      <c r="F92" s="70">
        <v>0</v>
      </c>
      <c r="G92" s="70">
        <v>0</v>
      </c>
      <c r="H92" s="70">
        <v>0</v>
      </c>
      <c r="I92" s="70">
        <v>0</v>
      </c>
      <c r="J92" s="70">
        <v>0</v>
      </c>
      <c r="K92" s="70">
        <v>0</v>
      </c>
      <c r="L92" s="303">
        <v>0</v>
      </c>
    </row>
    <row r="93" spans="2:13" s="19" customFormat="1" x14ac:dyDescent="0.25">
      <c r="B93" s="158" t="s">
        <v>176</v>
      </c>
      <c r="C93" s="21"/>
      <c r="D93" s="70">
        <v>0</v>
      </c>
      <c r="E93" s="70">
        <v>0</v>
      </c>
      <c r="F93" s="70">
        <v>0</v>
      </c>
      <c r="G93" s="70">
        <v>0</v>
      </c>
      <c r="H93" s="70">
        <v>0</v>
      </c>
      <c r="I93" s="70">
        <v>0</v>
      </c>
      <c r="J93" s="70">
        <v>0</v>
      </c>
      <c r="K93" s="70">
        <v>0</v>
      </c>
      <c r="L93" s="303">
        <v>0</v>
      </c>
    </row>
    <row r="94" spans="2:13" s="19" customFormat="1" x14ac:dyDescent="0.25">
      <c r="B94" s="158" t="s">
        <v>177</v>
      </c>
      <c r="C94" s="21"/>
      <c r="D94" s="22">
        <f>('State_Production_Iron&amp;Steel'!D156*0.25)+('State_Production_Iron&amp;Steel'!E156*0.75)</f>
        <v>162782.9205928311</v>
      </c>
      <c r="E94" s="22">
        <f>('State_Production_Iron&amp;Steel'!E156*0.25)+('State_Production_Iron&amp;Steel'!F156*0.75)</f>
        <v>228300.93754439132</v>
      </c>
      <c r="F94" s="22">
        <f>('State_Production_Iron&amp;Steel'!F156*0.25)+('State_Production_Iron&amp;Steel'!G156*0.75)</f>
        <v>268104.31365121459</v>
      </c>
      <c r="G94" s="22">
        <f>('State_Production_Iron&amp;Steel'!G156*0.25)+('State_Production_Iron&amp;Steel'!H156*0.75)</f>
        <v>282209.91760973528</v>
      </c>
      <c r="H94" s="22">
        <f>('State_Production_Iron&amp;Steel'!H156*0.25)+('State_Production_Iron&amp;Steel'!I156*0.75)</f>
        <v>317364.28097921307</v>
      </c>
      <c r="I94" s="22">
        <f>('State_Production_Iron&amp;Steel'!I156*0.25)+('State_Production_Iron&amp;Steel'!J156*0.75)</f>
        <v>338551.36370093282</v>
      </c>
      <c r="J94" s="22">
        <f>('State_Production_Iron&amp;Steel'!J156*0.25)+('State_Production_Iron&amp;Steel'!K156*0.75)</f>
        <v>338230.8584686775</v>
      </c>
      <c r="K94" s="22">
        <f>('State_Production_Iron&amp;Steel'!K156*0.25)+('State_Production_Iron&amp;Steel'!L156*0.75)</f>
        <v>317094.38183626119</v>
      </c>
      <c r="L94" s="133">
        <f>('State_Production_Iron&amp;Steel'!L156*0.25)+('State_Production_Iron&amp;Steel'!M156*0.75)</f>
        <v>309108.74094417348</v>
      </c>
    </row>
    <row r="95" spans="2:13" s="19" customFormat="1" x14ac:dyDescent="0.25">
      <c r="B95" s="468" t="s">
        <v>626</v>
      </c>
      <c r="C95" s="21"/>
      <c r="D95" s="469">
        <f>SUM(D59:D94)</f>
        <v>12039653.274302762</v>
      </c>
      <c r="E95" s="469">
        <f t="shared" ref="E95:L95" si="1">SUM(E59:E94)</f>
        <v>16885457.763151661</v>
      </c>
      <c r="F95" s="469">
        <f t="shared" si="1"/>
        <v>19829371.324399833</v>
      </c>
      <c r="G95" s="469">
        <f t="shared" si="1"/>
        <v>20872641.590510912</v>
      </c>
      <c r="H95" s="469">
        <f t="shared" si="1"/>
        <v>23472707.644774847</v>
      </c>
      <c r="I95" s="469">
        <f t="shared" si="1"/>
        <v>25039734.01912969</v>
      </c>
      <c r="J95" s="469">
        <f t="shared" si="1"/>
        <v>25016029.002320185</v>
      </c>
      <c r="K95" s="469">
        <f t="shared" si="1"/>
        <v>23452745.525356315</v>
      </c>
      <c r="L95" s="470">
        <f t="shared" si="1"/>
        <v>22862116.317060467</v>
      </c>
    </row>
    <row r="96" spans="2:13" s="19" customFormat="1" x14ac:dyDescent="0.25">
      <c r="B96" s="159" t="s">
        <v>18</v>
      </c>
      <c r="C96" s="28"/>
      <c r="D96" s="70"/>
      <c r="E96" s="70"/>
      <c r="F96" s="70"/>
      <c r="G96" s="70"/>
      <c r="H96" s="70"/>
      <c r="I96" s="70"/>
      <c r="J96" s="70"/>
      <c r="K96" s="70"/>
      <c r="L96" s="303"/>
      <c r="M96" s="224"/>
    </row>
    <row r="97" spans="2:12" s="19" customFormat="1" x14ac:dyDescent="0.25">
      <c r="B97" s="158" t="s">
        <v>143</v>
      </c>
      <c r="C97" s="21"/>
      <c r="D97" s="70">
        <v>0</v>
      </c>
      <c r="E97" s="70">
        <v>0</v>
      </c>
      <c r="F97" s="70">
        <v>0</v>
      </c>
      <c r="G97" s="70">
        <v>0</v>
      </c>
      <c r="H97" s="70">
        <v>0</v>
      </c>
      <c r="I97" s="70">
        <v>0</v>
      </c>
      <c r="J97" s="70">
        <v>0</v>
      </c>
      <c r="K97" s="70">
        <v>0</v>
      </c>
      <c r="L97" s="303">
        <v>0</v>
      </c>
    </row>
    <row r="98" spans="2:12" s="19" customFormat="1" x14ac:dyDescent="0.25">
      <c r="B98" s="158" t="s">
        <v>144</v>
      </c>
      <c r="C98" s="21"/>
      <c r="D98" s="22">
        <f>('State_Production_Iron&amp;Steel'!D254*0.25)+('State_Production_Iron&amp;Steel'!E254*0.75)</f>
        <v>5644663.7842685124</v>
      </c>
      <c r="E98" s="22">
        <f>('State_Production_Iron&amp;Steel'!E254*0.25)+('State_Production_Iron&amp;Steel'!F254*0.75)</f>
        <v>6289879.1314373566</v>
      </c>
      <c r="F98" s="22">
        <f>('State_Production_Iron&amp;Steel'!F254*0.25)+('State_Production_Iron&amp;Steel'!G254*0.75)</f>
        <v>6801349.8590827584</v>
      </c>
      <c r="G98" s="22">
        <f>('State_Production_Iron&amp;Steel'!G254*0.25)+('State_Production_Iron&amp;Steel'!H254*0.75)</f>
        <v>7011255.8929028967</v>
      </c>
      <c r="H98" s="22">
        <f>('State_Production_Iron&amp;Steel'!H254*0.25)+('State_Production_Iron&amp;Steel'!I254*0.75)</f>
        <v>7364611.5808352558</v>
      </c>
      <c r="I98" s="22">
        <f>('State_Production_Iron&amp;Steel'!I254*0.25)+('State_Production_Iron&amp;Steel'!J254*0.75)</f>
        <v>8210366.8332052287</v>
      </c>
      <c r="J98" s="22">
        <f>('State_Production_Iron&amp;Steel'!J254*0.25)+('State_Production_Iron&amp;Steel'!K254*0.75)</f>
        <v>8647194.8786157109</v>
      </c>
      <c r="K98" s="22">
        <f>('State_Production_Iron&amp;Steel'!K254*0.25)+('State_Production_Iron&amp;Steel'!L254*0.75)</f>
        <v>10149285.457445189</v>
      </c>
      <c r="L98" s="133">
        <f>('State_Production_Iron&amp;Steel'!L254*0.25)+('State_Production_Iron&amp;Steel'!M254*0.75)</f>
        <v>10344234.477696316</v>
      </c>
    </row>
    <row r="99" spans="2:12" s="19" customFormat="1" x14ac:dyDescent="0.25">
      <c r="B99" s="158" t="s">
        <v>145</v>
      </c>
      <c r="C99" s="21"/>
      <c r="D99" s="70">
        <v>0</v>
      </c>
      <c r="E99" s="70">
        <v>0</v>
      </c>
      <c r="F99" s="70">
        <v>0</v>
      </c>
      <c r="G99" s="70">
        <v>0</v>
      </c>
      <c r="H99" s="70">
        <v>0</v>
      </c>
      <c r="I99" s="70">
        <v>0</v>
      </c>
      <c r="J99" s="70">
        <v>0</v>
      </c>
      <c r="K99" s="70">
        <v>0</v>
      </c>
      <c r="L99" s="303">
        <v>0</v>
      </c>
    </row>
    <row r="100" spans="2:12" s="19" customFormat="1" x14ac:dyDescent="0.25">
      <c r="B100" s="158" t="s">
        <v>146</v>
      </c>
      <c r="C100" s="21"/>
      <c r="D100" s="70">
        <v>0</v>
      </c>
      <c r="E100" s="70">
        <v>0</v>
      </c>
      <c r="F100" s="70">
        <v>0</v>
      </c>
      <c r="G100" s="70">
        <v>0</v>
      </c>
      <c r="H100" s="70">
        <v>0</v>
      </c>
      <c r="I100" s="70">
        <v>0</v>
      </c>
      <c r="J100" s="70">
        <v>0</v>
      </c>
      <c r="K100" s="70">
        <v>0</v>
      </c>
      <c r="L100" s="303">
        <v>0</v>
      </c>
    </row>
    <row r="101" spans="2:12" s="19" customFormat="1" x14ac:dyDescent="0.25">
      <c r="B101" s="158" t="s">
        <v>147</v>
      </c>
      <c r="C101" s="21"/>
      <c r="D101" s="70">
        <v>0</v>
      </c>
      <c r="E101" s="70">
        <v>0</v>
      </c>
      <c r="F101" s="70">
        <v>0</v>
      </c>
      <c r="G101" s="70">
        <v>0</v>
      </c>
      <c r="H101" s="70">
        <v>0</v>
      </c>
      <c r="I101" s="70">
        <v>0</v>
      </c>
      <c r="J101" s="70">
        <v>0</v>
      </c>
      <c r="K101" s="70">
        <v>0</v>
      </c>
      <c r="L101" s="303">
        <v>0</v>
      </c>
    </row>
    <row r="102" spans="2:12" s="19" customFormat="1" x14ac:dyDescent="0.25">
      <c r="B102" s="158" t="s">
        <v>148</v>
      </c>
      <c r="C102" s="21"/>
      <c r="D102" s="70">
        <v>0</v>
      </c>
      <c r="E102" s="70">
        <v>0</v>
      </c>
      <c r="F102" s="70">
        <v>0</v>
      </c>
      <c r="G102" s="70">
        <v>0</v>
      </c>
      <c r="H102" s="70">
        <v>0</v>
      </c>
      <c r="I102" s="70">
        <v>0</v>
      </c>
      <c r="J102" s="70">
        <v>0</v>
      </c>
      <c r="K102" s="70">
        <v>0</v>
      </c>
      <c r="L102" s="303">
        <v>0</v>
      </c>
    </row>
    <row r="103" spans="2:12" s="19" customFormat="1" x14ac:dyDescent="0.25">
      <c r="B103" s="158" t="s">
        <v>149</v>
      </c>
      <c r="C103" s="21"/>
      <c r="D103" s="22">
        <f>('State_Production_Iron&amp;Steel'!D259*0.25)+('State_Production_Iron&amp;Steel'!E259*0.75)</f>
        <v>5574252.1778119393</v>
      </c>
      <c r="E103" s="22">
        <f>('State_Production_Iron&amp;Steel'!E259*0.25)+('State_Production_Iron&amp;Steel'!F259*0.75)</f>
        <v>6211419.1006917758</v>
      </c>
      <c r="F103" s="22">
        <f>('State_Production_Iron&amp;Steel'!F259*0.25)+('State_Production_Iron&amp;Steel'!G259*0.75)</f>
        <v>6716509.7361004353</v>
      </c>
      <c r="G103" s="22">
        <f>('State_Production_Iron&amp;Steel'!G259*0.25)+('State_Production_Iron&amp;Steel'!H259*0.75)</f>
        <v>6923797.3994363314</v>
      </c>
      <c r="H103" s="22">
        <f>('State_Production_Iron&amp;Steel'!H259*0.25)+('State_Production_Iron&amp;Steel'!I259*0.75)</f>
        <v>7272745.3241096595</v>
      </c>
      <c r="I103" s="22">
        <f>('State_Production_Iron&amp;Steel'!I259*0.25)+('State_Production_Iron&amp;Steel'!J259*0.75)</f>
        <v>8107950.6149116075</v>
      </c>
      <c r="J103" s="22">
        <f>('State_Production_Iron&amp;Steel'!J259*0.25)+('State_Production_Iron&amp;Steel'!K259*0.75)</f>
        <v>8620822.4727740511</v>
      </c>
      <c r="K103" s="22">
        <f>('State_Production_Iron&amp;Steel'!K259*0.25)+('State_Production_Iron&amp;Steel'!L259*0.75)</f>
        <v>10149285.457445189</v>
      </c>
      <c r="L103" s="133">
        <f>('State_Production_Iron&amp;Steel'!L259*0.25)+('State_Production_Iron&amp;Steel'!M259*0.75)</f>
        <v>10344234.477696316</v>
      </c>
    </row>
    <row r="104" spans="2:12" s="19" customFormat="1" x14ac:dyDescent="0.25">
      <c r="B104" s="158" t="s">
        <v>150</v>
      </c>
      <c r="C104" s="21"/>
      <c r="D104" s="70">
        <v>0</v>
      </c>
      <c r="E104" s="70">
        <v>0</v>
      </c>
      <c r="F104" s="70">
        <v>0</v>
      </c>
      <c r="G104" s="70">
        <v>0</v>
      </c>
      <c r="H104" s="70">
        <v>0</v>
      </c>
      <c r="I104" s="70">
        <v>0</v>
      </c>
      <c r="J104" s="70">
        <v>0</v>
      </c>
      <c r="K104" s="70">
        <v>0</v>
      </c>
      <c r="L104" s="303">
        <v>0</v>
      </c>
    </row>
    <row r="105" spans="2:12" s="19" customFormat="1" x14ac:dyDescent="0.25">
      <c r="B105" s="158" t="s">
        <v>151</v>
      </c>
      <c r="C105" s="21"/>
      <c r="D105" s="70">
        <v>0</v>
      </c>
      <c r="E105" s="70">
        <v>0</v>
      </c>
      <c r="F105" s="70">
        <v>0</v>
      </c>
      <c r="G105" s="70">
        <v>0</v>
      </c>
      <c r="H105" s="70">
        <v>0</v>
      </c>
      <c r="I105" s="70">
        <v>0</v>
      </c>
      <c r="J105" s="70">
        <v>0</v>
      </c>
      <c r="K105" s="70">
        <v>0</v>
      </c>
      <c r="L105" s="303">
        <v>0</v>
      </c>
    </row>
    <row r="106" spans="2:12" s="19" customFormat="1" x14ac:dyDescent="0.25">
      <c r="B106" s="158" t="s">
        <v>152</v>
      </c>
      <c r="C106" s="21"/>
      <c r="D106" s="70">
        <v>0</v>
      </c>
      <c r="E106" s="70">
        <v>0</v>
      </c>
      <c r="F106" s="70">
        <v>0</v>
      </c>
      <c r="G106" s="70">
        <v>0</v>
      </c>
      <c r="H106" s="70">
        <v>0</v>
      </c>
      <c r="I106" s="70">
        <v>0</v>
      </c>
      <c r="J106" s="70">
        <v>0</v>
      </c>
      <c r="K106" s="70">
        <v>0</v>
      </c>
      <c r="L106" s="303">
        <v>0</v>
      </c>
    </row>
    <row r="107" spans="2:12" s="19" customFormat="1" x14ac:dyDescent="0.25">
      <c r="B107" s="158" t="s">
        <v>153</v>
      </c>
      <c r="C107" s="21"/>
      <c r="D107" s="70">
        <v>0</v>
      </c>
      <c r="E107" s="70">
        <v>0</v>
      </c>
      <c r="F107" s="70">
        <v>0</v>
      </c>
      <c r="G107" s="70">
        <v>0</v>
      </c>
      <c r="H107" s="70">
        <v>0</v>
      </c>
      <c r="I107" s="70">
        <v>0</v>
      </c>
      <c r="J107" s="70">
        <v>0</v>
      </c>
      <c r="K107" s="70">
        <v>0</v>
      </c>
      <c r="L107" s="303">
        <v>0</v>
      </c>
    </row>
    <row r="108" spans="2:12" s="19" customFormat="1" x14ac:dyDescent="0.25">
      <c r="B108" s="158" t="s">
        <v>154</v>
      </c>
      <c r="C108" s="21"/>
      <c r="D108" s="22">
        <f>('State_Production_Iron&amp;Steel'!D263*0.25)+('State_Production_Iron&amp;Steel'!E263*0.75)</f>
        <v>2699111.5808352549</v>
      </c>
      <c r="E108" s="22">
        <f>('State_Production_Iron&amp;Steel'!E263*0.25)+('State_Production_Iron&amp;Steel'!F263*0.75)</f>
        <v>3007634.5119139124</v>
      </c>
      <c r="F108" s="22">
        <f>('State_Production_Iron&amp;Steel'!F263*0.25)+('State_Production_Iron&amp;Steel'!G263*0.75)</f>
        <v>3252204.7143223165</v>
      </c>
      <c r="G108" s="22">
        <f>('State_Production_Iron&amp;Steel'!G263*0.25)+('State_Production_Iron&amp;Steel'!H263*0.75)</f>
        <v>3352575.5828849608</v>
      </c>
      <c r="H108" s="22">
        <f>('State_Production_Iron&amp;Steel'!H263*0.25)+('State_Production_Iron&amp;Steel'!I263*0.75)</f>
        <v>3521539.8411478349</v>
      </c>
      <c r="I108" s="22">
        <f>('State_Production_Iron&amp;Steel'!I263*0.25)+('State_Production_Iron&amp;Steel'!J263*0.75)</f>
        <v>3925955.0345887779</v>
      </c>
      <c r="J108" s="22">
        <f>('State_Production_Iron&amp;Steel'!J263*0.25)+('State_Production_Iron&amp;Steel'!K263*0.75)</f>
        <v>5107890.677538557</v>
      </c>
      <c r="K108" s="22">
        <f>('State_Production_Iron&amp;Steel'!K263*0.25)+('State_Production_Iron&amp;Steel'!L263*0.75)</f>
        <v>6323847.9229287691</v>
      </c>
      <c r="L108" s="133">
        <f>('State_Production_Iron&amp;Steel'!L263*0.25)+('State_Production_Iron&amp;Steel'!M263*0.75)</f>
        <v>6292680.7208168218</v>
      </c>
    </row>
    <row r="109" spans="2:12" s="19" customFormat="1" x14ac:dyDescent="0.25">
      <c r="B109" s="158" t="s">
        <v>155</v>
      </c>
      <c r="C109" s="21"/>
      <c r="D109" s="70">
        <v>0</v>
      </c>
      <c r="E109" s="70">
        <v>0</v>
      </c>
      <c r="F109" s="70">
        <v>0</v>
      </c>
      <c r="G109" s="70">
        <v>0</v>
      </c>
      <c r="H109" s="70">
        <v>0</v>
      </c>
      <c r="I109" s="70">
        <v>0</v>
      </c>
      <c r="J109" s="70">
        <v>0</v>
      </c>
      <c r="K109" s="70">
        <v>0</v>
      </c>
      <c r="L109" s="303">
        <v>0</v>
      </c>
    </row>
    <row r="110" spans="2:12" s="19" customFormat="1" x14ac:dyDescent="0.25">
      <c r="B110" s="158" t="s">
        <v>156</v>
      </c>
      <c r="C110" s="21"/>
      <c r="D110" s="70">
        <v>0</v>
      </c>
      <c r="E110" s="70">
        <v>0</v>
      </c>
      <c r="F110" s="70">
        <v>0</v>
      </c>
      <c r="G110" s="70">
        <v>0</v>
      </c>
      <c r="H110" s="70">
        <v>0</v>
      </c>
      <c r="I110" s="70">
        <v>0</v>
      </c>
      <c r="J110" s="70">
        <v>0</v>
      </c>
      <c r="K110" s="70">
        <v>0</v>
      </c>
      <c r="L110" s="303">
        <v>0</v>
      </c>
    </row>
    <row r="111" spans="2:12" s="19" customFormat="1" x14ac:dyDescent="0.25">
      <c r="B111" s="158" t="s">
        <v>157</v>
      </c>
      <c r="C111" s="21"/>
      <c r="D111" s="70">
        <v>0</v>
      </c>
      <c r="E111" s="70">
        <v>0</v>
      </c>
      <c r="F111" s="70">
        <v>0</v>
      </c>
      <c r="G111" s="70">
        <v>0</v>
      </c>
      <c r="H111" s="70">
        <v>0</v>
      </c>
      <c r="I111" s="70">
        <v>0</v>
      </c>
      <c r="J111" s="70">
        <v>0</v>
      </c>
      <c r="K111" s="70">
        <v>0</v>
      </c>
      <c r="L111" s="303">
        <v>0</v>
      </c>
    </row>
    <row r="112" spans="2:12" s="19" customFormat="1" x14ac:dyDescent="0.25">
      <c r="B112" s="158" t="s">
        <v>158</v>
      </c>
      <c r="C112" s="21"/>
      <c r="D112" s="22">
        <f>('State_Production_Iron&amp;Steel'!D267*0.25)+('State_Production_Iron&amp;Steel'!E267*0.75)</f>
        <v>3989991.0325390729</v>
      </c>
      <c r="E112" s="22">
        <f>('State_Production_Iron&amp;Steel'!E267*0.25)+('State_Production_Iron&amp;Steel'!F267*0.75)</f>
        <v>4446068.4089162182</v>
      </c>
      <c r="F112" s="22">
        <f>('State_Production_Iron&amp;Steel'!F267*0.25)+('State_Production_Iron&amp;Steel'!G267*0.75)</f>
        <v>4807606.9689982068</v>
      </c>
      <c r="G112" s="22">
        <f>('State_Production_Iron&amp;Steel'!G267*0.25)+('State_Production_Iron&amp;Steel'!H267*0.75)</f>
        <v>4955981.2964386372</v>
      </c>
      <c r="H112" s="22">
        <f>('State_Production_Iron&amp;Steel'!H267*0.25)+('State_Production_Iron&amp;Steel'!I267*0.75)</f>
        <v>5205754.5477837566</v>
      </c>
      <c r="I112" s="22">
        <f>('State_Production_Iron&amp;Steel'!I267*0.25)+('State_Production_Iron&amp;Steel'!J267*0.75)</f>
        <v>5803585.7033051504</v>
      </c>
      <c r="J112" s="22">
        <f>('State_Production_Iron&amp;Steel'!J267*0.25)+('State_Production_Iron&amp;Steel'!K267*0.75)</f>
        <v>6449793.0320583414</v>
      </c>
      <c r="K112" s="22">
        <f>('State_Production_Iron&amp;Steel'!K267*0.25)+('State_Production_Iron&amp;Steel'!L267*0.75)</f>
        <v>8021612.2666865624</v>
      </c>
      <c r="L112" s="133">
        <f>('State_Production_Iron&amp;Steel'!L267*0.25)+('State_Production_Iron&amp;Steel'!M267*0.75)</f>
        <v>8782965.5051275697</v>
      </c>
    </row>
    <row r="113" spans="2:12" s="19" customFormat="1" x14ac:dyDescent="0.25">
      <c r="B113" s="158" t="s">
        <v>159</v>
      </c>
      <c r="C113" s="21"/>
      <c r="D113" s="22">
        <f>('State_Production_Iron&amp;Steel'!D268*0.25)+('State_Production_Iron&amp;Steel'!E268*0.75)</f>
        <v>10182182.509774532</v>
      </c>
      <c r="E113" s="22">
        <f>('State_Production_Iron&amp;Steel'!E268*0.25)+('State_Production_Iron&amp;Steel'!F268*0.75)</f>
        <v>11346060.58543428</v>
      </c>
      <c r="F113" s="22">
        <f>('State_Production_Iron&amp;Steel'!F268*0.25)+('State_Production_Iron&amp;Steel'!G268*0.75)</f>
        <v>12268682.108403791</v>
      </c>
      <c r="G113" s="22">
        <f>('State_Production_Iron&amp;Steel'!G268*0.25)+('State_Production_Iron&amp;Steel'!H268*0.75)</f>
        <v>12647323.180386882</v>
      </c>
      <c r="H113" s="22">
        <f>('State_Production_Iron&amp;Steel'!H268*0.25)+('State_Production_Iron&amp;Steel'!I268*0.75)</f>
        <v>13284727.327542916</v>
      </c>
      <c r="I113" s="22">
        <f>('State_Production_Iron&amp;Steel'!I268*0.25)+('State_Production_Iron&amp;Steel'!J268*0.75)</f>
        <v>14810351.291583396</v>
      </c>
      <c r="J113" s="22">
        <f>('State_Production_Iron&amp;Steel'!J268*0.25)+('State_Production_Iron&amp;Steel'!K268*0.75)</f>
        <v>16791205.592234232</v>
      </c>
      <c r="K113" s="22">
        <f>('State_Production_Iron&amp;Steel'!K268*0.25)+('State_Production_Iron&amp;Steel'!L268*0.75)</f>
        <v>17234313.365521606</v>
      </c>
      <c r="L113" s="133">
        <f>('State_Production_Iron&amp;Steel'!L268*0.25)+('State_Production_Iron&amp;Steel'!M268*0.75)</f>
        <v>17484221.922133155</v>
      </c>
    </row>
    <row r="114" spans="2:12" s="19" customFormat="1" x14ac:dyDescent="0.25">
      <c r="B114" s="158" t="s">
        <v>160</v>
      </c>
      <c r="C114" s="21"/>
      <c r="D114" s="70">
        <v>0</v>
      </c>
      <c r="E114" s="70">
        <v>0</v>
      </c>
      <c r="F114" s="70">
        <v>0</v>
      </c>
      <c r="G114" s="70">
        <v>0</v>
      </c>
      <c r="H114" s="70">
        <v>0</v>
      </c>
      <c r="I114" s="70">
        <v>0</v>
      </c>
      <c r="J114" s="70">
        <v>0</v>
      </c>
      <c r="K114" s="70">
        <v>0</v>
      </c>
      <c r="L114" s="303">
        <v>0</v>
      </c>
    </row>
    <row r="115" spans="2:12" s="19" customFormat="1" x14ac:dyDescent="0.25">
      <c r="B115" s="158" t="s">
        <v>161</v>
      </c>
      <c r="C115" s="21"/>
      <c r="D115" s="70">
        <v>0</v>
      </c>
      <c r="E115" s="70">
        <v>0</v>
      </c>
      <c r="F115" s="70">
        <v>0</v>
      </c>
      <c r="G115" s="70">
        <v>0</v>
      </c>
      <c r="H115" s="70">
        <v>0</v>
      </c>
      <c r="I115" s="70">
        <v>0</v>
      </c>
      <c r="J115" s="70">
        <v>0</v>
      </c>
      <c r="K115" s="70">
        <v>0</v>
      </c>
      <c r="L115" s="303">
        <v>0</v>
      </c>
    </row>
    <row r="116" spans="2:12" s="19" customFormat="1" x14ac:dyDescent="0.25">
      <c r="B116" s="158" t="s">
        <v>162</v>
      </c>
      <c r="C116" s="21"/>
      <c r="D116" s="70">
        <v>0</v>
      </c>
      <c r="E116" s="70">
        <v>0</v>
      </c>
      <c r="F116" s="70">
        <v>0</v>
      </c>
      <c r="G116" s="70">
        <v>0</v>
      </c>
      <c r="H116" s="70">
        <v>0</v>
      </c>
      <c r="I116" s="70">
        <v>0</v>
      </c>
      <c r="J116" s="70">
        <v>0</v>
      </c>
      <c r="K116" s="70">
        <v>0</v>
      </c>
      <c r="L116" s="303">
        <v>0</v>
      </c>
    </row>
    <row r="117" spans="2:12" s="19" customFormat="1" x14ac:dyDescent="0.25">
      <c r="B117" s="158" t="s">
        <v>163</v>
      </c>
      <c r="C117" s="21"/>
      <c r="D117" s="22">
        <f>('State_Production_Iron&amp;Steel'!D272*0.25)+('State_Production_Iron&amp;Steel'!E272*0.75)</f>
        <v>5926310.2100947993</v>
      </c>
      <c r="E117" s="22">
        <f>('State_Production_Iron&amp;Steel'!E272*0.25)+('State_Production_Iron&amp;Steel'!F272*0.75)</f>
        <v>6603719.2544196779</v>
      </c>
      <c r="F117" s="22">
        <f>('State_Production_Iron&amp;Steel'!F272*0.25)+('State_Production_Iron&amp;Steel'!G272*0.75)</f>
        <v>7140710.3510120427</v>
      </c>
      <c r="G117" s="22">
        <f>('State_Production_Iron&amp;Steel'!G272*0.25)+('State_Production_Iron&amp;Steel'!H272*0.75)</f>
        <v>7361089.8667691527</v>
      </c>
      <c r="H117" s="22">
        <f>('State_Production_Iron&amp;Steel'!H272*0.25)+('State_Production_Iron&amp;Steel'!I272*0.75)</f>
        <v>7732076.6077376381</v>
      </c>
      <c r="I117" s="22">
        <f>('State_Production_Iron&amp;Steel'!I272*0.25)+('State_Production_Iron&amp;Steel'!J272*0.75)</f>
        <v>8620031.7063797079</v>
      </c>
      <c r="J117" s="22">
        <f>('State_Production_Iron&amp;Steel'!J272*0.25)+('State_Production_Iron&amp;Steel'!K272*0.75)</f>
        <v>9064832.9555906001</v>
      </c>
      <c r="K117" s="22">
        <f>('State_Production_Iron&amp;Steel'!K272*0.25)+('State_Production_Iron&amp;Steel'!L272*0.75)</f>
        <v>8678377.7909624167</v>
      </c>
      <c r="L117" s="133">
        <f>('State_Production_Iron&amp;Steel'!L272*0.25)+('State_Production_Iron&amp;Steel'!M272*0.75)</f>
        <v>8345382.9546133261</v>
      </c>
    </row>
    <row r="118" spans="2:12" s="19" customFormat="1" x14ac:dyDescent="0.25">
      <c r="B118" s="158" t="s">
        <v>164</v>
      </c>
      <c r="C118" s="21"/>
      <c r="D118" s="70">
        <v>0</v>
      </c>
      <c r="E118" s="70">
        <v>0</v>
      </c>
      <c r="F118" s="70">
        <v>0</v>
      </c>
      <c r="G118" s="70">
        <v>0</v>
      </c>
      <c r="H118" s="70">
        <v>0</v>
      </c>
      <c r="I118" s="70">
        <v>0</v>
      </c>
      <c r="J118" s="70">
        <v>0</v>
      </c>
      <c r="K118" s="70">
        <v>0</v>
      </c>
      <c r="L118" s="303">
        <v>0</v>
      </c>
    </row>
    <row r="119" spans="2:12" s="19" customFormat="1" x14ac:dyDescent="0.25">
      <c r="B119" s="158" t="s">
        <v>165</v>
      </c>
      <c r="C119" s="21"/>
      <c r="D119" s="70">
        <v>0</v>
      </c>
      <c r="E119" s="70">
        <v>0</v>
      </c>
      <c r="F119" s="70">
        <v>0</v>
      </c>
      <c r="G119" s="70">
        <v>0</v>
      </c>
      <c r="H119" s="70">
        <v>0</v>
      </c>
      <c r="I119" s="70">
        <v>0</v>
      </c>
      <c r="J119" s="70">
        <v>0</v>
      </c>
      <c r="K119" s="70">
        <v>0</v>
      </c>
      <c r="L119" s="303">
        <v>0</v>
      </c>
    </row>
    <row r="120" spans="2:12" s="19" customFormat="1" x14ac:dyDescent="0.25">
      <c r="B120" s="158" t="s">
        <v>166</v>
      </c>
      <c r="C120" s="21"/>
      <c r="D120" s="70">
        <v>0</v>
      </c>
      <c r="E120" s="70">
        <v>0</v>
      </c>
      <c r="F120" s="70">
        <v>0</v>
      </c>
      <c r="G120" s="70">
        <v>0</v>
      </c>
      <c r="H120" s="70">
        <v>0</v>
      </c>
      <c r="I120" s="70">
        <v>0</v>
      </c>
      <c r="J120" s="70">
        <v>0</v>
      </c>
      <c r="K120" s="70">
        <v>0</v>
      </c>
      <c r="L120" s="303">
        <v>0</v>
      </c>
    </row>
    <row r="121" spans="2:12" s="19" customFormat="1" x14ac:dyDescent="0.25">
      <c r="B121" s="158" t="s">
        <v>167</v>
      </c>
      <c r="C121" s="21"/>
      <c r="D121" s="70">
        <v>0</v>
      </c>
      <c r="E121" s="70">
        <v>0</v>
      </c>
      <c r="F121" s="70">
        <v>0</v>
      </c>
      <c r="G121" s="70">
        <v>0</v>
      </c>
      <c r="H121" s="70">
        <v>0</v>
      </c>
      <c r="I121" s="70">
        <v>0</v>
      </c>
      <c r="J121" s="70">
        <v>0</v>
      </c>
      <c r="K121" s="70">
        <v>0</v>
      </c>
      <c r="L121" s="303">
        <v>0</v>
      </c>
    </row>
    <row r="122" spans="2:12" s="19" customFormat="1" x14ac:dyDescent="0.25">
      <c r="B122" s="158" t="s">
        <v>168</v>
      </c>
      <c r="C122" s="21"/>
      <c r="D122" s="22">
        <f>('State_Production_Iron&amp;Steel'!D277*0.25)+('State_Production_Iron&amp;Steel'!E277*0.75)</f>
        <v>1877642.8388419165</v>
      </c>
      <c r="E122" s="22">
        <f>('State_Production_Iron&amp;Steel'!E277*0.25)+('State_Production_Iron&amp;Steel'!F277*0.75)</f>
        <v>2092267.4865488086</v>
      </c>
      <c r="F122" s="22">
        <f>('State_Production_Iron&amp;Steel'!F277*0.25)+('State_Production_Iron&amp;Steel'!G277*0.75)</f>
        <v>2262403.2795285676</v>
      </c>
      <c r="G122" s="22">
        <f>('State_Production_Iron&amp;Steel'!G277*0.25)+('State_Production_Iron&amp;Steel'!H277*0.75)</f>
        <v>2332226.4924417115</v>
      </c>
      <c r="H122" s="22">
        <f>('State_Production_Iron&amp;Steel'!H277*0.25)+('State_Production_Iron&amp;Steel'!I277*0.75)</f>
        <v>2449766.8460158855</v>
      </c>
      <c r="I122" s="22">
        <f>('State_Production_Iron&amp;Steel'!I277*0.25)+('State_Production_Iron&amp;Steel'!J277*0.75)</f>
        <v>2731099.1544965412</v>
      </c>
      <c r="J122" s="22">
        <f>('State_Production_Iron&amp;Steel'!J277*0.25)+('State_Production_Iron&amp;Steel'!K277*0.75)</f>
        <v>3694686.8361899783</v>
      </c>
      <c r="K122" s="22">
        <f>('State_Production_Iron&amp;Steel'!K277*0.25)+('State_Production_Iron&amp;Steel'!L277*0.75)</f>
        <v>5547017.1075252555</v>
      </c>
      <c r="L122" s="133">
        <f>('State_Production_Iron&amp;Steel'!L277*0.25)+('State_Production_Iron&amp;Steel'!M277*0.75)</f>
        <v>7957964.8534645</v>
      </c>
    </row>
    <row r="123" spans="2:12" s="19" customFormat="1" x14ac:dyDescent="0.25">
      <c r="B123" s="158" t="s">
        <v>169</v>
      </c>
      <c r="C123" s="21"/>
      <c r="D123" s="70">
        <v>0</v>
      </c>
      <c r="E123" s="70">
        <v>0</v>
      </c>
      <c r="F123" s="70">
        <v>0</v>
      </c>
      <c r="G123" s="70">
        <v>0</v>
      </c>
      <c r="H123" s="70">
        <v>0</v>
      </c>
      <c r="I123" s="70">
        <v>0</v>
      </c>
      <c r="J123" s="70">
        <v>0</v>
      </c>
      <c r="K123" s="70">
        <v>0</v>
      </c>
      <c r="L123" s="303">
        <v>0</v>
      </c>
    </row>
    <row r="124" spans="2:12" s="19" customFormat="1" x14ac:dyDescent="0.25">
      <c r="B124" s="158" t="s">
        <v>170</v>
      </c>
      <c r="C124" s="21"/>
      <c r="D124" s="70">
        <v>0</v>
      </c>
      <c r="E124" s="70">
        <v>0</v>
      </c>
      <c r="F124" s="70">
        <v>0</v>
      </c>
      <c r="G124" s="70">
        <v>0</v>
      </c>
      <c r="H124" s="70">
        <v>0</v>
      </c>
      <c r="I124" s="70">
        <v>0</v>
      </c>
      <c r="J124" s="70">
        <v>0</v>
      </c>
      <c r="K124" s="70">
        <v>0</v>
      </c>
      <c r="L124" s="303">
        <v>0</v>
      </c>
    </row>
    <row r="125" spans="2:12" s="19" customFormat="1" x14ac:dyDescent="0.25">
      <c r="B125" s="158" t="s">
        <v>171</v>
      </c>
      <c r="C125" s="21"/>
      <c r="D125" s="70">
        <v>0</v>
      </c>
      <c r="E125" s="70">
        <v>0</v>
      </c>
      <c r="F125" s="70">
        <v>0</v>
      </c>
      <c r="G125" s="70">
        <v>0</v>
      </c>
      <c r="H125" s="70">
        <v>0</v>
      </c>
      <c r="I125" s="70">
        <v>0</v>
      </c>
      <c r="J125" s="70">
        <v>0</v>
      </c>
      <c r="K125" s="70">
        <v>0</v>
      </c>
      <c r="L125" s="303">
        <v>0</v>
      </c>
    </row>
    <row r="126" spans="2:12" s="19" customFormat="1" x14ac:dyDescent="0.25">
      <c r="B126" s="158" t="s">
        <v>172</v>
      </c>
      <c r="C126" s="21"/>
      <c r="D126" s="70">
        <v>0</v>
      </c>
      <c r="E126" s="70">
        <v>0</v>
      </c>
      <c r="F126" s="70">
        <v>0</v>
      </c>
      <c r="G126" s="70">
        <v>0</v>
      </c>
      <c r="H126" s="70">
        <v>0</v>
      </c>
      <c r="I126" s="70">
        <v>0</v>
      </c>
      <c r="J126" s="70">
        <v>0</v>
      </c>
      <c r="K126" s="70">
        <v>0</v>
      </c>
      <c r="L126" s="303">
        <v>0</v>
      </c>
    </row>
    <row r="127" spans="2:12" s="19" customFormat="1" x14ac:dyDescent="0.25">
      <c r="B127" s="158" t="s">
        <v>173</v>
      </c>
      <c r="C127" s="21"/>
      <c r="D127" s="22">
        <f>('State_Production_Iron&amp;Steel'!D282*0.25)+('State_Production_Iron&amp;Steel'!E282*0.75)</f>
        <v>4042628.4024724569</v>
      </c>
      <c r="E127" s="22">
        <f>('State_Production_Iron&amp;Steel'!E282*0.25)+('State_Production_Iron&amp;Steel'!F282*0.75)</f>
        <v>4504722.5125672556</v>
      </c>
      <c r="F127" s="22">
        <f>('State_Production_Iron&amp;Steel'!F282*0.25)+('State_Production_Iron&amp;Steel'!G282*0.75)</f>
        <v>4871030.6169356899</v>
      </c>
      <c r="G127" s="22">
        <f>('State_Production_Iron&amp;Steel'!G282*0.25)+('State_Production_Iron&amp;Steel'!H282*0.75)</f>
        <v>5021362.3508711234</v>
      </c>
      <c r="H127" s="22">
        <f>('State_Production_Iron&amp;Steel'!H282*0.25)+('State_Production_Iron&amp;Steel'!I282*0.75)</f>
        <v>5274430.6991032539</v>
      </c>
      <c r="I127" s="22">
        <f>('State_Production_Iron&amp;Steel'!I282*0.25)+('State_Production_Iron&amp;Steel'!J282*0.75)</f>
        <v>5880148.6542275166</v>
      </c>
      <c r="J127" s="22">
        <f>('State_Production_Iron&amp;Steel'!J282*0.25)+('State_Production_Iron&amp;Steel'!K282*0.75)</f>
        <v>6042319.99863692</v>
      </c>
      <c r="K127" s="22">
        <f>('State_Production_Iron&amp;Steel'!K282*0.25)+('State_Production_Iron&amp;Steel'!L282*0.75)</f>
        <v>6178466.066398086</v>
      </c>
      <c r="L127" s="133">
        <f>('State_Production_Iron&amp;Steel'!L282*0.25)+('State_Production_Iron&amp;Steel'!M282*0.75)</f>
        <v>7297898.6273679566</v>
      </c>
    </row>
    <row r="128" spans="2:12" s="19" customFormat="1" x14ac:dyDescent="0.25">
      <c r="B128" s="158" t="s">
        <v>193</v>
      </c>
      <c r="C128" s="21"/>
      <c r="D128" s="70">
        <v>0</v>
      </c>
      <c r="E128" s="70">
        <v>0</v>
      </c>
      <c r="F128" s="70">
        <v>0</v>
      </c>
      <c r="G128" s="70">
        <v>0</v>
      </c>
      <c r="H128" s="70">
        <v>0</v>
      </c>
      <c r="I128" s="70">
        <v>0</v>
      </c>
      <c r="J128" s="70">
        <v>0</v>
      </c>
      <c r="K128" s="70">
        <v>0</v>
      </c>
      <c r="L128" s="303">
        <v>0</v>
      </c>
    </row>
    <row r="129" spans="2:13" s="19" customFormat="1" x14ac:dyDescent="0.25">
      <c r="B129" s="158" t="s">
        <v>174</v>
      </c>
      <c r="C129" s="21"/>
      <c r="D129" s="70">
        <v>0</v>
      </c>
      <c r="E129" s="70">
        <v>0</v>
      </c>
      <c r="F129" s="70">
        <v>0</v>
      </c>
      <c r="G129" s="70">
        <v>0</v>
      </c>
      <c r="H129" s="70">
        <v>0</v>
      </c>
      <c r="I129" s="70">
        <v>0</v>
      </c>
      <c r="J129" s="70">
        <v>0</v>
      </c>
      <c r="K129" s="70">
        <v>0</v>
      </c>
      <c r="L129" s="303">
        <v>0</v>
      </c>
    </row>
    <row r="130" spans="2:13" s="19" customFormat="1" x14ac:dyDescent="0.25">
      <c r="B130" s="158" t="s">
        <v>175</v>
      </c>
      <c r="C130" s="21"/>
      <c r="D130" s="70">
        <v>0</v>
      </c>
      <c r="E130" s="70">
        <v>0</v>
      </c>
      <c r="F130" s="70">
        <v>0</v>
      </c>
      <c r="G130" s="70">
        <v>0</v>
      </c>
      <c r="H130" s="70">
        <v>0</v>
      </c>
      <c r="I130" s="70">
        <v>0</v>
      </c>
      <c r="J130" s="70">
        <v>0</v>
      </c>
      <c r="K130" s="70">
        <v>0</v>
      </c>
      <c r="L130" s="303">
        <v>0</v>
      </c>
    </row>
    <row r="131" spans="2:13" s="19" customFormat="1" x14ac:dyDescent="0.25">
      <c r="B131" s="158" t="s">
        <v>176</v>
      </c>
      <c r="C131" s="21"/>
      <c r="D131" s="70">
        <v>0</v>
      </c>
      <c r="E131" s="70">
        <v>0</v>
      </c>
      <c r="F131" s="70">
        <v>0</v>
      </c>
      <c r="G131" s="70">
        <v>0</v>
      </c>
      <c r="H131" s="70">
        <v>0</v>
      </c>
      <c r="I131" s="70">
        <v>0</v>
      </c>
      <c r="J131" s="70">
        <v>0</v>
      </c>
      <c r="K131" s="70">
        <v>0</v>
      </c>
      <c r="L131" s="303">
        <v>0</v>
      </c>
    </row>
    <row r="132" spans="2:13" s="19" customFormat="1" x14ac:dyDescent="0.25">
      <c r="B132" s="158" t="s">
        <v>177</v>
      </c>
      <c r="C132" s="21"/>
      <c r="D132" s="22">
        <f>('State_Production_Iron&amp;Steel'!D287*0.25)+('State_Production_Iron&amp;Steel'!E287*0.75)</f>
        <v>5865967.4633615175</v>
      </c>
      <c r="E132" s="22">
        <f>('State_Production_Iron&amp;Steel'!E287*0.25)+('State_Production_Iron&amp;Steel'!F287*0.75)</f>
        <v>6536479.0080707157</v>
      </c>
      <c r="F132" s="22">
        <f>('State_Production_Iron&amp;Steel'!F287*0.25)+('State_Production_Iron&amp;Steel'!G287*0.75)</f>
        <v>7068002.365616194</v>
      </c>
      <c r="G132" s="22">
        <f>('State_Production_Iron&amp;Steel'!G287*0.25)+('State_Production_Iron&amp;Steel'!H287*0.75)</f>
        <v>7286137.9378683073</v>
      </c>
      <c r="H132" s="22">
        <f>('State_Production_Iron&amp;Steel'!H287*0.25)+('State_Production_Iron&amp;Steel'!I287*0.75)</f>
        <v>7653347.225723803</v>
      </c>
      <c r="I132" s="22">
        <f>('State_Production_Iron&amp;Steel'!I287*0.25)+('State_Production_Iron&amp;Steel'!J287*0.75)</f>
        <v>8532261.0073020756</v>
      </c>
      <c r="J132" s="22">
        <f>('State_Production_Iron&amp;Steel'!J287*0.25)+('State_Production_Iron&amp;Steel'!K287*0.75)</f>
        <v>9001262.3192482144</v>
      </c>
      <c r="K132" s="22">
        <f>('State_Production_Iron&amp;Steel'!K287*0.25)+('State_Production_Iron&amp;Steel'!L287*0.75)</f>
        <v>8957680.8257304616</v>
      </c>
      <c r="L132" s="133">
        <f>('State_Production_Iron&amp;Steel'!L287*0.25)+('State_Production_Iron&amp;Steel'!M287*0.75)</f>
        <v>9462050.5731858294</v>
      </c>
    </row>
    <row r="133" spans="2:13" s="19" customFormat="1" x14ac:dyDescent="0.25">
      <c r="B133" s="471" t="s">
        <v>627</v>
      </c>
      <c r="C133" s="24"/>
      <c r="D133" s="25">
        <f>SUM(D97:D132)</f>
        <v>45802750</v>
      </c>
      <c r="E133" s="25">
        <f t="shared" ref="E133:L133" si="2">SUM(E97:E132)</f>
        <v>51038250.000000007</v>
      </c>
      <c r="F133" s="25">
        <f t="shared" si="2"/>
        <v>55188500</v>
      </c>
      <c r="G133" s="25">
        <f t="shared" si="2"/>
        <v>56891750</v>
      </c>
      <c r="H133" s="25">
        <f t="shared" si="2"/>
        <v>59759000</v>
      </c>
      <c r="I133" s="25">
        <f t="shared" si="2"/>
        <v>66621750</v>
      </c>
      <c r="J133" s="25">
        <f t="shared" si="2"/>
        <v>73420008.762886599</v>
      </c>
      <c r="K133" s="25">
        <f t="shared" si="2"/>
        <v>81239886.260643527</v>
      </c>
      <c r="L133" s="26">
        <f t="shared" si="2"/>
        <v>86311634.112101793</v>
      </c>
    </row>
    <row r="134" spans="2:13" s="19" customFormat="1" x14ac:dyDescent="0.25">
      <c r="B134" s="27"/>
      <c r="C134" s="28"/>
      <c r="D134" s="28"/>
      <c r="E134" s="28"/>
      <c r="F134" s="29"/>
      <c r="G134" s="29"/>
      <c r="H134" s="29"/>
      <c r="I134" s="29"/>
      <c r="J134" s="29"/>
      <c r="K134" s="29"/>
    </row>
    <row r="135" spans="2:13" s="19" customFormat="1" x14ac:dyDescent="0.25">
      <c r="B135" s="30"/>
      <c r="C135" s="30"/>
      <c r="D135" s="30"/>
      <c r="E135" s="30"/>
      <c r="F135" s="31"/>
      <c r="G135" s="31"/>
      <c r="H135" s="31"/>
      <c r="I135" s="31"/>
      <c r="J135" s="31"/>
      <c r="K135" s="31"/>
    </row>
    <row r="136" spans="2:13" s="19" customFormat="1" ht="18.75" x14ac:dyDescent="0.25">
      <c r="B136" s="16" t="s">
        <v>72</v>
      </c>
      <c r="C136" s="17" t="s">
        <v>73</v>
      </c>
      <c r="D136" s="17">
        <v>2005</v>
      </c>
      <c r="E136" s="17">
        <v>2006</v>
      </c>
      <c r="F136" s="17">
        <v>2007</v>
      </c>
      <c r="G136" s="17">
        <v>2008</v>
      </c>
      <c r="H136" s="17">
        <v>2009</v>
      </c>
      <c r="I136" s="17">
        <v>2010</v>
      </c>
      <c r="J136" s="17">
        <v>2011</v>
      </c>
      <c r="K136" s="17">
        <v>2012</v>
      </c>
      <c r="L136" s="18">
        <v>2013</v>
      </c>
    </row>
    <row r="137" spans="2:13" s="19" customFormat="1" x14ac:dyDescent="0.25">
      <c r="B137" s="23" t="s">
        <v>24</v>
      </c>
      <c r="C137" s="24"/>
      <c r="D137" s="32">
        <v>60</v>
      </c>
      <c r="E137" s="32">
        <v>60</v>
      </c>
      <c r="F137" s="32">
        <v>60</v>
      </c>
      <c r="G137" s="32">
        <v>60</v>
      </c>
      <c r="H137" s="32">
        <v>60</v>
      </c>
      <c r="I137" s="32">
        <v>60</v>
      </c>
      <c r="J137" s="32">
        <v>60</v>
      </c>
      <c r="K137" s="32">
        <v>60</v>
      </c>
      <c r="L137" s="33">
        <v>60</v>
      </c>
    </row>
    <row r="138" spans="2:13" s="19" customFormat="1" x14ac:dyDescent="0.25">
      <c r="B138" s="27"/>
      <c r="C138" s="28"/>
      <c r="D138" s="28"/>
      <c r="E138" s="28"/>
      <c r="F138" s="34"/>
      <c r="G138" s="34"/>
      <c r="H138" s="34"/>
      <c r="I138" s="34"/>
      <c r="J138" s="34"/>
      <c r="K138" s="34"/>
    </row>
    <row r="139" spans="2:13" x14ac:dyDescent="0.25">
      <c r="B139" s="35"/>
      <c r="C139" s="35"/>
      <c r="D139" s="35"/>
      <c r="E139" s="35"/>
      <c r="F139" s="35"/>
      <c r="G139" s="35"/>
      <c r="H139" s="35"/>
      <c r="I139" s="35"/>
      <c r="J139" s="35"/>
      <c r="K139" s="35"/>
    </row>
    <row r="140" spans="2:13" s="19" customFormat="1" ht="18.75" x14ac:dyDescent="0.25">
      <c r="B140" s="16" t="s">
        <v>74</v>
      </c>
      <c r="C140" s="17" t="s">
        <v>14</v>
      </c>
      <c r="D140" s="17">
        <v>2005</v>
      </c>
      <c r="E140" s="17">
        <v>2006</v>
      </c>
      <c r="F140" s="17">
        <v>2007</v>
      </c>
      <c r="G140" s="17">
        <v>2008</v>
      </c>
      <c r="H140" s="17">
        <v>2009</v>
      </c>
      <c r="I140" s="17">
        <v>2010</v>
      </c>
      <c r="J140" s="17">
        <v>2011</v>
      </c>
      <c r="K140" s="17">
        <v>2012</v>
      </c>
      <c r="L140" s="18">
        <v>2013</v>
      </c>
    </row>
    <row r="141" spans="2:13" s="69" customFormat="1" x14ac:dyDescent="0.25">
      <c r="B141" s="160" t="s">
        <v>16</v>
      </c>
      <c r="C141" s="28"/>
      <c r="D141" s="439"/>
      <c r="E141" s="439"/>
      <c r="F141" s="439"/>
      <c r="G141" s="439"/>
      <c r="H141" s="439"/>
      <c r="I141" s="439"/>
      <c r="J141" s="439"/>
      <c r="K141" s="439"/>
      <c r="L141" s="440"/>
      <c r="M141" s="441"/>
    </row>
    <row r="142" spans="2:13" s="19" customFormat="1" x14ac:dyDescent="0.25">
      <c r="B142" s="158" t="s">
        <v>143</v>
      </c>
      <c r="C142" s="21"/>
      <c r="D142" s="22">
        <f t="shared" ref="D142:F142" si="3">D21*$F$137*$C$5</f>
        <v>0</v>
      </c>
      <c r="E142" s="22">
        <f t="shared" si="3"/>
        <v>0</v>
      </c>
      <c r="F142" s="22">
        <f t="shared" si="3"/>
        <v>0</v>
      </c>
      <c r="G142" s="22">
        <f t="shared" ref="G142:G177" si="4">G21*$G$137*$C$5</f>
        <v>0</v>
      </c>
      <c r="H142" s="22">
        <f t="shared" ref="H142:H177" si="5">H21*$H$137*$C$5</f>
        <v>0</v>
      </c>
      <c r="I142" s="22">
        <f t="shared" ref="I142:I177" si="6">I21*$I$137*$C$5</f>
        <v>0</v>
      </c>
      <c r="J142" s="22">
        <f t="shared" ref="J142:J177" si="7">J21*$J$137*$C$5</f>
        <v>0</v>
      </c>
      <c r="K142" s="22">
        <f t="shared" ref="K142:L161" si="8">K21*$K$137*$C$5</f>
        <v>0</v>
      </c>
      <c r="L142" s="133">
        <f t="shared" si="8"/>
        <v>0</v>
      </c>
    </row>
    <row r="143" spans="2:13" s="19" customFormat="1" x14ac:dyDescent="0.25">
      <c r="B143" s="158" t="s">
        <v>144</v>
      </c>
      <c r="C143" s="21"/>
      <c r="D143" s="22">
        <f t="shared" ref="D143:F162" si="9">D22*$F$137*$C$5</f>
        <v>19665168.532233629</v>
      </c>
      <c r="E143" s="22">
        <f t="shared" si="9"/>
        <v>20040806.682376705</v>
      </c>
      <c r="F143" s="22">
        <f t="shared" si="9"/>
        <v>23427628.177074566</v>
      </c>
      <c r="G143" s="22">
        <f t="shared" si="4"/>
        <v>22225204.216461871</v>
      </c>
      <c r="H143" s="22">
        <f t="shared" si="5"/>
        <v>22852195.884531226</v>
      </c>
      <c r="I143" s="22">
        <f t="shared" si="6"/>
        <v>21040995.244908266</v>
      </c>
      <c r="J143" s="22">
        <f t="shared" si="7"/>
        <v>21843014.391516581</v>
      </c>
      <c r="K143" s="22">
        <f t="shared" si="8"/>
        <v>26698420.594176065</v>
      </c>
      <c r="L143" s="133">
        <f t="shared" si="8"/>
        <v>25761751.893620603</v>
      </c>
    </row>
    <row r="144" spans="2:13" s="19" customFormat="1" x14ac:dyDescent="0.25">
      <c r="B144" s="158" t="s">
        <v>145</v>
      </c>
      <c r="C144" s="21"/>
      <c r="D144" s="22">
        <f t="shared" si="9"/>
        <v>0</v>
      </c>
      <c r="E144" s="22">
        <f t="shared" si="9"/>
        <v>0</v>
      </c>
      <c r="F144" s="22">
        <f t="shared" si="9"/>
        <v>0</v>
      </c>
      <c r="G144" s="22">
        <f t="shared" si="4"/>
        <v>0</v>
      </c>
      <c r="H144" s="22">
        <f t="shared" si="5"/>
        <v>0</v>
      </c>
      <c r="I144" s="22">
        <f t="shared" si="6"/>
        <v>0</v>
      </c>
      <c r="J144" s="22">
        <f t="shared" si="7"/>
        <v>0</v>
      </c>
      <c r="K144" s="22">
        <f t="shared" si="8"/>
        <v>0</v>
      </c>
      <c r="L144" s="133">
        <f t="shared" si="8"/>
        <v>0</v>
      </c>
    </row>
    <row r="145" spans="2:12" s="19" customFormat="1" x14ac:dyDescent="0.25">
      <c r="B145" s="158" t="s">
        <v>146</v>
      </c>
      <c r="C145" s="21"/>
      <c r="D145" s="22">
        <f t="shared" si="9"/>
        <v>0</v>
      </c>
      <c r="E145" s="22">
        <f t="shared" si="9"/>
        <v>0</v>
      </c>
      <c r="F145" s="22">
        <f t="shared" si="9"/>
        <v>0</v>
      </c>
      <c r="G145" s="22">
        <f t="shared" si="4"/>
        <v>0</v>
      </c>
      <c r="H145" s="22">
        <f t="shared" si="5"/>
        <v>0</v>
      </c>
      <c r="I145" s="22">
        <f t="shared" si="6"/>
        <v>0</v>
      </c>
      <c r="J145" s="22">
        <f t="shared" si="7"/>
        <v>0</v>
      </c>
      <c r="K145" s="22">
        <f t="shared" si="8"/>
        <v>0</v>
      </c>
      <c r="L145" s="133">
        <f t="shared" si="8"/>
        <v>0</v>
      </c>
    </row>
    <row r="146" spans="2:12" s="19" customFormat="1" x14ac:dyDescent="0.25">
      <c r="B146" s="158" t="s">
        <v>147</v>
      </c>
      <c r="C146" s="21"/>
      <c r="D146" s="22">
        <f t="shared" si="9"/>
        <v>0</v>
      </c>
      <c r="E146" s="22">
        <f t="shared" si="9"/>
        <v>0</v>
      </c>
      <c r="F146" s="22">
        <f t="shared" si="9"/>
        <v>0</v>
      </c>
      <c r="G146" s="22">
        <f t="shared" si="4"/>
        <v>0</v>
      </c>
      <c r="H146" s="22">
        <f t="shared" si="5"/>
        <v>0</v>
      </c>
      <c r="I146" s="22">
        <f t="shared" si="6"/>
        <v>0</v>
      </c>
      <c r="J146" s="22">
        <f t="shared" si="7"/>
        <v>0</v>
      </c>
      <c r="K146" s="22">
        <f t="shared" si="8"/>
        <v>0</v>
      </c>
      <c r="L146" s="133">
        <f t="shared" si="8"/>
        <v>0</v>
      </c>
    </row>
    <row r="147" spans="2:12" s="19" customFormat="1" x14ac:dyDescent="0.25">
      <c r="B147" s="158" t="s">
        <v>148</v>
      </c>
      <c r="C147" s="21"/>
      <c r="D147" s="22">
        <f t="shared" si="9"/>
        <v>0</v>
      </c>
      <c r="E147" s="22">
        <f t="shared" si="9"/>
        <v>0</v>
      </c>
      <c r="F147" s="22">
        <f t="shared" si="9"/>
        <v>0</v>
      </c>
      <c r="G147" s="22">
        <f t="shared" si="4"/>
        <v>0</v>
      </c>
      <c r="H147" s="22">
        <f t="shared" si="5"/>
        <v>0</v>
      </c>
      <c r="I147" s="22">
        <f t="shared" si="6"/>
        <v>0</v>
      </c>
      <c r="J147" s="22">
        <f t="shared" si="7"/>
        <v>0</v>
      </c>
      <c r="K147" s="22">
        <f t="shared" si="8"/>
        <v>0</v>
      </c>
      <c r="L147" s="133">
        <f t="shared" si="8"/>
        <v>0</v>
      </c>
    </row>
    <row r="148" spans="2:12" s="19" customFormat="1" x14ac:dyDescent="0.25">
      <c r="B148" s="158" t="s">
        <v>149</v>
      </c>
      <c r="C148" s="21"/>
      <c r="D148" s="22">
        <f t="shared" si="9"/>
        <v>17459812.026594851</v>
      </c>
      <c r="E148" s="22">
        <f t="shared" si="9"/>
        <v>18792221.048645012</v>
      </c>
      <c r="F148" s="22">
        <f t="shared" si="9"/>
        <v>21679430.81972732</v>
      </c>
      <c r="G148" s="22">
        <f t="shared" si="4"/>
        <v>24744693.948830169</v>
      </c>
      <c r="H148" s="22">
        <f t="shared" si="5"/>
        <v>25276262.792459182</v>
      </c>
      <c r="I148" s="22">
        <f t="shared" si="6"/>
        <v>23690120.097626671</v>
      </c>
      <c r="J148" s="22">
        <f t="shared" si="7"/>
        <v>21180585.633731697</v>
      </c>
      <c r="K148" s="22">
        <f t="shared" si="8"/>
        <v>24834512.16125232</v>
      </c>
      <c r="L148" s="133">
        <f t="shared" si="8"/>
        <v>29683438.89917523</v>
      </c>
    </row>
    <row r="149" spans="2:12" s="19" customFormat="1" x14ac:dyDescent="0.25">
      <c r="B149" s="158" t="s">
        <v>150</v>
      </c>
      <c r="C149" s="21"/>
      <c r="D149" s="22">
        <f t="shared" si="9"/>
        <v>0</v>
      </c>
      <c r="E149" s="22">
        <f t="shared" si="9"/>
        <v>0</v>
      </c>
      <c r="F149" s="22">
        <f t="shared" si="9"/>
        <v>0</v>
      </c>
      <c r="G149" s="22">
        <f t="shared" si="4"/>
        <v>0</v>
      </c>
      <c r="H149" s="22">
        <f t="shared" si="5"/>
        <v>0</v>
      </c>
      <c r="I149" s="22">
        <f t="shared" si="6"/>
        <v>0</v>
      </c>
      <c r="J149" s="22">
        <f t="shared" si="7"/>
        <v>0</v>
      </c>
      <c r="K149" s="22">
        <f t="shared" si="8"/>
        <v>0</v>
      </c>
      <c r="L149" s="133">
        <f t="shared" si="8"/>
        <v>0</v>
      </c>
    </row>
    <row r="150" spans="2:12" s="19" customFormat="1" x14ac:dyDescent="0.25">
      <c r="B150" s="158" t="s">
        <v>151</v>
      </c>
      <c r="C150" s="21"/>
      <c r="D150" s="22">
        <f t="shared" si="9"/>
        <v>0</v>
      </c>
      <c r="E150" s="22">
        <f t="shared" si="9"/>
        <v>0</v>
      </c>
      <c r="F150" s="22">
        <f t="shared" si="9"/>
        <v>0</v>
      </c>
      <c r="G150" s="22">
        <f t="shared" si="4"/>
        <v>0</v>
      </c>
      <c r="H150" s="22">
        <f t="shared" si="5"/>
        <v>0</v>
      </c>
      <c r="I150" s="22">
        <f t="shared" si="6"/>
        <v>0</v>
      </c>
      <c r="J150" s="22">
        <f t="shared" si="7"/>
        <v>0</v>
      </c>
      <c r="K150" s="22">
        <f t="shared" si="8"/>
        <v>0</v>
      </c>
      <c r="L150" s="133">
        <f t="shared" si="8"/>
        <v>0</v>
      </c>
    </row>
    <row r="151" spans="2:12" s="19" customFormat="1" x14ac:dyDescent="0.25">
      <c r="B151" s="158" t="s">
        <v>152</v>
      </c>
      <c r="C151" s="21"/>
      <c r="D151" s="22">
        <f t="shared" si="9"/>
        <v>0</v>
      </c>
      <c r="E151" s="22">
        <f t="shared" si="9"/>
        <v>0</v>
      </c>
      <c r="F151" s="22">
        <f t="shared" si="9"/>
        <v>0</v>
      </c>
      <c r="G151" s="22">
        <f t="shared" si="4"/>
        <v>0</v>
      </c>
      <c r="H151" s="22">
        <f t="shared" si="5"/>
        <v>0</v>
      </c>
      <c r="I151" s="22">
        <f t="shared" si="6"/>
        <v>0</v>
      </c>
      <c r="J151" s="22">
        <f t="shared" si="7"/>
        <v>0</v>
      </c>
      <c r="K151" s="22">
        <f t="shared" si="8"/>
        <v>0</v>
      </c>
      <c r="L151" s="133">
        <f t="shared" si="8"/>
        <v>0</v>
      </c>
    </row>
    <row r="152" spans="2:12" s="19" customFormat="1" x14ac:dyDescent="0.25">
      <c r="B152" s="158" t="s">
        <v>153</v>
      </c>
      <c r="C152" s="21"/>
      <c r="D152" s="22">
        <f t="shared" si="9"/>
        <v>6357881.0385456998</v>
      </c>
      <c r="E152" s="22">
        <f t="shared" si="9"/>
        <v>7483663.7350614388</v>
      </c>
      <c r="F152" s="22">
        <f t="shared" si="9"/>
        <v>8032599.0994782029</v>
      </c>
      <c r="G152" s="22">
        <f t="shared" si="4"/>
        <v>9877114.9638108071</v>
      </c>
      <c r="H152" s="22">
        <f t="shared" si="5"/>
        <v>9805009.0472984351</v>
      </c>
      <c r="I152" s="22">
        <f t="shared" si="6"/>
        <v>9520306.976939911</v>
      </c>
      <c r="J152" s="22">
        <f t="shared" si="7"/>
        <v>9169546.5830668267</v>
      </c>
      <c r="K152" s="22">
        <f t="shared" si="8"/>
        <v>10912183.765359368</v>
      </c>
      <c r="L152" s="133">
        <f t="shared" si="8"/>
        <v>13207012.70829827</v>
      </c>
    </row>
    <row r="153" spans="2:12" s="19" customFormat="1" x14ac:dyDescent="0.25">
      <c r="B153" s="158" t="s">
        <v>154</v>
      </c>
      <c r="C153" s="21"/>
      <c r="D153" s="22">
        <f t="shared" si="9"/>
        <v>0</v>
      </c>
      <c r="E153" s="22">
        <f t="shared" si="9"/>
        <v>0</v>
      </c>
      <c r="F153" s="22">
        <f t="shared" si="9"/>
        <v>0</v>
      </c>
      <c r="G153" s="22">
        <f t="shared" si="4"/>
        <v>0</v>
      </c>
      <c r="H153" s="22">
        <f t="shared" si="5"/>
        <v>0</v>
      </c>
      <c r="I153" s="22">
        <f t="shared" si="6"/>
        <v>0</v>
      </c>
      <c r="J153" s="22">
        <f t="shared" si="7"/>
        <v>0</v>
      </c>
      <c r="K153" s="22">
        <f t="shared" si="8"/>
        <v>0</v>
      </c>
      <c r="L153" s="133">
        <f t="shared" si="8"/>
        <v>0</v>
      </c>
    </row>
    <row r="154" spans="2:12" s="19" customFormat="1" x14ac:dyDescent="0.25">
      <c r="B154" s="158" t="s">
        <v>155</v>
      </c>
      <c r="C154" s="21"/>
      <c r="D154" s="22">
        <f t="shared" si="9"/>
        <v>0</v>
      </c>
      <c r="E154" s="22">
        <f t="shared" si="9"/>
        <v>0</v>
      </c>
      <c r="F154" s="22">
        <f t="shared" si="9"/>
        <v>0</v>
      </c>
      <c r="G154" s="22">
        <f t="shared" si="4"/>
        <v>0</v>
      </c>
      <c r="H154" s="22">
        <f t="shared" si="5"/>
        <v>0</v>
      </c>
      <c r="I154" s="22">
        <f t="shared" si="6"/>
        <v>0</v>
      </c>
      <c r="J154" s="22">
        <f t="shared" si="7"/>
        <v>0</v>
      </c>
      <c r="K154" s="22">
        <f t="shared" si="8"/>
        <v>0</v>
      </c>
      <c r="L154" s="133">
        <f t="shared" si="8"/>
        <v>0</v>
      </c>
    </row>
    <row r="155" spans="2:12" s="19" customFormat="1" x14ac:dyDescent="0.25">
      <c r="B155" s="158" t="s">
        <v>156</v>
      </c>
      <c r="C155" s="21"/>
      <c r="D155" s="22">
        <f t="shared" si="9"/>
        <v>0</v>
      </c>
      <c r="E155" s="22">
        <f t="shared" si="9"/>
        <v>0</v>
      </c>
      <c r="F155" s="22">
        <f t="shared" si="9"/>
        <v>0</v>
      </c>
      <c r="G155" s="22">
        <f t="shared" si="4"/>
        <v>0</v>
      </c>
      <c r="H155" s="22">
        <f t="shared" si="5"/>
        <v>0</v>
      </c>
      <c r="I155" s="22">
        <f t="shared" si="6"/>
        <v>0</v>
      </c>
      <c r="J155" s="22">
        <f t="shared" si="7"/>
        <v>0</v>
      </c>
      <c r="K155" s="22">
        <f t="shared" si="8"/>
        <v>0</v>
      </c>
      <c r="L155" s="133">
        <f t="shared" si="8"/>
        <v>0</v>
      </c>
    </row>
    <row r="156" spans="2:12" s="19" customFormat="1" x14ac:dyDescent="0.25">
      <c r="B156" s="158" t="s">
        <v>157</v>
      </c>
      <c r="C156" s="21"/>
      <c r="D156" s="22">
        <f t="shared" si="9"/>
        <v>0</v>
      </c>
      <c r="E156" s="22">
        <f t="shared" si="9"/>
        <v>0</v>
      </c>
      <c r="F156" s="22">
        <f t="shared" si="9"/>
        <v>0</v>
      </c>
      <c r="G156" s="22">
        <f t="shared" si="4"/>
        <v>0</v>
      </c>
      <c r="H156" s="22">
        <f t="shared" si="5"/>
        <v>0</v>
      </c>
      <c r="I156" s="22">
        <f t="shared" si="6"/>
        <v>0</v>
      </c>
      <c r="J156" s="22">
        <f t="shared" si="7"/>
        <v>0</v>
      </c>
      <c r="K156" s="22">
        <f t="shared" si="8"/>
        <v>0</v>
      </c>
      <c r="L156" s="133">
        <f t="shared" si="8"/>
        <v>0</v>
      </c>
    </row>
    <row r="157" spans="2:12" s="19" customFormat="1" x14ac:dyDescent="0.25">
      <c r="B157" s="158" t="s">
        <v>158</v>
      </c>
      <c r="C157" s="21"/>
      <c r="D157" s="22">
        <f t="shared" si="9"/>
        <v>6806662.430567245</v>
      </c>
      <c r="E157" s="22">
        <f t="shared" si="9"/>
        <v>7786822.4204679355</v>
      </c>
      <c r="F157" s="22">
        <f t="shared" si="9"/>
        <v>6383069.8535600072</v>
      </c>
      <c r="G157" s="22">
        <f t="shared" si="4"/>
        <v>5982231.7791617578</v>
      </c>
      <c r="H157" s="22">
        <f t="shared" si="5"/>
        <v>6610305.2095606802</v>
      </c>
      <c r="I157" s="22">
        <f t="shared" si="6"/>
        <v>7581070.9476519125</v>
      </c>
      <c r="J157" s="22">
        <f t="shared" si="7"/>
        <v>4834145.8929473162</v>
      </c>
      <c r="K157" s="22">
        <f t="shared" si="8"/>
        <v>5876605.1169836726</v>
      </c>
      <c r="L157" s="133">
        <f t="shared" si="8"/>
        <v>6019631.0385456998</v>
      </c>
    </row>
    <row r="158" spans="2:12" s="19" customFormat="1" x14ac:dyDescent="0.25">
      <c r="B158" s="158" t="s">
        <v>159</v>
      </c>
      <c r="C158" s="21"/>
      <c r="D158" s="22">
        <f t="shared" si="9"/>
        <v>25498225.425012629</v>
      </c>
      <c r="E158" s="22">
        <f t="shared" si="9"/>
        <v>30583458.214105371</v>
      </c>
      <c r="F158" s="22">
        <f t="shared" si="9"/>
        <v>32510625.44184481</v>
      </c>
      <c r="G158" s="22">
        <f t="shared" si="4"/>
        <v>39013990.321494699</v>
      </c>
      <c r="H158" s="22">
        <f t="shared" si="5"/>
        <v>38427419.626325548</v>
      </c>
      <c r="I158" s="22">
        <f t="shared" si="6"/>
        <v>37250656.62346407</v>
      </c>
      <c r="J158" s="22">
        <f t="shared" si="7"/>
        <v>36022417.564383104</v>
      </c>
      <c r="K158" s="22">
        <f t="shared" si="8"/>
        <v>43019303.52634237</v>
      </c>
      <c r="L158" s="133">
        <f t="shared" si="8"/>
        <v>51774561.521629356</v>
      </c>
    </row>
    <row r="159" spans="2:12" s="19" customFormat="1" x14ac:dyDescent="0.25">
      <c r="B159" s="158" t="s">
        <v>160</v>
      </c>
      <c r="C159" s="21"/>
      <c r="D159" s="22">
        <f t="shared" si="9"/>
        <v>0</v>
      </c>
      <c r="E159" s="22">
        <f t="shared" si="9"/>
        <v>0</v>
      </c>
      <c r="F159" s="22">
        <f t="shared" si="9"/>
        <v>0</v>
      </c>
      <c r="G159" s="22">
        <f t="shared" si="4"/>
        <v>0</v>
      </c>
      <c r="H159" s="22">
        <f t="shared" si="5"/>
        <v>0</v>
      </c>
      <c r="I159" s="22">
        <f t="shared" si="6"/>
        <v>0</v>
      </c>
      <c r="J159" s="22">
        <f t="shared" si="7"/>
        <v>0</v>
      </c>
      <c r="K159" s="22">
        <f t="shared" si="8"/>
        <v>0</v>
      </c>
      <c r="L159" s="133">
        <f t="shared" si="8"/>
        <v>0</v>
      </c>
    </row>
    <row r="160" spans="2:12" s="19" customFormat="1" x14ac:dyDescent="0.25">
      <c r="B160" s="158" t="s">
        <v>161</v>
      </c>
      <c r="C160" s="21"/>
      <c r="D160" s="22">
        <f t="shared" si="9"/>
        <v>0</v>
      </c>
      <c r="E160" s="22">
        <f t="shared" si="9"/>
        <v>0</v>
      </c>
      <c r="F160" s="22">
        <f t="shared" si="9"/>
        <v>0</v>
      </c>
      <c r="G160" s="22">
        <f t="shared" si="4"/>
        <v>0</v>
      </c>
      <c r="H160" s="22">
        <f t="shared" si="5"/>
        <v>0</v>
      </c>
      <c r="I160" s="22">
        <f t="shared" si="6"/>
        <v>0</v>
      </c>
      <c r="J160" s="22">
        <f t="shared" si="7"/>
        <v>0</v>
      </c>
      <c r="K160" s="22">
        <f t="shared" si="8"/>
        <v>0</v>
      </c>
      <c r="L160" s="133">
        <f t="shared" si="8"/>
        <v>0</v>
      </c>
    </row>
    <row r="161" spans="2:12" s="19" customFormat="1" x14ac:dyDescent="0.25">
      <c r="B161" s="158" t="s">
        <v>162</v>
      </c>
      <c r="C161" s="21"/>
      <c r="D161" s="22">
        <f t="shared" si="9"/>
        <v>0</v>
      </c>
      <c r="E161" s="22">
        <f t="shared" si="9"/>
        <v>0</v>
      </c>
      <c r="F161" s="22">
        <f t="shared" si="9"/>
        <v>0</v>
      </c>
      <c r="G161" s="22">
        <f t="shared" si="4"/>
        <v>0</v>
      </c>
      <c r="H161" s="22">
        <f t="shared" si="5"/>
        <v>0</v>
      </c>
      <c r="I161" s="22">
        <f t="shared" si="6"/>
        <v>0</v>
      </c>
      <c r="J161" s="22">
        <f t="shared" si="7"/>
        <v>0</v>
      </c>
      <c r="K161" s="22">
        <f t="shared" si="8"/>
        <v>0</v>
      </c>
      <c r="L161" s="133">
        <f t="shared" si="8"/>
        <v>0</v>
      </c>
    </row>
    <row r="162" spans="2:12" s="19" customFormat="1" x14ac:dyDescent="0.25">
      <c r="B162" s="158" t="s">
        <v>163</v>
      </c>
      <c r="C162" s="21"/>
      <c r="D162" s="22">
        <f t="shared" si="9"/>
        <v>49610450.850025259</v>
      </c>
      <c r="E162" s="22">
        <f t="shared" si="9"/>
        <v>58394916.428210743</v>
      </c>
      <c r="F162" s="22">
        <f t="shared" si="9"/>
        <v>62678250.88368962</v>
      </c>
      <c r="G162" s="22">
        <f t="shared" si="4"/>
        <v>77070980.642989397</v>
      </c>
      <c r="H162" s="22">
        <f t="shared" si="5"/>
        <v>76508339.252651095</v>
      </c>
      <c r="I162" s="22">
        <f t="shared" si="6"/>
        <v>74286813.246928141</v>
      </c>
      <c r="J162" s="22">
        <f t="shared" si="7"/>
        <v>71549835.128766209</v>
      </c>
      <c r="K162" s="22">
        <f t="shared" ref="K162:L177" si="10">K41*$K$137*$C$5</f>
        <v>85147607.052684739</v>
      </c>
      <c r="L162" s="133">
        <f t="shared" si="10"/>
        <v>103054123.04325871</v>
      </c>
    </row>
    <row r="163" spans="2:12" s="19" customFormat="1" x14ac:dyDescent="0.25">
      <c r="B163" s="158" t="s">
        <v>164</v>
      </c>
      <c r="C163" s="21"/>
      <c r="D163" s="22">
        <f t="shared" ref="D163:F177" si="11">D42*$F$137*$C$5</f>
        <v>0</v>
      </c>
      <c r="E163" s="22">
        <f t="shared" si="11"/>
        <v>0</v>
      </c>
      <c r="F163" s="22">
        <f t="shared" si="11"/>
        <v>0</v>
      </c>
      <c r="G163" s="22">
        <f t="shared" si="4"/>
        <v>0</v>
      </c>
      <c r="H163" s="22">
        <f t="shared" si="5"/>
        <v>0</v>
      </c>
      <c r="I163" s="22">
        <f t="shared" si="6"/>
        <v>0</v>
      </c>
      <c r="J163" s="22">
        <f t="shared" si="7"/>
        <v>0</v>
      </c>
      <c r="K163" s="22">
        <f t="shared" si="10"/>
        <v>0</v>
      </c>
      <c r="L163" s="133">
        <f t="shared" si="10"/>
        <v>0</v>
      </c>
    </row>
    <row r="164" spans="2:12" s="19" customFormat="1" x14ac:dyDescent="0.25">
      <c r="B164" s="158" t="s">
        <v>165</v>
      </c>
      <c r="C164" s="21"/>
      <c r="D164" s="22">
        <f t="shared" si="11"/>
        <v>0</v>
      </c>
      <c r="E164" s="22">
        <f t="shared" si="11"/>
        <v>0</v>
      </c>
      <c r="F164" s="22">
        <f t="shared" si="11"/>
        <v>0</v>
      </c>
      <c r="G164" s="22">
        <f t="shared" si="4"/>
        <v>0</v>
      </c>
      <c r="H164" s="22">
        <f t="shared" si="5"/>
        <v>0</v>
      </c>
      <c r="I164" s="22">
        <f t="shared" si="6"/>
        <v>0</v>
      </c>
      <c r="J164" s="22">
        <f t="shared" si="7"/>
        <v>0</v>
      </c>
      <c r="K164" s="22">
        <f t="shared" si="10"/>
        <v>0</v>
      </c>
      <c r="L164" s="133">
        <f t="shared" si="10"/>
        <v>0</v>
      </c>
    </row>
    <row r="165" spans="2:12" s="19" customFormat="1" x14ac:dyDescent="0.25">
      <c r="B165" s="158" t="s">
        <v>166</v>
      </c>
      <c r="C165" s="21"/>
      <c r="D165" s="22">
        <f t="shared" si="11"/>
        <v>0</v>
      </c>
      <c r="E165" s="22">
        <f t="shared" si="11"/>
        <v>0</v>
      </c>
      <c r="F165" s="22">
        <f t="shared" si="11"/>
        <v>0</v>
      </c>
      <c r="G165" s="22">
        <f t="shared" si="4"/>
        <v>0</v>
      </c>
      <c r="H165" s="22">
        <f t="shared" si="5"/>
        <v>0</v>
      </c>
      <c r="I165" s="22">
        <f t="shared" si="6"/>
        <v>0</v>
      </c>
      <c r="J165" s="22">
        <f t="shared" si="7"/>
        <v>0</v>
      </c>
      <c r="K165" s="22">
        <f t="shared" si="10"/>
        <v>0</v>
      </c>
      <c r="L165" s="133">
        <f t="shared" si="10"/>
        <v>0</v>
      </c>
    </row>
    <row r="166" spans="2:12" s="19" customFormat="1" x14ac:dyDescent="0.25">
      <c r="B166" s="158" t="s">
        <v>167</v>
      </c>
      <c r="C166" s="21"/>
      <c r="D166" s="22">
        <f t="shared" si="11"/>
        <v>0</v>
      </c>
      <c r="E166" s="22">
        <f t="shared" si="11"/>
        <v>0</v>
      </c>
      <c r="F166" s="22">
        <f t="shared" si="11"/>
        <v>0</v>
      </c>
      <c r="G166" s="22">
        <f t="shared" si="4"/>
        <v>0</v>
      </c>
      <c r="H166" s="22">
        <f t="shared" si="5"/>
        <v>0</v>
      </c>
      <c r="I166" s="22">
        <f t="shared" si="6"/>
        <v>0</v>
      </c>
      <c r="J166" s="22">
        <f t="shared" si="7"/>
        <v>0</v>
      </c>
      <c r="K166" s="22">
        <f t="shared" si="10"/>
        <v>0</v>
      </c>
      <c r="L166" s="133">
        <f t="shared" si="10"/>
        <v>0</v>
      </c>
    </row>
    <row r="167" spans="2:12" s="19" customFormat="1" x14ac:dyDescent="0.25">
      <c r="B167" s="158" t="s">
        <v>168</v>
      </c>
      <c r="C167" s="21"/>
      <c r="D167" s="22">
        <f t="shared" si="11"/>
        <v>3671887.3926948328</v>
      </c>
      <c r="E167" s="22">
        <f t="shared" si="11"/>
        <v>5010430.1043595355</v>
      </c>
      <c r="F167" s="22">
        <f t="shared" si="11"/>
        <v>5082744.3191381926</v>
      </c>
      <c r="G167" s="22">
        <f t="shared" si="4"/>
        <v>5251517.2950681718</v>
      </c>
      <c r="H167" s="22">
        <f t="shared" si="5"/>
        <v>5379926.2329574153</v>
      </c>
      <c r="I167" s="22">
        <f t="shared" si="6"/>
        <v>5334450.5554620447</v>
      </c>
      <c r="J167" s="22">
        <f t="shared" si="7"/>
        <v>4999702.7436458515</v>
      </c>
      <c r="K167" s="22">
        <f t="shared" si="10"/>
        <v>5611776.0898838583</v>
      </c>
      <c r="L167" s="133">
        <f t="shared" si="10"/>
        <v>8855316.150479719</v>
      </c>
    </row>
    <row r="168" spans="2:12" s="19" customFormat="1" x14ac:dyDescent="0.25">
      <c r="B168" s="158" t="s">
        <v>169</v>
      </c>
      <c r="C168" s="21"/>
      <c r="D168" s="22">
        <f t="shared" si="11"/>
        <v>0</v>
      </c>
      <c r="E168" s="22">
        <f t="shared" si="11"/>
        <v>0</v>
      </c>
      <c r="F168" s="22">
        <f t="shared" si="11"/>
        <v>0</v>
      </c>
      <c r="G168" s="22">
        <f t="shared" si="4"/>
        <v>0</v>
      </c>
      <c r="H168" s="22">
        <f t="shared" si="5"/>
        <v>0</v>
      </c>
      <c r="I168" s="22">
        <f t="shared" si="6"/>
        <v>0</v>
      </c>
      <c r="J168" s="22">
        <f t="shared" si="7"/>
        <v>0</v>
      </c>
      <c r="K168" s="22">
        <f t="shared" si="10"/>
        <v>0</v>
      </c>
      <c r="L168" s="133">
        <f t="shared" si="10"/>
        <v>0</v>
      </c>
    </row>
    <row r="169" spans="2:12" s="19" customFormat="1" x14ac:dyDescent="0.25">
      <c r="B169" s="158" t="s">
        <v>170</v>
      </c>
      <c r="C169" s="21"/>
      <c r="D169" s="22">
        <f t="shared" si="11"/>
        <v>0</v>
      </c>
      <c r="E169" s="22">
        <f t="shared" si="11"/>
        <v>0</v>
      </c>
      <c r="F169" s="22">
        <f t="shared" si="11"/>
        <v>0</v>
      </c>
      <c r="G169" s="22">
        <f t="shared" si="4"/>
        <v>0</v>
      </c>
      <c r="H169" s="22">
        <f t="shared" si="5"/>
        <v>0</v>
      </c>
      <c r="I169" s="22">
        <f t="shared" si="6"/>
        <v>0</v>
      </c>
      <c r="J169" s="22">
        <f t="shared" si="7"/>
        <v>0</v>
      </c>
      <c r="K169" s="22">
        <f t="shared" si="10"/>
        <v>0</v>
      </c>
      <c r="L169" s="133">
        <f t="shared" si="10"/>
        <v>0</v>
      </c>
    </row>
    <row r="170" spans="2:12" s="19" customFormat="1" x14ac:dyDescent="0.25">
      <c r="B170" s="158" t="s">
        <v>171</v>
      </c>
      <c r="C170" s="21"/>
      <c r="D170" s="22">
        <f t="shared" si="11"/>
        <v>0</v>
      </c>
      <c r="E170" s="22">
        <f t="shared" si="11"/>
        <v>0</v>
      </c>
      <c r="F170" s="22">
        <f t="shared" si="11"/>
        <v>0</v>
      </c>
      <c r="G170" s="22">
        <f t="shared" si="4"/>
        <v>0</v>
      </c>
      <c r="H170" s="22">
        <f t="shared" si="5"/>
        <v>0</v>
      </c>
      <c r="I170" s="22">
        <f t="shared" si="6"/>
        <v>0</v>
      </c>
      <c r="J170" s="22">
        <f t="shared" si="7"/>
        <v>0</v>
      </c>
      <c r="K170" s="22">
        <f t="shared" si="10"/>
        <v>0</v>
      </c>
      <c r="L170" s="133">
        <f t="shared" si="10"/>
        <v>0</v>
      </c>
    </row>
    <row r="171" spans="2:12" s="19" customFormat="1" x14ac:dyDescent="0.25">
      <c r="B171" s="158" t="s">
        <v>172</v>
      </c>
      <c r="C171" s="21"/>
      <c r="D171" s="22">
        <f t="shared" si="11"/>
        <v>0</v>
      </c>
      <c r="E171" s="22">
        <f t="shared" si="11"/>
        <v>0</v>
      </c>
      <c r="F171" s="22">
        <f t="shared" si="11"/>
        <v>0</v>
      </c>
      <c r="G171" s="22">
        <f t="shared" si="4"/>
        <v>0</v>
      </c>
      <c r="H171" s="22">
        <f t="shared" si="5"/>
        <v>0</v>
      </c>
      <c r="I171" s="22">
        <f t="shared" si="6"/>
        <v>0</v>
      </c>
      <c r="J171" s="22">
        <f t="shared" si="7"/>
        <v>0</v>
      </c>
      <c r="K171" s="22">
        <f t="shared" si="10"/>
        <v>0</v>
      </c>
      <c r="L171" s="133">
        <f t="shared" si="10"/>
        <v>0</v>
      </c>
    </row>
    <row r="172" spans="2:12" s="19" customFormat="1" x14ac:dyDescent="0.25">
      <c r="B172" s="158" t="s">
        <v>173</v>
      </c>
      <c r="C172" s="21"/>
      <c r="D172" s="22">
        <f t="shared" si="11"/>
        <v>0</v>
      </c>
      <c r="E172" s="22">
        <f t="shared" si="11"/>
        <v>0</v>
      </c>
      <c r="F172" s="22">
        <f t="shared" si="11"/>
        <v>0</v>
      </c>
      <c r="G172" s="22">
        <f t="shared" si="4"/>
        <v>0</v>
      </c>
      <c r="H172" s="22">
        <f t="shared" si="5"/>
        <v>0</v>
      </c>
      <c r="I172" s="22">
        <f t="shared" si="6"/>
        <v>0</v>
      </c>
      <c r="J172" s="22">
        <f t="shared" si="7"/>
        <v>0</v>
      </c>
      <c r="K172" s="22">
        <f t="shared" si="10"/>
        <v>0</v>
      </c>
      <c r="L172" s="133">
        <f t="shared" si="10"/>
        <v>0</v>
      </c>
    </row>
    <row r="173" spans="2:12" s="19" customFormat="1" x14ac:dyDescent="0.25">
      <c r="B173" s="158" t="s">
        <v>193</v>
      </c>
      <c r="C173" s="21"/>
      <c r="D173" s="22">
        <f t="shared" si="11"/>
        <v>0</v>
      </c>
      <c r="E173" s="22">
        <f t="shared" si="11"/>
        <v>0</v>
      </c>
      <c r="F173" s="22">
        <f t="shared" si="11"/>
        <v>0</v>
      </c>
      <c r="G173" s="22">
        <f t="shared" si="4"/>
        <v>0</v>
      </c>
      <c r="H173" s="22">
        <f t="shared" si="5"/>
        <v>0</v>
      </c>
      <c r="I173" s="22">
        <f t="shared" si="6"/>
        <v>0</v>
      </c>
      <c r="J173" s="22">
        <f t="shared" si="7"/>
        <v>0</v>
      </c>
      <c r="K173" s="22">
        <f t="shared" si="10"/>
        <v>0</v>
      </c>
      <c r="L173" s="133">
        <f t="shared" si="10"/>
        <v>0</v>
      </c>
    </row>
    <row r="174" spans="2:12" s="19" customFormat="1" x14ac:dyDescent="0.25">
      <c r="B174" s="158" t="s">
        <v>174</v>
      </c>
      <c r="C174" s="21"/>
      <c r="D174" s="22">
        <f t="shared" si="11"/>
        <v>0</v>
      </c>
      <c r="E174" s="22">
        <f t="shared" si="11"/>
        <v>0</v>
      </c>
      <c r="F174" s="22">
        <f t="shared" si="11"/>
        <v>0</v>
      </c>
      <c r="G174" s="22">
        <f t="shared" si="4"/>
        <v>0</v>
      </c>
      <c r="H174" s="22">
        <f t="shared" si="5"/>
        <v>0</v>
      </c>
      <c r="I174" s="22">
        <f t="shared" si="6"/>
        <v>0</v>
      </c>
      <c r="J174" s="22">
        <f t="shared" si="7"/>
        <v>0</v>
      </c>
      <c r="K174" s="22">
        <f t="shared" si="10"/>
        <v>0</v>
      </c>
      <c r="L174" s="133">
        <f t="shared" si="10"/>
        <v>0</v>
      </c>
    </row>
    <row r="175" spans="2:12" s="19" customFormat="1" x14ac:dyDescent="0.25">
      <c r="B175" s="158" t="s">
        <v>175</v>
      </c>
      <c r="C175" s="21"/>
      <c r="D175" s="22">
        <f t="shared" si="11"/>
        <v>0</v>
      </c>
      <c r="E175" s="22">
        <f t="shared" si="11"/>
        <v>0</v>
      </c>
      <c r="F175" s="22">
        <f t="shared" si="11"/>
        <v>0</v>
      </c>
      <c r="G175" s="22">
        <f t="shared" si="4"/>
        <v>0</v>
      </c>
      <c r="H175" s="22">
        <f t="shared" si="5"/>
        <v>0</v>
      </c>
      <c r="I175" s="22">
        <f t="shared" si="6"/>
        <v>0</v>
      </c>
      <c r="J175" s="22">
        <f t="shared" si="7"/>
        <v>0</v>
      </c>
      <c r="K175" s="22">
        <f t="shared" si="10"/>
        <v>0</v>
      </c>
      <c r="L175" s="133">
        <f t="shared" si="10"/>
        <v>0</v>
      </c>
    </row>
    <row r="176" spans="2:12" s="19" customFormat="1" x14ac:dyDescent="0.25">
      <c r="B176" s="158" t="s">
        <v>176</v>
      </c>
      <c r="C176" s="21"/>
      <c r="D176" s="22">
        <f t="shared" si="11"/>
        <v>0</v>
      </c>
      <c r="E176" s="22">
        <f t="shared" si="11"/>
        <v>0</v>
      </c>
      <c r="F176" s="22">
        <f t="shared" si="11"/>
        <v>0</v>
      </c>
      <c r="G176" s="22">
        <f t="shared" si="4"/>
        <v>0</v>
      </c>
      <c r="H176" s="22">
        <f t="shared" si="5"/>
        <v>0</v>
      </c>
      <c r="I176" s="22">
        <f t="shared" si="6"/>
        <v>0</v>
      </c>
      <c r="J176" s="22">
        <f t="shared" si="7"/>
        <v>0</v>
      </c>
      <c r="K176" s="22">
        <f t="shared" si="10"/>
        <v>0</v>
      </c>
      <c r="L176" s="133">
        <f t="shared" si="10"/>
        <v>0</v>
      </c>
    </row>
    <row r="177" spans="2:13" s="19" customFormat="1" x14ac:dyDescent="0.25">
      <c r="B177" s="158" t="s">
        <v>177</v>
      </c>
      <c r="C177" s="21"/>
      <c r="D177" s="22">
        <f t="shared" si="11"/>
        <v>13762162.304325873</v>
      </c>
      <c r="E177" s="22">
        <f t="shared" si="11"/>
        <v>14218181.366773272</v>
      </c>
      <c r="F177" s="22">
        <f t="shared" si="11"/>
        <v>12919401.405487292</v>
      </c>
      <c r="G177" s="22">
        <f t="shared" si="4"/>
        <v>13273266.832183138</v>
      </c>
      <c r="H177" s="22">
        <f t="shared" si="5"/>
        <v>11969041.954216463</v>
      </c>
      <c r="I177" s="22">
        <f t="shared" si="6"/>
        <v>10492836.307019023</v>
      </c>
      <c r="J177" s="22">
        <f t="shared" si="7"/>
        <v>10217752.061942436</v>
      </c>
      <c r="K177" s="22">
        <f t="shared" si="10"/>
        <v>12242841.693317626</v>
      </c>
      <c r="L177" s="133">
        <f t="shared" si="10"/>
        <v>15084164.744992426</v>
      </c>
    </row>
    <row r="178" spans="2:13" s="19" customFormat="1" x14ac:dyDescent="0.25">
      <c r="B178" s="468" t="s">
        <v>628</v>
      </c>
      <c r="C178" s="21"/>
      <c r="D178" s="469">
        <f>SUM(D142:D177)</f>
        <v>142832250.00000003</v>
      </c>
      <c r="E178" s="469">
        <f t="shared" ref="E178:L178" si="12">SUM(E142:E177)</f>
        <v>162310500.00000003</v>
      </c>
      <c r="F178" s="469">
        <f t="shared" si="12"/>
        <v>172713750.00000003</v>
      </c>
      <c r="G178" s="469">
        <f t="shared" si="12"/>
        <v>197439000</v>
      </c>
      <c r="H178" s="469">
        <f t="shared" si="12"/>
        <v>196828500.00000003</v>
      </c>
      <c r="I178" s="469">
        <f t="shared" si="12"/>
        <v>189197250.00000003</v>
      </c>
      <c r="J178" s="469">
        <f t="shared" si="12"/>
        <v>179817000</v>
      </c>
      <c r="K178" s="469">
        <f t="shared" si="12"/>
        <v>214343250.00000003</v>
      </c>
      <c r="L178" s="470">
        <f t="shared" si="12"/>
        <v>253440000.00000006</v>
      </c>
    </row>
    <row r="179" spans="2:13" s="19" customFormat="1" x14ac:dyDescent="0.25">
      <c r="B179" s="159" t="s">
        <v>17</v>
      </c>
      <c r="C179" s="28"/>
      <c r="D179" s="37"/>
      <c r="E179" s="37"/>
      <c r="F179" s="37"/>
      <c r="G179" s="37"/>
      <c r="H179" s="37"/>
      <c r="I179" s="37"/>
      <c r="J179" s="37"/>
      <c r="K179" s="37"/>
      <c r="L179" s="38"/>
      <c r="M179" s="224"/>
    </row>
    <row r="180" spans="2:13" s="19" customFormat="1" x14ac:dyDescent="0.25">
      <c r="B180" s="158" t="s">
        <v>143</v>
      </c>
      <c r="C180" s="21"/>
      <c r="D180" s="22">
        <f t="shared" ref="D180:L180" si="13">D59*$F$137*$C$5</f>
        <v>0</v>
      </c>
      <c r="E180" s="22">
        <f t="shared" si="13"/>
        <v>0</v>
      </c>
      <c r="F180" s="22">
        <f t="shared" si="13"/>
        <v>0</v>
      </c>
      <c r="G180" s="22">
        <f t="shared" si="13"/>
        <v>0</v>
      </c>
      <c r="H180" s="22">
        <f t="shared" si="13"/>
        <v>0</v>
      </c>
      <c r="I180" s="22">
        <f t="shared" si="13"/>
        <v>0</v>
      </c>
      <c r="J180" s="22">
        <f t="shared" si="13"/>
        <v>0</v>
      </c>
      <c r="K180" s="22">
        <f t="shared" si="13"/>
        <v>0</v>
      </c>
      <c r="L180" s="133">
        <f t="shared" si="13"/>
        <v>0</v>
      </c>
    </row>
    <row r="181" spans="2:13" s="19" customFormat="1" x14ac:dyDescent="0.25">
      <c r="B181" s="158" t="s">
        <v>144</v>
      </c>
      <c r="C181" s="21"/>
      <c r="D181" s="22">
        <f t="shared" ref="D181:L181" si="14">D60*$F$137*$C$5</f>
        <v>4146680.7140489612</v>
      </c>
      <c r="E181" s="22">
        <f t="shared" si="14"/>
        <v>5815665.987972917</v>
      </c>
      <c r="F181" s="22">
        <f t="shared" si="14"/>
        <v>6829604.6214309391</v>
      </c>
      <c r="G181" s="22">
        <f t="shared" si="14"/>
        <v>7188926.3222690476</v>
      </c>
      <c r="H181" s="22">
        <f t="shared" si="14"/>
        <v>8084437.4733652184</v>
      </c>
      <c r="I181" s="22">
        <f t="shared" si="14"/>
        <v>8624150.5279606059</v>
      </c>
      <c r="J181" s="22">
        <f t="shared" si="14"/>
        <v>8615986.0788863134</v>
      </c>
      <c r="K181" s="22">
        <f t="shared" si="14"/>
        <v>8077562.147828972</v>
      </c>
      <c r="L181" s="133">
        <f t="shared" si="14"/>
        <v>7874138.453525262</v>
      </c>
    </row>
    <row r="182" spans="2:13" s="19" customFormat="1" x14ac:dyDescent="0.25">
      <c r="B182" s="158" t="s">
        <v>145</v>
      </c>
      <c r="C182" s="21"/>
      <c r="D182" s="22">
        <f t="shared" ref="D182:L182" si="15">D61*$F$137*$C$5</f>
        <v>0</v>
      </c>
      <c r="E182" s="22">
        <f t="shared" si="15"/>
        <v>0</v>
      </c>
      <c r="F182" s="22">
        <f t="shared" si="15"/>
        <v>0</v>
      </c>
      <c r="G182" s="22">
        <f t="shared" si="15"/>
        <v>0</v>
      </c>
      <c r="H182" s="22">
        <f t="shared" si="15"/>
        <v>0</v>
      </c>
      <c r="I182" s="22">
        <f t="shared" si="15"/>
        <v>0</v>
      </c>
      <c r="J182" s="22">
        <f t="shared" si="15"/>
        <v>0</v>
      </c>
      <c r="K182" s="22">
        <f t="shared" si="15"/>
        <v>0</v>
      </c>
      <c r="L182" s="133">
        <f t="shared" si="15"/>
        <v>0</v>
      </c>
    </row>
    <row r="183" spans="2:13" s="19" customFormat="1" x14ac:dyDescent="0.25">
      <c r="B183" s="158" t="s">
        <v>146</v>
      </c>
      <c r="C183" s="21"/>
      <c r="D183" s="22">
        <f t="shared" ref="D183:L183" si="16">D62*$F$137*$C$5</f>
        <v>0</v>
      </c>
      <c r="E183" s="22">
        <f t="shared" si="16"/>
        <v>0</v>
      </c>
      <c r="F183" s="22">
        <f t="shared" si="16"/>
        <v>0</v>
      </c>
      <c r="G183" s="22">
        <f t="shared" si="16"/>
        <v>0</v>
      </c>
      <c r="H183" s="22">
        <f t="shared" si="16"/>
        <v>0</v>
      </c>
      <c r="I183" s="22">
        <f t="shared" si="16"/>
        <v>0</v>
      </c>
      <c r="J183" s="22">
        <f t="shared" si="16"/>
        <v>0</v>
      </c>
      <c r="K183" s="22">
        <f t="shared" si="16"/>
        <v>0</v>
      </c>
      <c r="L183" s="133">
        <f t="shared" si="16"/>
        <v>0</v>
      </c>
    </row>
    <row r="184" spans="2:13" s="19" customFormat="1" x14ac:dyDescent="0.25">
      <c r="B184" s="158" t="s">
        <v>147</v>
      </c>
      <c r="C184" s="21"/>
      <c r="D184" s="22">
        <f t="shared" ref="D184:L184" si="17">D63*$F$137*$C$5</f>
        <v>0</v>
      </c>
      <c r="E184" s="22">
        <f t="shared" si="17"/>
        <v>0</v>
      </c>
      <c r="F184" s="22">
        <f t="shared" si="17"/>
        <v>0</v>
      </c>
      <c r="G184" s="22">
        <f t="shared" si="17"/>
        <v>0</v>
      </c>
      <c r="H184" s="22">
        <f t="shared" si="17"/>
        <v>0</v>
      </c>
      <c r="I184" s="22">
        <f t="shared" si="17"/>
        <v>0</v>
      </c>
      <c r="J184" s="22">
        <f t="shared" si="17"/>
        <v>0</v>
      </c>
      <c r="K184" s="22">
        <f t="shared" si="17"/>
        <v>0</v>
      </c>
      <c r="L184" s="133">
        <f t="shared" si="17"/>
        <v>0</v>
      </c>
    </row>
    <row r="185" spans="2:13" s="19" customFormat="1" x14ac:dyDescent="0.25">
      <c r="B185" s="158" t="s">
        <v>148</v>
      </c>
      <c r="C185" s="21"/>
      <c r="D185" s="22">
        <f t="shared" ref="D185:L185" si="18">D64*$F$137*$C$5</f>
        <v>0</v>
      </c>
      <c r="E185" s="22">
        <f t="shared" si="18"/>
        <v>0</v>
      </c>
      <c r="F185" s="22">
        <f t="shared" si="18"/>
        <v>0</v>
      </c>
      <c r="G185" s="22">
        <f t="shared" si="18"/>
        <v>0</v>
      </c>
      <c r="H185" s="22">
        <f t="shared" si="18"/>
        <v>0</v>
      </c>
      <c r="I185" s="22">
        <f t="shared" si="18"/>
        <v>0</v>
      </c>
      <c r="J185" s="22">
        <f t="shared" si="18"/>
        <v>0</v>
      </c>
      <c r="K185" s="22">
        <f t="shared" si="18"/>
        <v>0</v>
      </c>
      <c r="L185" s="133">
        <f t="shared" si="18"/>
        <v>0</v>
      </c>
    </row>
    <row r="186" spans="2:13" s="19" customFormat="1" x14ac:dyDescent="0.25">
      <c r="B186" s="158" t="s">
        <v>149</v>
      </c>
      <c r="C186" s="21"/>
      <c r="D186" s="22">
        <f t="shared" ref="D186:L186" si="19">D65*$F$137*$C$5</f>
        <v>114844207.23045598</v>
      </c>
      <c r="E186" s="22">
        <f t="shared" si="19"/>
        <v>161067513.02144989</v>
      </c>
      <c r="F186" s="22">
        <f t="shared" si="19"/>
        <v>189149004.35626689</v>
      </c>
      <c r="G186" s="22">
        <f t="shared" si="19"/>
        <v>199100582.18902409</v>
      </c>
      <c r="H186" s="22">
        <f t="shared" si="19"/>
        <v>223902170.56915572</v>
      </c>
      <c r="I186" s="22">
        <f t="shared" si="19"/>
        <v>238849768.94029075</v>
      </c>
      <c r="J186" s="22">
        <f t="shared" si="19"/>
        <v>238623650.81206498</v>
      </c>
      <c r="K186" s="22">
        <f t="shared" si="19"/>
        <v>223711755.30328143</v>
      </c>
      <c r="L186" s="133">
        <f t="shared" si="19"/>
        <v>218077843.62422466</v>
      </c>
    </row>
    <row r="187" spans="2:13" s="19" customFormat="1" x14ac:dyDescent="0.25">
      <c r="B187" s="158" t="s">
        <v>150</v>
      </c>
      <c r="C187" s="21"/>
      <c r="D187" s="22">
        <f t="shared" ref="D187:L187" si="20">D66*$F$137*$C$5</f>
        <v>0</v>
      </c>
      <c r="E187" s="22">
        <f t="shared" si="20"/>
        <v>0</v>
      </c>
      <c r="F187" s="22">
        <f t="shared" si="20"/>
        <v>0</v>
      </c>
      <c r="G187" s="22">
        <f t="shared" si="20"/>
        <v>0</v>
      </c>
      <c r="H187" s="22">
        <f t="shared" si="20"/>
        <v>0</v>
      </c>
      <c r="I187" s="22">
        <f t="shared" si="20"/>
        <v>0</v>
      </c>
      <c r="J187" s="22">
        <f t="shared" si="20"/>
        <v>0</v>
      </c>
      <c r="K187" s="22">
        <f t="shared" si="20"/>
        <v>0</v>
      </c>
      <c r="L187" s="133">
        <f t="shared" si="20"/>
        <v>0</v>
      </c>
    </row>
    <row r="188" spans="2:13" s="19" customFormat="1" x14ac:dyDescent="0.25">
      <c r="B188" s="158" t="s">
        <v>151</v>
      </c>
      <c r="C188" s="21"/>
      <c r="D188" s="22">
        <f t="shared" ref="D188:L188" si="21">D67*$F$137*$C$5</f>
        <v>0</v>
      </c>
      <c r="E188" s="22">
        <f t="shared" si="21"/>
        <v>0</v>
      </c>
      <c r="F188" s="22">
        <f t="shared" si="21"/>
        <v>0</v>
      </c>
      <c r="G188" s="22">
        <f t="shared" si="21"/>
        <v>0</v>
      </c>
      <c r="H188" s="22">
        <f t="shared" si="21"/>
        <v>0</v>
      </c>
      <c r="I188" s="22">
        <f t="shared" si="21"/>
        <v>0</v>
      </c>
      <c r="J188" s="22">
        <f t="shared" si="21"/>
        <v>0</v>
      </c>
      <c r="K188" s="22">
        <f t="shared" si="21"/>
        <v>0</v>
      </c>
      <c r="L188" s="133">
        <f t="shared" si="21"/>
        <v>0</v>
      </c>
    </row>
    <row r="189" spans="2:13" s="19" customFormat="1" x14ac:dyDescent="0.25">
      <c r="B189" s="158" t="s">
        <v>152</v>
      </c>
      <c r="C189" s="21"/>
      <c r="D189" s="22">
        <f t="shared" ref="D189:L189" si="22">D68*$F$137*$C$5</f>
        <v>0</v>
      </c>
      <c r="E189" s="22">
        <f t="shared" si="22"/>
        <v>0</v>
      </c>
      <c r="F189" s="22">
        <f t="shared" si="22"/>
        <v>0</v>
      </c>
      <c r="G189" s="22">
        <f t="shared" si="22"/>
        <v>0</v>
      </c>
      <c r="H189" s="22">
        <f t="shared" si="22"/>
        <v>0</v>
      </c>
      <c r="I189" s="22">
        <f t="shared" si="22"/>
        <v>0</v>
      </c>
      <c r="J189" s="22">
        <f t="shared" si="22"/>
        <v>0</v>
      </c>
      <c r="K189" s="22">
        <f t="shared" si="22"/>
        <v>0</v>
      </c>
      <c r="L189" s="133">
        <f t="shared" si="22"/>
        <v>0</v>
      </c>
    </row>
    <row r="190" spans="2:13" s="19" customFormat="1" x14ac:dyDescent="0.25">
      <c r="B190" s="158" t="s">
        <v>153</v>
      </c>
      <c r="C190" s="21"/>
      <c r="D190" s="22">
        <f t="shared" ref="D190:L190" si="23">D69*$F$137*$C$5</f>
        <v>4297469.1036507413</v>
      </c>
      <c r="E190" s="22">
        <f t="shared" si="23"/>
        <v>6027144.7511719298</v>
      </c>
      <c r="F190" s="22">
        <f t="shared" si="23"/>
        <v>7077953.8803920643</v>
      </c>
      <c r="G190" s="22">
        <f t="shared" si="23"/>
        <v>7450341.8248970117</v>
      </c>
      <c r="H190" s="22">
        <f t="shared" si="23"/>
        <v>8378417.0178512242</v>
      </c>
      <c r="I190" s="22">
        <f t="shared" si="23"/>
        <v>8937756.0017046258</v>
      </c>
      <c r="J190" s="22">
        <f t="shared" si="23"/>
        <v>8929294.6635730863</v>
      </c>
      <c r="K190" s="22">
        <f t="shared" si="23"/>
        <v>8371291.680477296</v>
      </c>
      <c r="L190" s="133">
        <f t="shared" si="23"/>
        <v>8160470.7609261815</v>
      </c>
    </row>
    <row r="191" spans="2:13" s="19" customFormat="1" x14ac:dyDescent="0.25">
      <c r="B191" s="158" t="s">
        <v>154</v>
      </c>
      <c r="C191" s="21"/>
      <c r="D191" s="22">
        <f t="shared" ref="D191:L191" si="24">D70*$F$137*$C$5</f>
        <v>133353482.05407454</v>
      </c>
      <c r="E191" s="22">
        <f t="shared" si="24"/>
        <v>187026531.20412895</v>
      </c>
      <c r="F191" s="22">
        <f t="shared" si="24"/>
        <v>219633875.89374495</v>
      </c>
      <c r="G191" s="22">
        <f t="shared" si="24"/>
        <v>231189335.13660684</v>
      </c>
      <c r="H191" s="22">
        <f t="shared" si="24"/>
        <v>259988159.65481323</v>
      </c>
      <c r="I191" s="22">
        <f t="shared" si="24"/>
        <v>277344840.84236944</v>
      </c>
      <c r="J191" s="22">
        <f t="shared" si="24"/>
        <v>277082279.58236659</v>
      </c>
      <c r="K191" s="22">
        <f t="shared" si="24"/>
        <v>259767055.43586347</v>
      </c>
      <c r="L191" s="133">
        <f t="shared" si="24"/>
        <v>253225134.35768735</v>
      </c>
    </row>
    <row r="192" spans="2:13" s="19" customFormat="1" x14ac:dyDescent="0.25">
      <c r="B192" s="158" t="s">
        <v>155</v>
      </c>
      <c r="C192" s="21"/>
      <c r="D192" s="22">
        <f t="shared" ref="D192:L192" si="25">D71*$F$137*$C$5</f>
        <v>0</v>
      </c>
      <c r="E192" s="22">
        <f t="shared" si="25"/>
        <v>0</v>
      </c>
      <c r="F192" s="22">
        <f t="shared" si="25"/>
        <v>0</v>
      </c>
      <c r="G192" s="22">
        <f t="shared" si="25"/>
        <v>0</v>
      </c>
      <c r="H192" s="22">
        <f t="shared" si="25"/>
        <v>0</v>
      </c>
      <c r="I192" s="22">
        <f t="shared" si="25"/>
        <v>0</v>
      </c>
      <c r="J192" s="22">
        <f t="shared" si="25"/>
        <v>0</v>
      </c>
      <c r="K192" s="22">
        <f t="shared" si="25"/>
        <v>0</v>
      </c>
      <c r="L192" s="133">
        <f t="shared" si="25"/>
        <v>0</v>
      </c>
    </row>
    <row r="193" spans="2:12" s="19" customFormat="1" x14ac:dyDescent="0.25">
      <c r="B193" s="158" t="s">
        <v>156</v>
      </c>
      <c r="C193" s="21"/>
      <c r="D193" s="22">
        <f t="shared" ref="D193:L193" si="26">D72*$F$137*$C$5</f>
        <v>0</v>
      </c>
      <c r="E193" s="22">
        <f t="shared" si="26"/>
        <v>0</v>
      </c>
      <c r="F193" s="22">
        <f t="shared" si="26"/>
        <v>0</v>
      </c>
      <c r="G193" s="22">
        <f t="shared" si="26"/>
        <v>0</v>
      </c>
      <c r="H193" s="22">
        <f t="shared" si="26"/>
        <v>0</v>
      </c>
      <c r="I193" s="22">
        <f t="shared" si="26"/>
        <v>0</v>
      </c>
      <c r="J193" s="22">
        <f t="shared" si="26"/>
        <v>0</v>
      </c>
      <c r="K193" s="22">
        <f t="shared" si="26"/>
        <v>0</v>
      </c>
      <c r="L193" s="133">
        <f t="shared" si="26"/>
        <v>0</v>
      </c>
    </row>
    <row r="194" spans="2:12" s="19" customFormat="1" x14ac:dyDescent="0.25">
      <c r="B194" s="158" t="s">
        <v>157</v>
      </c>
      <c r="C194" s="21"/>
      <c r="D194" s="22">
        <f t="shared" ref="D194:L194" si="27">D73*$F$137*$C$5</f>
        <v>0</v>
      </c>
      <c r="E194" s="22">
        <f t="shared" si="27"/>
        <v>0</v>
      </c>
      <c r="F194" s="22">
        <f t="shared" si="27"/>
        <v>0</v>
      </c>
      <c r="G194" s="22">
        <f t="shared" si="27"/>
        <v>0</v>
      </c>
      <c r="H194" s="22">
        <f t="shared" si="27"/>
        <v>0</v>
      </c>
      <c r="I194" s="22">
        <f t="shared" si="27"/>
        <v>0</v>
      </c>
      <c r="J194" s="22">
        <f t="shared" si="27"/>
        <v>0</v>
      </c>
      <c r="K194" s="22">
        <f t="shared" si="27"/>
        <v>0</v>
      </c>
      <c r="L194" s="133">
        <f t="shared" si="27"/>
        <v>0</v>
      </c>
    </row>
    <row r="195" spans="2:12" s="19" customFormat="1" x14ac:dyDescent="0.25">
      <c r="B195" s="158" t="s">
        <v>158</v>
      </c>
      <c r="C195" s="21"/>
      <c r="D195" s="22">
        <f t="shared" ref="D195:L195" si="28">D74*$F$137*$C$5</f>
        <v>6220021.0710734408</v>
      </c>
      <c r="E195" s="22">
        <f t="shared" si="28"/>
        <v>8723498.9819593746</v>
      </c>
      <c r="F195" s="22">
        <f t="shared" si="28"/>
        <v>10244406.932146411</v>
      </c>
      <c r="G195" s="22">
        <f t="shared" si="28"/>
        <v>10783389.483403573</v>
      </c>
      <c r="H195" s="22">
        <f t="shared" si="28"/>
        <v>12126656.210047824</v>
      </c>
      <c r="I195" s="22">
        <f t="shared" si="28"/>
        <v>12936225.791940907</v>
      </c>
      <c r="J195" s="22">
        <f t="shared" si="28"/>
        <v>12923979.118329467</v>
      </c>
      <c r="K195" s="22">
        <f t="shared" si="28"/>
        <v>12116343.221743455</v>
      </c>
      <c r="L195" s="133">
        <f t="shared" si="28"/>
        <v>11811207.680287894</v>
      </c>
    </row>
    <row r="196" spans="2:12" s="19" customFormat="1" x14ac:dyDescent="0.25">
      <c r="B196" s="158" t="s">
        <v>159</v>
      </c>
      <c r="C196" s="21"/>
      <c r="D196" s="22">
        <f t="shared" ref="D196:L196" si="29">D75*$F$137*$C$5</f>
        <v>5371836.3795634266</v>
      </c>
      <c r="E196" s="22">
        <f t="shared" si="29"/>
        <v>7533930.9389649136</v>
      </c>
      <c r="F196" s="22">
        <f t="shared" si="29"/>
        <v>8847442.3504900821</v>
      </c>
      <c r="G196" s="22">
        <f t="shared" si="29"/>
        <v>9312927.2811212651</v>
      </c>
      <c r="H196" s="22">
        <f t="shared" si="29"/>
        <v>10473021.272314033</v>
      </c>
      <c r="I196" s="22">
        <f t="shared" si="29"/>
        <v>11172195.002130784</v>
      </c>
      <c r="J196" s="22">
        <f t="shared" si="29"/>
        <v>11161618.329466358</v>
      </c>
      <c r="K196" s="22">
        <f t="shared" si="29"/>
        <v>10464114.60059662</v>
      </c>
      <c r="L196" s="133">
        <f t="shared" si="29"/>
        <v>10200588.451157726</v>
      </c>
    </row>
    <row r="197" spans="2:12" s="19" customFormat="1" x14ac:dyDescent="0.25">
      <c r="B197" s="158" t="s">
        <v>160</v>
      </c>
      <c r="C197" s="21"/>
      <c r="D197" s="22">
        <f t="shared" ref="D197:L197" si="30">D76*$F$137*$C$5</f>
        <v>0</v>
      </c>
      <c r="E197" s="22">
        <f t="shared" si="30"/>
        <v>0</v>
      </c>
      <c r="F197" s="22">
        <f t="shared" si="30"/>
        <v>0</v>
      </c>
      <c r="G197" s="22">
        <f t="shared" si="30"/>
        <v>0</v>
      </c>
      <c r="H197" s="22">
        <f t="shared" si="30"/>
        <v>0</v>
      </c>
      <c r="I197" s="22">
        <f t="shared" si="30"/>
        <v>0</v>
      </c>
      <c r="J197" s="22">
        <f t="shared" si="30"/>
        <v>0</v>
      </c>
      <c r="K197" s="22">
        <f t="shared" si="30"/>
        <v>0</v>
      </c>
      <c r="L197" s="133">
        <f t="shared" si="30"/>
        <v>0</v>
      </c>
    </row>
    <row r="198" spans="2:12" s="19" customFormat="1" x14ac:dyDescent="0.25">
      <c r="B198" s="158" t="s">
        <v>161</v>
      </c>
      <c r="C198" s="21"/>
      <c r="D198" s="22">
        <f t="shared" ref="D198:L198" si="31">D77*$F$137*$C$5</f>
        <v>0</v>
      </c>
      <c r="E198" s="22">
        <f t="shared" si="31"/>
        <v>0</v>
      </c>
      <c r="F198" s="22">
        <f t="shared" si="31"/>
        <v>0</v>
      </c>
      <c r="G198" s="22">
        <f t="shared" si="31"/>
        <v>0</v>
      </c>
      <c r="H198" s="22">
        <f t="shared" si="31"/>
        <v>0</v>
      </c>
      <c r="I198" s="22">
        <f t="shared" si="31"/>
        <v>0</v>
      </c>
      <c r="J198" s="22">
        <f t="shared" si="31"/>
        <v>0</v>
      </c>
      <c r="K198" s="22">
        <f t="shared" si="31"/>
        <v>0</v>
      </c>
      <c r="L198" s="133">
        <f t="shared" si="31"/>
        <v>0</v>
      </c>
    </row>
    <row r="199" spans="2:12" s="19" customFormat="1" x14ac:dyDescent="0.25">
      <c r="B199" s="158" t="s">
        <v>162</v>
      </c>
      <c r="C199" s="21"/>
      <c r="D199" s="22">
        <f t="shared" ref="D199:L199" si="32">D78*$F$137*$C$5</f>
        <v>0</v>
      </c>
      <c r="E199" s="22">
        <f t="shared" si="32"/>
        <v>0</v>
      </c>
      <c r="F199" s="22">
        <f t="shared" si="32"/>
        <v>0</v>
      </c>
      <c r="G199" s="22">
        <f t="shared" si="32"/>
        <v>0</v>
      </c>
      <c r="H199" s="22">
        <f t="shared" si="32"/>
        <v>0</v>
      </c>
      <c r="I199" s="22">
        <f t="shared" si="32"/>
        <v>0</v>
      </c>
      <c r="J199" s="22">
        <f t="shared" si="32"/>
        <v>0</v>
      </c>
      <c r="K199" s="22">
        <f t="shared" si="32"/>
        <v>0</v>
      </c>
      <c r="L199" s="133">
        <f t="shared" si="32"/>
        <v>0</v>
      </c>
    </row>
    <row r="200" spans="2:12" s="19" customFormat="1" x14ac:dyDescent="0.25">
      <c r="B200" s="158" t="s">
        <v>163</v>
      </c>
      <c r="C200" s="21"/>
      <c r="D200" s="22">
        <f t="shared" ref="D200:L200" si="33">D79*$F$137*$C$5</f>
        <v>72001456.034850135</v>
      </c>
      <c r="E200" s="22">
        <f t="shared" si="33"/>
        <v>100981109.42752972</v>
      </c>
      <c r="F200" s="22">
        <f t="shared" si="33"/>
        <v>118586771.15393724</v>
      </c>
      <c r="G200" s="22">
        <f t="shared" si="33"/>
        <v>124825902.50485344</v>
      </c>
      <c r="H200" s="22">
        <f t="shared" si="33"/>
        <v>140375232.4920688</v>
      </c>
      <c r="I200" s="22">
        <f t="shared" si="33"/>
        <v>149746613.71277049</v>
      </c>
      <c r="J200" s="22">
        <f t="shared" si="33"/>
        <v>149604849.18793505</v>
      </c>
      <c r="K200" s="22">
        <f t="shared" si="33"/>
        <v>140255851.83957577</v>
      </c>
      <c r="L200" s="133">
        <f t="shared" si="33"/>
        <v>136723676.78393865</v>
      </c>
    </row>
    <row r="201" spans="2:12" s="19" customFormat="1" x14ac:dyDescent="0.25">
      <c r="B201" s="158" t="s">
        <v>164</v>
      </c>
      <c r="C201" s="21"/>
      <c r="D201" s="22">
        <f t="shared" ref="D201:L201" si="34">D80*$F$137*$C$5</f>
        <v>0</v>
      </c>
      <c r="E201" s="22">
        <f t="shared" si="34"/>
        <v>0</v>
      </c>
      <c r="F201" s="22">
        <f t="shared" si="34"/>
        <v>0</v>
      </c>
      <c r="G201" s="22">
        <f t="shared" si="34"/>
        <v>0</v>
      </c>
      <c r="H201" s="22">
        <f t="shared" si="34"/>
        <v>0</v>
      </c>
      <c r="I201" s="22">
        <f t="shared" si="34"/>
        <v>0</v>
      </c>
      <c r="J201" s="22">
        <f t="shared" si="34"/>
        <v>0</v>
      </c>
      <c r="K201" s="22">
        <f t="shared" si="34"/>
        <v>0</v>
      </c>
      <c r="L201" s="133">
        <f t="shared" si="34"/>
        <v>0</v>
      </c>
    </row>
    <row r="202" spans="2:12" s="19" customFormat="1" x14ac:dyDescent="0.25">
      <c r="B202" s="158" t="s">
        <v>165</v>
      </c>
      <c r="C202" s="21"/>
      <c r="D202" s="22">
        <f t="shared" ref="D202:L202" si="35">D81*$F$137*$C$5</f>
        <v>0</v>
      </c>
      <c r="E202" s="22">
        <f t="shared" si="35"/>
        <v>0</v>
      </c>
      <c r="F202" s="22">
        <f t="shared" si="35"/>
        <v>0</v>
      </c>
      <c r="G202" s="22">
        <f t="shared" si="35"/>
        <v>0</v>
      </c>
      <c r="H202" s="22">
        <f t="shared" si="35"/>
        <v>0</v>
      </c>
      <c r="I202" s="22">
        <f t="shared" si="35"/>
        <v>0</v>
      </c>
      <c r="J202" s="22">
        <f t="shared" si="35"/>
        <v>0</v>
      </c>
      <c r="K202" s="22">
        <f t="shared" si="35"/>
        <v>0</v>
      </c>
      <c r="L202" s="133">
        <f t="shared" si="35"/>
        <v>0</v>
      </c>
    </row>
    <row r="203" spans="2:12" s="19" customFormat="1" x14ac:dyDescent="0.25">
      <c r="B203" s="158" t="s">
        <v>166</v>
      </c>
      <c r="C203" s="21"/>
      <c r="D203" s="22">
        <f t="shared" ref="D203:L203" si="36">D82*$F$137*$C$5</f>
        <v>0</v>
      </c>
      <c r="E203" s="22">
        <f t="shared" si="36"/>
        <v>0</v>
      </c>
      <c r="F203" s="22">
        <f t="shared" si="36"/>
        <v>0</v>
      </c>
      <c r="G203" s="22">
        <f t="shared" si="36"/>
        <v>0</v>
      </c>
      <c r="H203" s="22">
        <f t="shared" si="36"/>
        <v>0</v>
      </c>
      <c r="I203" s="22">
        <f t="shared" si="36"/>
        <v>0</v>
      </c>
      <c r="J203" s="22">
        <f t="shared" si="36"/>
        <v>0</v>
      </c>
      <c r="K203" s="22">
        <f t="shared" si="36"/>
        <v>0</v>
      </c>
      <c r="L203" s="133">
        <f t="shared" si="36"/>
        <v>0</v>
      </c>
    </row>
    <row r="204" spans="2:12" s="19" customFormat="1" x14ac:dyDescent="0.25">
      <c r="B204" s="158" t="s">
        <v>167</v>
      </c>
      <c r="C204" s="21"/>
      <c r="D204" s="22">
        <f t="shared" ref="D204:L204" si="37">D83*$F$137*$C$5</f>
        <v>0</v>
      </c>
      <c r="E204" s="22">
        <f t="shared" si="37"/>
        <v>0</v>
      </c>
      <c r="F204" s="22">
        <f t="shared" si="37"/>
        <v>0</v>
      </c>
      <c r="G204" s="22">
        <f t="shared" si="37"/>
        <v>0</v>
      </c>
      <c r="H204" s="22">
        <f t="shared" si="37"/>
        <v>0</v>
      </c>
      <c r="I204" s="22">
        <f t="shared" si="37"/>
        <v>0</v>
      </c>
      <c r="J204" s="22">
        <f t="shared" si="37"/>
        <v>0</v>
      </c>
      <c r="K204" s="22">
        <f t="shared" si="37"/>
        <v>0</v>
      </c>
      <c r="L204" s="133">
        <f t="shared" si="37"/>
        <v>0</v>
      </c>
    </row>
    <row r="205" spans="2:12" s="19" customFormat="1" x14ac:dyDescent="0.25">
      <c r="B205" s="158" t="s">
        <v>168</v>
      </c>
      <c r="C205" s="21"/>
      <c r="D205" s="22">
        <f t="shared" ref="D205:L205" si="38">D84*$F$137*$C$5</f>
        <v>51701569.084710456</v>
      </c>
      <c r="E205" s="22">
        <f t="shared" si="38"/>
        <v>72510780.93186231</v>
      </c>
      <c r="F205" s="22">
        <f t="shared" si="38"/>
        <v>85152752.166295752</v>
      </c>
      <c r="G205" s="22">
        <f t="shared" si="38"/>
        <v>89632840.463563621</v>
      </c>
      <c r="H205" s="22">
        <f t="shared" si="38"/>
        <v>100798236.31563996</v>
      </c>
      <c r="I205" s="22">
        <f t="shared" si="38"/>
        <v>107527476.80998154</v>
      </c>
      <c r="J205" s="22">
        <f t="shared" si="38"/>
        <v>107425680.97447798</v>
      </c>
      <c r="K205" s="22">
        <f t="shared" si="38"/>
        <v>100712513.50679483</v>
      </c>
      <c r="L205" s="133">
        <f t="shared" si="38"/>
        <v>98176189.900089964</v>
      </c>
    </row>
    <row r="206" spans="2:12" s="19" customFormat="1" x14ac:dyDescent="0.25">
      <c r="B206" s="158" t="s">
        <v>169</v>
      </c>
      <c r="C206" s="21"/>
      <c r="D206" s="22">
        <f t="shared" ref="D206:L206" si="39">D85*$F$137*$C$5</f>
        <v>0</v>
      </c>
      <c r="E206" s="22">
        <f t="shared" si="39"/>
        <v>0</v>
      </c>
      <c r="F206" s="22">
        <f t="shared" si="39"/>
        <v>0</v>
      </c>
      <c r="G206" s="22">
        <f t="shared" si="39"/>
        <v>0</v>
      </c>
      <c r="H206" s="22">
        <f t="shared" si="39"/>
        <v>0</v>
      </c>
      <c r="I206" s="22">
        <f t="shared" si="39"/>
        <v>0</v>
      </c>
      <c r="J206" s="22">
        <f t="shared" si="39"/>
        <v>0</v>
      </c>
      <c r="K206" s="22">
        <f t="shared" si="39"/>
        <v>0</v>
      </c>
      <c r="L206" s="133">
        <f t="shared" si="39"/>
        <v>0</v>
      </c>
    </row>
    <row r="207" spans="2:12" s="19" customFormat="1" x14ac:dyDescent="0.25">
      <c r="B207" s="158" t="s">
        <v>170</v>
      </c>
      <c r="C207" s="21"/>
      <c r="D207" s="22">
        <f t="shared" ref="D207:L207" si="40">D86*$F$137*$C$5</f>
        <v>0</v>
      </c>
      <c r="E207" s="22">
        <f t="shared" si="40"/>
        <v>0</v>
      </c>
      <c r="F207" s="22">
        <f t="shared" si="40"/>
        <v>0</v>
      </c>
      <c r="G207" s="22">
        <f t="shared" si="40"/>
        <v>0</v>
      </c>
      <c r="H207" s="22">
        <f t="shared" si="40"/>
        <v>0</v>
      </c>
      <c r="I207" s="22">
        <f t="shared" si="40"/>
        <v>0</v>
      </c>
      <c r="J207" s="22">
        <f t="shared" si="40"/>
        <v>0</v>
      </c>
      <c r="K207" s="22">
        <f t="shared" si="40"/>
        <v>0</v>
      </c>
      <c r="L207" s="133">
        <f t="shared" si="40"/>
        <v>0</v>
      </c>
    </row>
    <row r="208" spans="2:12" s="19" customFormat="1" x14ac:dyDescent="0.25">
      <c r="B208" s="158" t="s">
        <v>171</v>
      </c>
      <c r="C208" s="21"/>
      <c r="D208" s="22">
        <f t="shared" ref="D208:L208" si="41">D87*$F$137*$C$5</f>
        <v>0</v>
      </c>
      <c r="E208" s="22">
        <f t="shared" si="41"/>
        <v>0</v>
      </c>
      <c r="F208" s="22">
        <f t="shared" si="41"/>
        <v>0</v>
      </c>
      <c r="G208" s="22">
        <f t="shared" si="41"/>
        <v>0</v>
      </c>
      <c r="H208" s="22">
        <f t="shared" si="41"/>
        <v>0</v>
      </c>
      <c r="I208" s="22">
        <f t="shared" si="41"/>
        <v>0</v>
      </c>
      <c r="J208" s="22">
        <f t="shared" si="41"/>
        <v>0</v>
      </c>
      <c r="K208" s="22">
        <f t="shared" si="41"/>
        <v>0</v>
      </c>
      <c r="L208" s="133">
        <f t="shared" si="41"/>
        <v>0</v>
      </c>
    </row>
    <row r="209" spans="2:13" s="19" customFormat="1" x14ac:dyDescent="0.25">
      <c r="B209" s="158" t="s">
        <v>172</v>
      </c>
      <c r="C209" s="21"/>
      <c r="D209" s="22">
        <f t="shared" ref="D209:L209" si="42">D88*$F$137*$C$5</f>
        <v>0</v>
      </c>
      <c r="E209" s="22">
        <f t="shared" si="42"/>
        <v>0</v>
      </c>
      <c r="F209" s="22">
        <f t="shared" si="42"/>
        <v>0</v>
      </c>
      <c r="G209" s="22">
        <f t="shared" si="42"/>
        <v>0</v>
      </c>
      <c r="H209" s="22">
        <f t="shared" si="42"/>
        <v>0</v>
      </c>
      <c r="I209" s="22">
        <f t="shared" si="42"/>
        <v>0</v>
      </c>
      <c r="J209" s="22">
        <f t="shared" si="42"/>
        <v>0</v>
      </c>
      <c r="K209" s="22">
        <f t="shared" si="42"/>
        <v>0</v>
      </c>
      <c r="L209" s="133">
        <f t="shared" si="42"/>
        <v>0</v>
      </c>
    </row>
    <row r="210" spans="2:13" s="19" customFormat="1" x14ac:dyDescent="0.25">
      <c r="B210" s="158" t="s">
        <v>173</v>
      </c>
      <c r="C210" s="21"/>
      <c r="D210" s="22">
        <f t="shared" ref="D210:L210" si="43">D89*$F$137*$C$5</f>
        <v>0</v>
      </c>
      <c r="E210" s="22">
        <f t="shared" si="43"/>
        <v>0</v>
      </c>
      <c r="F210" s="22">
        <f t="shared" si="43"/>
        <v>0</v>
      </c>
      <c r="G210" s="22">
        <f t="shared" si="43"/>
        <v>0</v>
      </c>
      <c r="H210" s="22">
        <f t="shared" si="43"/>
        <v>0</v>
      </c>
      <c r="I210" s="22">
        <f t="shared" si="43"/>
        <v>0</v>
      </c>
      <c r="J210" s="22">
        <f t="shared" si="43"/>
        <v>0</v>
      </c>
      <c r="K210" s="22">
        <f t="shared" si="43"/>
        <v>0</v>
      </c>
      <c r="L210" s="133">
        <f t="shared" si="43"/>
        <v>0</v>
      </c>
    </row>
    <row r="211" spans="2:13" s="19" customFormat="1" x14ac:dyDescent="0.25">
      <c r="B211" s="158" t="s">
        <v>193</v>
      </c>
      <c r="C211" s="21"/>
      <c r="D211" s="22">
        <f t="shared" ref="D211:L211" si="44">D90*$F$137*$C$5</f>
        <v>0</v>
      </c>
      <c r="E211" s="22">
        <f t="shared" si="44"/>
        <v>0</v>
      </c>
      <c r="F211" s="22">
        <f t="shared" si="44"/>
        <v>0</v>
      </c>
      <c r="G211" s="22">
        <f t="shared" si="44"/>
        <v>0</v>
      </c>
      <c r="H211" s="22">
        <f t="shared" si="44"/>
        <v>0</v>
      </c>
      <c r="I211" s="22">
        <f t="shared" si="44"/>
        <v>0</v>
      </c>
      <c r="J211" s="22">
        <f t="shared" si="44"/>
        <v>0</v>
      </c>
      <c r="K211" s="22">
        <f t="shared" si="44"/>
        <v>0</v>
      </c>
      <c r="L211" s="133">
        <f t="shared" si="44"/>
        <v>0</v>
      </c>
    </row>
    <row r="212" spans="2:13" s="19" customFormat="1" x14ac:dyDescent="0.25">
      <c r="B212" s="158" t="s">
        <v>174</v>
      </c>
      <c r="C212" s="21"/>
      <c r="D212" s="22">
        <f t="shared" ref="D212:L212" si="45">D91*$F$137*$C$5</f>
        <v>0</v>
      </c>
      <c r="E212" s="22">
        <f t="shared" si="45"/>
        <v>0</v>
      </c>
      <c r="F212" s="22">
        <f t="shared" si="45"/>
        <v>0</v>
      </c>
      <c r="G212" s="22">
        <f t="shared" si="45"/>
        <v>0</v>
      </c>
      <c r="H212" s="22">
        <f t="shared" si="45"/>
        <v>0</v>
      </c>
      <c r="I212" s="22">
        <f t="shared" si="45"/>
        <v>0</v>
      </c>
      <c r="J212" s="22">
        <f t="shared" si="45"/>
        <v>0</v>
      </c>
      <c r="K212" s="22">
        <f t="shared" si="45"/>
        <v>0</v>
      </c>
      <c r="L212" s="133">
        <f t="shared" si="45"/>
        <v>0</v>
      </c>
    </row>
    <row r="213" spans="2:13" s="19" customFormat="1" x14ac:dyDescent="0.25">
      <c r="B213" s="158" t="s">
        <v>175</v>
      </c>
      <c r="C213" s="21"/>
      <c r="D213" s="22">
        <f t="shared" ref="D213:L213" si="46">D92*$F$137*$C$5</f>
        <v>0</v>
      </c>
      <c r="E213" s="22">
        <f t="shared" si="46"/>
        <v>0</v>
      </c>
      <c r="F213" s="22">
        <f t="shared" si="46"/>
        <v>0</v>
      </c>
      <c r="G213" s="22">
        <f t="shared" si="46"/>
        <v>0</v>
      </c>
      <c r="H213" s="22">
        <f t="shared" si="46"/>
        <v>0</v>
      </c>
      <c r="I213" s="22">
        <f t="shared" si="46"/>
        <v>0</v>
      </c>
      <c r="J213" s="22">
        <f t="shared" si="46"/>
        <v>0</v>
      </c>
      <c r="K213" s="22">
        <f t="shared" si="46"/>
        <v>0</v>
      </c>
      <c r="L213" s="133">
        <f t="shared" si="46"/>
        <v>0</v>
      </c>
    </row>
    <row r="214" spans="2:13" s="19" customFormat="1" x14ac:dyDescent="0.25">
      <c r="B214" s="158" t="s">
        <v>176</v>
      </c>
      <c r="C214" s="21"/>
      <c r="D214" s="22">
        <f t="shared" ref="D214:L214" si="47">D93*$F$137*$C$5</f>
        <v>0</v>
      </c>
      <c r="E214" s="22">
        <f t="shared" si="47"/>
        <v>0</v>
      </c>
      <c r="F214" s="22">
        <f t="shared" si="47"/>
        <v>0</v>
      </c>
      <c r="G214" s="22">
        <f t="shared" si="47"/>
        <v>0</v>
      </c>
      <c r="H214" s="22">
        <f t="shared" si="47"/>
        <v>0</v>
      </c>
      <c r="I214" s="22">
        <f t="shared" si="47"/>
        <v>0</v>
      </c>
      <c r="J214" s="22">
        <f t="shared" si="47"/>
        <v>0</v>
      </c>
      <c r="K214" s="22">
        <f t="shared" si="47"/>
        <v>0</v>
      </c>
      <c r="L214" s="133">
        <f t="shared" si="47"/>
        <v>0</v>
      </c>
    </row>
    <row r="215" spans="2:13" s="19" customFormat="1" x14ac:dyDescent="0.25">
      <c r="B215" s="158" t="s">
        <v>177</v>
      </c>
      <c r="C215" s="21"/>
      <c r="D215" s="22">
        <f t="shared" ref="D215:L215" si="48">D94*$F$137*$C$5</f>
        <v>5371836.3795634266</v>
      </c>
      <c r="E215" s="22">
        <f t="shared" si="48"/>
        <v>7533930.9389649136</v>
      </c>
      <c r="F215" s="22">
        <f t="shared" si="48"/>
        <v>8847442.3504900821</v>
      </c>
      <c r="G215" s="22">
        <f t="shared" si="48"/>
        <v>9312927.2811212651</v>
      </c>
      <c r="H215" s="22">
        <f t="shared" si="48"/>
        <v>10473021.272314033</v>
      </c>
      <c r="I215" s="22">
        <f t="shared" si="48"/>
        <v>11172195.002130784</v>
      </c>
      <c r="J215" s="22">
        <f t="shared" si="48"/>
        <v>11161618.329466358</v>
      </c>
      <c r="K215" s="22">
        <f t="shared" si="48"/>
        <v>10464114.60059662</v>
      </c>
      <c r="L215" s="133">
        <f t="shared" si="48"/>
        <v>10200588.451157726</v>
      </c>
    </row>
    <row r="216" spans="2:13" s="19" customFormat="1" x14ac:dyDescent="0.25">
      <c r="B216" s="468" t="s">
        <v>629</v>
      </c>
      <c r="C216" s="21"/>
      <c r="D216" s="469">
        <f>SUM(D180:D215)</f>
        <v>397308558.05199116</v>
      </c>
      <c r="E216" s="469">
        <f t="shared" ref="E216:L216" si="49">SUM(E180:E215)</f>
        <v>557220106.18400502</v>
      </c>
      <c r="F216" s="469">
        <f t="shared" si="49"/>
        <v>654369253.70519447</v>
      </c>
      <c r="G216" s="469">
        <f t="shared" si="49"/>
        <v>688797172.48686028</v>
      </c>
      <c r="H216" s="469">
        <f t="shared" si="49"/>
        <v>774599352.27757013</v>
      </c>
      <c r="I216" s="469">
        <f t="shared" si="49"/>
        <v>826311222.63127983</v>
      </c>
      <c r="J216" s="469">
        <f t="shared" si="49"/>
        <v>825528957.07656622</v>
      </c>
      <c r="K216" s="469">
        <f t="shared" si="49"/>
        <v>773940602.33675849</v>
      </c>
      <c r="L216" s="470">
        <f t="shared" si="49"/>
        <v>754449838.46299541</v>
      </c>
    </row>
    <row r="217" spans="2:13" s="19" customFormat="1" x14ac:dyDescent="0.25">
      <c r="B217" s="159" t="s">
        <v>18</v>
      </c>
      <c r="C217" s="28"/>
      <c r="D217" s="37"/>
      <c r="E217" s="37"/>
      <c r="F217" s="37"/>
      <c r="G217" s="37"/>
      <c r="H217" s="37"/>
      <c r="I217" s="37"/>
      <c r="J217" s="37"/>
      <c r="K217" s="37"/>
      <c r="L217" s="38"/>
      <c r="M217" s="224"/>
    </row>
    <row r="218" spans="2:13" s="19" customFormat="1" x14ac:dyDescent="0.25">
      <c r="B218" s="158" t="s">
        <v>143</v>
      </c>
      <c r="C218" s="21"/>
      <c r="D218" s="22">
        <f t="shared" ref="D218:L218" si="50">D97*$F$137*$C$5</f>
        <v>0</v>
      </c>
      <c r="E218" s="22">
        <f t="shared" si="50"/>
        <v>0</v>
      </c>
      <c r="F218" s="22">
        <f t="shared" si="50"/>
        <v>0</v>
      </c>
      <c r="G218" s="22">
        <f t="shared" si="50"/>
        <v>0</v>
      </c>
      <c r="H218" s="22">
        <f t="shared" si="50"/>
        <v>0</v>
      </c>
      <c r="I218" s="22">
        <f t="shared" si="50"/>
        <v>0</v>
      </c>
      <c r="J218" s="22">
        <f t="shared" si="50"/>
        <v>0</v>
      </c>
      <c r="K218" s="22">
        <f t="shared" si="50"/>
        <v>0</v>
      </c>
      <c r="L218" s="133">
        <f t="shared" si="50"/>
        <v>0</v>
      </c>
    </row>
    <row r="219" spans="2:13" s="19" customFormat="1" x14ac:dyDescent="0.25">
      <c r="B219" s="158" t="s">
        <v>144</v>
      </c>
      <c r="C219" s="21"/>
      <c r="D219" s="22">
        <f t="shared" ref="D219:L219" si="51">D98*$F$137*$C$5</f>
        <v>186273904.88086092</v>
      </c>
      <c r="E219" s="22">
        <f t="shared" si="51"/>
        <v>207566011.33743277</v>
      </c>
      <c r="F219" s="22">
        <f t="shared" si="51"/>
        <v>224444545.34973106</v>
      </c>
      <c r="G219" s="22">
        <f t="shared" si="51"/>
        <v>231371444.46579561</v>
      </c>
      <c r="H219" s="22">
        <f t="shared" si="51"/>
        <v>243032182.16756347</v>
      </c>
      <c r="I219" s="22">
        <f t="shared" si="51"/>
        <v>270942105.4957726</v>
      </c>
      <c r="J219" s="22">
        <f t="shared" si="51"/>
        <v>285357430.99431849</v>
      </c>
      <c r="K219" s="22">
        <f t="shared" si="51"/>
        <v>334926420.09569126</v>
      </c>
      <c r="L219" s="133">
        <f t="shared" si="51"/>
        <v>341359737.76397842</v>
      </c>
    </row>
    <row r="220" spans="2:13" s="19" customFormat="1" x14ac:dyDescent="0.25">
      <c r="B220" s="158" t="s">
        <v>145</v>
      </c>
      <c r="C220" s="21"/>
      <c r="D220" s="22">
        <f t="shared" ref="D220:L220" si="52">D99*$F$137*$C$5</f>
        <v>0</v>
      </c>
      <c r="E220" s="22">
        <f t="shared" si="52"/>
        <v>0</v>
      </c>
      <c r="F220" s="22">
        <f t="shared" si="52"/>
        <v>0</v>
      </c>
      <c r="G220" s="22">
        <f t="shared" si="52"/>
        <v>0</v>
      </c>
      <c r="H220" s="22">
        <f t="shared" si="52"/>
        <v>0</v>
      </c>
      <c r="I220" s="22">
        <f t="shared" si="52"/>
        <v>0</v>
      </c>
      <c r="J220" s="22">
        <f t="shared" si="52"/>
        <v>0</v>
      </c>
      <c r="K220" s="22">
        <f t="shared" si="52"/>
        <v>0</v>
      </c>
      <c r="L220" s="133">
        <f t="shared" si="52"/>
        <v>0</v>
      </c>
    </row>
    <row r="221" spans="2:13" s="19" customFormat="1" x14ac:dyDescent="0.25">
      <c r="B221" s="158" t="s">
        <v>146</v>
      </c>
      <c r="C221" s="21"/>
      <c r="D221" s="22">
        <f t="shared" ref="D221:L221" si="53">D100*$F$137*$C$5</f>
        <v>0</v>
      </c>
      <c r="E221" s="22">
        <f t="shared" si="53"/>
        <v>0</v>
      </c>
      <c r="F221" s="22">
        <f t="shared" si="53"/>
        <v>0</v>
      </c>
      <c r="G221" s="22">
        <f t="shared" si="53"/>
        <v>0</v>
      </c>
      <c r="H221" s="22">
        <f t="shared" si="53"/>
        <v>0</v>
      </c>
      <c r="I221" s="22">
        <f t="shared" si="53"/>
        <v>0</v>
      </c>
      <c r="J221" s="22">
        <f t="shared" si="53"/>
        <v>0</v>
      </c>
      <c r="K221" s="22">
        <f t="shared" si="53"/>
        <v>0</v>
      </c>
      <c r="L221" s="133">
        <f t="shared" si="53"/>
        <v>0</v>
      </c>
    </row>
    <row r="222" spans="2:13" s="19" customFormat="1" x14ac:dyDescent="0.25">
      <c r="B222" s="158" t="s">
        <v>147</v>
      </c>
      <c r="C222" s="21"/>
      <c r="D222" s="22">
        <f t="shared" ref="D222:L222" si="54">D101*$F$137*$C$5</f>
        <v>0</v>
      </c>
      <c r="E222" s="22">
        <f t="shared" si="54"/>
        <v>0</v>
      </c>
      <c r="F222" s="22">
        <f t="shared" si="54"/>
        <v>0</v>
      </c>
      <c r="G222" s="22">
        <f t="shared" si="54"/>
        <v>0</v>
      </c>
      <c r="H222" s="22">
        <f t="shared" si="54"/>
        <v>0</v>
      </c>
      <c r="I222" s="22">
        <f t="shared" si="54"/>
        <v>0</v>
      </c>
      <c r="J222" s="22">
        <f t="shared" si="54"/>
        <v>0</v>
      </c>
      <c r="K222" s="22">
        <f t="shared" si="54"/>
        <v>0</v>
      </c>
      <c r="L222" s="133">
        <f t="shared" si="54"/>
        <v>0</v>
      </c>
    </row>
    <row r="223" spans="2:13" s="19" customFormat="1" x14ac:dyDescent="0.25">
      <c r="B223" s="158" t="s">
        <v>148</v>
      </c>
      <c r="C223" s="21"/>
      <c r="D223" s="22">
        <f t="shared" ref="D223:L223" si="55">D102*$F$137*$C$5</f>
        <v>0</v>
      </c>
      <c r="E223" s="22">
        <f t="shared" si="55"/>
        <v>0</v>
      </c>
      <c r="F223" s="22">
        <f t="shared" si="55"/>
        <v>0</v>
      </c>
      <c r="G223" s="22">
        <f t="shared" si="55"/>
        <v>0</v>
      </c>
      <c r="H223" s="22">
        <f t="shared" si="55"/>
        <v>0</v>
      </c>
      <c r="I223" s="22">
        <f t="shared" si="55"/>
        <v>0</v>
      </c>
      <c r="J223" s="22">
        <f t="shared" si="55"/>
        <v>0</v>
      </c>
      <c r="K223" s="22">
        <f t="shared" si="55"/>
        <v>0</v>
      </c>
      <c r="L223" s="133">
        <f t="shared" si="55"/>
        <v>0</v>
      </c>
    </row>
    <row r="224" spans="2:13" s="19" customFormat="1" x14ac:dyDescent="0.25">
      <c r="B224" s="158" t="s">
        <v>149</v>
      </c>
      <c r="C224" s="21"/>
      <c r="D224" s="22">
        <f t="shared" ref="D224:L224" si="56">D103*$F$137*$C$5</f>
        <v>183950321.86779401</v>
      </c>
      <c r="E224" s="22">
        <f t="shared" si="56"/>
        <v>204976830.32282862</v>
      </c>
      <c r="F224" s="22">
        <f t="shared" si="56"/>
        <v>221644821.29131439</v>
      </c>
      <c r="G224" s="22">
        <f t="shared" si="56"/>
        <v>228485314.18139896</v>
      </c>
      <c r="H224" s="22">
        <f t="shared" si="56"/>
        <v>240000595.69561878</v>
      </c>
      <c r="I224" s="22">
        <f t="shared" si="56"/>
        <v>267562370.29208308</v>
      </c>
      <c r="J224" s="22">
        <f t="shared" si="56"/>
        <v>284487141.60154366</v>
      </c>
      <c r="K224" s="22">
        <f t="shared" si="56"/>
        <v>334926420.09569126</v>
      </c>
      <c r="L224" s="133">
        <f t="shared" si="56"/>
        <v>341359737.76397842</v>
      </c>
    </row>
    <row r="225" spans="2:12" s="19" customFormat="1" x14ac:dyDescent="0.25">
      <c r="B225" s="158" t="s">
        <v>150</v>
      </c>
      <c r="C225" s="21"/>
      <c r="D225" s="22">
        <f t="shared" ref="D225:L225" si="57">D104*$F$137*$C$5</f>
        <v>0</v>
      </c>
      <c r="E225" s="22">
        <f t="shared" si="57"/>
        <v>0</v>
      </c>
      <c r="F225" s="22">
        <f t="shared" si="57"/>
        <v>0</v>
      </c>
      <c r="G225" s="22">
        <f t="shared" si="57"/>
        <v>0</v>
      </c>
      <c r="H225" s="22">
        <f t="shared" si="57"/>
        <v>0</v>
      </c>
      <c r="I225" s="22">
        <f t="shared" si="57"/>
        <v>0</v>
      </c>
      <c r="J225" s="22">
        <f t="shared" si="57"/>
        <v>0</v>
      </c>
      <c r="K225" s="22">
        <f t="shared" si="57"/>
        <v>0</v>
      </c>
      <c r="L225" s="133">
        <f t="shared" si="57"/>
        <v>0</v>
      </c>
    </row>
    <row r="226" spans="2:12" s="19" customFormat="1" x14ac:dyDescent="0.25">
      <c r="B226" s="158" t="s">
        <v>151</v>
      </c>
      <c r="C226" s="21"/>
      <c r="D226" s="22">
        <f t="shared" ref="D226:L226" si="58">D105*$F$137*$C$5</f>
        <v>0</v>
      </c>
      <c r="E226" s="22">
        <f t="shared" si="58"/>
        <v>0</v>
      </c>
      <c r="F226" s="22">
        <f t="shared" si="58"/>
        <v>0</v>
      </c>
      <c r="G226" s="22">
        <f t="shared" si="58"/>
        <v>0</v>
      </c>
      <c r="H226" s="22">
        <f t="shared" si="58"/>
        <v>0</v>
      </c>
      <c r="I226" s="22">
        <f t="shared" si="58"/>
        <v>0</v>
      </c>
      <c r="J226" s="22">
        <f t="shared" si="58"/>
        <v>0</v>
      </c>
      <c r="K226" s="22">
        <f t="shared" si="58"/>
        <v>0</v>
      </c>
      <c r="L226" s="133">
        <f t="shared" si="58"/>
        <v>0</v>
      </c>
    </row>
    <row r="227" spans="2:12" s="19" customFormat="1" x14ac:dyDescent="0.25">
      <c r="B227" s="158" t="s">
        <v>152</v>
      </c>
      <c r="C227" s="21"/>
      <c r="D227" s="22">
        <f t="shared" ref="D227:L227" si="59">D106*$F$137*$C$5</f>
        <v>0</v>
      </c>
      <c r="E227" s="22">
        <f t="shared" si="59"/>
        <v>0</v>
      </c>
      <c r="F227" s="22">
        <f t="shared" si="59"/>
        <v>0</v>
      </c>
      <c r="G227" s="22">
        <f t="shared" si="59"/>
        <v>0</v>
      </c>
      <c r="H227" s="22">
        <f t="shared" si="59"/>
        <v>0</v>
      </c>
      <c r="I227" s="22">
        <f t="shared" si="59"/>
        <v>0</v>
      </c>
      <c r="J227" s="22">
        <f t="shared" si="59"/>
        <v>0</v>
      </c>
      <c r="K227" s="22">
        <f t="shared" si="59"/>
        <v>0</v>
      </c>
      <c r="L227" s="133">
        <f t="shared" si="59"/>
        <v>0</v>
      </c>
    </row>
    <row r="228" spans="2:12" s="19" customFormat="1" x14ac:dyDescent="0.25">
      <c r="B228" s="158" t="s">
        <v>153</v>
      </c>
      <c r="C228" s="21"/>
      <c r="D228" s="22">
        <f t="shared" ref="D228:L228" si="60">D107*$F$137*$C$5</f>
        <v>0</v>
      </c>
      <c r="E228" s="22">
        <f t="shared" si="60"/>
        <v>0</v>
      </c>
      <c r="F228" s="22">
        <f t="shared" si="60"/>
        <v>0</v>
      </c>
      <c r="G228" s="22">
        <f t="shared" si="60"/>
        <v>0</v>
      </c>
      <c r="H228" s="22">
        <f t="shared" si="60"/>
        <v>0</v>
      </c>
      <c r="I228" s="22">
        <f t="shared" si="60"/>
        <v>0</v>
      </c>
      <c r="J228" s="22">
        <f t="shared" si="60"/>
        <v>0</v>
      </c>
      <c r="K228" s="22">
        <f t="shared" si="60"/>
        <v>0</v>
      </c>
      <c r="L228" s="133">
        <f t="shared" si="60"/>
        <v>0</v>
      </c>
    </row>
    <row r="229" spans="2:12" s="19" customFormat="1" x14ac:dyDescent="0.25">
      <c r="B229" s="158" t="s">
        <v>154</v>
      </c>
      <c r="C229" s="21"/>
      <c r="D229" s="22">
        <f t="shared" ref="D229:L229" si="61">D108*$F$137*$C$5</f>
        <v>89070682.167563424</v>
      </c>
      <c r="E229" s="22">
        <f t="shared" si="61"/>
        <v>99251938.893159121</v>
      </c>
      <c r="F229" s="22">
        <f t="shared" si="61"/>
        <v>107322755.57263646</v>
      </c>
      <c r="G229" s="22">
        <f t="shared" si="61"/>
        <v>110634994.23520371</v>
      </c>
      <c r="H229" s="22">
        <f t="shared" si="61"/>
        <v>116210814.75787857</v>
      </c>
      <c r="I229" s="22">
        <f t="shared" si="61"/>
        <v>129556516.14142969</v>
      </c>
      <c r="J229" s="22">
        <f t="shared" si="61"/>
        <v>168560392.3587724</v>
      </c>
      <c r="K229" s="22">
        <f t="shared" si="61"/>
        <v>208686981.45664939</v>
      </c>
      <c r="L229" s="133">
        <f t="shared" si="61"/>
        <v>207658463.78695515</v>
      </c>
    </row>
    <row r="230" spans="2:12" s="19" customFormat="1" x14ac:dyDescent="0.25">
      <c r="B230" s="158" t="s">
        <v>155</v>
      </c>
      <c r="C230" s="21"/>
      <c r="D230" s="22">
        <f t="shared" ref="D230:L230" si="62">D109*$F$137*$C$5</f>
        <v>0</v>
      </c>
      <c r="E230" s="22">
        <f t="shared" si="62"/>
        <v>0</v>
      </c>
      <c r="F230" s="22">
        <f t="shared" si="62"/>
        <v>0</v>
      </c>
      <c r="G230" s="22">
        <f t="shared" si="62"/>
        <v>0</v>
      </c>
      <c r="H230" s="22">
        <f t="shared" si="62"/>
        <v>0</v>
      </c>
      <c r="I230" s="22">
        <f t="shared" si="62"/>
        <v>0</v>
      </c>
      <c r="J230" s="22">
        <f t="shared" si="62"/>
        <v>0</v>
      </c>
      <c r="K230" s="22">
        <f t="shared" si="62"/>
        <v>0</v>
      </c>
      <c r="L230" s="133">
        <f t="shared" si="62"/>
        <v>0</v>
      </c>
    </row>
    <row r="231" spans="2:12" s="19" customFormat="1" x14ac:dyDescent="0.25">
      <c r="B231" s="158" t="s">
        <v>156</v>
      </c>
      <c r="C231" s="21"/>
      <c r="D231" s="22">
        <f t="shared" ref="D231:L231" si="63">D110*$F$137*$C$5</f>
        <v>0</v>
      </c>
      <c r="E231" s="22">
        <f t="shared" si="63"/>
        <v>0</v>
      </c>
      <c r="F231" s="22">
        <f t="shared" si="63"/>
        <v>0</v>
      </c>
      <c r="G231" s="22">
        <f t="shared" si="63"/>
        <v>0</v>
      </c>
      <c r="H231" s="22">
        <f t="shared" si="63"/>
        <v>0</v>
      </c>
      <c r="I231" s="22">
        <f t="shared" si="63"/>
        <v>0</v>
      </c>
      <c r="J231" s="22">
        <f t="shared" si="63"/>
        <v>0</v>
      </c>
      <c r="K231" s="22">
        <f t="shared" si="63"/>
        <v>0</v>
      </c>
      <c r="L231" s="133">
        <f t="shared" si="63"/>
        <v>0</v>
      </c>
    </row>
    <row r="232" spans="2:12" s="19" customFormat="1" x14ac:dyDescent="0.25">
      <c r="B232" s="158" t="s">
        <v>157</v>
      </c>
      <c r="C232" s="21"/>
      <c r="D232" s="22">
        <f t="shared" ref="D232:L232" si="64">D111*$F$137*$C$5</f>
        <v>0</v>
      </c>
      <c r="E232" s="22">
        <f t="shared" si="64"/>
        <v>0</v>
      </c>
      <c r="F232" s="22">
        <f t="shared" si="64"/>
        <v>0</v>
      </c>
      <c r="G232" s="22">
        <f t="shared" si="64"/>
        <v>0</v>
      </c>
      <c r="H232" s="22">
        <f t="shared" si="64"/>
        <v>0</v>
      </c>
      <c r="I232" s="22">
        <f t="shared" si="64"/>
        <v>0</v>
      </c>
      <c r="J232" s="22">
        <f t="shared" si="64"/>
        <v>0</v>
      </c>
      <c r="K232" s="22">
        <f t="shared" si="64"/>
        <v>0</v>
      </c>
      <c r="L232" s="133">
        <f t="shared" si="64"/>
        <v>0</v>
      </c>
    </row>
    <row r="233" spans="2:12" s="19" customFormat="1" x14ac:dyDescent="0.25">
      <c r="B233" s="158" t="s">
        <v>158</v>
      </c>
      <c r="C233" s="21"/>
      <c r="D233" s="22">
        <f t="shared" ref="D233:L233" si="65">D112*$F$137*$C$5</f>
        <v>131669704.07378942</v>
      </c>
      <c r="E233" s="22">
        <f t="shared" si="65"/>
        <v>146720257.49423522</v>
      </c>
      <c r="F233" s="22">
        <f t="shared" si="65"/>
        <v>158651029.97694084</v>
      </c>
      <c r="G233" s="22">
        <f t="shared" si="65"/>
        <v>163547382.78247505</v>
      </c>
      <c r="H233" s="22">
        <f t="shared" si="65"/>
        <v>171789900.07686397</v>
      </c>
      <c r="I233" s="22">
        <f t="shared" si="65"/>
        <v>191518328.20906997</v>
      </c>
      <c r="J233" s="22">
        <f t="shared" si="65"/>
        <v>212843170.05792528</v>
      </c>
      <c r="K233" s="22">
        <f t="shared" si="65"/>
        <v>264713204.80065659</v>
      </c>
      <c r="L233" s="133">
        <f t="shared" si="65"/>
        <v>289837861.66920984</v>
      </c>
    </row>
    <row r="234" spans="2:12" s="19" customFormat="1" x14ac:dyDescent="0.25">
      <c r="B234" s="158" t="s">
        <v>159</v>
      </c>
      <c r="C234" s="21"/>
      <c r="D234" s="22">
        <f t="shared" ref="D234:L234" si="66">D113*$F$137*$C$5</f>
        <v>336012022.8225596</v>
      </c>
      <c r="E234" s="22">
        <f t="shared" si="66"/>
        <v>374419999.31933129</v>
      </c>
      <c r="F234" s="22">
        <f t="shared" si="66"/>
        <v>404866509.57732511</v>
      </c>
      <c r="G234" s="22">
        <f t="shared" si="66"/>
        <v>417361664.95276719</v>
      </c>
      <c r="H234" s="22">
        <f t="shared" si="66"/>
        <v>438396001.80891627</v>
      </c>
      <c r="I234" s="22">
        <f t="shared" si="66"/>
        <v>488741592.62225217</v>
      </c>
      <c r="J234" s="22">
        <f t="shared" si="66"/>
        <v>554109784.54372966</v>
      </c>
      <c r="K234" s="22">
        <f t="shared" si="66"/>
        <v>568732341.06221306</v>
      </c>
      <c r="L234" s="133">
        <f t="shared" si="66"/>
        <v>576979323.43039417</v>
      </c>
    </row>
    <row r="235" spans="2:12" s="19" customFormat="1" x14ac:dyDescent="0.25">
      <c r="B235" s="158" t="s">
        <v>160</v>
      </c>
      <c r="C235" s="21"/>
      <c r="D235" s="22">
        <f t="shared" ref="D235:L235" si="67">D114*$F$137*$C$5</f>
        <v>0</v>
      </c>
      <c r="E235" s="22">
        <f t="shared" si="67"/>
        <v>0</v>
      </c>
      <c r="F235" s="22">
        <f t="shared" si="67"/>
        <v>0</v>
      </c>
      <c r="G235" s="22">
        <f t="shared" si="67"/>
        <v>0</v>
      </c>
      <c r="H235" s="22">
        <f t="shared" si="67"/>
        <v>0</v>
      </c>
      <c r="I235" s="22">
        <f t="shared" si="67"/>
        <v>0</v>
      </c>
      <c r="J235" s="22">
        <f t="shared" si="67"/>
        <v>0</v>
      </c>
      <c r="K235" s="22">
        <f t="shared" si="67"/>
        <v>0</v>
      </c>
      <c r="L235" s="133">
        <f t="shared" si="67"/>
        <v>0</v>
      </c>
    </row>
    <row r="236" spans="2:12" s="19" customFormat="1" x14ac:dyDescent="0.25">
      <c r="B236" s="158" t="s">
        <v>161</v>
      </c>
      <c r="C236" s="21"/>
      <c r="D236" s="22">
        <f t="shared" ref="D236:L236" si="68">D115*$F$137*$C$5</f>
        <v>0</v>
      </c>
      <c r="E236" s="22">
        <f t="shared" si="68"/>
        <v>0</v>
      </c>
      <c r="F236" s="22">
        <f t="shared" si="68"/>
        <v>0</v>
      </c>
      <c r="G236" s="22">
        <f t="shared" si="68"/>
        <v>0</v>
      </c>
      <c r="H236" s="22">
        <f t="shared" si="68"/>
        <v>0</v>
      </c>
      <c r="I236" s="22">
        <f t="shared" si="68"/>
        <v>0</v>
      </c>
      <c r="J236" s="22">
        <f t="shared" si="68"/>
        <v>0</v>
      </c>
      <c r="K236" s="22">
        <f t="shared" si="68"/>
        <v>0</v>
      </c>
      <c r="L236" s="133">
        <f t="shared" si="68"/>
        <v>0</v>
      </c>
    </row>
    <row r="237" spans="2:12" s="19" customFormat="1" x14ac:dyDescent="0.25">
      <c r="B237" s="158" t="s">
        <v>162</v>
      </c>
      <c r="C237" s="21"/>
      <c r="D237" s="22">
        <f t="shared" ref="D237:L237" si="69">D116*$F$137*$C$5</f>
        <v>0</v>
      </c>
      <c r="E237" s="22">
        <f t="shared" si="69"/>
        <v>0</v>
      </c>
      <c r="F237" s="22">
        <f t="shared" si="69"/>
        <v>0</v>
      </c>
      <c r="G237" s="22">
        <f t="shared" si="69"/>
        <v>0</v>
      </c>
      <c r="H237" s="22">
        <f t="shared" si="69"/>
        <v>0</v>
      </c>
      <c r="I237" s="22">
        <f t="shared" si="69"/>
        <v>0</v>
      </c>
      <c r="J237" s="22">
        <f t="shared" si="69"/>
        <v>0</v>
      </c>
      <c r="K237" s="22">
        <f t="shared" si="69"/>
        <v>0</v>
      </c>
      <c r="L237" s="133">
        <f t="shared" si="69"/>
        <v>0</v>
      </c>
    </row>
    <row r="238" spans="2:12" s="19" customFormat="1" x14ac:dyDescent="0.25">
      <c r="B238" s="158" t="s">
        <v>163</v>
      </c>
      <c r="C238" s="21"/>
      <c r="D238" s="22">
        <f t="shared" ref="D238:L238" si="70">D117*$F$137*$C$5</f>
        <v>195568236.93312842</v>
      </c>
      <c r="E238" s="22">
        <f t="shared" si="70"/>
        <v>217922735.39584938</v>
      </c>
      <c r="F238" s="22">
        <f t="shared" si="70"/>
        <v>235643441.58339745</v>
      </c>
      <c r="G238" s="22">
        <f t="shared" si="70"/>
        <v>242915965.60338205</v>
      </c>
      <c r="H238" s="22">
        <f t="shared" si="70"/>
        <v>255158528.05534208</v>
      </c>
      <c r="I238" s="22">
        <f t="shared" si="70"/>
        <v>284461046.31053036</v>
      </c>
      <c r="J238" s="22">
        <f t="shared" si="70"/>
        <v>299139487.53448981</v>
      </c>
      <c r="K238" s="22">
        <f t="shared" si="70"/>
        <v>286386467.10175979</v>
      </c>
      <c r="L238" s="133">
        <f t="shared" si="70"/>
        <v>275397637.50223976</v>
      </c>
    </row>
    <row r="239" spans="2:12" s="19" customFormat="1" x14ac:dyDescent="0.25">
      <c r="B239" s="158" t="s">
        <v>164</v>
      </c>
      <c r="C239" s="21"/>
      <c r="D239" s="22">
        <f t="shared" ref="D239:L239" si="71">D118*$F$137*$C$5</f>
        <v>0</v>
      </c>
      <c r="E239" s="22">
        <f t="shared" si="71"/>
        <v>0</v>
      </c>
      <c r="F239" s="22">
        <f t="shared" si="71"/>
        <v>0</v>
      </c>
      <c r="G239" s="22">
        <f t="shared" si="71"/>
        <v>0</v>
      </c>
      <c r="H239" s="22">
        <f t="shared" si="71"/>
        <v>0</v>
      </c>
      <c r="I239" s="22">
        <f t="shared" si="71"/>
        <v>0</v>
      </c>
      <c r="J239" s="22">
        <f t="shared" si="71"/>
        <v>0</v>
      </c>
      <c r="K239" s="22">
        <f t="shared" si="71"/>
        <v>0</v>
      </c>
      <c r="L239" s="133">
        <f t="shared" si="71"/>
        <v>0</v>
      </c>
    </row>
    <row r="240" spans="2:12" s="19" customFormat="1" x14ac:dyDescent="0.25">
      <c r="B240" s="158" t="s">
        <v>165</v>
      </c>
      <c r="C240" s="21"/>
      <c r="D240" s="22">
        <f t="shared" ref="D240:L240" si="72">D119*$F$137*$C$5</f>
        <v>0</v>
      </c>
      <c r="E240" s="22">
        <f t="shared" si="72"/>
        <v>0</v>
      </c>
      <c r="F240" s="22">
        <f t="shared" si="72"/>
        <v>0</v>
      </c>
      <c r="G240" s="22">
        <f t="shared" si="72"/>
        <v>0</v>
      </c>
      <c r="H240" s="22">
        <f t="shared" si="72"/>
        <v>0</v>
      </c>
      <c r="I240" s="22">
        <f t="shared" si="72"/>
        <v>0</v>
      </c>
      <c r="J240" s="22">
        <f t="shared" si="72"/>
        <v>0</v>
      </c>
      <c r="K240" s="22">
        <f t="shared" si="72"/>
        <v>0</v>
      </c>
      <c r="L240" s="133">
        <f t="shared" si="72"/>
        <v>0</v>
      </c>
    </row>
    <row r="241" spans="2:12" s="19" customFormat="1" x14ac:dyDescent="0.25">
      <c r="B241" s="158" t="s">
        <v>166</v>
      </c>
      <c r="C241" s="21"/>
      <c r="D241" s="22">
        <f t="shared" ref="D241:L241" si="73">D120*$F$137*$C$5</f>
        <v>0</v>
      </c>
      <c r="E241" s="22">
        <f t="shared" si="73"/>
        <v>0</v>
      </c>
      <c r="F241" s="22">
        <f t="shared" si="73"/>
        <v>0</v>
      </c>
      <c r="G241" s="22">
        <f t="shared" si="73"/>
        <v>0</v>
      </c>
      <c r="H241" s="22">
        <f t="shared" si="73"/>
        <v>0</v>
      </c>
      <c r="I241" s="22">
        <f t="shared" si="73"/>
        <v>0</v>
      </c>
      <c r="J241" s="22">
        <f t="shared" si="73"/>
        <v>0</v>
      </c>
      <c r="K241" s="22">
        <f t="shared" si="73"/>
        <v>0</v>
      </c>
      <c r="L241" s="133">
        <f t="shared" si="73"/>
        <v>0</v>
      </c>
    </row>
    <row r="242" spans="2:12" s="19" customFormat="1" x14ac:dyDescent="0.25">
      <c r="B242" s="158" t="s">
        <v>167</v>
      </c>
      <c r="C242" s="21"/>
      <c r="D242" s="22">
        <f t="shared" ref="D242:L242" si="74">D121*$F$137*$C$5</f>
        <v>0</v>
      </c>
      <c r="E242" s="22">
        <f t="shared" si="74"/>
        <v>0</v>
      </c>
      <c r="F242" s="22">
        <f t="shared" si="74"/>
        <v>0</v>
      </c>
      <c r="G242" s="22">
        <f t="shared" si="74"/>
        <v>0</v>
      </c>
      <c r="H242" s="22">
        <f t="shared" si="74"/>
        <v>0</v>
      </c>
      <c r="I242" s="22">
        <f t="shared" si="74"/>
        <v>0</v>
      </c>
      <c r="J242" s="22">
        <f t="shared" si="74"/>
        <v>0</v>
      </c>
      <c r="K242" s="22">
        <f t="shared" si="74"/>
        <v>0</v>
      </c>
      <c r="L242" s="133">
        <f t="shared" si="74"/>
        <v>0</v>
      </c>
    </row>
    <row r="243" spans="2:12" s="19" customFormat="1" x14ac:dyDescent="0.25">
      <c r="B243" s="158" t="s">
        <v>168</v>
      </c>
      <c r="C243" s="21"/>
      <c r="D243" s="22">
        <f t="shared" ref="D243:L243" si="75">D122*$F$137*$C$5</f>
        <v>61962213.681783251</v>
      </c>
      <c r="E243" s="22">
        <f t="shared" si="75"/>
        <v>69044827.056110695</v>
      </c>
      <c r="F243" s="22">
        <f t="shared" si="75"/>
        <v>74659308.224442735</v>
      </c>
      <c r="G243" s="22">
        <f t="shared" si="75"/>
        <v>76963474.250576481</v>
      </c>
      <c r="H243" s="22">
        <f t="shared" si="75"/>
        <v>80842305.918524221</v>
      </c>
      <c r="I243" s="22">
        <f t="shared" si="75"/>
        <v>90126272.09838587</v>
      </c>
      <c r="J243" s="22">
        <f t="shared" si="75"/>
        <v>121924665.59426929</v>
      </c>
      <c r="K243" s="22">
        <f t="shared" si="75"/>
        <v>183051564.54833344</v>
      </c>
      <c r="L243" s="133">
        <f t="shared" si="75"/>
        <v>262612840.16432852</v>
      </c>
    </row>
    <row r="244" spans="2:12" s="19" customFormat="1" x14ac:dyDescent="0.25">
      <c r="B244" s="158" t="s">
        <v>169</v>
      </c>
      <c r="C244" s="21"/>
      <c r="D244" s="22">
        <f t="shared" ref="D244:L244" si="76">D123*$F$137*$C$5</f>
        <v>0</v>
      </c>
      <c r="E244" s="22">
        <f t="shared" si="76"/>
        <v>0</v>
      </c>
      <c r="F244" s="22">
        <f t="shared" si="76"/>
        <v>0</v>
      </c>
      <c r="G244" s="22">
        <f t="shared" si="76"/>
        <v>0</v>
      </c>
      <c r="H244" s="22">
        <f t="shared" si="76"/>
        <v>0</v>
      </c>
      <c r="I244" s="22">
        <f t="shared" si="76"/>
        <v>0</v>
      </c>
      <c r="J244" s="22">
        <f t="shared" si="76"/>
        <v>0</v>
      </c>
      <c r="K244" s="22">
        <f t="shared" si="76"/>
        <v>0</v>
      </c>
      <c r="L244" s="133">
        <f t="shared" si="76"/>
        <v>0</v>
      </c>
    </row>
    <row r="245" spans="2:12" s="19" customFormat="1" x14ac:dyDescent="0.25">
      <c r="B245" s="158" t="s">
        <v>170</v>
      </c>
      <c r="C245" s="21"/>
      <c r="D245" s="22">
        <f t="shared" ref="D245:L245" si="77">D124*$F$137*$C$5</f>
        <v>0</v>
      </c>
      <c r="E245" s="22">
        <f t="shared" si="77"/>
        <v>0</v>
      </c>
      <c r="F245" s="22">
        <f t="shared" si="77"/>
        <v>0</v>
      </c>
      <c r="G245" s="22">
        <f t="shared" si="77"/>
        <v>0</v>
      </c>
      <c r="H245" s="22">
        <f t="shared" si="77"/>
        <v>0</v>
      </c>
      <c r="I245" s="22">
        <f t="shared" si="77"/>
        <v>0</v>
      </c>
      <c r="J245" s="22">
        <f t="shared" si="77"/>
        <v>0</v>
      </c>
      <c r="K245" s="22">
        <f t="shared" si="77"/>
        <v>0</v>
      </c>
      <c r="L245" s="133">
        <f t="shared" si="77"/>
        <v>0</v>
      </c>
    </row>
    <row r="246" spans="2:12" s="19" customFormat="1" x14ac:dyDescent="0.25">
      <c r="B246" s="158" t="s">
        <v>171</v>
      </c>
      <c r="C246" s="21"/>
      <c r="D246" s="22">
        <f t="shared" ref="D246:L246" si="78">D125*$F$137*$C$5</f>
        <v>0</v>
      </c>
      <c r="E246" s="22">
        <f t="shared" si="78"/>
        <v>0</v>
      </c>
      <c r="F246" s="22">
        <f t="shared" si="78"/>
        <v>0</v>
      </c>
      <c r="G246" s="22">
        <f t="shared" si="78"/>
        <v>0</v>
      </c>
      <c r="H246" s="22">
        <f t="shared" si="78"/>
        <v>0</v>
      </c>
      <c r="I246" s="22">
        <f t="shared" si="78"/>
        <v>0</v>
      </c>
      <c r="J246" s="22">
        <f t="shared" si="78"/>
        <v>0</v>
      </c>
      <c r="K246" s="22">
        <f t="shared" si="78"/>
        <v>0</v>
      </c>
      <c r="L246" s="133">
        <f t="shared" si="78"/>
        <v>0</v>
      </c>
    </row>
    <row r="247" spans="2:12" s="19" customFormat="1" x14ac:dyDescent="0.25">
      <c r="B247" s="158" t="s">
        <v>172</v>
      </c>
      <c r="C247" s="21"/>
      <c r="D247" s="22">
        <f t="shared" ref="D247:L247" si="79">D126*$F$137*$C$5</f>
        <v>0</v>
      </c>
      <c r="E247" s="22">
        <f t="shared" si="79"/>
        <v>0</v>
      </c>
      <c r="F247" s="22">
        <f t="shared" si="79"/>
        <v>0</v>
      </c>
      <c r="G247" s="22">
        <f t="shared" si="79"/>
        <v>0</v>
      </c>
      <c r="H247" s="22">
        <f t="shared" si="79"/>
        <v>0</v>
      </c>
      <c r="I247" s="22">
        <f t="shared" si="79"/>
        <v>0</v>
      </c>
      <c r="J247" s="22">
        <f t="shared" si="79"/>
        <v>0</v>
      </c>
      <c r="K247" s="22">
        <f t="shared" si="79"/>
        <v>0</v>
      </c>
      <c r="L247" s="133">
        <f t="shared" si="79"/>
        <v>0</v>
      </c>
    </row>
    <row r="248" spans="2:12" s="19" customFormat="1" x14ac:dyDescent="0.25">
      <c r="B248" s="158" t="s">
        <v>173</v>
      </c>
      <c r="C248" s="21"/>
      <c r="D248" s="22">
        <f t="shared" ref="D248:L248" si="80">D127*$F$137*$C$5</f>
        <v>133406737.28159109</v>
      </c>
      <c r="E248" s="22">
        <f t="shared" si="80"/>
        <v>148655842.91471946</v>
      </c>
      <c r="F248" s="22">
        <f t="shared" si="80"/>
        <v>160744010.35887778</v>
      </c>
      <c r="G248" s="22">
        <f t="shared" si="80"/>
        <v>165704957.57874709</v>
      </c>
      <c r="H248" s="22">
        <f t="shared" si="80"/>
        <v>174056213.07040739</v>
      </c>
      <c r="I248" s="22">
        <f t="shared" si="80"/>
        <v>194044905.58950809</v>
      </c>
      <c r="J248" s="22">
        <f t="shared" si="80"/>
        <v>199396559.95501837</v>
      </c>
      <c r="K248" s="22">
        <f t="shared" si="80"/>
        <v>203889380.19113687</v>
      </c>
      <c r="L248" s="133">
        <f t="shared" si="80"/>
        <v>240830654.70314258</v>
      </c>
    </row>
    <row r="249" spans="2:12" s="19" customFormat="1" x14ac:dyDescent="0.25">
      <c r="B249" s="158" t="s">
        <v>193</v>
      </c>
      <c r="C249" s="21"/>
      <c r="D249" s="22">
        <f t="shared" ref="D249:L249" si="81">D128*$F$137*$C$5</f>
        <v>0</v>
      </c>
      <c r="E249" s="22">
        <f t="shared" si="81"/>
        <v>0</v>
      </c>
      <c r="F249" s="22">
        <f t="shared" si="81"/>
        <v>0</v>
      </c>
      <c r="G249" s="22">
        <f t="shared" si="81"/>
        <v>0</v>
      </c>
      <c r="H249" s="22">
        <f t="shared" si="81"/>
        <v>0</v>
      </c>
      <c r="I249" s="22">
        <f t="shared" si="81"/>
        <v>0</v>
      </c>
      <c r="J249" s="22">
        <f t="shared" si="81"/>
        <v>0</v>
      </c>
      <c r="K249" s="22">
        <f t="shared" si="81"/>
        <v>0</v>
      </c>
      <c r="L249" s="133">
        <f t="shared" si="81"/>
        <v>0</v>
      </c>
    </row>
    <row r="250" spans="2:12" s="19" customFormat="1" x14ac:dyDescent="0.25">
      <c r="B250" s="158" t="s">
        <v>174</v>
      </c>
      <c r="C250" s="21"/>
      <c r="D250" s="22">
        <f t="shared" ref="D250:L250" si="82">D129*$F$137*$C$5</f>
        <v>0</v>
      </c>
      <c r="E250" s="22">
        <f t="shared" si="82"/>
        <v>0</v>
      </c>
      <c r="F250" s="22">
        <f t="shared" si="82"/>
        <v>0</v>
      </c>
      <c r="G250" s="22">
        <f t="shared" si="82"/>
        <v>0</v>
      </c>
      <c r="H250" s="22">
        <f t="shared" si="82"/>
        <v>0</v>
      </c>
      <c r="I250" s="22">
        <f t="shared" si="82"/>
        <v>0</v>
      </c>
      <c r="J250" s="22">
        <f t="shared" si="82"/>
        <v>0</v>
      </c>
      <c r="K250" s="22">
        <f t="shared" si="82"/>
        <v>0</v>
      </c>
      <c r="L250" s="133">
        <f t="shared" si="82"/>
        <v>0</v>
      </c>
    </row>
    <row r="251" spans="2:12" s="19" customFormat="1" x14ac:dyDescent="0.25">
      <c r="B251" s="158" t="s">
        <v>175</v>
      </c>
      <c r="C251" s="21"/>
      <c r="D251" s="22">
        <f t="shared" ref="D251:L251" si="83">D130*$F$137*$C$5</f>
        <v>0</v>
      </c>
      <c r="E251" s="22">
        <f t="shared" si="83"/>
        <v>0</v>
      </c>
      <c r="F251" s="22">
        <f t="shared" si="83"/>
        <v>0</v>
      </c>
      <c r="G251" s="22">
        <f t="shared" si="83"/>
        <v>0</v>
      </c>
      <c r="H251" s="22">
        <f t="shared" si="83"/>
        <v>0</v>
      </c>
      <c r="I251" s="22">
        <f t="shared" si="83"/>
        <v>0</v>
      </c>
      <c r="J251" s="22">
        <f t="shared" si="83"/>
        <v>0</v>
      </c>
      <c r="K251" s="22">
        <f t="shared" si="83"/>
        <v>0</v>
      </c>
      <c r="L251" s="133">
        <f t="shared" si="83"/>
        <v>0</v>
      </c>
    </row>
    <row r="252" spans="2:12" s="19" customFormat="1" x14ac:dyDescent="0.25">
      <c r="B252" s="158" t="s">
        <v>176</v>
      </c>
      <c r="C252" s="21"/>
      <c r="D252" s="22">
        <f t="shared" ref="D252:L252" si="84">D131*$F$137*$C$5</f>
        <v>0</v>
      </c>
      <c r="E252" s="22">
        <f t="shared" si="84"/>
        <v>0</v>
      </c>
      <c r="F252" s="22">
        <f t="shared" si="84"/>
        <v>0</v>
      </c>
      <c r="G252" s="22">
        <f t="shared" si="84"/>
        <v>0</v>
      </c>
      <c r="H252" s="22">
        <f t="shared" si="84"/>
        <v>0</v>
      </c>
      <c r="I252" s="22">
        <f t="shared" si="84"/>
        <v>0</v>
      </c>
      <c r="J252" s="22">
        <f t="shared" si="84"/>
        <v>0</v>
      </c>
      <c r="K252" s="22">
        <f t="shared" si="84"/>
        <v>0</v>
      </c>
      <c r="L252" s="133">
        <f t="shared" si="84"/>
        <v>0</v>
      </c>
    </row>
    <row r="253" spans="2:12" s="19" customFormat="1" x14ac:dyDescent="0.25">
      <c r="B253" s="158" t="s">
        <v>177</v>
      </c>
      <c r="C253" s="21"/>
      <c r="D253" s="22">
        <f t="shared" ref="D253:L253" si="85">D132*$F$137*$C$5</f>
        <v>193576926.29093009</v>
      </c>
      <c r="E253" s="22">
        <f t="shared" si="85"/>
        <v>215703807.26633361</v>
      </c>
      <c r="F253" s="22">
        <f t="shared" si="85"/>
        <v>233244078.06533444</v>
      </c>
      <c r="G253" s="22">
        <f t="shared" si="85"/>
        <v>240442551.94965416</v>
      </c>
      <c r="H253" s="22">
        <f t="shared" si="85"/>
        <v>252560458.44888553</v>
      </c>
      <c r="I253" s="22">
        <f t="shared" si="85"/>
        <v>281564613.24096853</v>
      </c>
      <c r="J253" s="22">
        <f t="shared" si="85"/>
        <v>297041656.53519112</v>
      </c>
      <c r="K253" s="22">
        <f t="shared" si="85"/>
        <v>295603467.24910522</v>
      </c>
      <c r="L253" s="133">
        <f t="shared" si="85"/>
        <v>312247668.9151324</v>
      </c>
    </row>
    <row r="254" spans="2:12" s="19" customFormat="1" x14ac:dyDescent="0.25">
      <c r="B254" s="472" t="s">
        <v>630</v>
      </c>
      <c r="C254" s="162"/>
      <c r="D254" s="196">
        <f>SUM(D218:D253)</f>
        <v>1511490750.0000002</v>
      </c>
      <c r="E254" s="196">
        <f t="shared" ref="E254:L254" si="86">SUM(E218:E253)</f>
        <v>1684262250</v>
      </c>
      <c r="F254" s="196">
        <f t="shared" si="86"/>
        <v>1821220500</v>
      </c>
      <c r="G254" s="196">
        <f t="shared" si="86"/>
        <v>1877427750.0000002</v>
      </c>
      <c r="H254" s="196">
        <f t="shared" si="86"/>
        <v>1972047000.0000005</v>
      </c>
      <c r="I254" s="196">
        <f t="shared" si="86"/>
        <v>2198517750.0000005</v>
      </c>
      <c r="J254" s="196">
        <f t="shared" si="86"/>
        <v>2422860289.1752582</v>
      </c>
      <c r="K254" s="196">
        <f t="shared" si="86"/>
        <v>2680916246.6012373</v>
      </c>
      <c r="L254" s="197">
        <f t="shared" si="86"/>
        <v>2848283925.6993594</v>
      </c>
    </row>
    <row r="255" spans="2:12" x14ac:dyDescent="0.25">
      <c r="B255" s="43"/>
      <c r="C255" s="43"/>
      <c r="D255" s="43"/>
      <c r="E255" s="43"/>
      <c r="F255" s="44"/>
      <c r="G255" s="44"/>
      <c r="H255" s="44"/>
      <c r="I255" s="44"/>
      <c r="J255" s="44"/>
      <c r="K255" s="44"/>
    </row>
    <row r="256" spans="2:12" x14ac:dyDescent="0.25">
      <c r="B256" s="43"/>
      <c r="C256" s="43"/>
      <c r="D256" s="43"/>
      <c r="E256" s="43"/>
      <c r="F256" s="44"/>
      <c r="G256" s="44"/>
      <c r="H256" s="44"/>
      <c r="I256" s="44"/>
      <c r="J256" s="44"/>
      <c r="K256" s="44"/>
    </row>
    <row r="257" spans="2:11" ht="54" customHeight="1" x14ac:dyDescent="0.25">
      <c r="B257" s="491" t="s">
        <v>656</v>
      </c>
      <c r="C257" s="18" t="s">
        <v>60</v>
      </c>
      <c r="D257" s="27"/>
      <c r="E257" s="27"/>
      <c r="F257" s="27"/>
      <c r="G257" s="27"/>
      <c r="H257" s="46"/>
      <c r="I257" s="46"/>
      <c r="J257" s="46"/>
      <c r="K257" s="46"/>
    </row>
    <row r="258" spans="2:11" x14ac:dyDescent="0.25">
      <c r="B258" s="47" t="s">
        <v>61</v>
      </c>
      <c r="C258" s="48">
        <v>0.1</v>
      </c>
      <c r="D258" s="119"/>
      <c r="E258" s="119"/>
      <c r="F258" s="46"/>
      <c r="G258" s="46"/>
      <c r="H258" s="44"/>
      <c r="I258" s="44"/>
      <c r="J258" s="44"/>
      <c r="K258" s="44"/>
    </row>
    <row r="259" spans="2:11" x14ac:dyDescent="0.25">
      <c r="B259" s="47" t="s">
        <v>62</v>
      </c>
      <c r="C259" s="48">
        <v>0</v>
      </c>
      <c r="D259" s="75"/>
      <c r="E259" s="75"/>
      <c r="F259" s="12"/>
      <c r="G259" s="46"/>
      <c r="H259" s="44"/>
      <c r="I259" s="44"/>
      <c r="J259" s="44"/>
      <c r="K259" s="44"/>
    </row>
    <row r="260" spans="2:11" x14ac:dyDescent="0.25">
      <c r="B260" s="47" t="s">
        <v>63</v>
      </c>
      <c r="C260" s="48">
        <v>0.3</v>
      </c>
      <c r="D260" s="75"/>
      <c r="E260" s="75"/>
      <c r="F260" s="12"/>
      <c r="G260" s="46"/>
      <c r="H260" s="44"/>
      <c r="I260" s="44"/>
      <c r="J260" s="44"/>
      <c r="K260" s="44"/>
    </row>
    <row r="261" spans="2:11" x14ac:dyDescent="0.25">
      <c r="B261" s="47" t="s">
        <v>64</v>
      </c>
      <c r="C261" s="48">
        <v>0.8</v>
      </c>
      <c r="D261" s="75"/>
      <c r="E261" s="75"/>
      <c r="F261" s="12"/>
      <c r="G261" s="46"/>
      <c r="H261" s="44"/>
      <c r="I261" s="44"/>
      <c r="J261" s="44"/>
      <c r="K261" s="44"/>
    </row>
    <row r="262" spans="2:11" x14ac:dyDescent="0.25">
      <c r="B262" s="47" t="s">
        <v>65</v>
      </c>
      <c r="C262" s="48">
        <v>0.8</v>
      </c>
      <c r="D262" s="75"/>
      <c r="E262" s="75"/>
      <c r="F262" s="12"/>
      <c r="G262" s="46"/>
      <c r="H262" s="44"/>
      <c r="I262" s="44"/>
      <c r="J262" s="44"/>
      <c r="K262" s="44"/>
    </row>
    <row r="263" spans="2:11" x14ac:dyDescent="0.25">
      <c r="B263" s="47" t="s">
        <v>66</v>
      </c>
      <c r="C263" s="48">
        <v>0.2</v>
      </c>
      <c r="D263" s="75"/>
      <c r="E263" s="75"/>
      <c r="F263" s="12"/>
      <c r="G263" s="46"/>
      <c r="H263" s="44"/>
      <c r="I263" s="44"/>
      <c r="J263" s="44"/>
      <c r="K263" s="44"/>
    </row>
    <row r="264" spans="2:11" x14ac:dyDescent="0.25">
      <c r="B264" s="49" t="s">
        <v>67</v>
      </c>
      <c r="C264" s="50">
        <v>0.8</v>
      </c>
      <c r="D264" s="75"/>
      <c r="E264" s="75"/>
      <c r="F264" s="12"/>
      <c r="G264" s="46"/>
      <c r="H264" s="44"/>
      <c r="I264" s="44"/>
      <c r="J264" s="44"/>
      <c r="K264" s="44"/>
    </row>
    <row r="265" spans="2:11" x14ac:dyDescent="0.25">
      <c r="B265" s="15"/>
      <c r="C265" s="15"/>
      <c r="D265" s="15"/>
      <c r="E265" s="15"/>
      <c r="F265" s="51"/>
      <c r="G265" s="51"/>
      <c r="H265" s="51"/>
      <c r="I265" s="51"/>
      <c r="J265" s="51"/>
      <c r="K265" s="51"/>
    </row>
    <row r="266" spans="2:11" ht="16.5" thickBot="1" x14ac:dyDescent="0.3">
      <c r="B266" s="15"/>
      <c r="C266" s="15"/>
      <c r="D266" s="15"/>
      <c r="E266" s="15"/>
      <c r="F266" s="51"/>
      <c r="G266" s="51"/>
      <c r="H266" s="51"/>
      <c r="I266" s="51"/>
      <c r="J266" s="51"/>
      <c r="K266" s="51"/>
    </row>
    <row r="267" spans="2:11" x14ac:dyDescent="0.25">
      <c r="B267" s="515" t="s">
        <v>68</v>
      </c>
      <c r="C267" s="516"/>
      <c r="D267" s="120"/>
      <c r="E267" s="120"/>
      <c r="F267" s="117"/>
    </row>
    <row r="268" spans="2:11" x14ac:dyDescent="0.25">
      <c r="B268" s="5" t="s">
        <v>4</v>
      </c>
      <c r="C268" s="6">
        <f>C259</f>
        <v>0</v>
      </c>
      <c r="D268" s="13"/>
      <c r="E268" s="13"/>
      <c r="F268" s="117"/>
    </row>
    <row r="269" spans="2:11" x14ac:dyDescent="0.25">
      <c r="B269" s="7" t="s">
        <v>5</v>
      </c>
      <c r="C269" s="8">
        <f>C263</f>
        <v>0.2</v>
      </c>
      <c r="D269" s="13"/>
      <c r="E269" s="13"/>
      <c r="F269" s="117"/>
    </row>
    <row r="270" spans="2:11" x14ac:dyDescent="0.25">
      <c r="B270" s="7" t="s">
        <v>2</v>
      </c>
      <c r="C270" s="8">
        <f>C262</f>
        <v>0.8</v>
      </c>
      <c r="D270" s="13"/>
      <c r="E270" s="13"/>
      <c r="F270" s="117"/>
    </row>
    <row r="271" spans="2:11" x14ac:dyDescent="0.25">
      <c r="B271" s="7" t="s">
        <v>6</v>
      </c>
      <c r="C271" s="8">
        <f>C262</f>
        <v>0.8</v>
      </c>
      <c r="D271" s="13"/>
      <c r="E271" s="13"/>
      <c r="F271" s="117"/>
    </row>
    <row r="272" spans="2:11" x14ac:dyDescent="0.25">
      <c r="B272" s="9" t="s">
        <v>50</v>
      </c>
      <c r="C272" s="8">
        <f>C259</f>
        <v>0</v>
      </c>
      <c r="D272" s="13"/>
      <c r="E272" s="13"/>
      <c r="F272" s="117"/>
    </row>
    <row r="273" spans="2:11" x14ac:dyDescent="0.25">
      <c r="B273" s="9" t="s">
        <v>7</v>
      </c>
      <c r="C273" s="8">
        <f>C262</f>
        <v>0.8</v>
      </c>
      <c r="D273" s="13"/>
      <c r="E273" s="13"/>
      <c r="F273" s="117"/>
    </row>
    <row r="274" spans="2:11" x14ac:dyDescent="0.25">
      <c r="B274" s="7" t="s">
        <v>1</v>
      </c>
      <c r="C274" s="8">
        <f>C262</f>
        <v>0.8</v>
      </c>
      <c r="D274" s="13"/>
      <c r="E274" s="13"/>
      <c r="F274" s="117"/>
    </row>
    <row r="275" spans="2:11" x14ac:dyDescent="0.25">
      <c r="B275" s="7" t="s">
        <v>12</v>
      </c>
      <c r="C275" s="8">
        <f>C262</f>
        <v>0.8</v>
      </c>
      <c r="D275" s="13"/>
      <c r="E275" s="13"/>
      <c r="F275" s="117"/>
    </row>
    <row r="276" spans="2:11" x14ac:dyDescent="0.25">
      <c r="B276" s="7" t="s">
        <v>59</v>
      </c>
      <c r="C276" s="8">
        <f>C262</f>
        <v>0.8</v>
      </c>
      <c r="D276" s="13"/>
      <c r="E276" s="13"/>
      <c r="F276" s="117"/>
    </row>
    <row r="277" spans="2:11" x14ac:dyDescent="0.25">
      <c r="B277" s="7" t="s">
        <v>8</v>
      </c>
      <c r="C277" s="8">
        <f>C262</f>
        <v>0.8</v>
      </c>
      <c r="D277" s="13"/>
      <c r="E277" s="13"/>
      <c r="F277" s="117"/>
    </row>
    <row r="278" spans="2:11" s="14" customFormat="1" x14ac:dyDescent="0.25">
      <c r="B278" s="9" t="s">
        <v>9</v>
      </c>
      <c r="C278" s="8">
        <f>C259</f>
        <v>0</v>
      </c>
      <c r="D278" s="13"/>
      <c r="E278" s="13"/>
      <c r="F278" s="117"/>
      <c r="G278" s="2"/>
      <c r="H278" s="2"/>
      <c r="I278" s="2"/>
      <c r="J278" s="2"/>
      <c r="K278" s="2"/>
    </row>
    <row r="279" spans="2:11" s="14" customFormat="1" ht="16.5" thickBot="1" x14ac:dyDescent="0.3">
      <c r="B279" s="10" t="s">
        <v>10</v>
      </c>
      <c r="C279" s="11">
        <f>C263</f>
        <v>0.2</v>
      </c>
      <c r="D279" s="13"/>
      <c r="E279" s="13"/>
      <c r="F279" s="117"/>
      <c r="G279" s="2"/>
      <c r="H279" s="2"/>
      <c r="I279" s="2"/>
      <c r="J279" s="2"/>
      <c r="K279" s="2"/>
    </row>
    <row r="280" spans="2:11" x14ac:dyDescent="0.25">
      <c r="B280" s="14"/>
      <c r="C280" s="15"/>
      <c r="D280" s="15"/>
      <c r="E280" s="15"/>
    </row>
    <row r="281" spans="2:11" ht="16.5" thickBot="1" x14ac:dyDescent="0.3">
      <c r="B281" s="14"/>
      <c r="C281" s="15"/>
      <c r="D281" s="15"/>
      <c r="E281" s="15"/>
    </row>
    <row r="282" spans="2:11" ht="47.25" x14ac:dyDescent="0.25">
      <c r="B282" s="494" t="s">
        <v>664</v>
      </c>
      <c r="C282" s="52" t="s">
        <v>13</v>
      </c>
      <c r="D282" s="28"/>
      <c r="E282" s="28"/>
    </row>
    <row r="283" spans="2:11" ht="16.5" thickBot="1" x14ac:dyDescent="0.3">
      <c r="B283" s="10"/>
      <c r="C283" s="53">
        <v>0.25</v>
      </c>
      <c r="D283" s="72"/>
      <c r="E283" s="72"/>
    </row>
    <row r="284" spans="2:11" x14ac:dyDescent="0.25">
      <c r="B284" s="12"/>
      <c r="C284" s="54"/>
      <c r="D284" s="54"/>
      <c r="E284" s="54"/>
    </row>
    <row r="285" spans="2:11" ht="16.5" thickBot="1" x14ac:dyDescent="0.3">
      <c r="B285" s="14"/>
      <c r="C285" s="15"/>
      <c r="D285" s="15"/>
      <c r="E285" s="15"/>
    </row>
    <row r="286" spans="2:11" ht="18.75" x14ac:dyDescent="0.35">
      <c r="B286" s="55" t="s">
        <v>75</v>
      </c>
      <c r="C286" s="56" t="s">
        <v>0</v>
      </c>
      <c r="D286" s="59"/>
      <c r="E286" s="59"/>
    </row>
    <row r="287" spans="2:11" x14ac:dyDescent="0.25">
      <c r="B287" s="5" t="s">
        <v>4</v>
      </c>
      <c r="C287" s="6">
        <f t="shared" ref="C287:C298" si="87">C268*$C$283</f>
        <v>0</v>
      </c>
      <c r="D287" s="13"/>
      <c r="E287" s="13"/>
    </row>
    <row r="288" spans="2:11" x14ac:dyDescent="0.25">
      <c r="B288" s="7" t="s">
        <v>5</v>
      </c>
      <c r="C288" s="8">
        <f t="shared" si="87"/>
        <v>0.05</v>
      </c>
      <c r="D288" s="13"/>
      <c r="E288" s="13"/>
    </row>
    <row r="289" spans="2:12" s="14" customFormat="1" x14ac:dyDescent="0.25">
      <c r="B289" s="7" t="s">
        <v>2</v>
      </c>
      <c r="C289" s="8">
        <f t="shared" si="87"/>
        <v>0.2</v>
      </c>
      <c r="D289" s="13"/>
      <c r="E289" s="13"/>
      <c r="F289" s="2"/>
      <c r="G289" s="2"/>
      <c r="H289" s="2"/>
      <c r="I289" s="2"/>
      <c r="J289" s="2"/>
      <c r="K289" s="2"/>
    </row>
    <row r="290" spans="2:12" s="14" customFormat="1" x14ac:dyDescent="0.25">
      <c r="B290" s="7" t="s">
        <v>6</v>
      </c>
      <c r="C290" s="8">
        <f t="shared" si="87"/>
        <v>0.2</v>
      </c>
      <c r="D290" s="13"/>
      <c r="E290" s="13"/>
      <c r="F290" s="2"/>
      <c r="G290" s="2"/>
      <c r="H290" s="2"/>
      <c r="I290" s="2"/>
      <c r="J290" s="2"/>
      <c r="K290" s="2"/>
    </row>
    <row r="291" spans="2:12" x14ac:dyDescent="0.25">
      <c r="B291" s="7" t="s">
        <v>50</v>
      </c>
      <c r="C291" s="8">
        <f t="shared" si="87"/>
        <v>0</v>
      </c>
      <c r="D291" s="13"/>
      <c r="E291" s="13"/>
    </row>
    <row r="292" spans="2:12" x14ac:dyDescent="0.25">
      <c r="B292" s="9" t="s">
        <v>7</v>
      </c>
      <c r="C292" s="8">
        <f t="shared" si="87"/>
        <v>0.2</v>
      </c>
      <c r="D292" s="13"/>
      <c r="E292" s="13"/>
    </row>
    <row r="293" spans="2:12" x14ac:dyDescent="0.25">
      <c r="B293" s="7" t="s">
        <v>1</v>
      </c>
      <c r="C293" s="8">
        <f t="shared" si="87"/>
        <v>0.2</v>
      </c>
      <c r="D293" s="13"/>
      <c r="E293" s="13"/>
    </row>
    <row r="294" spans="2:12" x14ac:dyDescent="0.25">
      <c r="B294" s="7" t="s">
        <v>12</v>
      </c>
      <c r="C294" s="8">
        <f t="shared" si="87"/>
        <v>0.2</v>
      </c>
      <c r="D294" s="13"/>
      <c r="E294" s="13"/>
    </row>
    <row r="295" spans="2:12" x14ac:dyDescent="0.25">
      <c r="B295" s="7" t="s">
        <v>58</v>
      </c>
      <c r="C295" s="8">
        <f t="shared" si="87"/>
        <v>0.2</v>
      </c>
      <c r="D295" s="13"/>
      <c r="E295" s="13"/>
    </row>
    <row r="296" spans="2:12" x14ac:dyDescent="0.25">
      <c r="B296" s="7" t="s">
        <v>8</v>
      </c>
      <c r="C296" s="8">
        <f t="shared" si="87"/>
        <v>0.2</v>
      </c>
      <c r="D296" s="13"/>
      <c r="E296" s="13"/>
    </row>
    <row r="297" spans="2:12" x14ac:dyDescent="0.25">
      <c r="B297" s="7" t="s">
        <v>9</v>
      </c>
      <c r="C297" s="8">
        <f t="shared" si="87"/>
        <v>0</v>
      </c>
      <c r="D297" s="13"/>
      <c r="E297" s="13"/>
    </row>
    <row r="298" spans="2:12" ht="16.5" thickBot="1" x14ac:dyDescent="0.3">
      <c r="B298" s="10" t="s">
        <v>10</v>
      </c>
      <c r="C298" s="11">
        <f t="shared" si="87"/>
        <v>0.05</v>
      </c>
      <c r="D298" s="13"/>
      <c r="E298" s="13"/>
      <c r="F298" s="57"/>
      <c r="G298" s="57"/>
      <c r="H298" s="57"/>
      <c r="I298" s="57"/>
    </row>
    <row r="299" spans="2:12" x14ac:dyDescent="0.25">
      <c r="B299" s="12"/>
      <c r="C299" s="54"/>
      <c r="D299" s="54"/>
      <c r="E299" s="54"/>
      <c r="F299" s="57"/>
      <c r="G299" s="57"/>
      <c r="H299" s="57"/>
      <c r="I299" s="57"/>
    </row>
    <row r="300" spans="2:12" ht="16.5" thickBot="1" x14ac:dyDescent="0.3">
      <c r="B300" s="58"/>
      <c r="C300" s="59"/>
      <c r="D300" s="59"/>
      <c r="E300" s="59"/>
      <c r="H300" s="60"/>
      <c r="I300" s="60"/>
    </row>
    <row r="301" spans="2:12" ht="50.25" x14ac:dyDescent="0.25">
      <c r="B301" s="494" t="s">
        <v>665</v>
      </c>
      <c r="C301" s="52" t="s">
        <v>19</v>
      </c>
      <c r="D301" s="28"/>
      <c r="E301" s="28"/>
    </row>
    <row r="302" spans="2:12" ht="16.5" thickBot="1" x14ac:dyDescent="0.3">
      <c r="B302" s="10"/>
      <c r="C302" s="53">
        <v>0.35</v>
      </c>
      <c r="D302" s="72"/>
      <c r="E302" s="72"/>
    </row>
    <row r="303" spans="2:12" x14ac:dyDescent="0.25">
      <c r="B303" s="14"/>
      <c r="C303" s="15"/>
      <c r="D303" s="15"/>
      <c r="E303" s="15"/>
    </row>
    <row r="304" spans="2:12" s="19" customFormat="1" x14ac:dyDescent="0.25">
      <c r="B304" s="61" t="s">
        <v>101</v>
      </c>
      <c r="C304" s="17" t="s">
        <v>92</v>
      </c>
      <c r="D304" s="17">
        <v>2005</v>
      </c>
      <c r="E304" s="17">
        <v>2006</v>
      </c>
      <c r="F304" s="17">
        <v>2007</v>
      </c>
      <c r="G304" s="17">
        <v>2008</v>
      </c>
      <c r="H304" s="17">
        <v>2009</v>
      </c>
      <c r="I304" s="17">
        <v>2010</v>
      </c>
      <c r="J304" s="17">
        <v>2011</v>
      </c>
      <c r="K304" s="17">
        <v>2012</v>
      </c>
      <c r="L304" s="18">
        <v>2013</v>
      </c>
    </row>
    <row r="305" spans="2:13" s="19" customFormat="1" x14ac:dyDescent="0.25">
      <c r="B305" s="160" t="s">
        <v>16</v>
      </c>
      <c r="C305" s="28"/>
      <c r="D305" s="85"/>
      <c r="E305" s="85"/>
      <c r="F305" s="85"/>
      <c r="G305" s="85"/>
      <c r="H305" s="85"/>
      <c r="I305" s="85"/>
      <c r="J305" s="85"/>
      <c r="K305" s="85"/>
      <c r="L305" s="86"/>
      <c r="M305" s="224"/>
    </row>
    <row r="306" spans="2:13" s="19" customFormat="1" x14ac:dyDescent="0.25">
      <c r="B306" s="158" t="s">
        <v>143</v>
      </c>
      <c r="C306" s="21"/>
      <c r="D306" s="173">
        <f t="shared" ref="D306:L306" si="88">((D142-$C$302)*$C$287)/10^3</f>
        <v>0</v>
      </c>
      <c r="E306" s="173">
        <f t="shared" si="88"/>
        <v>0</v>
      </c>
      <c r="F306" s="173">
        <f t="shared" si="88"/>
        <v>0</v>
      </c>
      <c r="G306" s="173">
        <f t="shared" si="88"/>
        <v>0</v>
      </c>
      <c r="H306" s="173">
        <f t="shared" si="88"/>
        <v>0</v>
      </c>
      <c r="I306" s="173">
        <f t="shared" si="88"/>
        <v>0</v>
      </c>
      <c r="J306" s="173">
        <f t="shared" si="88"/>
        <v>0</v>
      </c>
      <c r="K306" s="173">
        <f t="shared" si="88"/>
        <v>0</v>
      </c>
      <c r="L306" s="174">
        <f t="shared" si="88"/>
        <v>0</v>
      </c>
    </row>
    <row r="307" spans="2:13" s="19" customFormat="1" x14ac:dyDescent="0.25">
      <c r="B307" s="158" t="s">
        <v>144</v>
      </c>
      <c r="C307" s="21"/>
      <c r="D307" s="173">
        <f t="shared" ref="D307:L307" si="89">((D143-$C$302)*$C$287)/10^3</f>
        <v>0</v>
      </c>
      <c r="E307" s="173">
        <f t="shared" si="89"/>
        <v>0</v>
      </c>
      <c r="F307" s="173">
        <f t="shared" si="89"/>
        <v>0</v>
      </c>
      <c r="G307" s="173">
        <f t="shared" si="89"/>
        <v>0</v>
      </c>
      <c r="H307" s="173">
        <f t="shared" si="89"/>
        <v>0</v>
      </c>
      <c r="I307" s="173">
        <f t="shared" si="89"/>
        <v>0</v>
      </c>
      <c r="J307" s="173">
        <f t="shared" si="89"/>
        <v>0</v>
      </c>
      <c r="K307" s="173">
        <f t="shared" si="89"/>
        <v>0</v>
      </c>
      <c r="L307" s="174">
        <f t="shared" si="89"/>
        <v>0</v>
      </c>
    </row>
    <row r="308" spans="2:13" s="19" customFormat="1" x14ac:dyDescent="0.25">
      <c r="B308" s="158" t="s">
        <v>145</v>
      </c>
      <c r="C308" s="21"/>
      <c r="D308" s="173">
        <f t="shared" ref="D308:L308" si="90">((D144-$C$302)*$C$287)/10^3</f>
        <v>0</v>
      </c>
      <c r="E308" s="173">
        <f t="shared" si="90"/>
        <v>0</v>
      </c>
      <c r="F308" s="173">
        <f t="shared" si="90"/>
        <v>0</v>
      </c>
      <c r="G308" s="173">
        <f t="shared" si="90"/>
        <v>0</v>
      </c>
      <c r="H308" s="173">
        <f t="shared" si="90"/>
        <v>0</v>
      </c>
      <c r="I308" s="173">
        <f t="shared" si="90"/>
        <v>0</v>
      </c>
      <c r="J308" s="173">
        <f t="shared" si="90"/>
        <v>0</v>
      </c>
      <c r="K308" s="173">
        <f t="shared" si="90"/>
        <v>0</v>
      </c>
      <c r="L308" s="174">
        <f t="shared" si="90"/>
        <v>0</v>
      </c>
    </row>
    <row r="309" spans="2:13" s="19" customFormat="1" x14ac:dyDescent="0.25">
      <c r="B309" s="158" t="s">
        <v>146</v>
      </c>
      <c r="C309" s="21"/>
      <c r="D309" s="173">
        <f t="shared" ref="D309:L309" si="91">((D145-$C$302)*$C$287)/10^3</f>
        <v>0</v>
      </c>
      <c r="E309" s="173">
        <f t="shared" si="91"/>
        <v>0</v>
      </c>
      <c r="F309" s="173">
        <f t="shared" si="91"/>
        <v>0</v>
      </c>
      <c r="G309" s="173">
        <f t="shared" si="91"/>
        <v>0</v>
      </c>
      <c r="H309" s="173">
        <f t="shared" si="91"/>
        <v>0</v>
      </c>
      <c r="I309" s="173">
        <f t="shared" si="91"/>
        <v>0</v>
      </c>
      <c r="J309" s="173">
        <f t="shared" si="91"/>
        <v>0</v>
      </c>
      <c r="K309" s="173">
        <f t="shared" si="91"/>
        <v>0</v>
      </c>
      <c r="L309" s="174">
        <f t="shared" si="91"/>
        <v>0</v>
      </c>
    </row>
    <row r="310" spans="2:13" s="19" customFormat="1" x14ac:dyDescent="0.25">
      <c r="B310" s="158" t="s">
        <v>147</v>
      </c>
      <c r="C310" s="21"/>
      <c r="D310" s="173">
        <f t="shared" ref="D310:L310" si="92">((D146-$C$302)*$C$287)/10^3</f>
        <v>0</v>
      </c>
      <c r="E310" s="173">
        <f t="shared" si="92"/>
        <v>0</v>
      </c>
      <c r="F310" s="173">
        <f t="shared" si="92"/>
        <v>0</v>
      </c>
      <c r="G310" s="173">
        <f t="shared" si="92"/>
        <v>0</v>
      </c>
      <c r="H310" s="173">
        <f t="shared" si="92"/>
        <v>0</v>
      </c>
      <c r="I310" s="173">
        <f t="shared" si="92"/>
        <v>0</v>
      </c>
      <c r="J310" s="173">
        <f t="shared" si="92"/>
        <v>0</v>
      </c>
      <c r="K310" s="173">
        <f t="shared" si="92"/>
        <v>0</v>
      </c>
      <c r="L310" s="174">
        <f t="shared" si="92"/>
        <v>0</v>
      </c>
    </row>
    <row r="311" spans="2:13" s="19" customFormat="1" x14ac:dyDescent="0.25">
      <c r="B311" s="158" t="s">
        <v>148</v>
      </c>
      <c r="C311" s="21"/>
      <c r="D311" s="173">
        <f t="shared" ref="D311:L311" si="93">((D147-$C$302)*$C$287)/10^3</f>
        <v>0</v>
      </c>
      <c r="E311" s="173">
        <f t="shared" si="93"/>
        <v>0</v>
      </c>
      <c r="F311" s="173">
        <f t="shared" si="93"/>
        <v>0</v>
      </c>
      <c r="G311" s="173">
        <f t="shared" si="93"/>
        <v>0</v>
      </c>
      <c r="H311" s="173">
        <f t="shared" si="93"/>
        <v>0</v>
      </c>
      <c r="I311" s="173">
        <f t="shared" si="93"/>
        <v>0</v>
      </c>
      <c r="J311" s="173">
        <f t="shared" si="93"/>
        <v>0</v>
      </c>
      <c r="K311" s="173">
        <f t="shared" si="93"/>
        <v>0</v>
      </c>
      <c r="L311" s="174">
        <f t="shared" si="93"/>
        <v>0</v>
      </c>
    </row>
    <row r="312" spans="2:13" s="19" customFormat="1" x14ac:dyDescent="0.25">
      <c r="B312" s="158" t="s">
        <v>149</v>
      </c>
      <c r="C312" s="21"/>
      <c r="D312" s="173">
        <f t="shared" ref="D312:L312" si="94">((D148-$C$302)*$C$287)/10^3</f>
        <v>0</v>
      </c>
      <c r="E312" s="173">
        <f t="shared" si="94"/>
        <v>0</v>
      </c>
      <c r="F312" s="173">
        <f t="shared" si="94"/>
        <v>0</v>
      </c>
      <c r="G312" s="173">
        <f t="shared" si="94"/>
        <v>0</v>
      </c>
      <c r="H312" s="173">
        <f t="shared" si="94"/>
        <v>0</v>
      </c>
      <c r="I312" s="173">
        <f t="shared" si="94"/>
        <v>0</v>
      </c>
      <c r="J312" s="173">
        <f t="shared" si="94"/>
        <v>0</v>
      </c>
      <c r="K312" s="173">
        <f t="shared" si="94"/>
        <v>0</v>
      </c>
      <c r="L312" s="174">
        <f t="shared" si="94"/>
        <v>0</v>
      </c>
    </row>
    <row r="313" spans="2:13" s="19" customFormat="1" x14ac:dyDescent="0.25">
      <c r="B313" s="158" t="s">
        <v>150</v>
      </c>
      <c r="C313" s="21"/>
      <c r="D313" s="173">
        <f t="shared" ref="D313:L313" si="95">((D149-$C$302)*$C$287)/10^3</f>
        <v>0</v>
      </c>
      <c r="E313" s="173">
        <f t="shared" si="95"/>
        <v>0</v>
      </c>
      <c r="F313" s="173">
        <f t="shared" si="95"/>
        <v>0</v>
      </c>
      <c r="G313" s="173">
        <f t="shared" si="95"/>
        <v>0</v>
      </c>
      <c r="H313" s="173">
        <f t="shared" si="95"/>
        <v>0</v>
      </c>
      <c r="I313" s="173">
        <f t="shared" si="95"/>
        <v>0</v>
      </c>
      <c r="J313" s="173">
        <f t="shared" si="95"/>
        <v>0</v>
      </c>
      <c r="K313" s="173">
        <f t="shared" si="95"/>
        <v>0</v>
      </c>
      <c r="L313" s="174">
        <f t="shared" si="95"/>
        <v>0</v>
      </c>
    </row>
    <row r="314" spans="2:13" s="19" customFormat="1" x14ac:dyDescent="0.25">
      <c r="B314" s="158" t="s">
        <v>151</v>
      </c>
      <c r="C314" s="21"/>
      <c r="D314" s="173">
        <f t="shared" ref="D314:L314" si="96">((D150-$C$302)*$C$287)/10^3</f>
        <v>0</v>
      </c>
      <c r="E314" s="173">
        <f t="shared" si="96"/>
        <v>0</v>
      </c>
      <c r="F314" s="173">
        <f t="shared" si="96"/>
        <v>0</v>
      </c>
      <c r="G314" s="173">
        <f t="shared" si="96"/>
        <v>0</v>
      </c>
      <c r="H314" s="173">
        <f t="shared" si="96"/>
        <v>0</v>
      </c>
      <c r="I314" s="173">
        <f t="shared" si="96"/>
        <v>0</v>
      </c>
      <c r="J314" s="173">
        <f t="shared" si="96"/>
        <v>0</v>
      </c>
      <c r="K314" s="173">
        <f t="shared" si="96"/>
        <v>0</v>
      </c>
      <c r="L314" s="174">
        <f t="shared" si="96"/>
        <v>0</v>
      </c>
    </row>
    <row r="315" spans="2:13" s="19" customFormat="1" x14ac:dyDescent="0.25">
      <c r="B315" s="158" t="s">
        <v>152</v>
      </c>
      <c r="C315" s="21"/>
      <c r="D315" s="173">
        <f t="shared" ref="D315:L315" si="97">((D151-$C$302)*$C$287)/10^3</f>
        <v>0</v>
      </c>
      <c r="E315" s="173">
        <f t="shared" si="97"/>
        <v>0</v>
      </c>
      <c r="F315" s="173">
        <f t="shared" si="97"/>
        <v>0</v>
      </c>
      <c r="G315" s="173">
        <f t="shared" si="97"/>
        <v>0</v>
      </c>
      <c r="H315" s="173">
        <f t="shared" si="97"/>
        <v>0</v>
      </c>
      <c r="I315" s="173">
        <f t="shared" si="97"/>
        <v>0</v>
      </c>
      <c r="J315" s="173">
        <f t="shared" si="97"/>
        <v>0</v>
      </c>
      <c r="K315" s="173">
        <f t="shared" si="97"/>
        <v>0</v>
      </c>
      <c r="L315" s="174">
        <f t="shared" si="97"/>
        <v>0</v>
      </c>
    </row>
    <row r="316" spans="2:13" s="19" customFormat="1" x14ac:dyDescent="0.25">
      <c r="B316" s="158" t="s">
        <v>153</v>
      </c>
      <c r="C316" s="21"/>
      <c r="D316" s="173">
        <f t="shared" ref="D316:L316" si="98">((D152-$C$302)*$C$287)/10^3</f>
        <v>0</v>
      </c>
      <c r="E316" s="173">
        <f t="shared" si="98"/>
        <v>0</v>
      </c>
      <c r="F316" s="173">
        <f t="shared" si="98"/>
        <v>0</v>
      </c>
      <c r="G316" s="173">
        <f t="shared" si="98"/>
        <v>0</v>
      </c>
      <c r="H316" s="173">
        <f t="shared" si="98"/>
        <v>0</v>
      </c>
      <c r="I316" s="173">
        <f t="shared" si="98"/>
        <v>0</v>
      </c>
      <c r="J316" s="173">
        <f t="shared" si="98"/>
        <v>0</v>
      </c>
      <c r="K316" s="173">
        <f t="shared" si="98"/>
        <v>0</v>
      </c>
      <c r="L316" s="174">
        <f t="shared" si="98"/>
        <v>0</v>
      </c>
    </row>
    <row r="317" spans="2:13" s="19" customFormat="1" x14ac:dyDescent="0.25">
      <c r="B317" s="158" t="s">
        <v>154</v>
      </c>
      <c r="C317" s="21"/>
      <c r="D317" s="173">
        <f t="shared" ref="D317:L317" si="99">((D153-$C$302)*$C$287)/10^3</f>
        <v>0</v>
      </c>
      <c r="E317" s="173">
        <f t="shared" si="99"/>
        <v>0</v>
      </c>
      <c r="F317" s="173">
        <f t="shared" si="99"/>
        <v>0</v>
      </c>
      <c r="G317" s="173">
        <f t="shared" si="99"/>
        <v>0</v>
      </c>
      <c r="H317" s="173">
        <f t="shared" si="99"/>
        <v>0</v>
      </c>
      <c r="I317" s="173">
        <f t="shared" si="99"/>
        <v>0</v>
      </c>
      <c r="J317" s="173">
        <f t="shared" si="99"/>
        <v>0</v>
      </c>
      <c r="K317" s="173">
        <f t="shared" si="99"/>
        <v>0</v>
      </c>
      <c r="L317" s="174">
        <f t="shared" si="99"/>
        <v>0</v>
      </c>
    </row>
    <row r="318" spans="2:13" s="19" customFormat="1" x14ac:dyDescent="0.25">
      <c r="B318" s="158" t="s">
        <v>155</v>
      </c>
      <c r="C318" s="21"/>
      <c r="D318" s="173">
        <f t="shared" ref="D318:L318" si="100">((D154-$C$302)*$C$287)/10^3</f>
        <v>0</v>
      </c>
      <c r="E318" s="173">
        <f t="shared" si="100"/>
        <v>0</v>
      </c>
      <c r="F318" s="173">
        <f t="shared" si="100"/>
        <v>0</v>
      </c>
      <c r="G318" s="173">
        <f t="shared" si="100"/>
        <v>0</v>
      </c>
      <c r="H318" s="173">
        <f t="shared" si="100"/>
        <v>0</v>
      </c>
      <c r="I318" s="173">
        <f t="shared" si="100"/>
        <v>0</v>
      </c>
      <c r="J318" s="173">
        <f t="shared" si="100"/>
        <v>0</v>
      </c>
      <c r="K318" s="173">
        <f t="shared" si="100"/>
        <v>0</v>
      </c>
      <c r="L318" s="174">
        <f t="shared" si="100"/>
        <v>0</v>
      </c>
    </row>
    <row r="319" spans="2:13" s="19" customFormat="1" x14ac:dyDescent="0.25">
      <c r="B319" s="158" t="s">
        <v>156</v>
      </c>
      <c r="C319" s="21"/>
      <c r="D319" s="173">
        <f t="shared" ref="D319:L319" si="101">((D155-$C$302)*$C$287)/10^3</f>
        <v>0</v>
      </c>
      <c r="E319" s="173">
        <f t="shared" si="101"/>
        <v>0</v>
      </c>
      <c r="F319" s="173">
        <f t="shared" si="101"/>
        <v>0</v>
      </c>
      <c r="G319" s="173">
        <f t="shared" si="101"/>
        <v>0</v>
      </c>
      <c r="H319" s="173">
        <f t="shared" si="101"/>
        <v>0</v>
      </c>
      <c r="I319" s="173">
        <f t="shared" si="101"/>
        <v>0</v>
      </c>
      <c r="J319" s="173">
        <f t="shared" si="101"/>
        <v>0</v>
      </c>
      <c r="K319" s="173">
        <f t="shared" si="101"/>
        <v>0</v>
      </c>
      <c r="L319" s="174">
        <f t="shared" si="101"/>
        <v>0</v>
      </c>
    </row>
    <row r="320" spans="2:13" s="19" customFormat="1" x14ac:dyDescent="0.25">
      <c r="B320" s="158" t="s">
        <v>157</v>
      </c>
      <c r="C320" s="21"/>
      <c r="D320" s="173">
        <f t="shared" ref="D320:L320" si="102">((D156-$C$302)*$C$287)/10^3</f>
        <v>0</v>
      </c>
      <c r="E320" s="173">
        <f t="shared" si="102"/>
        <v>0</v>
      </c>
      <c r="F320" s="173">
        <f t="shared" si="102"/>
        <v>0</v>
      </c>
      <c r="G320" s="173">
        <f t="shared" si="102"/>
        <v>0</v>
      </c>
      <c r="H320" s="173">
        <f t="shared" si="102"/>
        <v>0</v>
      </c>
      <c r="I320" s="173">
        <f t="shared" si="102"/>
        <v>0</v>
      </c>
      <c r="J320" s="173">
        <f t="shared" si="102"/>
        <v>0</v>
      </c>
      <c r="K320" s="173">
        <f t="shared" si="102"/>
        <v>0</v>
      </c>
      <c r="L320" s="174">
        <f t="shared" si="102"/>
        <v>0</v>
      </c>
    </row>
    <row r="321" spans="2:12" s="19" customFormat="1" x14ac:dyDescent="0.25">
      <c r="B321" s="158" t="s">
        <v>158</v>
      </c>
      <c r="C321" s="21"/>
      <c r="D321" s="173">
        <f t="shared" ref="D321:L321" si="103">((D157-$C$302)*$C$287)/10^3</f>
        <v>0</v>
      </c>
      <c r="E321" s="173">
        <f t="shared" si="103"/>
        <v>0</v>
      </c>
      <c r="F321" s="173">
        <f t="shared" si="103"/>
        <v>0</v>
      </c>
      <c r="G321" s="173">
        <f t="shared" si="103"/>
        <v>0</v>
      </c>
      <c r="H321" s="173">
        <f t="shared" si="103"/>
        <v>0</v>
      </c>
      <c r="I321" s="173">
        <f t="shared" si="103"/>
        <v>0</v>
      </c>
      <c r="J321" s="173">
        <f t="shared" si="103"/>
        <v>0</v>
      </c>
      <c r="K321" s="173">
        <f t="shared" si="103"/>
        <v>0</v>
      </c>
      <c r="L321" s="174">
        <f t="shared" si="103"/>
        <v>0</v>
      </c>
    </row>
    <row r="322" spans="2:12" s="19" customFormat="1" x14ac:dyDescent="0.25">
      <c r="B322" s="158" t="s">
        <v>159</v>
      </c>
      <c r="C322" s="21"/>
      <c r="D322" s="173">
        <f t="shared" ref="D322:L322" si="104">((D158-$C$302)*$C$287)/10^3</f>
        <v>0</v>
      </c>
      <c r="E322" s="173">
        <f t="shared" si="104"/>
        <v>0</v>
      </c>
      <c r="F322" s="173">
        <f t="shared" si="104"/>
        <v>0</v>
      </c>
      <c r="G322" s="173">
        <f t="shared" si="104"/>
        <v>0</v>
      </c>
      <c r="H322" s="173">
        <f t="shared" si="104"/>
        <v>0</v>
      </c>
      <c r="I322" s="173">
        <f t="shared" si="104"/>
        <v>0</v>
      </c>
      <c r="J322" s="173">
        <f t="shared" si="104"/>
        <v>0</v>
      </c>
      <c r="K322" s="173">
        <f t="shared" si="104"/>
        <v>0</v>
      </c>
      <c r="L322" s="174">
        <f t="shared" si="104"/>
        <v>0</v>
      </c>
    </row>
    <row r="323" spans="2:12" s="19" customFormat="1" x14ac:dyDescent="0.25">
      <c r="B323" s="158" t="s">
        <v>160</v>
      </c>
      <c r="C323" s="21"/>
      <c r="D323" s="173">
        <f t="shared" ref="D323:L323" si="105">((D159-$C$302)*$C$287)/10^3</f>
        <v>0</v>
      </c>
      <c r="E323" s="173">
        <f t="shared" si="105"/>
        <v>0</v>
      </c>
      <c r="F323" s="173">
        <f t="shared" si="105"/>
        <v>0</v>
      </c>
      <c r="G323" s="173">
        <f t="shared" si="105"/>
        <v>0</v>
      </c>
      <c r="H323" s="173">
        <f t="shared" si="105"/>
        <v>0</v>
      </c>
      <c r="I323" s="173">
        <f t="shared" si="105"/>
        <v>0</v>
      </c>
      <c r="J323" s="173">
        <f t="shared" si="105"/>
        <v>0</v>
      </c>
      <c r="K323" s="173">
        <f t="shared" si="105"/>
        <v>0</v>
      </c>
      <c r="L323" s="174">
        <f t="shared" si="105"/>
        <v>0</v>
      </c>
    </row>
    <row r="324" spans="2:12" s="19" customFormat="1" x14ac:dyDescent="0.25">
      <c r="B324" s="158" t="s">
        <v>161</v>
      </c>
      <c r="C324" s="21"/>
      <c r="D324" s="173">
        <f t="shared" ref="D324:L324" si="106">((D160-$C$302)*$C$287)/10^3</f>
        <v>0</v>
      </c>
      <c r="E324" s="173">
        <f t="shared" si="106"/>
        <v>0</v>
      </c>
      <c r="F324" s="173">
        <f t="shared" si="106"/>
        <v>0</v>
      </c>
      <c r="G324" s="173">
        <f t="shared" si="106"/>
        <v>0</v>
      </c>
      <c r="H324" s="173">
        <f t="shared" si="106"/>
        <v>0</v>
      </c>
      <c r="I324" s="173">
        <f t="shared" si="106"/>
        <v>0</v>
      </c>
      <c r="J324" s="173">
        <f t="shared" si="106"/>
        <v>0</v>
      </c>
      <c r="K324" s="173">
        <f t="shared" si="106"/>
        <v>0</v>
      </c>
      <c r="L324" s="174">
        <f t="shared" si="106"/>
        <v>0</v>
      </c>
    </row>
    <row r="325" spans="2:12" s="19" customFormat="1" x14ac:dyDescent="0.25">
      <c r="B325" s="158" t="s">
        <v>162</v>
      </c>
      <c r="C325" s="21"/>
      <c r="D325" s="173">
        <f t="shared" ref="D325:L325" si="107">((D161-$C$302)*$C$287)/10^3</f>
        <v>0</v>
      </c>
      <c r="E325" s="173">
        <f t="shared" si="107"/>
        <v>0</v>
      </c>
      <c r="F325" s="173">
        <f t="shared" si="107"/>
        <v>0</v>
      </c>
      <c r="G325" s="173">
        <f t="shared" si="107"/>
        <v>0</v>
      </c>
      <c r="H325" s="173">
        <f t="shared" si="107"/>
        <v>0</v>
      </c>
      <c r="I325" s="173">
        <f t="shared" si="107"/>
        <v>0</v>
      </c>
      <c r="J325" s="173">
        <f t="shared" si="107"/>
        <v>0</v>
      </c>
      <c r="K325" s="173">
        <f t="shared" si="107"/>
        <v>0</v>
      </c>
      <c r="L325" s="174">
        <f t="shared" si="107"/>
        <v>0</v>
      </c>
    </row>
    <row r="326" spans="2:12" s="19" customFormat="1" x14ac:dyDescent="0.25">
      <c r="B326" s="158" t="s">
        <v>163</v>
      </c>
      <c r="C326" s="21"/>
      <c r="D326" s="173">
        <f t="shared" ref="D326:L326" si="108">((D162-$C$302)*$C$287)/10^3</f>
        <v>0</v>
      </c>
      <c r="E326" s="173">
        <f t="shared" si="108"/>
        <v>0</v>
      </c>
      <c r="F326" s="173">
        <f t="shared" si="108"/>
        <v>0</v>
      </c>
      <c r="G326" s="173">
        <f t="shared" si="108"/>
        <v>0</v>
      </c>
      <c r="H326" s="173">
        <f t="shared" si="108"/>
        <v>0</v>
      </c>
      <c r="I326" s="173">
        <f t="shared" si="108"/>
        <v>0</v>
      </c>
      <c r="J326" s="173">
        <f t="shared" si="108"/>
        <v>0</v>
      </c>
      <c r="K326" s="173">
        <f t="shared" si="108"/>
        <v>0</v>
      </c>
      <c r="L326" s="174">
        <f t="shared" si="108"/>
        <v>0</v>
      </c>
    </row>
    <row r="327" spans="2:12" s="19" customFormat="1" x14ac:dyDescent="0.25">
      <c r="B327" s="158" t="s">
        <v>164</v>
      </c>
      <c r="C327" s="21"/>
      <c r="D327" s="173">
        <f t="shared" ref="D327:L327" si="109">((D163-$C$302)*$C$287)/10^3</f>
        <v>0</v>
      </c>
      <c r="E327" s="173">
        <f t="shared" si="109"/>
        <v>0</v>
      </c>
      <c r="F327" s="173">
        <f t="shared" si="109"/>
        <v>0</v>
      </c>
      <c r="G327" s="173">
        <f t="shared" si="109"/>
        <v>0</v>
      </c>
      <c r="H327" s="173">
        <f t="shared" si="109"/>
        <v>0</v>
      </c>
      <c r="I327" s="173">
        <f t="shared" si="109"/>
        <v>0</v>
      </c>
      <c r="J327" s="173">
        <f t="shared" si="109"/>
        <v>0</v>
      </c>
      <c r="K327" s="173">
        <f t="shared" si="109"/>
        <v>0</v>
      </c>
      <c r="L327" s="174">
        <f t="shared" si="109"/>
        <v>0</v>
      </c>
    </row>
    <row r="328" spans="2:12" s="19" customFormat="1" x14ac:dyDescent="0.25">
      <c r="B328" s="158" t="s">
        <v>165</v>
      </c>
      <c r="C328" s="21"/>
      <c r="D328" s="173">
        <f t="shared" ref="D328:L328" si="110">((D164-$C$302)*$C$287)/10^3</f>
        <v>0</v>
      </c>
      <c r="E328" s="173">
        <f t="shared" si="110"/>
        <v>0</v>
      </c>
      <c r="F328" s="173">
        <f t="shared" si="110"/>
        <v>0</v>
      </c>
      <c r="G328" s="173">
        <f t="shared" si="110"/>
        <v>0</v>
      </c>
      <c r="H328" s="173">
        <f t="shared" si="110"/>
        <v>0</v>
      </c>
      <c r="I328" s="173">
        <f t="shared" si="110"/>
        <v>0</v>
      </c>
      <c r="J328" s="173">
        <f t="shared" si="110"/>
        <v>0</v>
      </c>
      <c r="K328" s="173">
        <f t="shared" si="110"/>
        <v>0</v>
      </c>
      <c r="L328" s="174">
        <f t="shared" si="110"/>
        <v>0</v>
      </c>
    </row>
    <row r="329" spans="2:12" s="19" customFormat="1" x14ac:dyDescent="0.25">
      <c r="B329" s="158" t="s">
        <v>166</v>
      </c>
      <c r="C329" s="21"/>
      <c r="D329" s="173">
        <f t="shared" ref="D329:L329" si="111">((D165-$C$302)*$C$287)/10^3</f>
        <v>0</v>
      </c>
      <c r="E329" s="173">
        <f t="shared" si="111"/>
        <v>0</v>
      </c>
      <c r="F329" s="173">
        <f t="shared" si="111"/>
        <v>0</v>
      </c>
      <c r="G329" s="173">
        <f t="shared" si="111"/>
        <v>0</v>
      </c>
      <c r="H329" s="173">
        <f t="shared" si="111"/>
        <v>0</v>
      </c>
      <c r="I329" s="173">
        <f t="shared" si="111"/>
        <v>0</v>
      </c>
      <c r="J329" s="173">
        <f t="shared" si="111"/>
        <v>0</v>
      </c>
      <c r="K329" s="173">
        <f t="shared" si="111"/>
        <v>0</v>
      </c>
      <c r="L329" s="174">
        <f t="shared" si="111"/>
        <v>0</v>
      </c>
    </row>
    <row r="330" spans="2:12" s="19" customFormat="1" x14ac:dyDescent="0.25">
      <c r="B330" s="158" t="s">
        <v>167</v>
      </c>
      <c r="C330" s="21"/>
      <c r="D330" s="173">
        <f t="shared" ref="D330:L330" si="112">((D166-$C$302)*$C$287)/10^3</f>
        <v>0</v>
      </c>
      <c r="E330" s="173">
        <f t="shared" si="112"/>
        <v>0</v>
      </c>
      <c r="F330" s="173">
        <f t="shared" si="112"/>
        <v>0</v>
      </c>
      <c r="G330" s="173">
        <f t="shared" si="112"/>
        <v>0</v>
      </c>
      <c r="H330" s="173">
        <f t="shared" si="112"/>
        <v>0</v>
      </c>
      <c r="I330" s="173">
        <f t="shared" si="112"/>
        <v>0</v>
      </c>
      <c r="J330" s="173">
        <f t="shared" si="112"/>
        <v>0</v>
      </c>
      <c r="K330" s="173">
        <f t="shared" si="112"/>
        <v>0</v>
      </c>
      <c r="L330" s="174">
        <f t="shared" si="112"/>
        <v>0</v>
      </c>
    </row>
    <row r="331" spans="2:12" s="19" customFormat="1" x14ac:dyDescent="0.25">
      <c r="B331" s="158" t="s">
        <v>168</v>
      </c>
      <c r="C331" s="21"/>
      <c r="D331" s="173">
        <f t="shared" ref="D331:L331" si="113">((D167-$C$302)*$C$287)/10^3</f>
        <v>0</v>
      </c>
      <c r="E331" s="173">
        <f t="shared" si="113"/>
        <v>0</v>
      </c>
      <c r="F331" s="173">
        <f t="shared" si="113"/>
        <v>0</v>
      </c>
      <c r="G331" s="173">
        <f t="shared" si="113"/>
        <v>0</v>
      </c>
      <c r="H331" s="173">
        <f t="shared" si="113"/>
        <v>0</v>
      </c>
      <c r="I331" s="173">
        <f t="shared" si="113"/>
        <v>0</v>
      </c>
      <c r="J331" s="173">
        <f t="shared" si="113"/>
        <v>0</v>
      </c>
      <c r="K331" s="173">
        <f t="shared" si="113"/>
        <v>0</v>
      </c>
      <c r="L331" s="174">
        <f t="shared" si="113"/>
        <v>0</v>
      </c>
    </row>
    <row r="332" spans="2:12" s="19" customFormat="1" x14ac:dyDescent="0.25">
      <c r="B332" s="158" t="s">
        <v>169</v>
      </c>
      <c r="C332" s="21"/>
      <c r="D332" s="173">
        <f t="shared" ref="D332:L332" si="114">((D168-$C$302)*$C$287)/10^3</f>
        <v>0</v>
      </c>
      <c r="E332" s="173">
        <f t="shared" si="114"/>
        <v>0</v>
      </c>
      <c r="F332" s="173">
        <f t="shared" si="114"/>
        <v>0</v>
      </c>
      <c r="G332" s="173">
        <f t="shared" si="114"/>
        <v>0</v>
      </c>
      <c r="H332" s="173">
        <f t="shared" si="114"/>
        <v>0</v>
      </c>
      <c r="I332" s="173">
        <f t="shared" si="114"/>
        <v>0</v>
      </c>
      <c r="J332" s="173">
        <f t="shared" si="114"/>
        <v>0</v>
      </c>
      <c r="K332" s="173">
        <f t="shared" si="114"/>
        <v>0</v>
      </c>
      <c r="L332" s="174">
        <f t="shared" si="114"/>
        <v>0</v>
      </c>
    </row>
    <row r="333" spans="2:12" s="19" customFormat="1" x14ac:dyDescent="0.25">
      <c r="B333" s="158" t="s">
        <v>170</v>
      </c>
      <c r="C333" s="21"/>
      <c r="D333" s="173">
        <f t="shared" ref="D333:L333" si="115">((D169-$C$302)*$C$287)/10^3</f>
        <v>0</v>
      </c>
      <c r="E333" s="173">
        <f t="shared" si="115"/>
        <v>0</v>
      </c>
      <c r="F333" s="173">
        <f t="shared" si="115"/>
        <v>0</v>
      </c>
      <c r="G333" s="173">
        <f t="shared" si="115"/>
        <v>0</v>
      </c>
      <c r="H333" s="173">
        <f t="shared" si="115"/>
        <v>0</v>
      </c>
      <c r="I333" s="173">
        <f t="shared" si="115"/>
        <v>0</v>
      </c>
      <c r="J333" s="173">
        <f t="shared" si="115"/>
        <v>0</v>
      </c>
      <c r="K333" s="173">
        <f t="shared" si="115"/>
        <v>0</v>
      </c>
      <c r="L333" s="174">
        <f t="shared" si="115"/>
        <v>0</v>
      </c>
    </row>
    <row r="334" spans="2:12" s="19" customFormat="1" x14ac:dyDescent="0.25">
      <c r="B334" s="158" t="s">
        <v>171</v>
      </c>
      <c r="C334" s="21"/>
      <c r="D334" s="173">
        <f t="shared" ref="D334:L334" si="116">((D170-$C$302)*$C$287)/10^3</f>
        <v>0</v>
      </c>
      <c r="E334" s="173">
        <f t="shared" si="116"/>
        <v>0</v>
      </c>
      <c r="F334" s="173">
        <f t="shared" si="116"/>
        <v>0</v>
      </c>
      <c r="G334" s="173">
        <f t="shared" si="116"/>
        <v>0</v>
      </c>
      <c r="H334" s="173">
        <f t="shared" si="116"/>
        <v>0</v>
      </c>
      <c r="I334" s="173">
        <f t="shared" si="116"/>
        <v>0</v>
      </c>
      <c r="J334" s="173">
        <f t="shared" si="116"/>
        <v>0</v>
      </c>
      <c r="K334" s="173">
        <f t="shared" si="116"/>
        <v>0</v>
      </c>
      <c r="L334" s="174">
        <f t="shared" si="116"/>
        <v>0</v>
      </c>
    </row>
    <row r="335" spans="2:12" s="19" customFormat="1" x14ac:dyDescent="0.25">
      <c r="B335" s="158" t="s">
        <v>172</v>
      </c>
      <c r="C335" s="21"/>
      <c r="D335" s="173">
        <f t="shared" ref="D335:L335" si="117">((D171-$C$302)*$C$287)/10^3</f>
        <v>0</v>
      </c>
      <c r="E335" s="173">
        <f t="shared" si="117"/>
        <v>0</v>
      </c>
      <c r="F335" s="173">
        <f t="shared" si="117"/>
        <v>0</v>
      </c>
      <c r="G335" s="173">
        <f t="shared" si="117"/>
        <v>0</v>
      </c>
      <c r="H335" s="173">
        <f t="shared" si="117"/>
        <v>0</v>
      </c>
      <c r="I335" s="173">
        <f t="shared" si="117"/>
        <v>0</v>
      </c>
      <c r="J335" s="173">
        <f t="shared" si="117"/>
        <v>0</v>
      </c>
      <c r="K335" s="173">
        <f t="shared" si="117"/>
        <v>0</v>
      </c>
      <c r="L335" s="174">
        <f t="shared" si="117"/>
        <v>0</v>
      </c>
    </row>
    <row r="336" spans="2:12" s="19" customFormat="1" x14ac:dyDescent="0.25">
      <c r="B336" s="158" t="s">
        <v>173</v>
      </c>
      <c r="C336" s="21"/>
      <c r="D336" s="173">
        <f t="shared" ref="D336:L336" si="118">((D172-$C$302)*$C$287)/10^3</f>
        <v>0</v>
      </c>
      <c r="E336" s="173">
        <f t="shared" si="118"/>
        <v>0</v>
      </c>
      <c r="F336" s="173">
        <f t="shared" si="118"/>
        <v>0</v>
      </c>
      <c r="G336" s="173">
        <f t="shared" si="118"/>
        <v>0</v>
      </c>
      <c r="H336" s="173">
        <f t="shared" si="118"/>
        <v>0</v>
      </c>
      <c r="I336" s="173">
        <f t="shared" si="118"/>
        <v>0</v>
      </c>
      <c r="J336" s="173">
        <f t="shared" si="118"/>
        <v>0</v>
      </c>
      <c r="K336" s="173">
        <f t="shared" si="118"/>
        <v>0</v>
      </c>
      <c r="L336" s="174">
        <f t="shared" si="118"/>
        <v>0</v>
      </c>
    </row>
    <row r="337" spans="2:13" s="19" customFormat="1" x14ac:dyDescent="0.25">
      <c r="B337" s="158" t="s">
        <v>193</v>
      </c>
      <c r="C337" s="21"/>
      <c r="D337" s="173">
        <f t="shared" ref="D337:L337" si="119">((D173-$C$302)*$C$287)/10^3</f>
        <v>0</v>
      </c>
      <c r="E337" s="173">
        <f t="shared" si="119"/>
        <v>0</v>
      </c>
      <c r="F337" s="173">
        <f t="shared" si="119"/>
        <v>0</v>
      </c>
      <c r="G337" s="173">
        <f t="shared" si="119"/>
        <v>0</v>
      </c>
      <c r="H337" s="173">
        <f t="shared" si="119"/>
        <v>0</v>
      </c>
      <c r="I337" s="173">
        <f t="shared" si="119"/>
        <v>0</v>
      </c>
      <c r="J337" s="173">
        <f t="shared" si="119"/>
        <v>0</v>
      </c>
      <c r="K337" s="173">
        <f t="shared" si="119"/>
        <v>0</v>
      </c>
      <c r="L337" s="174">
        <f t="shared" si="119"/>
        <v>0</v>
      </c>
    </row>
    <row r="338" spans="2:13" s="19" customFormat="1" x14ac:dyDescent="0.25">
      <c r="B338" s="158" t="s">
        <v>174</v>
      </c>
      <c r="C338" s="21"/>
      <c r="D338" s="173">
        <f t="shared" ref="D338:L338" si="120">((D174-$C$302)*$C$287)/10^3</f>
        <v>0</v>
      </c>
      <c r="E338" s="173">
        <f t="shared" si="120"/>
        <v>0</v>
      </c>
      <c r="F338" s="173">
        <f t="shared" si="120"/>
        <v>0</v>
      </c>
      <c r="G338" s="173">
        <f t="shared" si="120"/>
        <v>0</v>
      </c>
      <c r="H338" s="173">
        <f t="shared" si="120"/>
        <v>0</v>
      </c>
      <c r="I338" s="173">
        <f t="shared" si="120"/>
        <v>0</v>
      </c>
      <c r="J338" s="173">
        <f t="shared" si="120"/>
        <v>0</v>
      </c>
      <c r="K338" s="173">
        <f t="shared" si="120"/>
        <v>0</v>
      </c>
      <c r="L338" s="174">
        <f t="shared" si="120"/>
        <v>0</v>
      </c>
    </row>
    <row r="339" spans="2:13" s="19" customFormat="1" x14ac:dyDescent="0.25">
      <c r="B339" s="158" t="s">
        <v>175</v>
      </c>
      <c r="C339" s="21"/>
      <c r="D339" s="173">
        <f t="shared" ref="D339:L339" si="121">((D175-$C$302)*$C$287)/10^3</f>
        <v>0</v>
      </c>
      <c r="E339" s="173">
        <f t="shared" si="121"/>
        <v>0</v>
      </c>
      <c r="F339" s="173">
        <f t="shared" si="121"/>
        <v>0</v>
      </c>
      <c r="G339" s="173">
        <f t="shared" si="121"/>
        <v>0</v>
      </c>
      <c r="H339" s="173">
        <f t="shared" si="121"/>
        <v>0</v>
      </c>
      <c r="I339" s="173">
        <f t="shared" si="121"/>
        <v>0</v>
      </c>
      <c r="J339" s="173">
        <f t="shared" si="121"/>
        <v>0</v>
      </c>
      <c r="K339" s="173">
        <f t="shared" si="121"/>
        <v>0</v>
      </c>
      <c r="L339" s="174">
        <f t="shared" si="121"/>
        <v>0</v>
      </c>
    </row>
    <row r="340" spans="2:13" s="19" customFormat="1" x14ac:dyDescent="0.25">
      <c r="B340" s="158" t="s">
        <v>176</v>
      </c>
      <c r="C340" s="21"/>
      <c r="D340" s="173">
        <f t="shared" ref="D340:L340" si="122">((D176-$C$302)*$C$287)/10^3</f>
        <v>0</v>
      </c>
      <c r="E340" s="173">
        <f t="shared" si="122"/>
        <v>0</v>
      </c>
      <c r="F340" s="173">
        <f t="shared" si="122"/>
        <v>0</v>
      </c>
      <c r="G340" s="173">
        <f t="shared" si="122"/>
        <v>0</v>
      </c>
      <c r="H340" s="173">
        <f t="shared" si="122"/>
        <v>0</v>
      </c>
      <c r="I340" s="173">
        <f t="shared" si="122"/>
        <v>0</v>
      </c>
      <c r="J340" s="173">
        <f t="shared" si="122"/>
        <v>0</v>
      </c>
      <c r="K340" s="173">
        <f t="shared" si="122"/>
        <v>0</v>
      </c>
      <c r="L340" s="174">
        <f t="shared" si="122"/>
        <v>0</v>
      </c>
    </row>
    <row r="341" spans="2:13" s="19" customFormat="1" x14ac:dyDescent="0.25">
      <c r="B341" s="158" t="s">
        <v>177</v>
      </c>
      <c r="C341" s="21"/>
      <c r="D341" s="173">
        <f t="shared" ref="D341:L341" si="123">((D177-$C$302)*$C$287)/10^3</f>
        <v>0</v>
      </c>
      <c r="E341" s="173">
        <f t="shared" si="123"/>
        <v>0</v>
      </c>
      <c r="F341" s="173">
        <f t="shared" si="123"/>
        <v>0</v>
      </c>
      <c r="G341" s="173">
        <f t="shared" si="123"/>
        <v>0</v>
      </c>
      <c r="H341" s="173">
        <f t="shared" si="123"/>
        <v>0</v>
      </c>
      <c r="I341" s="173">
        <f t="shared" si="123"/>
        <v>0</v>
      </c>
      <c r="J341" s="173">
        <f t="shared" si="123"/>
        <v>0</v>
      </c>
      <c r="K341" s="173">
        <f t="shared" si="123"/>
        <v>0</v>
      </c>
      <c r="L341" s="174">
        <f t="shared" si="123"/>
        <v>0</v>
      </c>
    </row>
    <row r="342" spans="2:13" s="19" customFormat="1" x14ac:dyDescent="0.25">
      <c r="B342" s="468" t="s">
        <v>628</v>
      </c>
      <c r="C342" s="21"/>
      <c r="D342" s="473">
        <f>SUM(D306:D341)</f>
        <v>0</v>
      </c>
      <c r="E342" s="473">
        <f t="shared" ref="E342" si="124">SUM(E306:E341)</f>
        <v>0</v>
      </c>
      <c r="F342" s="473">
        <f t="shared" ref="F342" si="125">SUM(F306:F341)</f>
        <v>0</v>
      </c>
      <c r="G342" s="473">
        <f t="shared" ref="G342" si="126">SUM(G306:G341)</f>
        <v>0</v>
      </c>
      <c r="H342" s="473">
        <f t="shared" ref="H342" si="127">SUM(H306:H341)</f>
        <v>0</v>
      </c>
      <c r="I342" s="473">
        <f t="shared" ref="I342" si="128">SUM(I306:I341)</f>
        <v>0</v>
      </c>
      <c r="J342" s="473">
        <f t="shared" ref="J342" si="129">SUM(J306:J341)</f>
        <v>0</v>
      </c>
      <c r="K342" s="473">
        <f t="shared" ref="K342" si="130">SUM(K306:K341)</f>
        <v>0</v>
      </c>
      <c r="L342" s="474">
        <f t="shared" ref="L342" si="131">SUM(L306:L341)</f>
        <v>0</v>
      </c>
    </row>
    <row r="343" spans="2:13" s="19" customFormat="1" x14ac:dyDescent="0.25">
      <c r="B343" s="160" t="s">
        <v>17</v>
      </c>
      <c r="C343" s="28"/>
      <c r="D343" s="463"/>
      <c r="E343" s="463"/>
      <c r="F343" s="463"/>
      <c r="G343" s="463"/>
      <c r="H343" s="463"/>
      <c r="I343" s="463"/>
      <c r="J343" s="463"/>
      <c r="K343" s="463"/>
      <c r="L343" s="464"/>
      <c r="M343" s="224"/>
    </row>
    <row r="344" spans="2:13" s="19" customFormat="1" x14ac:dyDescent="0.25">
      <c r="B344" s="158" t="s">
        <v>143</v>
      </c>
      <c r="C344" s="21"/>
      <c r="D344" s="173">
        <f t="shared" ref="D344:L344" si="132">((D180-$C$302)*$C$287)/10^3</f>
        <v>0</v>
      </c>
      <c r="E344" s="173">
        <f t="shared" si="132"/>
        <v>0</v>
      </c>
      <c r="F344" s="173">
        <f t="shared" si="132"/>
        <v>0</v>
      </c>
      <c r="G344" s="173">
        <f t="shared" si="132"/>
        <v>0</v>
      </c>
      <c r="H344" s="173">
        <f t="shared" si="132"/>
        <v>0</v>
      </c>
      <c r="I344" s="173">
        <f t="shared" si="132"/>
        <v>0</v>
      </c>
      <c r="J344" s="173">
        <f t="shared" si="132"/>
        <v>0</v>
      </c>
      <c r="K344" s="173">
        <f t="shared" si="132"/>
        <v>0</v>
      </c>
      <c r="L344" s="174">
        <f t="shared" si="132"/>
        <v>0</v>
      </c>
    </row>
    <row r="345" spans="2:13" s="19" customFormat="1" x14ac:dyDescent="0.25">
      <c r="B345" s="158" t="s">
        <v>144</v>
      </c>
      <c r="C345" s="21"/>
      <c r="D345" s="173">
        <f t="shared" ref="D345:L345" si="133">((D181-$C$302)*$C$287)/10^3</f>
        <v>0</v>
      </c>
      <c r="E345" s="173">
        <f t="shared" si="133"/>
        <v>0</v>
      </c>
      <c r="F345" s="173">
        <f t="shared" si="133"/>
        <v>0</v>
      </c>
      <c r="G345" s="173">
        <f t="shared" si="133"/>
        <v>0</v>
      </c>
      <c r="H345" s="173">
        <f t="shared" si="133"/>
        <v>0</v>
      </c>
      <c r="I345" s="173">
        <f t="shared" si="133"/>
        <v>0</v>
      </c>
      <c r="J345" s="173">
        <f t="shared" si="133"/>
        <v>0</v>
      </c>
      <c r="K345" s="173">
        <f t="shared" si="133"/>
        <v>0</v>
      </c>
      <c r="L345" s="174">
        <f t="shared" si="133"/>
        <v>0</v>
      </c>
    </row>
    <row r="346" spans="2:13" s="19" customFormat="1" x14ac:dyDescent="0.25">
      <c r="B346" s="158" t="s">
        <v>145</v>
      </c>
      <c r="C346" s="21"/>
      <c r="D346" s="173">
        <f t="shared" ref="D346:L346" si="134">((D182-$C$302)*$C$287)/10^3</f>
        <v>0</v>
      </c>
      <c r="E346" s="173">
        <f t="shared" si="134"/>
        <v>0</v>
      </c>
      <c r="F346" s="173">
        <f t="shared" si="134"/>
        <v>0</v>
      </c>
      <c r="G346" s="173">
        <f t="shared" si="134"/>
        <v>0</v>
      </c>
      <c r="H346" s="173">
        <f t="shared" si="134"/>
        <v>0</v>
      </c>
      <c r="I346" s="173">
        <f t="shared" si="134"/>
        <v>0</v>
      </c>
      <c r="J346" s="173">
        <f t="shared" si="134"/>
        <v>0</v>
      </c>
      <c r="K346" s="173">
        <f t="shared" si="134"/>
        <v>0</v>
      </c>
      <c r="L346" s="174">
        <f t="shared" si="134"/>
        <v>0</v>
      </c>
    </row>
    <row r="347" spans="2:13" s="19" customFormat="1" x14ac:dyDescent="0.25">
      <c r="B347" s="158" t="s">
        <v>146</v>
      </c>
      <c r="C347" s="21"/>
      <c r="D347" s="173">
        <f t="shared" ref="D347:L347" si="135">((D183-$C$302)*$C$287)/10^3</f>
        <v>0</v>
      </c>
      <c r="E347" s="173">
        <f t="shared" si="135"/>
        <v>0</v>
      </c>
      <c r="F347" s="173">
        <f t="shared" si="135"/>
        <v>0</v>
      </c>
      <c r="G347" s="173">
        <f t="shared" si="135"/>
        <v>0</v>
      </c>
      <c r="H347" s="173">
        <f t="shared" si="135"/>
        <v>0</v>
      </c>
      <c r="I347" s="173">
        <f t="shared" si="135"/>
        <v>0</v>
      </c>
      <c r="J347" s="173">
        <f t="shared" si="135"/>
        <v>0</v>
      </c>
      <c r="K347" s="173">
        <f t="shared" si="135"/>
        <v>0</v>
      </c>
      <c r="L347" s="174">
        <f t="shared" si="135"/>
        <v>0</v>
      </c>
    </row>
    <row r="348" spans="2:13" s="19" customFormat="1" x14ac:dyDescent="0.25">
      <c r="B348" s="158" t="s">
        <v>147</v>
      </c>
      <c r="C348" s="21"/>
      <c r="D348" s="173">
        <f t="shared" ref="D348:L348" si="136">((D184-$C$302)*$C$287)/10^3</f>
        <v>0</v>
      </c>
      <c r="E348" s="173">
        <f t="shared" si="136"/>
        <v>0</v>
      </c>
      <c r="F348" s="173">
        <f t="shared" si="136"/>
        <v>0</v>
      </c>
      <c r="G348" s="173">
        <f t="shared" si="136"/>
        <v>0</v>
      </c>
      <c r="H348" s="173">
        <f t="shared" si="136"/>
        <v>0</v>
      </c>
      <c r="I348" s="173">
        <f t="shared" si="136"/>
        <v>0</v>
      </c>
      <c r="J348" s="173">
        <f t="shared" si="136"/>
        <v>0</v>
      </c>
      <c r="K348" s="173">
        <f t="shared" si="136"/>
        <v>0</v>
      </c>
      <c r="L348" s="174">
        <f t="shared" si="136"/>
        <v>0</v>
      </c>
    </row>
    <row r="349" spans="2:13" s="19" customFormat="1" x14ac:dyDescent="0.25">
      <c r="B349" s="158" t="s">
        <v>148</v>
      </c>
      <c r="C349" s="21"/>
      <c r="D349" s="173">
        <f t="shared" ref="D349:L349" si="137">((D185-$C$302)*$C$287)/10^3</f>
        <v>0</v>
      </c>
      <c r="E349" s="173">
        <f t="shared" si="137"/>
        <v>0</v>
      </c>
      <c r="F349" s="173">
        <f t="shared" si="137"/>
        <v>0</v>
      </c>
      <c r="G349" s="173">
        <f t="shared" si="137"/>
        <v>0</v>
      </c>
      <c r="H349" s="173">
        <f t="shared" si="137"/>
        <v>0</v>
      </c>
      <c r="I349" s="173">
        <f t="shared" si="137"/>
        <v>0</v>
      </c>
      <c r="J349" s="173">
        <f t="shared" si="137"/>
        <v>0</v>
      </c>
      <c r="K349" s="173">
        <f t="shared" si="137"/>
        <v>0</v>
      </c>
      <c r="L349" s="174">
        <f t="shared" si="137"/>
        <v>0</v>
      </c>
    </row>
    <row r="350" spans="2:13" s="19" customFormat="1" x14ac:dyDescent="0.25">
      <c r="B350" s="158" t="s">
        <v>149</v>
      </c>
      <c r="C350" s="21"/>
      <c r="D350" s="173">
        <f t="shared" ref="D350:L350" si="138">((D186-$C$302)*$C$287)/10^3</f>
        <v>0</v>
      </c>
      <c r="E350" s="173">
        <f t="shared" si="138"/>
        <v>0</v>
      </c>
      <c r="F350" s="173">
        <f t="shared" si="138"/>
        <v>0</v>
      </c>
      <c r="G350" s="173">
        <f t="shared" si="138"/>
        <v>0</v>
      </c>
      <c r="H350" s="173">
        <f t="shared" si="138"/>
        <v>0</v>
      </c>
      <c r="I350" s="173">
        <f t="shared" si="138"/>
        <v>0</v>
      </c>
      <c r="J350" s="173">
        <f t="shared" si="138"/>
        <v>0</v>
      </c>
      <c r="K350" s="173">
        <f t="shared" si="138"/>
        <v>0</v>
      </c>
      <c r="L350" s="174">
        <f t="shared" si="138"/>
        <v>0</v>
      </c>
    </row>
    <row r="351" spans="2:13" s="19" customFormat="1" x14ac:dyDescent="0.25">
      <c r="B351" s="158" t="s">
        <v>150</v>
      </c>
      <c r="C351" s="21"/>
      <c r="D351" s="173">
        <f t="shared" ref="D351:L351" si="139">((D187-$C$302)*$C$287)/10^3</f>
        <v>0</v>
      </c>
      <c r="E351" s="173">
        <f t="shared" si="139"/>
        <v>0</v>
      </c>
      <c r="F351" s="173">
        <f t="shared" si="139"/>
        <v>0</v>
      </c>
      <c r="G351" s="173">
        <f t="shared" si="139"/>
        <v>0</v>
      </c>
      <c r="H351" s="173">
        <f t="shared" si="139"/>
        <v>0</v>
      </c>
      <c r="I351" s="173">
        <f t="shared" si="139"/>
        <v>0</v>
      </c>
      <c r="J351" s="173">
        <f t="shared" si="139"/>
        <v>0</v>
      </c>
      <c r="K351" s="173">
        <f t="shared" si="139"/>
        <v>0</v>
      </c>
      <c r="L351" s="174">
        <f t="shared" si="139"/>
        <v>0</v>
      </c>
    </row>
    <row r="352" spans="2:13" s="19" customFormat="1" x14ac:dyDescent="0.25">
      <c r="B352" s="158" t="s">
        <v>151</v>
      </c>
      <c r="C352" s="21"/>
      <c r="D352" s="173">
        <f t="shared" ref="D352:L352" si="140">((D188-$C$302)*$C$287)/10^3</f>
        <v>0</v>
      </c>
      <c r="E352" s="173">
        <f t="shared" si="140"/>
        <v>0</v>
      </c>
      <c r="F352" s="173">
        <f t="shared" si="140"/>
        <v>0</v>
      </c>
      <c r="G352" s="173">
        <f t="shared" si="140"/>
        <v>0</v>
      </c>
      <c r="H352" s="173">
        <f t="shared" si="140"/>
        <v>0</v>
      </c>
      <c r="I352" s="173">
        <f t="shared" si="140"/>
        <v>0</v>
      </c>
      <c r="J352" s="173">
        <f t="shared" si="140"/>
        <v>0</v>
      </c>
      <c r="K352" s="173">
        <f t="shared" si="140"/>
        <v>0</v>
      </c>
      <c r="L352" s="174">
        <f t="shared" si="140"/>
        <v>0</v>
      </c>
    </row>
    <row r="353" spans="2:12" s="19" customFormat="1" x14ac:dyDescent="0.25">
      <c r="B353" s="158" t="s">
        <v>152</v>
      </c>
      <c r="C353" s="21"/>
      <c r="D353" s="173">
        <f t="shared" ref="D353:L353" si="141">((D189-$C$302)*$C$287)/10^3</f>
        <v>0</v>
      </c>
      <c r="E353" s="173">
        <f t="shared" si="141"/>
        <v>0</v>
      </c>
      <c r="F353" s="173">
        <f t="shared" si="141"/>
        <v>0</v>
      </c>
      <c r="G353" s="173">
        <f t="shared" si="141"/>
        <v>0</v>
      </c>
      <c r="H353" s="173">
        <f t="shared" si="141"/>
        <v>0</v>
      </c>
      <c r="I353" s="173">
        <f t="shared" si="141"/>
        <v>0</v>
      </c>
      <c r="J353" s="173">
        <f t="shared" si="141"/>
        <v>0</v>
      </c>
      <c r="K353" s="173">
        <f t="shared" si="141"/>
        <v>0</v>
      </c>
      <c r="L353" s="174">
        <f t="shared" si="141"/>
        <v>0</v>
      </c>
    </row>
    <row r="354" spans="2:12" s="19" customFormat="1" x14ac:dyDescent="0.25">
      <c r="B354" s="158" t="s">
        <v>153</v>
      </c>
      <c r="C354" s="21"/>
      <c r="D354" s="173">
        <f t="shared" ref="D354:L354" si="142">((D190-$C$302)*$C$287)/10^3</f>
        <v>0</v>
      </c>
      <c r="E354" s="173">
        <f t="shared" si="142"/>
        <v>0</v>
      </c>
      <c r="F354" s="173">
        <f t="shared" si="142"/>
        <v>0</v>
      </c>
      <c r="G354" s="173">
        <f t="shared" si="142"/>
        <v>0</v>
      </c>
      <c r="H354" s="173">
        <f t="shared" si="142"/>
        <v>0</v>
      </c>
      <c r="I354" s="173">
        <f t="shared" si="142"/>
        <v>0</v>
      </c>
      <c r="J354" s="173">
        <f t="shared" si="142"/>
        <v>0</v>
      </c>
      <c r="K354" s="173">
        <f t="shared" si="142"/>
        <v>0</v>
      </c>
      <c r="L354" s="174">
        <f t="shared" si="142"/>
        <v>0</v>
      </c>
    </row>
    <row r="355" spans="2:12" s="19" customFormat="1" x14ac:dyDescent="0.25">
      <c r="B355" s="158" t="s">
        <v>154</v>
      </c>
      <c r="C355" s="21"/>
      <c r="D355" s="173">
        <f t="shared" ref="D355:L355" si="143">((D191-$C$302)*$C$287)/10^3</f>
        <v>0</v>
      </c>
      <c r="E355" s="173">
        <f t="shared" si="143"/>
        <v>0</v>
      </c>
      <c r="F355" s="173">
        <f t="shared" si="143"/>
        <v>0</v>
      </c>
      <c r="G355" s="173">
        <f t="shared" si="143"/>
        <v>0</v>
      </c>
      <c r="H355" s="173">
        <f t="shared" si="143"/>
        <v>0</v>
      </c>
      <c r="I355" s="173">
        <f t="shared" si="143"/>
        <v>0</v>
      </c>
      <c r="J355" s="173">
        <f t="shared" si="143"/>
        <v>0</v>
      </c>
      <c r="K355" s="173">
        <f t="shared" si="143"/>
        <v>0</v>
      </c>
      <c r="L355" s="174">
        <f t="shared" si="143"/>
        <v>0</v>
      </c>
    </row>
    <row r="356" spans="2:12" s="19" customFormat="1" x14ac:dyDescent="0.25">
      <c r="B356" s="158" t="s">
        <v>155</v>
      </c>
      <c r="C356" s="21"/>
      <c r="D356" s="173">
        <f t="shared" ref="D356:L356" si="144">((D192-$C$302)*$C$287)/10^3</f>
        <v>0</v>
      </c>
      <c r="E356" s="173">
        <f t="shared" si="144"/>
        <v>0</v>
      </c>
      <c r="F356" s="173">
        <f t="shared" si="144"/>
        <v>0</v>
      </c>
      <c r="G356" s="173">
        <f t="shared" si="144"/>
        <v>0</v>
      </c>
      <c r="H356" s="173">
        <f t="shared" si="144"/>
        <v>0</v>
      </c>
      <c r="I356" s="173">
        <f t="shared" si="144"/>
        <v>0</v>
      </c>
      <c r="J356" s="173">
        <f t="shared" si="144"/>
        <v>0</v>
      </c>
      <c r="K356" s="173">
        <f t="shared" si="144"/>
        <v>0</v>
      </c>
      <c r="L356" s="174">
        <f t="shared" si="144"/>
        <v>0</v>
      </c>
    </row>
    <row r="357" spans="2:12" s="19" customFormat="1" x14ac:dyDescent="0.25">
      <c r="B357" s="158" t="s">
        <v>156</v>
      </c>
      <c r="C357" s="21"/>
      <c r="D357" s="173">
        <f t="shared" ref="D357:L357" si="145">((D193-$C$302)*$C$287)/10^3</f>
        <v>0</v>
      </c>
      <c r="E357" s="173">
        <f t="shared" si="145"/>
        <v>0</v>
      </c>
      <c r="F357" s="173">
        <f t="shared" si="145"/>
        <v>0</v>
      </c>
      <c r="G357" s="173">
        <f t="shared" si="145"/>
        <v>0</v>
      </c>
      <c r="H357" s="173">
        <f t="shared" si="145"/>
        <v>0</v>
      </c>
      <c r="I357" s="173">
        <f t="shared" si="145"/>
        <v>0</v>
      </c>
      <c r="J357" s="173">
        <f t="shared" si="145"/>
        <v>0</v>
      </c>
      <c r="K357" s="173">
        <f t="shared" si="145"/>
        <v>0</v>
      </c>
      <c r="L357" s="174">
        <f t="shared" si="145"/>
        <v>0</v>
      </c>
    </row>
    <row r="358" spans="2:12" s="19" customFormat="1" x14ac:dyDescent="0.25">
      <c r="B358" s="158" t="s">
        <v>157</v>
      </c>
      <c r="C358" s="21"/>
      <c r="D358" s="173">
        <f t="shared" ref="D358:L358" si="146">((D194-$C$302)*$C$287)/10^3</f>
        <v>0</v>
      </c>
      <c r="E358" s="173">
        <f t="shared" si="146"/>
        <v>0</v>
      </c>
      <c r="F358" s="173">
        <f t="shared" si="146"/>
        <v>0</v>
      </c>
      <c r="G358" s="173">
        <f t="shared" si="146"/>
        <v>0</v>
      </c>
      <c r="H358" s="173">
        <f t="shared" si="146"/>
        <v>0</v>
      </c>
      <c r="I358" s="173">
        <f t="shared" si="146"/>
        <v>0</v>
      </c>
      <c r="J358" s="173">
        <f t="shared" si="146"/>
        <v>0</v>
      </c>
      <c r="K358" s="173">
        <f t="shared" si="146"/>
        <v>0</v>
      </c>
      <c r="L358" s="174">
        <f t="shared" si="146"/>
        <v>0</v>
      </c>
    </row>
    <row r="359" spans="2:12" s="19" customFormat="1" x14ac:dyDescent="0.25">
      <c r="B359" s="158" t="s">
        <v>158</v>
      </c>
      <c r="C359" s="21"/>
      <c r="D359" s="173">
        <f t="shared" ref="D359:L359" si="147">((D195-$C$302)*$C$287)/10^3</f>
        <v>0</v>
      </c>
      <c r="E359" s="173">
        <f t="shared" si="147"/>
        <v>0</v>
      </c>
      <c r="F359" s="173">
        <f t="shared" si="147"/>
        <v>0</v>
      </c>
      <c r="G359" s="173">
        <f t="shared" si="147"/>
        <v>0</v>
      </c>
      <c r="H359" s="173">
        <f t="shared" si="147"/>
        <v>0</v>
      </c>
      <c r="I359" s="173">
        <f t="shared" si="147"/>
        <v>0</v>
      </c>
      <c r="J359" s="173">
        <f t="shared" si="147"/>
        <v>0</v>
      </c>
      <c r="K359" s="173">
        <f t="shared" si="147"/>
        <v>0</v>
      </c>
      <c r="L359" s="174">
        <f t="shared" si="147"/>
        <v>0</v>
      </c>
    </row>
    <row r="360" spans="2:12" s="19" customFormat="1" x14ac:dyDescent="0.25">
      <c r="B360" s="158" t="s">
        <v>159</v>
      </c>
      <c r="C360" s="21"/>
      <c r="D360" s="173">
        <f t="shared" ref="D360:L360" si="148">((D196-$C$302)*$C$287)/10^3</f>
        <v>0</v>
      </c>
      <c r="E360" s="173">
        <f t="shared" si="148"/>
        <v>0</v>
      </c>
      <c r="F360" s="173">
        <f t="shared" si="148"/>
        <v>0</v>
      </c>
      <c r="G360" s="173">
        <f t="shared" si="148"/>
        <v>0</v>
      </c>
      <c r="H360" s="173">
        <f t="shared" si="148"/>
        <v>0</v>
      </c>
      <c r="I360" s="173">
        <f t="shared" si="148"/>
        <v>0</v>
      </c>
      <c r="J360" s="173">
        <f t="shared" si="148"/>
        <v>0</v>
      </c>
      <c r="K360" s="173">
        <f t="shared" si="148"/>
        <v>0</v>
      </c>
      <c r="L360" s="174">
        <f t="shared" si="148"/>
        <v>0</v>
      </c>
    </row>
    <row r="361" spans="2:12" s="19" customFormat="1" x14ac:dyDescent="0.25">
      <c r="B361" s="158" t="s">
        <v>160</v>
      </c>
      <c r="C361" s="21"/>
      <c r="D361" s="173">
        <f t="shared" ref="D361:L361" si="149">((D197-$C$302)*$C$287)/10^3</f>
        <v>0</v>
      </c>
      <c r="E361" s="173">
        <f t="shared" si="149"/>
        <v>0</v>
      </c>
      <c r="F361" s="173">
        <f t="shared" si="149"/>
        <v>0</v>
      </c>
      <c r="G361" s="173">
        <f t="shared" si="149"/>
        <v>0</v>
      </c>
      <c r="H361" s="173">
        <f t="shared" si="149"/>
        <v>0</v>
      </c>
      <c r="I361" s="173">
        <f t="shared" si="149"/>
        <v>0</v>
      </c>
      <c r="J361" s="173">
        <f t="shared" si="149"/>
        <v>0</v>
      </c>
      <c r="K361" s="173">
        <f t="shared" si="149"/>
        <v>0</v>
      </c>
      <c r="L361" s="174">
        <f t="shared" si="149"/>
        <v>0</v>
      </c>
    </row>
    <row r="362" spans="2:12" s="19" customFormat="1" x14ac:dyDescent="0.25">
      <c r="B362" s="158" t="s">
        <v>161</v>
      </c>
      <c r="C362" s="21"/>
      <c r="D362" s="173">
        <f t="shared" ref="D362:L362" si="150">((D198-$C$302)*$C$287)/10^3</f>
        <v>0</v>
      </c>
      <c r="E362" s="173">
        <f t="shared" si="150"/>
        <v>0</v>
      </c>
      <c r="F362" s="173">
        <f t="shared" si="150"/>
        <v>0</v>
      </c>
      <c r="G362" s="173">
        <f t="shared" si="150"/>
        <v>0</v>
      </c>
      <c r="H362" s="173">
        <f t="shared" si="150"/>
        <v>0</v>
      </c>
      <c r="I362" s="173">
        <f t="shared" si="150"/>
        <v>0</v>
      </c>
      <c r="J362" s="173">
        <f t="shared" si="150"/>
        <v>0</v>
      </c>
      <c r="K362" s="173">
        <f t="shared" si="150"/>
        <v>0</v>
      </c>
      <c r="L362" s="174">
        <f t="shared" si="150"/>
        <v>0</v>
      </c>
    </row>
    <row r="363" spans="2:12" s="19" customFormat="1" x14ac:dyDescent="0.25">
      <c r="B363" s="158" t="s">
        <v>162</v>
      </c>
      <c r="C363" s="21"/>
      <c r="D363" s="173">
        <f t="shared" ref="D363:L363" si="151">((D199-$C$302)*$C$287)/10^3</f>
        <v>0</v>
      </c>
      <c r="E363" s="173">
        <f t="shared" si="151"/>
        <v>0</v>
      </c>
      <c r="F363" s="173">
        <f t="shared" si="151"/>
        <v>0</v>
      </c>
      <c r="G363" s="173">
        <f t="shared" si="151"/>
        <v>0</v>
      </c>
      <c r="H363" s="173">
        <f t="shared" si="151"/>
        <v>0</v>
      </c>
      <c r="I363" s="173">
        <f t="shared" si="151"/>
        <v>0</v>
      </c>
      <c r="J363" s="173">
        <f t="shared" si="151"/>
        <v>0</v>
      </c>
      <c r="K363" s="173">
        <f t="shared" si="151"/>
        <v>0</v>
      </c>
      <c r="L363" s="174">
        <f t="shared" si="151"/>
        <v>0</v>
      </c>
    </row>
    <row r="364" spans="2:12" s="19" customFormat="1" x14ac:dyDescent="0.25">
      <c r="B364" s="158" t="s">
        <v>163</v>
      </c>
      <c r="C364" s="21"/>
      <c r="D364" s="173">
        <f t="shared" ref="D364:L364" si="152">((D200-$C$302)*$C$287)/10^3</f>
        <v>0</v>
      </c>
      <c r="E364" s="173">
        <f t="shared" si="152"/>
        <v>0</v>
      </c>
      <c r="F364" s="173">
        <f t="shared" si="152"/>
        <v>0</v>
      </c>
      <c r="G364" s="173">
        <f t="shared" si="152"/>
        <v>0</v>
      </c>
      <c r="H364" s="173">
        <f t="shared" si="152"/>
        <v>0</v>
      </c>
      <c r="I364" s="173">
        <f t="shared" si="152"/>
        <v>0</v>
      </c>
      <c r="J364" s="173">
        <f t="shared" si="152"/>
        <v>0</v>
      </c>
      <c r="K364" s="173">
        <f t="shared" si="152"/>
        <v>0</v>
      </c>
      <c r="L364" s="174">
        <f t="shared" si="152"/>
        <v>0</v>
      </c>
    </row>
    <row r="365" spans="2:12" s="19" customFormat="1" x14ac:dyDescent="0.25">
      <c r="B365" s="158" t="s">
        <v>164</v>
      </c>
      <c r="C365" s="21"/>
      <c r="D365" s="173">
        <f t="shared" ref="D365:L365" si="153">((D201-$C$302)*$C$287)/10^3</f>
        <v>0</v>
      </c>
      <c r="E365" s="173">
        <f t="shared" si="153"/>
        <v>0</v>
      </c>
      <c r="F365" s="173">
        <f t="shared" si="153"/>
        <v>0</v>
      </c>
      <c r="G365" s="173">
        <f t="shared" si="153"/>
        <v>0</v>
      </c>
      <c r="H365" s="173">
        <f t="shared" si="153"/>
        <v>0</v>
      </c>
      <c r="I365" s="173">
        <f t="shared" si="153"/>
        <v>0</v>
      </c>
      <c r="J365" s="173">
        <f t="shared" si="153"/>
        <v>0</v>
      </c>
      <c r="K365" s="173">
        <f t="shared" si="153"/>
        <v>0</v>
      </c>
      <c r="L365" s="174">
        <f t="shared" si="153"/>
        <v>0</v>
      </c>
    </row>
    <row r="366" spans="2:12" s="19" customFormat="1" x14ac:dyDescent="0.25">
      <c r="B366" s="158" t="s">
        <v>165</v>
      </c>
      <c r="C366" s="21"/>
      <c r="D366" s="173">
        <f t="shared" ref="D366:L366" si="154">((D202-$C$302)*$C$287)/10^3</f>
        <v>0</v>
      </c>
      <c r="E366" s="173">
        <f t="shared" si="154"/>
        <v>0</v>
      </c>
      <c r="F366" s="173">
        <f t="shared" si="154"/>
        <v>0</v>
      </c>
      <c r="G366" s="173">
        <f t="shared" si="154"/>
        <v>0</v>
      </c>
      <c r="H366" s="173">
        <f t="shared" si="154"/>
        <v>0</v>
      </c>
      <c r="I366" s="173">
        <f t="shared" si="154"/>
        <v>0</v>
      </c>
      <c r="J366" s="173">
        <f t="shared" si="154"/>
        <v>0</v>
      </c>
      <c r="K366" s="173">
        <f t="shared" si="154"/>
        <v>0</v>
      </c>
      <c r="L366" s="174">
        <f t="shared" si="154"/>
        <v>0</v>
      </c>
    </row>
    <row r="367" spans="2:12" s="19" customFormat="1" x14ac:dyDescent="0.25">
      <c r="B367" s="158" t="s">
        <v>166</v>
      </c>
      <c r="C367" s="21"/>
      <c r="D367" s="173">
        <f t="shared" ref="D367:L367" si="155">((D203-$C$302)*$C$287)/10^3</f>
        <v>0</v>
      </c>
      <c r="E367" s="173">
        <f t="shared" si="155"/>
        <v>0</v>
      </c>
      <c r="F367" s="173">
        <f t="shared" si="155"/>
        <v>0</v>
      </c>
      <c r="G367" s="173">
        <f t="shared" si="155"/>
        <v>0</v>
      </c>
      <c r="H367" s="173">
        <f t="shared" si="155"/>
        <v>0</v>
      </c>
      <c r="I367" s="173">
        <f t="shared" si="155"/>
        <v>0</v>
      </c>
      <c r="J367" s="173">
        <f t="shared" si="155"/>
        <v>0</v>
      </c>
      <c r="K367" s="173">
        <f t="shared" si="155"/>
        <v>0</v>
      </c>
      <c r="L367" s="174">
        <f t="shared" si="155"/>
        <v>0</v>
      </c>
    </row>
    <row r="368" spans="2:12" s="19" customFormat="1" x14ac:dyDescent="0.25">
      <c r="B368" s="158" t="s">
        <v>167</v>
      </c>
      <c r="C368" s="21"/>
      <c r="D368" s="173">
        <f t="shared" ref="D368:L368" si="156">((D204-$C$302)*$C$287)/10^3</f>
        <v>0</v>
      </c>
      <c r="E368" s="173">
        <f t="shared" si="156"/>
        <v>0</v>
      </c>
      <c r="F368" s="173">
        <f t="shared" si="156"/>
        <v>0</v>
      </c>
      <c r="G368" s="173">
        <f t="shared" si="156"/>
        <v>0</v>
      </c>
      <c r="H368" s="173">
        <f t="shared" si="156"/>
        <v>0</v>
      </c>
      <c r="I368" s="173">
        <f t="shared" si="156"/>
        <v>0</v>
      </c>
      <c r="J368" s="173">
        <f t="shared" si="156"/>
        <v>0</v>
      </c>
      <c r="K368" s="173">
        <f t="shared" si="156"/>
        <v>0</v>
      </c>
      <c r="L368" s="174">
        <f t="shared" si="156"/>
        <v>0</v>
      </c>
    </row>
    <row r="369" spans="2:13" s="19" customFormat="1" x14ac:dyDescent="0.25">
      <c r="B369" s="158" t="s">
        <v>168</v>
      </c>
      <c r="C369" s="21"/>
      <c r="D369" s="173">
        <f t="shared" ref="D369:L369" si="157">((D205-$C$302)*$C$287)/10^3</f>
        <v>0</v>
      </c>
      <c r="E369" s="173">
        <f t="shared" si="157"/>
        <v>0</v>
      </c>
      <c r="F369" s="173">
        <f t="shared" si="157"/>
        <v>0</v>
      </c>
      <c r="G369" s="173">
        <f t="shared" si="157"/>
        <v>0</v>
      </c>
      <c r="H369" s="173">
        <f t="shared" si="157"/>
        <v>0</v>
      </c>
      <c r="I369" s="173">
        <f t="shared" si="157"/>
        <v>0</v>
      </c>
      <c r="J369" s="173">
        <f t="shared" si="157"/>
        <v>0</v>
      </c>
      <c r="K369" s="173">
        <f t="shared" si="157"/>
        <v>0</v>
      </c>
      <c r="L369" s="174">
        <f t="shared" si="157"/>
        <v>0</v>
      </c>
    </row>
    <row r="370" spans="2:13" s="19" customFormat="1" x14ac:dyDescent="0.25">
      <c r="B370" s="158" t="s">
        <v>169</v>
      </c>
      <c r="C370" s="21"/>
      <c r="D370" s="173">
        <f t="shared" ref="D370:L370" si="158">((D206-$C$302)*$C$287)/10^3</f>
        <v>0</v>
      </c>
      <c r="E370" s="173">
        <f t="shared" si="158"/>
        <v>0</v>
      </c>
      <c r="F370" s="173">
        <f t="shared" si="158"/>
        <v>0</v>
      </c>
      <c r="G370" s="173">
        <f t="shared" si="158"/>
        <v>0</v>
      </c>
      <c r="H370" s="173">
        <f t="shared" si="158"/>
        <v>0</v>
      </c>
      <c r="I370" s="173">
        <f t="shared" si="158"/>
        <v>0</v>
      </c>
      <c r="J370" s="173">
        <f t="shared" si="158"/>
        <v>0</v>
      </c>
      <c r="K370" s="173">
        <f t="shared" si="158"/>
        <v>0</v>
      </c>
      <c r="L370" s="174">
        <f t="shared" si="158"/>
        <v>0</v>
      </c>
    </row>
    <row r="371" spans="2:13" s="19" customFormat="1" x14ac:dyDescent="0.25">
      <c r="B371" s="158" t="s">
        <v>170</v>
      </c>
      <c r="C371" s="21"/>
      <c r="D371" s="173">
        <f t="shared" ref="D371:L371" si="159">((D207-$C$302)*$C$287)/10^3</f>
        <v>0</v>
      </c>
      <c r="E371" s="173">
        <f t="shared" si="159"/>
        <v>0</v>
      </c>
      <c r="F371" s="173">
        <f t="shared" si="159"/>
        <v>0</v>
      </c>
      <c r="G371" s="173">
        <f t="shared" si="159"/>
        <v>0</v>
      </c>
      <c r="H371" s="173">
        <f t="shared" si="159"/>
        <v>0</v>
      </c>
      <c r="I371" s="173">
        <f t="shared" si="159"/>
        <v>0</v>
      </c>
      <c r="J371" s="173">
        <f t="shared" si="159"/>
        <v>0</v>
      </c>
      <c r="K371" s="173">
        <f t="shared" si="159"/>
        <v>0</v>
      </c>
      <c r="L371" s="174">
        <f t="shared" si="159"/>
        <v>0</v>
      </c>
    </row>
    <row r="372" spans="2:13" s="19" customFormat="1" x14ac:dyDescent="0.25">
      <c r="B372" s="158" t="s">
        <v>171</v>
      </c>
      <c r="C372" s="21"/>
      <c r="D372" s="173">
        <f t="shared" ref="D372:L372" si="160">((D208-$C$302)*$C$287)/10^3</f>
        <v>0</v>
      </c>
      <c r="E372" s="173">
        <f t="shared" si="160"/>
        <v>0</v>
      </c>
      <c r="F372" s="173">
        <f t="shared" si="160"/>
        <v>0</v>
      </c>
      <c r="G372" s="173">
        <f t="shared" si="160"/>
        <v>0</v>
      </c>
      <c r="H372" s="173">
        <f t="shared" si="160"/>
        <v>0</v>
      </c>
      <c r="I372" s="173">
        <f t="shared" si="160"/>
        <v>0</v>
      </c>
      <c r="J372" s="173">
        <f t="shared" si="160"/>
        <v>0</v>
      </c>
      <c r="K372" s="173">
        <f t="shared" si="160"/>
        <v>0</v>
      </c>
      <c r="L372" s="174">
        <f t="shared" si="160"/>
        <v>0</v>
      </c>
    </row>
    <row r="373" spans="2:13" s="19" customFormat="1" x14ac:dyDescent="0.25">
      <c r="B373" s="158" t="s">
        <v>172</v>
      </c>
      <c r="C373" s="21"/>
      <c r="D373" s="173">
        <f t="shared" ref="D373:L373" si="161">((D209-$C$302)*$C$287)/10^3</f>
        <v>0</v>
      </c>
      <c r="E373" s="173">
        <f t="shared" si="161"/>
        <v>0</v>
      </c>
      <c r="F373" s="173">
        <f t="shared" si="161"/>
        <v>0</v>
      </c>
      <c r="G373" s="173">
        <f t="shared" si="161"/>
        <v>0</v>
      </c>
      <c r="H373" s="173">
        <f t="shared" si="161"/>
        <v>0</v>
      </c>
      <c r="I373" s="173">
        <f t="shared" si="161"/>
        <v>0</v>
      </c>
      <c r="J373" s="173">
        <f t="shared" si="161"/>
        <v>0</v>
      </c>
      <c r="K373" s="173">
        <f t="shared" si="161"/>
        <v>0</v>
      </c>
      <c r="L373" s="174">
        <f t="shared" si="161"/>
        <v>0</v>
      </c>
    </row>
    <row r="374" spans="2:13" s="19" customFormat="1" x14ac:dyDescent="0.25">
      <c r="B374" s="158" t="s">
        <v>173</v>
      </c>
      <c r="C374" s="21"/>
      <c r="D374" s="173">
        <f t="shared" ref="D374:L374" si="162">((D210-$C$302)*$C$287)/10^3</f>
        <v>0</v>
      </c>
      <c r="E374" s="173">
        <f t="shared" si="162"/>
        <v>0</v>
      </c>
      <c r="F374" s="173">
        <f t="shared" si="162"/>
        <v>0</v>
      </c>
      <c r="G374" s="173">
        <f t="shared" si="162"/>
        <v>0</v>
      </c>
      <c r="H374" s="173">
        <f t="shared" si="162"/>
        <v>0</v>
      </c>
      <c r="I374" s="173">
        <f t="shared" si="162"/>
        <v>0</v>
      </c>
      <c r="J374" s="173">
        <f t="shared" si="162"/>
        <v>0</v>
      </c>
      <c r="K374" s="173">
        <f t="shared" si="162"/>
        <v>0</v>
      </c>
      <c r="L374" s="174">
        <f t="shared" si="162"/>
        <v>0</v>
      </c>
    </row>
    <row r="375" spans="2:13" s="19" customFormat="1" x14ac:dyDescent="0.25">
      <c r="B375" s="158" t="s">
        <v>193</v>
      </c>
      <c r="C375" s="21"/>
      <c r="D375" s="173">
        <f t="shared" ref="D375:L375" si="163">((D211-$C$302)*$C$287)/10^3</f>
        <v>0</v>
      </c>
      <c r="E375" s="173">
        <f t="shared" si="163"/>
        <v>0</v>
      </c>
      <c r="F375" s="173">
        <f t="shared" si="163"/>
        <v>0</v>
      </c>
      <c r="G375" s="173">
        <f t="shared" si="163"/>
        <v>0</v>
      </c>
      <c r="H375" s="173">
        <f t="shared" si="163"/>
        <v>0</v>
      </c>
      <c r="I375" s="173">
        <f t="shared" si="163"/>
        <v>0</v>
      </c>
      <c r="J375" s="173">
        <f t="shared" si="163"/>
        <v>0</v>
      </c>
      <c r="K375" s="173">
        <f t="shared" si="163"/>
        <v>0</v>
      </c>
      <c r="L375" s="174">
        <f t="shared" si="163"/>
        <v>0</v>
      </c>
    </row>
    <row r="376" spans="2:13" s="19" customFormat="1" x14ac:dyDescent="0.25">
      <c r="B376" s="158" t="s">
        <v>174</v>
      </c>
      <c r="C376" s="21"/>
      <c r="D376" s="173">
        <f t="shared" ref="D376:L376" si="164">((D212-$C$302)*$C$287)/10^3</f>
        <v>0</v>
      </c>
      <c r="E376" s="173">
        <f t="shared" si="164"/>
        <v>0</v>
      </c>
      <c r="F376" s="173">
        <f t="shared" si="164"/>
        <v>0</v>
      </c>
      <c r="G376" s="173">
        <f t="shared" si="164"/>
        <v>0</v>
      </c>
      <c r="H376" s="173">
        <f t="shared" si="164"/>
        <v>0</v>
      </c>
      <c r="I376" s="173">
        <f t="shared" si="164"/>
        <v>0</v>
      </c>
      <c r="J376" s="173">
        <f t="shared" si="164"/>
        <v>0</v>
      </c>
      <c r="K376" s="173">
        <f t="shared" si="164"/>
        <v>0</v>
      </c>
      <c r="L376" s="174">
        <f t="shared" si="164"/>
        <v>0</v>
      </c>
    </row>
    <row r="377" spans="2:13" s="19" customFormat="1" x14ac:dyDescent="0.25">
      <c r="B377" s="158" t="s">
        <v>175</v>
      </c>
      <c r="C377" s="21"/>
      <c r="D377" s="173">
        <f t="shared" ref="D377:L377" si="165">((D213-$C$302)*$C$287)/10^3</f>
        <v>0</v>
      </c>
      <c r="E377" s="173">
        <f t="shared" si="165"/>
        <v>0</v>
      </c>
      <c r="F377" s="173">
        <f t="shared" si="165"/>
        <v>0</v>
      </c>
      <c r="G377" s="173">
        <f t="shared" si="165"/>
        <v>0</v>
      </c>
      <c r="H377" s="173">
        <f t="shared" si="165"/>
        <v>0</v>
      </c>
      <c r="I377" s="173">
        <f t="shared" si="165"/>
        <v>0</v>
      </c>
      <c r="J377" s="173">
        <f t="shared" si="165"/>
        <v>0</v>
      </c>
      <c r="K377" s="173">
        <f t="shared" si="165"/>
        <v>0</v>
      </c>
      <c r="L377" s="174">
        <f t="shared" si="165"/>
        <v>0</v>
      </c>
    </row>
    <row r="378" spans="2:13" s="19" customFormat="1" x14ac:dyDescent="0.25">
      <c r="B378" s="158" t="s">
        <v>176</v>
      </c>
      <c r="C378" s="21"/>
      <c r="D378" s="173">
        <f t="shared" ref="D378:L378" si="166">((D214-$C$302)*$C$287)/10^3</f>
        <v>0</v>
      </c>
      <c r="E378" s="173">
        <f t="shared" si="166"/>
        <v>0</v>
      </c>
      <c r="F378" s="173">
        <f t="shared" si="166"/>
        <v>0</v>
      </c>
      <c r="G378" s="173">
        <f t="shared" si="166"/>
        <v>0</v>
      </c>
      <c r="H378" s="173">
        <f t="shared" si="166"/>
        <v>0</v>
      </c>
      <c r="I378" s="173">
        <f t="shared" si="166"/>
        <v>0</v>
      </c>
      <c r="J378" s="173">
        <f t="shared" si="166"/>
        <v>0</v>
      </c>
      <c r="K378" s="173">
        <f t="shared" si="166"/>
        <v>0</v>
      </c>
      <c r="L378" s="174">
        <f t="shared" si="166"/>
        <v>0</v>
      </c>
    </row>
    <row r="379" spans="2:13" s="19" customFormat="1" x14ac:dyDescent="0.25">
      <c r="B379" s="158" t="s">
        <v>177</v>
      </c>
      <c r="C379" s="21"/>
      <c r="D379" s="173">
        <f t="shared" ref="D379:L379" si="167">((D215-$C$302)*$C$287)/10^3</f>
        <v>0</v>
      </c>
      <c r="E379" s="173">
        <f t="shared" si="167"/>
        <v>0</v>
      </c>
      <c r="F379" s="173">
        <f t="shared" si="167"/>
        <v>0</v>
      </c>
      <c r="G379" s="173">
        <f t="shared" si="167"/>
        <v>0</v>
      </c>
      <c r="H379" s="173">
        <f t="shared" si="167"/>
        <v>0</v>
      </c>
      <c r="I379" s="173">
        <f t="shared" si="167"/>
        <v>0</v>
      </c>
      <c r="J379" s="173">
        <f t="shared" si="167"/>
        <v>0</v>
      </c>
      <c r="K379" s="173">
        <f t="shared" si="167"/>
        <v>0</v>
      </c>
      <c r="L379" s="174">
        <f t="shared" si="167"/>
        <v>0</v>
      </c>
    </row>
    <row r="380" spans="2:13" s="19" customFormat="1" x14ac:dyDescent="0.25">
      <c r="B380" s="468" t="s">
        <v>626</v>
      </c>
      <c r="C380" s="21"/>
      <c r="D380" s="473">
        <f>SUM(D344:D379)</f>
        <v>0</v>
      </c>
      <c r="E380" s="473">
        <f t="shared" ref="E380" si="168">SUM(E344:E379)</f>
        <v>0</v>
      </c>
      <c r="F380" s="473">
        <f t="shared" ref="F380" si="169">SUM(F344:F379)</f>
        <v>0</v>
      </c>
      <c r="G380" s="473">
        <f t="shared" ref="G380" si="170">SUM(G344:G379)</f>
        <v>0</v>
      </c>
      <c r="H380" s="473">
        <f t="shared" ref="H380" si="171">SUM(H344:H379)</f>
        <v>0</v>
      </c>
      <c r="I380" s="473">
        <f t="shared" ref="I380" si="172">SUM(I344:I379)</f>
        <v>0</v>
      </c>
      <c r="J380" s="473">
        <f t="shared" ref="J380" si="173">SUM(J344:J379)</f>
        <v>0</v>
      </c>
      <c r="K380" s="473">
        <f t="shared" ref="K380" si="174">SUM(K344:K379)</f>
        <v>0</v>
      </c>
      <c r="L380" s="474">
        <f t="shared" ref="L380" si="175">SUM(L344:L379)</f>
        <v>0</v>
      </c>
    </row>
    <row r="381" spans="2:13" s="19" customFormat="1" x14ac:dyDescent="0.25">
      <c r="B381" s="160" t="s">
        <v>18</v>
      </c>
      <c r="C381" s="28"/>
      <c r="D381" s="85"/>
      <c r="E381" s="85"/>
      <c r="F381" s="85"/>
      <c r="G381" s="85"/>
      <c r="H381" s="85"/>
      <c r="I381" s="85"/>
      <c r="J381" s="85"/>
      <c r="K381" s="85"/>
      <c r="L381" s="86"/>
      <c r="M381" s="224"/>
    </row>
    <row r="382" spans="2:13" s="19" customFormat="1" x14ac:dyDescent="0.25">
      <c r="B382" s="158" t="s">
        <v>143</v>
      </c>
      <c r="C382" s="21"/>
      <c r="D382" s="173">
        <f t="shared" ref="D382:L382" si="176">((D218-$C$302)*$C$287)/10^3</f>
        <v>0</v>
      </c>
      <c r="E382" s="173">
        <f t="shared" si="176"/>
        <v>0</v>
      </c>
      <c r="F382" s="173">
        <f t="shared" si="176"/>
        <v>0</v>
      </c>
      <c r="G382" s="173">
        <f t="shared" si="176"/>
        <v>0</v>
      </c>
      <c r="H382" s="173">
        <f t="shared" si="176"/>
        <v>0</v>
      </c>
      <c r="I382" s="173">
        <f t="shared" si="176"/>
        <v>0</v>
      </c>
      <c r="J382" s="173">
        <f t="shared" si="176"/>
        <v>0</v>
      </c>
      <c r="K382" s="173">
        <f t="shared" si="176"/>
        <v>0</v>
      </c>
      <c r="L382" s="174">
        <f t="shared" si="176"/>
        <v>0</v>
      </c>
    </row>
    <row r="383" spans="2:13" s="19" customFormat="1" x14ac:dyDescent="0.25">
      <c r="B383" s="158" t="s">
        <v>144</v>
      </c>
      <c r="C383" s="21"/>
      <c r="D383" s="173">
        <f t="shared" ref="D383:L383" si="177">((D219-$C$302)*$C$287)/10^3</f>
        <v>0</v>
      </c>
      <c r="E383" s="173">
        <f t="shared" si="177"/>
        <v>0</v>
      </c>
      <c r="F383" s="173">
        <f t="shared" si="177"/>
        <v>0</v>
      </c>
      <c r="G383" s="173">
        <f t="shared" si="177"/>
        <v>0</v>
      </c>
      <c r="H383" s="173">
        <f t="shared" si="177"/>
        <v>0</v>
      </c>
      <c r="I383" s="173">
        <f t="shared" si="177"/>
        <v>0</v>
      </c>
      <c r="J383" s="173">
        <f t="shared" si="177"/>
        <v>0</v>
      </c>
      <c r="K383" s="173">
        <f t="shared" si="177"/>
        <v>0</v>
      </c>
      <c r="L383" s="174">
        <f t="shared" si="177"/>
        <v>0</v>
      </c>
    </row>
    <row r="384" spans="2:13" s="19" customFormat="1" x14ac:dyDescent="0.25">
      <c r="B384" s="158" t="s">
        <v>145</v>
      </c>
      <c r="C384" s="21"/>
      <c r="D384" s="173">
        <f t="shared" ref="D384:L384" si="178">((D220-$C$302)*$C$287)/10^3</f>
        <v>0</v>
      </c>
      <c r="E384" s="173">
        <f t="shared" si="178"/>
        <v>0</v>
      </c>
      <c r="F384" s="173">
        <f t="shared" si="178"/>
        <v>0</v>
      </c>
      <c r="G384" s="173">
        <f t="shared" si="178"/>
        <v>0</v>
      </c>
      <c r="H384" s="173">
        <f t="shared" si="178"/>
        <v>0</v>
      </c>
      <c r="I384" s="173">
        <f t="shared" si="178"/>
        <v>0</v>
      </c>
      <c r="J384" s="173">
        <f t="shared" si="178"/>
        <v>0</v>
      </c>
      <c r="K384" s="173">
        <f t="shared" si="178"/>
        <v>0</v>
      </c>
      <c r="L384" s="174">
        <f t="shared" si="178"/>
        <v>0</v>
      </c>
    </row>
    <row r="385" spans="2:12" s="19" customFormat="1" x14ac:dyDescent="0.25">
      <c r="B385" s="158" t="s">
        <v>146</v>
      </c>
      <c r="C385" s="21"/>
      <c r="D385" s="173">
        <f t="shared" ref="D385:L385" si="179">((D221-$C$302)*$C$287)/10^3</f>
        <v>0</v>
      </c>
      <c r="E385" s="173">
        <f t="shared" si="179"/>
        <v>0</v>
      </c>
      <c r="F385" s="173">
        <f t="shared" si="179"/>
        <v>0</v>
      </c>
      <c r="G385" s="173">
        <f t="shared" si="179"/>
        <v>0</v>
      </c>
      <c r="H385" s="173">
        <f t="shared" si="179"/>
        <v>0</v>
      </c>
      <c r="I385" s="173">
        <f t="shared" si="179"/>
        <v>0</v>
      </c>
      <c r="J385" s="173">
        <f t="shared" si="179"/>
        <v>0</v>
      </c>
      <c r="K385" s="173">
        <f t="shared" si="179"/>
        <v>0</v>
      </c>
      <c r="L385" s="174">
        <f t="shared" si="179"/>
        <v>0</v>
      </c>
    </row>
    <row r="386" spans="2:12" s="19" customFormat="1" x14ac:dyDescent="0.25">
      <c r="B386" s="158" t="s">
        <v>147</v>
      </c>
      <c r="C386" s="21"/>
      <c r="D386" s="173">
        <f t="shared" ref="D386:L386" si="180">((D222-$C$302)*$C$287)/10^3</f>
        <v>0</v>
      </c>
      <c r="E386" s="173">
        <f t="shared" si="180"/>
        <v>0</v>
      </c>
      <c r="F386" s="173">
        <f t="shared" si="180"/>
        <v>0</v>
      </c>
      <c r="G386" s="173">
        <f t="shared" si="180"/>
        <v>0</v>
      </c>
      <c r="H386" s="173">
        <f t="shared" si="180"/>
        <v>0</v>
      </c>
      <c r="I386" s="173">
        <f t="shared" si="180"/>
        <v>0</v>
      </c>
      <c r="J386" s="173">
        <f t="shared" si="180"/>
        <v>0</v>
      </c>
      <c r="K386" s="173">
        <f t="shared" si="180"/>
        <v>0</v>
      </c>
      <c r="L386" s="174">
        <f t="shared" si="180"/>
        <v>0</v>
      </c>
    </row>
    <row r="387" spans="2:12" s="19" customFormat="1" x14ac:dyDescent="0.25">
      <c r="B387" s="158" t="s">
        <v>148</v>
      </c>
      <c r="C387" s="21"/>
      <c r="D387" s="173">
        <f t="shared" ref="D387:L387" si="181">((D223-$C$302)*$C$287)/10^3</f>
        <v>0</v>
      </c>
      <c r="E387" s="173">
        <f t="shared" si="181"/>
        <v>0</v>
      </c>
      <c r="F387" s="173">
        <f t="shared" si="181"/>
        <v>0</v>
      </c>
      <c r="G387" s="173">
        <f t="shared" si="181"/>
        <v>0</v>
      </c>
      <c r="H387" s="173">
        <f t="shared" si="181"/>
        <v>0</v>
      </c>
      <c r="I387" s="173">
        <f t="shared" si="181"/>
        <v>0</v>
      </c>
      <c r="J387" s="173">
        <f t="shared" si="181"/>
        <v>0</v>
      </c>
      <c r="K387" s="173">
        <f t="shared" si="181"/>
        <v>0</v>
      </c>
      <c r="L387" s="174">
        <f t="shared" si="181"/>
        <v>0</v>
      </c>
    </row>
    <row r="388" spans="2:12" s="19" customFormat="1" x14ac:dyDescent="0.25">
      <c r="B388" s="158" t="s">
        <v>149</v>
      </c>
      <c r="C388" s="21"/>
      <c r="D388" s="173">
        <f t="shared" ref="D388:L388" si="182">((D224-$C$302)*$C$287)/10^3</f>
        <v>0</v>
      </c>
      <c r="E388" s="173">
        <f t="shared" si="182"/>
        <v>0</v>
      </c>
      <c r="F388" s="173">
        <f t="shared" si="182"/>
        <v>0</v>
      </c>
      <c r="G388" s="173">
        <f t="shared" si="182"/>
        <v>0</v>
      </c>
      <c r="H388" s="173">
        <f t="shared" si="182"/>
        <v>0</v>
      </c>
      <c r="I388" s="173">
        <f t="shared" si="182"/>
        <v>0</v>
      </c>
      <c r="J388" s="173">
        <f t="shared" si="182"/>
        <v>0</v>
      </c>
      <c r="K388" s="173">
        <f t="shared" si="182"/>
        <v>0</v>
      </c>
      <c r="L388" s="174">
        <f t="shared" si="182"/>
        <v>0</v>
      </c>
    </row>
    <row r="389" spans="2:12" s="19" customFormat="1" x14ac:dyDescent="0.25">
      <c r="B389" s="158" t="s">
        <v>150</v>
      </c>
      <c r="C389" s="21"/>
      <c r="D389" s="173">
        <f t="shared" ref="D389:L389" si="183">((D225-$C$302)*$C$287)/10^3</f>
        <v>0</v>
      </c>
      <c r="E389" s="173">
        <f t="shared" si="183"/>
        <v>0</v>
      </c>
      <c r="F389" s="173">
        <f t="shared" si="183"/>
        <v>0</v>
      </c>
      <c r="G389" s="173">
        <f t="shared" si="183"/>
        <v>0</v>
      </c>
      <c r="H389" s="173">
        <f t="shared" si="183"/>
        <v>0</v>
      </c>
      <c r="I389" s="173">
        <f t="shared" si="183"/>
        <v>0</v>
      </c>
      <c r="J389" s="173">
        <f t="shared" si="183"/>
        <v>0</v>
      </c>
      <c r="K389" s="173">
        <f t="shared" si="183"/>
        <v>0</v>
      </c>
      <c r="L389" s="174">
        <f t="shared" si="183"/>
        <v>0</v>
      </c>
    </row>
    <row r="390" spans="2:12" s="19" customFormat="1" x14ac:dyDescent="0.25">
      <c r="B390" s="158" t="s">
        <v>151</v>
      </c>
      <c r="C390" s="21"/>
      <c r="D390" s="173">
        <f t="shared" ref="D390:L390" si="184">((D226-$C$302)*$C$287)/10^3</f>
        <v>0</v>
      </c>
      <c r="E390" s="173">
        <f t="shared" si="184"/>
        <v>0</v>
      </c>
      <c r="F390" s="173">
        <f t="shared" si="184"/>
        <v>0</v>
      </c>
      <c r="G390" s="173">
        <f t="shared" si="184"/>
        <v>0</v>
      </c>
      <c r="H390" s="173">
        <f t="shared" si="184"/>
        <v>0</v>
      </c>
      <c r="I390" s="173">
        <f t="shared" si="184"/>
        <v>0</v>
      </c>
      <c r="J390" s="173">
        <f t="shared" si="184"/>
        <v>0</v>
      </c>
      <c r="K390" s="173">
        <f t="shared" si="184"/>
        <v>0</v>
      </c>
      <c r="L390" s="174">
        <f t="shared" si="184"/>
        <v>0</v>
      </c>
    </row>
    <row r="391" spans="2:12" s="19" customFormat="1" x14ac:dyDescent="0.25">
      <c r="B391" s="158" t="s">
        <v>152</v>
      </c>
      <c r="C391" s="21"/>
      <c r="D391" s="173">
        <f t="shared" ref="D391:L391" si="185">((D227-$C$302)*$C$287)/10^3</f>
        <v>0</v>
      </c>
      <c r="E391" s="173">
        <f t="shared" si="185"/>
        <v>0</v>
      </c>
      <c r="F391" s="173">
        <f t="shared" si="185"/>
        <v>0</v>
      </c>
      <c r="G391" s="173">
        <f t="shared" si="185"/>
        <v>0</v>
      </c>
      <c r="H391" s="173">
        <f t="shared" si="185"/>
        <v>0</v>
      </c>
      <c r="I391" s="173">
        <f t="shared" si="185"/>
        <v>0</v>
      </c>
      <c r="J391" s="173">
        <f t="shared" si="185"/>
        <v>0</v>
      </c>
      <c r="K391" s="173">
        <f t="shared" si="185"/>
        <v>0</v>
      </c>
      <c r="L391" s="174">
        <f t="shared" si="185"/>
        <v>0</v>
      </c>
    </row>
    <row r="392" spans="2:12" s="19" customFormat="1" x14ac:dyDescent="0.25">
      <c r="B392" s="158" t="s">
        <v>153</v>
      </c>
      <c r="C392" s="21"/>
      <c r="D392" s="173">
        <f t="shared" ref="D392:L392" si="186">((D228-$C$302)*$C$287)/10^3</f>
        <v>0</v>
      </c>
      <c r="E392" s="173">
        <f t="shared" si="186"/>
        <v>0</v>
      </c>
      <c r="F392" s="173">
        <f t="shared" si="186"/>
        <v>0</v>
      </c>
      <c r="G392" s="173">
        <f t="shared" si="186"/>
        <v>0</v>
      </c>
      <c r="H392" s="173">
        <f t="shared" si="186"/>
        <v>0</v>
      </c>
      <c r="I392" s="173">
        <f t="shared" si="186"/>
        <v>0</v>
      </c>
      <c r="J392" s="173">
        <f t="shared" si="186"/>
        <v>0</v>
      </c>
      <c r="K392" s="173">
        <f t="shared" si="186"/>
        <v>0</v>
      </c>
      <c r="L392" s="174">
        <f t="shared" si="186"/>
        <v>0</v>
      </c>
    </row>
    <row r="393" spans="2:12" s="19" customFormat="1" x14ac:dyDescent="0.25">
      <c r="B393" s="158" t="s">
        <v>154</v>
      </c>
      <c r="C393" s="21"/>
      <c r="D393" s="173">
        <f t="shared" ref="D393:L393" si="187">((D229-$C$302)*$C$287)/10^3</f>
        <v>0</v>
      </c>
      <c r="E393" s="173">
        <f t="shared" si="187"/>
        <v>0</v>
      </c>
      <c r="F393" s="173">
        <f t="shared" si="187"/>
        <v>0</v>
      </c>
      <c r="G393" s="173">
        <f t="shared" si="187"/>
        <v>0</v>
      </c>
      <c r="H393" s="173">
        <f t="shared" si="187"/>
        <v>0</v>
      </c>
      <c r="I393" s="173">
        <f t="shared" si="187"/>
        <v>0</v>
      </c>
      <c r="J393" s="173">
        <f t="shared" si="187"/>
        <v>0</v>
      </c>
      <c r="K393" s="173">
        <f t="shared" si="187"/>
        <v>0</v>
      </c>
      <c r="L393" s="174">
        <f t="shared" si="187"/>
        <v>0</v>
      </c>
    </row>
    <row r="394" spans="2:12" s="19" customFormat="1" x14ac:dyDescent="0.25">
      <c r="B394" s="158" t="s">
        <v>155</v>
      </c>
      <c r="C394" s="21"/>
      <c r="D394" s="173">
        <f t="shared" ref="D394:L394" si="188">((D230-$C$302)*$C$287)/10^3</f>
        <v>0</v>
      </c>
      <c r="E394" s="173">
        <f t="shared" si="188"/>
        <v>0</v>
      </c>
      <c r="F394" s="173">
        <f t="shared" si="188"/>
        <v>0</v>
      </c>
      <c r="G394" s="173">
        <f t="shared" si="188"/>
        <v>0</v>
      </c>
      <c r="H394" s="173">
        <f t="shared" si="188"/>
        <v>0</v>
      </c>
      <c r="I394" s="173">
        <f t="shared" si="188"/>
        <v>0</v>
      </c>
      <c r="J394" s="173">
        <f t="shared" si="188"/>
        <v>0</v>
      </c>
      <c r="K394" s="173">
        <f t="shared" si="188"/>
        <v>0</v>
      </c>
      <c r="L394" s="174">
        <f t="shared" si="188"/>
        <v>0</v>
      </c>
    </row>
    <row r="395" spans="2:12" s="19" customFormat="1" x14ac:dyDescent="0.25">
      <c r="B395" s="158" t="s">
        <v>156</v>
      </c>
      <c r="C395" s="21"/>
      <c r="D395" s="173">
        <f t="shared" ref="D395:L395" si="189">((D231-$C$302)*$C$287)/10^3</f>
        <v>0</v>
      </c>
      <c r="E395" s="173">
        <f t="shared" si="189"/>
        <v>0</v>
      </c>
      <c r="F395" s="173">
        <f t="shared" si="189"/>
        <v>0</v>
      </c>
      <c r="G395" s="173">
        <f t="shared" si="189"/>
        <v>0</v>
      </c>
      <c r="H395" s="173">
        <f t="shared" si="189"/>
        <v>0</v>
      </c>
      <c r="I395" s="173">
        <f t="shared" si="189"/>
        <v>0</v>
      </c>
      <c r="J395" s="173">
        <f t="shared" si="189"/>
        <v>0</v>
      </c>
      <c r="K395" s="173">
        <f t="shared" si="189"/>
        <v>0</v>
      </c>
      <c r="L395" s="174">
        <f t="shared" si="189"/>
        <v>0</v>
      </c>
    </row>
    <row r="396" spans="2:12" s="19" customFormat="1" x14ac:dyDescent="0.25">
      <c r="B396" s="158" t="s">
        <v>157</v>
      </c>
      <c r="C396" s="21"/>
      <c r="D396" s="173">
        <f t="shared" ref="D396:L396" si="190">((D232-$C$302)*$C$287)/10^3</f>
        <v>0</v>
      </c>
      <c r="E396" s="173">
        <f t="shared" si="190"/>
        <v>0</v>
      </c>
      <c r="F396" s="173">
        <f t="shared" si="190"/>
        <v>0</v>
      </c>
      <c r="G396" s="173">
        <f t="shared" si="190"/>
        <v>0</v>
      </c>
      <c r="H396" s="173">
        <f t="shared" si="190"/>
        <v>0</v>
      </c>
      <c r="I396" s="173">
        <f t="shared" si="190"/>
        <v>0</v>
      </c>
      <c r="J396" s="173">
        <f t="shared" si="190"/>
        <v>0</v>
      </c>
      <c r="K396" s="173">
        <f t="shared" si="190"/>
        <v>0</v>
      </c>
      <c r="L396" s="174">
        <f t="shared" si="190"/>
        <v>0</v>
      </c>
    </row>
    <row r="397" spans="2:12" s="19" customFormat="1" x14ac:dyDescent="0.25">
      <c r="B397" s="158" t="s">
        <v>158</v>
      </c>
      <c r="C397" s="21"/>
      <c r="D397" s="173">
        <f t="shared" ref="D397:L397" si="191">((D233-$C$302)*$C$287)/10^3</f>
        <v>0</v>
      </c>
      <c r="E397" s="173">
        <f t="shared" si="191"/>
        <v>0</v>
      </c>
      <c r="F397" s="173">
        <f t="shared" si="191"/>
        <v>0</v>
      </c>
      <c r="G397" s="173">
        <f t="shared" si="191"/>
        <v>0</v>
      </c>
      <c r="H397" s="173">
        <f t="shared" si="191"/>
        <v>0</v>
      </c>
      <c r="I397" s="173">
        <f t="shared" si="191"/>
        <v>0</v>
      </c>
      <c r="J397" s="173">
        <f t="shared" si="191"/>
        <v>0</v>
      </c>
      <c r="K397" s="173">
        <f t="shared" si="191"/>
        <v>0</v>
      </c>
      <c r="L397" s="174">
        <f t="shared" si="191"/>
        <v>0</v>
      </c>
    </row>
    <row r="398" spans="2:12" s="19" customFormat="1" x14ac:dyDescent="0.25">
      <c r="B398" s="158" t="s">
        <v>159</v>
      </c>
      <c r="C398" s="21"/>
      <c r="D398" s="173">
        <f t="shared" ref="D398:L398" si="192">((D234-$C$302)*$C$287)/10^3</f>
        <v>0</v>
      </c>
      <c r="E398" s="173">
        <f t="shared" si="192"/>
        <v>0</v>
      </c>
      <c r="F398" s="173">
        <f t="shared" si="192"/>
        <v>0</v>
      </c>
      <c r="G398" s="173">
        <f t="shared" si="192"/>
        <v>0</v>
      </c>
      <c r="H398" s="173">
        <f t="shared" si="192"/>
        <v>0</v>
      </c>
      <c r="I398" s="173">
        <f t="shared" si="192"/>
        <v>0</v>
      </c>
      <c r="J398" s="173">
        <f t="shared" si="192"/>
        <v>0</v>
      </c>
      <c r="K398" s="173">
        <f t="shared" si="192"/>
        <v>0</v>
      </c>
      <c r="L398" s="174">
        <f t="shared" si="192"/>
        <v>0</v>
      </c>
    </row>
    <row r="399" spans="2:12" s="19" customFormat="1" x14ac:dyDescent="0.25">
      <c r="B399" s="158" t="s">
        <v>160</v>
      </c>
      <c r="C399" s="21"/>
      <c r="D399" s="173">
        <f t="shared" ref="D399:L399" si="193">((D235-$C$302)*$C$287)/10^3</f>
        <v>0</v>
      </c>
      <c r="E399" s="173">
        <f t="shared" si="193"/>
        <v>0</v>
      </c>
      <c r="F399" s="173">
        <f t="shared" si="193"/>
        <v>0</v>
      </c>
      <c r="G399" s="173">
        <f t="shared" si="193"/>
        <v>0</v>
      </c>
      <c r="H399" s="173">
        <f t="shared" si="193"/>
        <v>0</v>
      </c>
      <c r="I399" s="173">
        <f t="shared" si="193"/>
        <v>0</v>
      </c>
      <c r="J399" s="173">
        <f t="shared" si="193"/>
        <v>0</v>
      </c>
      <c r="K399" s="173">
        <f t="shared" si="193"/>
        <v>0</v>
      </c>
      <c r="L399" s="174">
        <f t="shared" si="193"/>
        <v>0</v>
      </c>
    </row>
    <row r="400" spans="2:12" s="19" customFormat="1" x14ac:dyDescent="0.25">
      <c r="B400" s="158" t="s">
        <v>161</v>
      </c>
      <c r="C400" s="21"/>
      <c r="D400" s="173">
        <f t="shared" ref="D400:L400" si="194">((D236-$C$302)*$C$287)/10^3</f>
        <v>0</v>
      </c>
      <c r="E400" s="173">
        <f t="shared" si="194"/>
        <v>0</v>
      </c>
      <c r="F400" s="173">
        <f t="shared" si="194"/>
        <v>0</v>
      </c>
      <c r="G400" s="173">
        <f t="shared" si="194"/>
        <v>0</v>
      </c>
      <c r="H400" s="173">
        <f t="shared" si="194"/>
        <v>0</v>
      </c>
      <c r="I400" s="173">
        <f t="shared" si="194"/>
        <v>0</v>
      </c>
      <c r="J400" s="173">
        <f t="shared" si="194"/>
        <v>0</v>
      </c>
      <c r="K400" s="173">
        <f t="shared" si="194"/>
        <v>0</v>
      </c>
      <c r="L400" s="174">
        <f t="shared" si="194"/>
        <v>0</v>
      </c>
    </row>
    <row r="401" spans="2:12" s="19" customFormat="1" x14ac:dyDescent="0.25">
      <c r="B401" s="158" t="s">
        <v>162</v>
      </c>
      <c r="C401" s="21"/>
      <c r="D401" s="173">
        <f t="shared" ref="D401:L401" si="195">((D237-$C$302)*$C$287)/10^3</f>
        <v>0</v>
      </c>
      <c r="E401" s="173">
        <f t="shared" si="195"/>
        <v>0</v>
      </c>
      <c r="F401" s="173">
        <f t="shared" si="195"/>
        <v>0</v>
      </c>
      <c r="G401" s="173">
        <f t="shared" si="195"/>
        <v>0</v>
      </c>
      <c r="H401" s="173">
        <f t="shared" si="195"/>
        <v>0</v>
      </c>
      <c r="I401" s="173">
        <f t="shared" si="195"/>
        <v>0</v>
      </c>
      <c r="J401" s="173">
        <f t="shared" si="195"/>
        <v>0</v>
      </c>
      <c r="K401" s="173">
        <f t="shared" si="195"/>
        <v>0</v>
      </c>
      <c r="L401" s="174">
        <f t="shared" si="195"/>
        <v>0</v>
      </c>
    </row>
    <row r="402" spans="2:12" s="19" customFormat="1" x14ac:dyDescent="0.25">
      <c r="B402" s="158" t="s">
        <v>163</v>
      </c>
      <c r="C402" s="21"/>
      <c r="D402" s="173">
        <f t="shared" ref="D402:L402" si="196">((D238-$C$302)*$C$287)/10^3</f>
        <v>0</v>
      </c>
      <c r="E402" s="173">
        <f t="shared" si="196"/>
        <v>0</v>
      </c>
      <c r="F402" s="173">
        <f t="shared" si="196"/>
        <v>0</v>
      </c>
      <c r="G402" s="173">
        <f t="shared" si="196"/>
        <v>0</v>
      </c>
      <c r="H402" s="173">
        <f t="shared" si="196"/>
        <v>0</v>
      </c>
      <c r="I402" s="173">
        <f t="shared" si="196"/>
        <v>0</v>
      </c>
      <c r="J402" s="173">
        <f t="shared" si="196"/>
        <v>0</v>
      </c>
      <c r="K402" s="173">
        <f t="shared" si="196"/>
        <v>0</v>
      </c>
      <c r="L402" s="174">
        <f t="shared" si="196"/>
        <v>0</v>
      </c>
    </row>
    <row r="403" spans="2:12" s="19" customFormat="1" x14ac:dyDescent="0.25">
      <c r="B403" s="158" t="s">
        <v>164</v>
      </c>
      <c r="C403" s="21"/>
      <c r="D403" s="173">
        <f t="shared" ref="D403:L403" si="197">((D239-$C$302)*$C$287)/10^3</f>
        <v>0</v>
      </c>
      <c r="E403" s="173">
        <f t="shared" si="197"/>
        <v>0</v>
      </c>
      <c r="F403" s="173">
        <f t="shared" si="197"/>
        <v>0</v>
      </c>
      <c r="G403" s="173">
        <f t="shared" si="197"/>
        <v>0</v>
      </c>
      <c r="H403" s="173">
        <f t="shared" si="197"/>
        <v>0</v>
      </c>
      <c r="I403" s="173">
        <f t="shared" si="197"/>
        <v>0</v>
      </c>
      <c r="J403" s="173">
        <f t="shared" si="197"/>
        <v>0</v>
      </c>
      <c r="K403" s="173">
        <f t="shared" si="197"/>
        <v>0</v>
      </c>
      <c r="L403" s="174">
        <f t="shared" si="197"/>
        <v>0</v>
      </c>
    </row>
    <row r="404" spans="2:12" s="19" customFormat="1" x14ac:dyDescent="0.25">
      <c r="B404" s="158" t="s">
        <v>165</v>
      </c>
      <c r="C404" s="21"/>
      <c r="D404" s="173">
        <f t="shared" ref="D404:L404" si="198">((D240-$C$302)*$C$287)/10^3</f>
        <v>0</v>
      </c>
      <c r="E404" s="173">
        <f t="shared" si="198"/>
        <v>0</v>
      </c>
      <c r="F404" s="173">
        <f t="shared" si="198"/>
        <v>0</v>
      </c>
      <c r="G404" s="173">
        <f t="shared" si="198"/>
        <v>0</v>
      </c>
      <c r="H404" s="173">
        <f t="shared" si="198"/>
        <v>0</v>
      </c>
      <c r="I404" s="173">
        <f t="shared" si="198"/>
        <v>0</v>
      </c>
      <c r="J404" s="173">
        <f t="shared" si="198"/>
        <v>0</v>
      </c>
      <c r="K404" s="173">
        <f t="shared" si="198"/>
        <v>0</v>
      </c>
      <c r="L404" s="174">
        <f t="shared" si="198"/>
        <v>0</v>
      </c>
    </row>
    <row r="405" spans="2:12" s="19" customFormat="1" x14ac:dyDescent="0.25">
      <c r="B405" s="158" t="s">
        <v>166</v>
      </c>
      <c r="C405" s="21"/>
      <c r="D405" s="173">
        <f t="shared" ref="D405:L405" si="199">((D241-$C$302)*$C$287)/10^3</f>
        <v>0</v>
      </c>
      <c r="E405" s="173">
        <f t="shared" si="199"/>
        <v>0</v>
      </c>
      <c r="F405" s="173">
        <f t="shared" si="199"/>
        <v>0</v>
      </c>
      <c r="G405" s="173">
        <f t="shared" si="199"/>
        <v>0</v>
      </c>
      <c r="H405" s="173">
        <f t="shared" si="199"/>
        <v>0</v>
      </c>
      <c r="I405" s="173">
        <f t="shared" si="199"/>
        <v>0</v>
      </c>
      <c r="J405" s="173">
        <f t="shared" si="199"/>
        <v>0</v>
      </c>
      <c r="K405" s="173">
        <f t="shared" si="199"/>
        <v>0</v>
      </c>
      <c r="L405" s="174">
        <f t="shared" si="199"/>
        <v>0</v>
      </c>
    </row>
    <row r="406" spans="2:12" s="19" customFormat="1" x14ac:dyDescent="0.25">
      <c r="B406" s="158" t="s">
        <v>167</v>
      </c>
      <c r="C406" s="21"/>
      <c r="D406" s="173">
        <f t="shared" ref="D406:L406" si="200">((D242-$C$302)*$C$287)/10^3</f>
        <v>0</v>
      </c>
      <c r="E406" s="173">
        <f t="shared" si="200"/>
        <v>0</v>
      </c>
      <c r="F406" s="173">
        <f t="shared" si="200"/>
        <v>0</v>
      </c>
      <c r="G406" s="173">
        <f t="shared" si="200"/>
        <v>0</v>
      </c>
      <c r="H406" s="173">
        <f t="shared" si="200"/>
        <v>0</v>
      </c>
      <c r="I406" s="173">
        <f t="shared" si="200"/>
        <v>0</v>
      </c>
      <c r="J406" s="173">
        <f t="shared" si="200"/>
        <v>0</v>
      </c>
      <c r="K406" s="173">
        <f t="shared" si="200"/>
        <v>0</v>
      </c>
      <c r="L406" s="174">
        <f t="shared" si="200"/>
        <v>0</v>
      </c>
    </row>
    <row r="407" spans="2:12" s="19" customFormat="1" x14ac:dyDescent="0.25">
      <c r="B407" s="158" t="s">
        <v>168</v>
      </c>
      <c r="C407" s="21"/>
      <c r="D407" s="173">
        <f t="shared" ref="D407:L407" si="201">((D243-$C$302)*$C$287)/10^3</f>
        <v>0</v>
      </c>
      <c r="E407" s="173">
        <f t="shared" si="201"/>
        <v>0</v>
      </c>
      <c r="F407" s="173">
        <f t="shared" si="201"/>
        <v>0</v>
      </c>
      <c r="G407" s="173">
        <f t="shared" si="201"/>
        <v>0</v>
      </c>
      <c r="H407" s="173">
        <f t="shared" si="201"/>
        <v>0</v>
      </c>
      <c r="I407" s="173">
        <f t="shared" si="201"/>
        <v>0</v>
      </c>
      <c r="J407" s="173">
        <f t="shared" si="201"/>
        <v>0</v>
      </c>
      <c r="K407" s="173">
        <f t="shared" si="201"/>
        <v>0</v>
      </c>
      <c r="L407" s="174">
        <f t="shared" si="201"/>
        <v>0</v>
      </c>
    </row>
    <row r="408" spans="2:12" s="19" customFormat="1" x14ac:dyDescent="0.25">
      <c r="B408" s="158" t="s">
        <v>169</v>
      </c>
      <c r="C408" s="21"/>
      <c r="D408" s="173">
        <f t="shared" ref="D408:L408" si="202">((D244-$C$302)*$C$287)/10^3</f>
        <v>0</v>
      </c>
      <c r="E408" s="173">
        <f t="shared" si="202"/>
        <v>0</v>
      </c>
      <c r="F408" s="173">
        <f t="shared" si="202"/>
        <v>0</v>
      </c>
      <c r="G408" s="173">
        <f t="shared" si="202"/>
        <v>0</v>
      </c>
      <c r="H408" s="173">
        <f t="shared" si="202"/>
        <v>0</v>
      </c>
      <c r="I408" s="173">
        <f t="shared" si="202"/>
        <v>0</v>
      </c>
      <c r="J408" s="173">
        <f t="shared" si="202"/>
        <v>0</v>
      </c>
      <c r="K408" s="173">
        <f t="shared" si="202"/>
        <v>0</v>
      </c>
      <c r="L408" s="174">
        <f t="shared" si="202"/>
        <v>0</v>
      </c>
    </row>
    <row r="409" spans="2:12" s="19" customFormat="1" x14ac:dyDescent="0.25">
      <c r="B409" s="158" t="s">
        <v>170</v>
      </c>
      <c r="C409" s="21"/>
      <c r="D409" s="173">
        <f t="shared" ref="D409:L409" si="203">((D245-$C$302)*$C$287)/10^3</f>
        <v>0</v>
      </c>
      <c r="E409" s="173">
        <f t="shared" si="203"/>
        <v>0</v>
      </c>
      <c r="F409" s="173">
        <f t="shared" si="203"/>
        <v>0</v>
      </c>
      <c r="G409" s="173">
        <f t="shared" si="203"/>
        <v>0</v>
      </c>
      <c r="H409" s="173">
        <f t="shared" si="203"/>
        <v>0</v>
      </c>
      <c r="I409" s="173">
        <f t="shared" si="203"/>
        <v>0</v>
      </c>
      <c r="J409" s="173">
        <f t="shared" si="203"/>
        <v>0</v>
      </c>
      <c r="K409" s="173">
        <f t="shared" si="203"/>
        <v>0</v>
      </c>
      <c r="L409" s="174">
        <f t="shared" si="203"/>
        <v>0</v>
      </c>
    </row>
    <row r="410" spans="2:12" s="19" customFormat="1" x14ac:dyDescent="0.25">
      <c r="B410" s="158" t="s">
        <v>171</v>
      </c>
      <c r="C410" s="21"/>
      <c r="D410" s="173">
        <f t="shared" ref="D410:L410" si="204">((D246-$C$302)*$C$287)/10^3</f>
        <v>0</v>
      </c>
      <c r="E410" s="173">
        <f t="shared" si="204"/>
        <v>0</v>
      </c>
      <c r="F410" s="173">
        <f t="shared" si="204"/>
        <v>0</v>
      </c>
      <c r="G410" s="173">
        <f t="shared" si="204"/>
        <v>0</v>
      </c>
      <c r="H410" s="173">
        <f t="shared" si="204"/>
        <v>0</v>
      </c>
      <c r="I410" s="173">
        <f t="shared" si="204"/>
        <v>0</v>
      </c>
      <c r="J410" s="173">
        <f t="shared" si="204"/>
        <v>0</v>
      </c>
      <c r="K410" s="173">
        <f t="shared" si="204"/>
        <v>0</v>
      </c>
      <c r="L410" s="174">
        <f t="shared" si="204"/>
        <v>0</v>
      </c>
    </row>
    <row r="411" spans="2:12" s="19" customFormat="1" x14ac:dyDescent="0.25">
      <c r="B411" s="158" t="s">
        <v>172</v>
      </c>
      <c r="C411" s="21"/>
      <c r="D411" s="173">
        <f t="shared" ref="D411:L411" si="205">((D247-$C$302)*$C$287)/10^3</f>
        <v>0</v>
      </c>
      <c r="E411" s="173">
        <f t="shared" si="205"/>
        <v>0</v>
      </c>
      <c r="F411" s="173">
        <f t="shared" si="205"/>
        <v>0</v>
      </c>
      <c r="G411" s="173">
        <f t="shared" si="205"/>
        <v>0</v>
      </c>
      <c r="H411" s="173">
        <f t="shared" si="205"/>
        <v>0</v>
      </c>
      <c r="I411" s="173">
        <f t="shared" si="205"/>
        <v>0</v>
      </c>
      <c r="J411" s="173">
        <f t="shared" si="205"/>
        <v>0</v>
      </c>
      <c r="K411" s="173">
        <f t="shared" si="205"/>
        <v>0</v>
      </c>
      <c r="L411" s="174">
        <f t="shared" si="205"/>
        <v>0</v>
      </c>
    </row>
    <row r="412" spans="2:12" s="19" customFormat="1" x14ac:dyDescent="0.25">
      <c r="B412" s="158" t="s">
        <v>173</v>
      </c>
      <c r="C412" s="21"/>
      <c r="D412" s="173">
        <f t="shared" ref="D412:L412" si="206">((D248-$C$302)*$C$287)/10^3</f>
        <v>0</v>
      </c>
      <c r="E412" s="173">
        <f t="shared" si="206"/>
        <v>0</v>
      </c>
      <c r="F412" s="173">
        <f t="shared" si="206"/>
        <v>0</v>
      </c>
      <c r="G412" s="173">
        <f t="shared" si="206"/>
        <v>0</v>
      </c>
      <c r="H412" s="173">
        <f t="shared" si="206"/>
        <v>0</v>
      </c>
      <c r="I412" s="173">
        <f t="shared" si="206"/>
        <v>0</v>
      </c>
      <c r="J412" s="173">
        <f t="shared" si="206"/>
        <v>0</v>
      </c>
      <c r="K412" s="173">
        <f t="shared" si="206"/>
        <v>0</v>
      </c>
      <c r="L412" s="174">
        <f t="shared" si="206"/>
        <v>0</v>
      </c>
    </row>
    <row r="413" spans="2:12" s="19" customFormat="1" x14ac:dyDescent="0.25">
      <c r="B413" s="158" t="s">
        <v>193</v>
      </c>
      <c r="C413" s="21"/>
      <c r="D413" s="173">
        <f t="shared" ref="D413:L413" si="207">((D249-$C$302)*$C$287)/10^3</f>
        <v>0</v>
      </c>
      <c r="E413" s="173">
        <f t="shared" si="207"/>
        <v>0</v>
      </c>
      <c r="F413" s="173">
        <f t="shared" si="207"/>
        <v>0</v>
      </c>
      <c r="G413" s="173">
        <f t="shared" si="207"/>
        <v>0</v>
      </c>
      <c r="H413" s="173">
        <f t="shared" si="207"/>
        <v>0</v>
      </c>
      <c r="I413" s="173">
        <f t="shared" si="207"/>
        <v>0</v>
      </c>
      <c r="J413" s="173">
        <f t="shared" si="207"/>
        <v>0</v>
      </c>
      <c r="K413" s="173">
        <f t="shared" si="207"/>
        <v>0</v>
      </c>
      <c r="L413" s="174">
        <f t="shared" si="207"/>
        <v>0</v>
      </c>
    </row>
    <row r="414" spans="2:12" s="19" customFormat="1" x14ac:dyDescent="0.25">
      <c r="B414" s="158" t="s">
        <v>174</v>
      </c>
      <c r="C414" s="21"/>
      <c r="D414" s="173">
        <f t="shared" ref="D414:L414" si="208">((D250-$C$302)*$C$287)/10^3</f>
        <v>0</v>
      </c>
      <c r="E414" s="173">
        <f t="shared" si="208"/>
        <v>0</v>
      </c>
      <c r="F414" s="173">
        <f t="shared" si="208"/>
        <v>0</v>
      </c>
      <c r="G414" s="173">
        <f t="shared" si="208"/>
        <v>0</v>
      </c>
      <c r="H414" s="173">
        <f t="shared" si="208"/>
        <v>0</v>
      </c>
      <c r="I414" s="173">
        <f t="shared" si="208"/>
        <v>0</v>
      </c>
      <c r="J414" s="173">
        <f t="shared" si="208"/>
        <v>0</v>
      </c>
      <c r="K414" s="173">
        <f t="shared" si="208"/>
        <v>0</v>
      </c>
      <c r="L414" s="174">
        <f t="shared" si="208"/>
        <v>0</v>
      </c>
    </row>
    <row r="415" spans="2:12" s="19" customFormat="1" x14ac:dyDescent="0.25">
      <c r="B415" s="158" t="s">
        <v>175</v>
      </c>
      <c r="C415" s="21"/>
      <c r="D415" s="173">
        <f t="shared" ref="D415:L415" si="209">((D251-$C$302)*$C$287)/10^3</f>
        <v>0</v>
      </c>
      <c r="E415" s="173">
        <f t="shared" si="209"/>
        <v>0</v>
      </c>
      <c r="F415" s="173">
        <f t="shared" si="209"/>
        <v>0</v>
      </c>
      <c r="G415" s="173">
        <f t="shared" si="209"/>
        <v>0</v>
      </c>
      <c r="H415" s="173">
        <f t="shared" si="209"/>
        <v>0</v>
      </c>
      <c r="I415" s="173">
        <f t="shared" si="209"/>
        <v>0</v>
      </c>
      <c r="J415" s="173">
        <f t="shared" si="209"/>
        <v>0</v>
      </c>
      <c r="K415" s="173">
        <f t="shared" si="209"/>
        <v>0</v>
      </c>
      <c r="L415" s="174">
        <f t="shared" si="209"/>
        <v>0</v>
      </c>
    </row>
    <row r="416" spans="2:12" s="19" customFormat="1" x14ac:dyDescent="0.25">
      <c r="B416" s="158" t="s">
        <v>176</v>
      </c>
      <c r="C416" s="21"/>
      <c r="D416" s="173">
        <f t="shared" ref="D416:L416" si="210">((D252-$C$302)*$C$287)/10^3</f>
        <v>0</v>
      </c>
      <c r="E416" s="173">
        <f t="shared" si="210"/>
        <v>0</v>
      </c>
      <c r="F416" s="173">
        <f t="shared" si="210"/>
        <v>0</v>
      </c>
      <c r="G416" s="173">
        <f t="shared" si="210"/>
        <v>0</v>
      </c>
      <c r="H416" s="173">
        <f t="shared" si="210"/>
        <v>0</v>
      </c>
      <c r="I416" s="173">
        <f t="shared" si="210"/>
        <v>0</v>
      </c>
      <c r="J416" s="173">
        <f t="shared" si="210"/>
        <v>0</v>
      </c>
      <c r="K416" s="173">
        <f t="shared" si="210"/>
        <v>0</v>
      </c>
      <c r="L416" s="174">
        <f t="shared" si="210"/>
        <v>0</v>
      </c>
    </row>
    <row r="417" spans="2:13" s="19" customFormat="1" x14ac:dyDescent="0.25">
      <c r="B417" s="158" t="s">
        <v>177</v>
      </c>
      <c r="C417" s="21"/>
      <c r="D417" s="173">
        <f t="shared" ref="D417:L417" si="211">((D253-$C$302)*$C$287)/10^3</f>
        <v>0</v>
      </c>
      <c r="E417" s="173">
        <f t="shared" si="211"/>
        <v>0</v>
      </c>
      <c r="F417" s="173">
        <f t="shared" si="211"/>
        <v>0</v>
      </c>
      <c r="G417" s="173">
        <f t="shared" si="211"/>
        <v>0</v>
      </c>
      <c r="H417" s="173">
        <f t="shared" si="211"/>
        <v>0</v>
      </c>
      <c r="I417" s="173">
        <f t="shared" si="211"/>
        <v>0</v>
      </c>
      <c r="J417" s="173">
        <f t="shared" si="211"/>
        <v>0</v>
      </c>
      <c r="K417" s="173">
        <f t="shared" si="211"/>
        <v>0</v>
      </c>
      <c r="L417" s="174">
        <f t="shared" si="211"/>
        <v>0</v>
      </c>
    </row>
    <row r="418" spans="2:13" s="19" customFormat="1" x14ac:dyDescent="0.25">
      <c r="B418" s="472" t="s">
        <v>630</v>
      </c>
      <c r="C418" s="162"/>
      <c r="D418" s="200">
        <f>SUM(D382:D417)</f>
        <v>0</v>
      </c>
      <c r="E418" s="200">
        <f t="shared" ref="E418" si="212">SUM(E382:E417)</f>
        <v>0</v>
      </c>
      <c r="F418" s="200">
        <f t="shared" ref="F418" si="213">SUM(F382:F417)</f>
        <v>0</v>
      </c>
      <c r="G418" s="200">
        <f t="shared" ref="G418" si="214">SUM(G382:G417)</f>
        <v>0</v>
      </c>
      <c r="H418" s="200">
        <f t="shared" ref="H418" si="215">SUM(H382:H417)</f>
        <v>0</v>
      </c>
      <c r="I418" s="200">
        <f t="shared" ref="I418" si="216">SUM(I382:I417)</f>
        <v>0</v>
      </c>
      <c r="J418" s="200">
        <f t="shared" ref="J418" si="217">SUM(J382:J417)</f>
        <v>0</v>
      </c>
      <c r="K418" s="200">
        <f t="shared" ref="K418" si="218">SUM(K382:K417)</f>
        <v>0</v>
      </c>
      <c r="L418" s="201">
        <f t="shared" ref="L418" si="219">SUM(L382:L417)</f>
        <v>0</v>
      </c>
    </row>
    <row r="419" spans="2:13" s="62" customFormat="1" x14ac:dyDescent="0.25">
      <c r="B419" s="43"/>
      <c r="C419" s="43"/>
      <c r="D419" s="43"/>
      <c r="E419" s="43"/>
      <c r="F419" s="63"/>
      <c r="G419" s="63"/>
      <c r="H419" s="63"/>
      <c r="I419" s="63"/>
      <c r="J419" s="63"/>
      <c r="K419" s="63"/>
      <c r="L419" s="63"/>
    </row>
    <row r="420" spans="2:13" x14ac:dyDescent="0.25">
      <c r="B420" s="14"/>
      <c r="C420" s="15"/>
      <c r="D420" s="15"/>
      <c r="E420" s="15"/>
    </row>
    <row r="421" spans="2:13" s="19" customFormat="1" x14ac:dyDescent="0.25">
      <c r="B421" s="16" t="s">
        <v>54</v>
      </c>
      <c r="C421" s="17" t="s">
        <v>55</v>
      </c>
      <c r="D421" s="17">
        <v>2005</v>
      </c>
      <c r="E421" s="17">
        <v>2006</v>
      </c>
      <c r="F421" s="17">
        <v>2007</v>
      </c>
      <c r="G421" s="17">
        <v>2008</v>
      </c>
      <c r="H421" s="17">
        <v>2009</v>
      </c>
      <c r="I421" s="17">
        <v>2010</v>
      </c>
      <c r="J421" s="17">
        <v>2011</v>
      </c>
      <c r="K421" s="17">
        <v>2012</v>
      </c>
      <c r="L421" s="18">
        <v>2013</v>
      </c>
    </row>
    <row r="422" spans="2:13" s="62" customFormat="1" x14ac:dyDescent="0.25">
      <c r="B422" s="23" t="s">
        <v>11</v>
      </c>
      <c r="C422" s="24" t="s">
        <v>11</v>
      </c>
      <c r="D422" s="64">
        <v>0</v>
      </c>
      <c r="E422" s="64">
        <v>0</v>
      </c>
      <c r="F422" s="64">
        <v>0</v>
      </c>
      <c r="G422" s="64">
        <v>0</v>
      </c>
      <c r="H422" s="64">
        <v>0</v>
      </c>
      <c r="I422" s="64">
        <v>0</v>
      </c>
      <c r="J422" s="64">
        <v>0</v>
      </c>
      <c r="K422" s="64">
        <v>0</v>
      </c>
      <c r="L422" s="65">
        <v>0</v>
      </c>
    </row>
    <row r="423" spans="2:13" x14ac:dyDescent="0.25">
      <c r="B423" s="66"/>
      <c r="C423" s="67"/>
      <c r="D423" s="67"/>
      <c r="E423" s="67"/>
      <c r="F423" s="35"/>
      <c r="G423" s="35"/>
      <c r="H423" s="35"/>
      <c r="I423" s="35"/>
      <c r="J423" s="35"/>
      <c r="K423" s="35"/>
      <c r="L423" s="35"/>
    </row>
    <row r="424" spans="2:13" x14ac:dyDescent="0.25">
      <c r="B424" s="35"/>
      <c r="C424" s="35"/>
      <c r="D424" s="35"/>
      <c r="E424" s="35"/>
      <c r="F424" s="35"/>
      <c r="G424" s="35"/>
      <c r="H424" s="35"/>
      <c r="I424" s="35"/>
      <c r="J424" s="35"/>
      <c r="K424" s="35"/>
      <c r="L424" s="35"/>
    </row>
    <row r="425" spans="2:13" s="19" customFormat="1" x14ac:dyDescent="0.25">
      <c r="B425" s="16" t="s">
        <v>102</v>
      </c>
      <c r="C425" s="17" t="s">
        <v>92</v>
      </c>
      <c r="D425" s="17">
        <v>2005</v>
      </c>
      <c r="E425" s="17">
        <v>2006</v>
      </c>
      <c r="F425" s="17">
        <v>2007</v>
      </c>
      <c r="G425" s="17">
        <v>2008</v>
      </c>
      <c r="H425" s="17">
        <v>2009</v>
      </c>
      <c r="I425" s="17">
        <v>2010</v>
      </c>
      <c r="J425" s="17">
        <v>2011</v>
      </c>
      <c r="K425" s="17">
        <v>2012</v>
      </c>
      <c r="L425" s="18">
        <v>2013</v>
      </c>
    </row>
    <row r="426" spans="2:13" s="19" customFormat="1" x14ac:dyDescent="0.25">
      <c r="B426" s="159" t="s">
        <v>16</v>
      </c>
      <c r="C426" s="28"/>
      <c r="D426" s="82"/>
      <c r="E426" s="82"/>
      <c r="F426" s="82"/>
      <c r="G426" s="82"/>
      <c r="H426" s="82"/>
      <c r="I426" s="82"/>
      <c r="J426" s="82"/>
      <c r="K426" s="82"/>
      <c r="L426" s="87"/>
      <c r="M426" s="224"/>
    </row>
    <row r="427" spans="2:13" s="19" customFormat="1" x14ac:dyDescent="0.25">
      <c r="B427" s="158" t="s">
        <v>143</v>
      </c>
      <c r="C427" s="21"/>
      <c r="D427" s="173">
        <f t="shared" ref="D427:F446" si="220">D306*(1-$F$422)</f>
        <v>0</v>
      </c>
      <c r="E427" s="173">
        <f t="shared" si="220"/>
        <v>0</v>
      </c>
      <c r="F427" s="173">
        <f t="shared" si="220"/>
        <v>0</v>
      </c>
      <c r="G427" s="173">
        <f t="shared" ref="G427:G462" si="221">G306*(1-$G$422)</f>
        <v>0</v>
      </c>
      <c r="H427" s="173">
        <f t="shared" ref="H427:H462" si="222">H306*(1-$H$422)</f>
        <v>0</v>
      </c>
      <c r="I427" s="173">
        <f t="shared" ref="I427:I462" si="223">I306*(1-$I$422)</f>
        <v>0</v>
      </c>
      <c r="J427" s="173">
        <f t="shared" ref="J427:J462" si="224">J306*(1-$J$422)</f>
        <v>0</v>
      </c>
      <c r="K427" s="173">
        <f t="shared" ref="K427:L446" si="225">K306*(1-$K$422)</f>
        <v>0</v>
      </c>
      <c r="L427" s="174">
        <f t="shared" si="225"/>
        <v>0</v>
      </c>
    </row>
    <row r="428" spans="2:13" s="19" customFormat="1" x14ac:dyDescent="0.25">
      <c r="B428" s="158" t="s">
        <v>144</v>
      </c>
      <c r="C428" s="21"/>
      <c r="D428" s="173">
        <f t="shared" si="220"/>
        <v>0</v>
      </c>
      <c r="E428" s="173">
        <f t="shared" si="220"/>
        <v>0</v>
      </c>
      <c r="F428" s="173">
        <f t="shared" si="220"/>
        <v>0</v>
      </c>
      <c r="G428" s="173">
        <f t="shared" si="221"/>
        <v>0</v>
      </c>
      <c r="H428" s="173">
        <f t="shared" si="222"/>
        <v>0</v>
      </c>
      <c r="I428" s="173">
        <f t="shared" si="223"/>
        <v>0</v>
      </c>
      <c r="J428" s="173">
        <f t="shared" si="224"/>
        <v>0</v>
      </c>
      <c r="K428" s="173">
        <f t="shared" si="225"/>
        <v>0</v>
      </c>
      <c r="L428" s="174">
        <f t="shared" si="225"/>
        <v>0</v>
      </c>
    </row>
    <row r="429" spans="2:13" s="19" customFormat="1" x14ac:dyDescent="0.25">
      <c r="B429" s="158" t="s">
        <v>145</v>
      </c>
      <c r="C429" s="21"/>
      <c r="D429" s="173">
        <f t="shared" si="220"/>
        <v>0</v>
      </c>
      <c r="E429" s="173">
        <f t="shared" si="220"/>
        <v>0</v>
      </c>
      <c r="F429" s="173">
        <f t="shared" si="220"/>
        <v>0</v>
      </c>
      <c r="G429" s="173">
        <f t="shared" si="221"/>
        <v>0</v>
      </c>
      <c r="H429" s="173">
        <f t="shared" si="222"/>
        <v>0</v>
      </c>
      <c r="I429" s="173">
        <f t="shared" si="223"/>
        <v>0</v>
      </c>
      <c r="J429" s="173">
        <f t="shared" si="224"/>
        <v>0</v>
      </c>
      <c r="K429" s="173">
        <f t="shared" si="225"/>
        <v>0</v>
      </c>
      <c r="L429" s="174">
        <f t="shared" si="225"/>
        <v>0</v>
      </c>
    </row>
    <row r="430" spans="2:13" s="19" customFormat="1" x14ac:dyDescent="0.25">
      <c r="B430" s="158" t="s">
        <v>146</v>
      </c>
      <c r="C430" s="21"/>
      <c r="D430" s="173">
        <f t="shared" si="220"/>
        <v>0</v>
      </c>
      <c r="E430" s="173">
        <f t="shared" si="220"/>
        <v>0</v>
      </c>
      <c r="F430" s="173">
        <f t="shared" si="220"/>
        <v>0</v>
      </c>
      <c r="G430" s="173">
        <f t="shared" si="221"/>
        <v>0</v>
      </c>
      <c r="H430" s="173">
        <f t="shared" si="222"/>
        <v>0</v>
      </c>
      <c r="I430" s="173">
        <f t="shared" si="223"/>
        <v>0</v>
      </c>
      <c r="J430" s="173">
        <f t="shared" si="224"/>
        <v>0</v>
      </c>
      <c r="K430" s="173">
        <f t="shared" si="225"/>
        <v>0</v>
      </c>
      <c r="L430" s="174">
        <f t="shared" si="225"/>
        <v>0</v>
      </c>
    </row>
    <row r="431" spans="2:13" s="19" customFormat="1" x14ac:dyDescent="0.25">
      <c r="B431" s="158" t="s">
        <v>147</v>
      </c>
      <c r="C431" s="21"/>
      <c r="D431" s="173">
        <f t="shared" si="220"/>
        <v>0</v>
      </c>
      <c r="E431" s="173">
        <f t="shared" si="220"/>
        <v>0</v>
      </c>
      <c r="F431" s="173">
        <f t="shared" si="220"/>
        <v>0</v>
      </c>
      <c r="G431" s="173">
        <f t="shared" si="221"/>
        <v>0</v>
      </c>
      <c r="H431" s="173">
        <f t="shared" si="222"/>
        <v>0</v>
      </c>
      <c r="I431" s="173">
        <f t="shared" si="223"/>
        <v>0</v>
      </c>
      <c r="J431" s="173">
        <f t="shared" si="224"/>
        <v>0</v>
      </c>
      <c r="K431" s="173">
        <f t="shared" si="225"/>
        <v>0</v>
      </c>
      <c r="L431" s="174">
        <f t="shared" si="225"/>
        <v>0</v>
      </c>
    </row>
    <row r="432" spans="2:13" s="19" customFormat="1" x14ac:dyDescent="0.25">
      <c r="B432" s="158" t="s">
        <v>148</v>
      </c>
      <c r="C432" s="21"/>
      <c r="D432" s="173">
        <f t="shared" si="220"/>
        <v>0</v>
      </c>
      <c r="E432" s="173">
        <f t="shared" si="220"/>
        <v>0</v>
      </c>
      <c r="F432" s="173">
        <f t="shared" si="220"/>
        <v>0</v>
      </c>
      <c r="G432" s="173">
        <f t="shared" si="221"/>
        <v>0</v>
      </c>
      <c r="H432" s="173">
        <f t="shared" si="222"/>
        <v>0</v>
      </c>
      <c r="I432" s="173">
        <f t="shared" si="223"/>
        <v>0</v>
      </c>
      <c r="J432" s="173">
        <f t="shared" si="224"/>
        <v>0</v>
      </c>
      <c r="K432" s="173">
        <f t="shared" si="225"/>
        <v>0</v>
      </c>
      <c r="L432" s="174">
        <f t="shared" si="225"/>
        <v>0</v>
      </c>
    </row>
    <row r="433" spans="2:12" s="19" customFormat="1" x14ac:dyDescent="0.25">
      <c r="B433" s="158" t="s">
        <v>149</v>
      </c>
      <c r="C433" s="21"/>
      <c r="D433" s="173">
        <f t="shared" si="220"/>
        <v>0</v>
      </c>
      <c r="E433" s="173">
        <f t="shared" si="220"/>
        <v>0</v>
      </c>
      <c r="F433" s="173">
        <f t="shared" si="220"/>
        <v>0</v>
      </c>
      <c r="G433" s="173">
        <f t="shared" si="221"/>
        <v>0</v>
      </c>
      <c r="H433" s="173">
        <f t="shared" si="222"/>
        <v>0</v>
      </c>
      <c r="I433" s="173">
        <f t="shared" si="223"/>
        <v>0</v>
      </c>
      <c r="J433" s="173">
        <f t="shared" si="224"/>
        <v>0</v>
      </c>
      <c r="K433" s="173">
        <f t="shared" si="225"/>
        <v>0</v>
      </c>
      <c r="L433" s="174">
        <f t="shared" si="225"/>
        <v>0</v>
      </c>
    </row>
    <row r="434" spans="2:12" s="19" customFormat="1" x14ac:dyDescent="0.25">
      <c r="B434" s="158" t="s">
        <v>150</v>
      </c>
      <c r="C434" s="21"/>
      <c r="D434" s="173">
        <f t="shared" si="220"/>
        <v>0</v>
      </c>
      <c r="E434" s="173">
        <f t="shared" si="220"/>
        <v>0</v>
      </c>
      <c r="F434" s="173">
        <f t="shared" si="220"/>
        <v>0</v>
      </c>
      <c r="G434" s="173">
        <f t="shared" si="221"/>
        <v>0</v>
      </c>
      <c r="H434" s="173">
        <f t="shared" si="222"/>
        <v>0</v>
      </c>
      <c r="I434" s="173">
        <f t="shared" si="223"/>
        <v>0</v>
      </c>
      <c r="J434" s="173">
        <f t="shared" si="224"/>
        <v>0</v>
      </c>
      <c r="K434" s="173">
        <f t="shared" si="225"/>
        <v>0</v>
      </c>
      <c r="L434" s="174">
        <f t="shared" si="225"/>
        <v>0</v>
      </c>
    </row>
    <row r="435" spans="2:12" s="19" customFormat="1" x14ac:dyDescent="0.25">
      <c r="B435" s="158" t="s">
        <v>151</v>
      </c>
      <c r="C435" s="21"/>
      <c r="D435" s="173">
        <f t="shared" si="220"/>
        <v>0</v>
      </c>
      <c r="E435" s="173">
        <f t="shared" si="220"/>
        <v>0</v>
      </c>
      <c r="F435" s="173">
        <f t="shared" si="220"/>
        <v>0</v>
      </c>
      <c r="G435" s="173">
        <f t="shared" si="221"/>
        <v>0</v>
      </c>
      <c r="H435" s="173">
        <f t="shared" si="222"/>
        <v>0</v>
      </c>
      <c r="I435" s="173">
        <f t="shared" si="223"/>
        <v>0</v>
      </c>
      <c r="J435" s="173">
        <f t="shared" si="224"/>
        <v>0</v>
      </c>
      <c r="K435" s="173">
        <f t="shared" si="225"/>
        <v>0</v>
      </c>
      <c r="L435" s="174">
        <f t="shared" si="225"/>
        <v>0</v>
      </c>
    </row>
    <row r="436" spans="2:12" s="19" customFormat="1" x14ac:dyDescent="0.25">
      <c r="B436" s="158" t="s">
        <v>152</v>
      </c>
      <c r="C436" s="21"/>
      <c r="D436" s="173">
        <f t="shared" si="220"/>
        <v>0</v>
      </c>
      <c r="E436" s="173">
        <f t="shared" si="220"/>
        <v>0</v>
      </c>
      <c r="F436" s="173">
        <f t="shared" si="220"/>
        <v>0</v>
      </c>
      <c r="G436" s="173">
        <f t="shared" si="221"/>
        <v>0</v>
      </c>
      <c r="H436" s="173">
        <f t="shared" si="222"/>
        <v>0</v>
      </c>
      <c r="I436" s="173">
        <f t="shared" si="223"/>
        <v>0</v>
      </c>
      <c r="J436" s="173">
        <f t="shared" si="224"/>
        <v>0</v>
      </c>
      <c r="K436" s="173">
        <f t="shared" si="225"/>
        <v>0</v>
      </c>
      <c r="L436" s="174">
        <f t="shared" si="225"/>
        <v>0</v>
      </c>
    </row>
    <row r="437" spans="2:12" s="19" customFormat="1" x14ac:dyDescent="0.25">
      <c r="B437" s="158" t="s">
        <v>153</v>
      </c>
      <c r="C437" s="21"/>
      <c r="D437" s="173">
        <f t="shared" si="220"/>
        <v>0</v>
      </c>
      <c r="E437" s="173">
        <f t="shared" si="220"/>
        <v>0</v>
      </c>
      <c r="F437" s="173">
        <f t="shared" si="220"/>
        <v>0</v>
      </c>
      <c r="G437" s="173">
        <f t="shared" si="221"/>
        <v>0</v>
      </c>
      <c r="H437" s="173">
        <f t="shared" si="222"/>
        <v>0</v>
      </c>
      <c r="I437" s="173">
        <f t="shared" si="223"/>
        <v>0</v>
      </c>
      <c r="J437" s="173">
        <f t="shared" si="224"/>
        <v>0</v>
      </c>
      <c r="K437" s="173">
        <f t="shared" si="225"/>
        <v>0</v>
      </c>
      <c r="L437" s="174">
        <f t="shared" si="225"/>
        <v>0</v>
      </c>
    </row>
    <row r="438" spans="2:12" s="19" customFormat="1" x14ac:dyDescent="0.25">
      <c r="B438" s="158" t="s">
        <v>154</v>
      </c>
      <c r="C438" s="21"/>
      <c r="D438" s="173">
        <f t="shared" si="220"/>
        <v>0</v>
      </c>
      <c r="E438" s="173">
        <f t="shared" si="220"/>
        <v>0</v>
      </c>
      <c r="F438" s="173">
        <f t="shared" si="220"/>
        <v>0</v>
      </c>
      <c r="G438" s="173">
        <f t="shared" si="221"/>
        <v>0</v>
      </c>
      <c r="H438" s="173">
        <f t="shared" si="222"/>
        <v>0</v>
      </c>
      <c r="I438" s="173">
        <f t="shared" si="223"/>
        <v>0</v>
      </c>
      <c r="J438" s="173">
        <f t="shared" si="224"/>
        <v>0</v>
      </c>
      <c r="K438" s="173">
        <f t="shared" si="225"/>
        <v>0</v>
      </c>
      <c r="L438" s="174">
        <f t="shared" si="225"/>
        <v>0</v>
      </c>
    </row>
    <row r="439" spans="2:12" s="19" customFormat="1" x14ac:dyDescent="0.25">
      <c r="B439" s="158" t="s">
        <v>155</v>
      </c>
      <c r="C439" s="21"/>
      <c r="D439" s="173">
        <f t="shared" si="220"/>
        <v>0</v>
      </c>
      <c r="E439" s="173">
        <f t="shared" si="220"/>
        <v>0</v>
      </c>
      <c r="F439" s="173">
        <f t="shared" si="220"/>
        <v>0</v>
      </c>
      <c r="G439" s="173">
        <f t="shared" si="221"/>
        <v>0</v>
      </c>
      <c r="H439" s="173">
        <f t="shared" si="222"/>
        <v>0</v>
      </c>
      <c r="I439" s="173">
        <f t="shared" si="223"/>
        <v>0</v>
      </c>
      <c r="J439" s="173">
        <f t="shared" si="224"/>
        <v>0</v>
      </c>
      <c r="K439" s="173">
        <f t="shared" si="225"/>
        <v>0</v>
      </c>
      <c r="L439" s="174">
        <f t="shared" si="225"/>
        <v>0</v>
      </c>
    </row>
    <row r="440" spans="2:12" s="19" customFormat="1" x14ac:dyDescent="0.25">
      <c r="B440" s="158" t="s">
        <v>156</v>
      </c>
      <c r="C440" s="21"/>
      <c r="D440" s="173">
        <f t="shared" si="220"/>
        <v>0</v>
      </c>
      <c r="E440" s="173">
        <f t="shared" si="220"/>
        <v>0</v>
      </c>
      <c r="F440" s="173">
        <f t="shared" si="220"/>
        <v>0</v>
      </c>
      <c r="G440" s="173">
        <f t="shared" si="221"/>
        <v>0</v>
      </c>
      <c r="H440" s="173">
        <f t="shared" si="222"/>
        <v>0</v>
      </c>
      <c r="I440" s="173">
        <f t="shared" si="223"/>
        <v>0</v>
      </c>
      <c r="J440" s="173">
        <f t="shared" si="224"/>
        <v>0</v>
      </c>
      <c r="K440" s="173">
        <f t="shared" si="225"/>
        <v>0</v>
      </c>
      <c r="L440" s="174">
        <f t="shared" si="225"/>
        <v>0</v>
      </c>
    </row>
    <row r="441" spans="2:12" s="19" customFormat="1" x14ac:dyDescent="0.25">
      <c r="B441" s="158" t="s">
        <v>157</v>
      </c>
      <c r="C441" s="21"/>
      <c r="D441" s="173">
        <f t="shared" si="220"/>
        <v>0</v>
      </c>
      <c r="E441" s="173">
        <f t="shared" si="220"/>
        <v>0</v>
      </c>
      <c r="F441" s="173">
        <f t="shared" si="220"/>
        <v>0</v>
      </c>
      <c r="G441" s="173">
        <f t="shared" si="221"/>
        <v>0</v>
      </c>
      <c r="H441" s="173">
        <f t="shared" si="222"/>
        <v>0</v>
      </c>
      <c r="I441" s="173">
        <f t="shared" si="223"/>
        <v>0</v>
      </c>
      <c r="J441" s="173">
        <f t="shared" si="224"/>
        <v>0</v>
      </c>
      <c r="K441" s="173">
        <f t="shared" si="225"/>
        <v>0</v>
      </c>
      <c r="L441" s="174">
        <f t="shared" si="225"/>
        <v>0</v>
      </c>
    </row>
    <row r="442" spans="2:12" s="19" customFormat="1" x14ac:dyDescent="0.25">
      <c r="B442" s="158" t="s">
        <v>158</v>
      </c>
      <c r="C442" s="21"/>
      <c r="D442" s="173">
        <f t="shared" si="220"/>
        <v>0</v>
      </c>
      <c r="E442" s="173">
        <f t="shared" si="220"/>
        <v>0</v>
      </c>
      <c r="F442" s="173">
        <f t="shared" si="220"/>
        <v>0</v>
      </c>
      <c r="G442" s="173">
        <f t="shared" si="221"/>
        <v>0</v>
      </c>
      <c r="H442" s="173">
        <f t="shared" si="222"/>
        <v>0</v>
      </c>
      <c r="I442" s="173">
        <f t="shared" si="223"/>
        <v>0</v>
      </c>
      <c r="J442" s="173">
        <f t="shared" si="224"/>
        <v>0</v>
      </c>
      <c r="K442" s="173">
        <f t="shared" si="225"/>
        <v>0</v>
      </c>
      <c r="L442" s="174">
        <f t="shared" si="225"/>
        <v>0</v>
      </c>
    </row>
    <row r="443" spans="2:12" s="19" customFormat="1" x14ac:dyDescent="0.25">
      <c r="B443" s="158" t="s">
        <v>159</v>
      </c>
      <c r="C443" s="21"/>
      <c r="D443" s="173">
        <f t="shared" si="220"/>
        <v>0</v>
      </c>
      <c r="E443" s="173">
        <f t="shared" si="220"/>
        <v>0</v>
      </c>
      <c r="F443" s="173">
        <f t="shared" si="220"/>
        <v>0</v>
      </c>
      <c r="G443" s="173">
        <f t="shared" si="221"/>
        <v>0</v>
      </c>
      <c r="H443" s="173">
        <f t="shared" si="222"/>
        <v>0</v>
      </c>
      <c r="I443" s="173">
        <f t="shared" si="223"/>
        <v>0</v>
      </c>
      <c r="J443" s="173">
        <f t="shared" si="224"/>
        <v>0</v>
      </c>
      <c r="K443" s="173">
        <f t="shared" si="225"/>
        <v>0</v>
      </c>
      <c r="L443" s="174">
        <f t="shared" si="225"/>
        <v>0</v>
      </c>
    </row>
    <row r="444" spans="2:12" s="19" customFormat="1" x14ac:dyDescent="0.25">
      <c r="B444" s="158" t="s">
        <v>160</v>
      </c>
      <c r="C444" s="21"/>
      <c r="D444" s="173">
        <f t="shared" si="220"/>
        <v>0</v>
      </c>
      <c r="E444" s="173">
        <f t="shared" si="220"/>
        <v>0</v>
      </c>
      <c r="F444" s="173">
        <f t="shared" si="220"/>
        <v>0</v>
      </c>
      <c r="G444" s="173">
        <f t="shared" si="221"/>
        <v>0</v>
      </c>
      <c r="H444" s="173">
        <f t="shared" si="222"/>
        <v>0</v>
      </c>
      <c r="I444" s="173">
        <f t="shared" si="223"/>
        <v>0</v>
      </c>
      <c r="J444" s="173">
        <f t="shared" si="224"/>
        <v>0</v>
      </c>
      <c r="K444" s="173">
        <f t="shared" si="225"/>
        <v>0</v>
      </c>
      <c r="L444" s="174">
        <f t="shared" si="225"/>
        <v>0</v>
      </c>
    </row>
    <row r="445" spans="2:12" s="19" customFormat="1" x14ac:dyDescent="0.25">
      <c r="B445" s="158" t="s">
        <v>161</v>
      </c>
      <c r="C445" s="21"/>
      <c r="D445" s="173">
        <f t="shared" si="220"/>
        <v>0</v>
      </c>
      <c r="E445" s="173">
        <f t="shared" si="220"/>
        <v>0</v>
      </c>
      <c r="F445" s="173">
        <f t="shared" si="220"/>
        <v>0</v>
      </c>
      <c r="G445" s="173">
        <f t="shared" si="221"/>
        <v>0</v>
      </c>
      <c r="H445" s="173">
        <f t="shared" si="222"/>
        <v>0</v>
      </c>
      <c r="I445" s="173">
        <f t="shared" si="223"/>
        <v>0</v>
      </c>
      <c r="J445" s="173">
        <f t="shared" si="224"/>
        <v>0</v>
      </c>
      <c r="K445" s="173">
        <f t="shared" si="225"/>
        <v>0</v>
      </c>
      <c r="L445" s="174">
        <f t="shared" si="225"/>
        <v>0</v>
      </c>
    </row>
    <row r="446" spans="2:12" s="19" customFormat="1" x14ac:dyDescent="0.25">
      <c r="B446" s="158" t="s">
        <v>162</v>
      </c>
      <c r="C446" s="21"/>
      <c r="D446" s="173">
        <f t="shared" si="220"/>
        <v>0</v>
      </c>
      <c r="E446" s="173">
        <f t="shared" si="220"/>
        <v>0</v>
      </c>
      <c r="F446" s="173">
        <f t="shared" si="220"/>
        <v>0</v>
      </c>
      <c r="G446" s="173">
        <f t="shared" si="221"/>
        <v>0</v>
      </c>
      <c r="H446" s="173">
        <f t="shared" si="222"/>
        <v>0</v>
      </c>
      <c r="I446" s="173">
        <f t="shared" si="223"/>
        <v>0</v>
      </c>
      <c r="J446" s="173">
        <f t="shared" si="224"/>
        <v>0</v>
      </c>
      <c r="K446" s="173">
        <f t="shared" si="225"/>
        <v>0</v>
      </c>
      <c r="L446" s="174">
        <f t="shared" si="225"/>
        <v>0</v>
      </c>
    </row>
    <row r="447" spans="2:12" s="19" customFormat="1" x14ac:dyDescent="0.25">
      <c r="B447" s="158" t="s">
        <v>163</v>
      </c>
      <c r="C447" s="21"/>
      <c r="D447" s="173">
        <f t="shared" ref="D447:F462" si="226">D326*(1-$F$422)</f>
        <v>0</v>
      </c>
      <c r="E447" s="173">
        <f t="shared" si="226"/>
        <v>0</v>
      </c>
      <c r="F447" s="173">
        <f t="shared" si="226"/>
        <v>0</v>
      </c>
      <c r="G447" s="173">
        <f t="shared" si="221"/>
        <v>0</v>
      </c>
      <c r="H447" s="173">
        <f t="shared" si="222"/>
        <v>0</v>
      </c>
      <c r="I447" s="173">
        <f t="shared" si="223"/>
        <v>0</v>
      </c>
      <c r="J447" s="173">
        <f t="shared" si="224"/>
        <v>0</v>
      </c>
      <c r="K447" s="173">
        <f t="shared" ref="K447:L462" si="227">K326*(1-$K$422)</f>
        <v>0</v>
      </c>
      <c r="L447" s="174">
        <f t="shared" si="227"/>
        <v>0</v>
      </c>
    </row>
    <row r="448" spans="2:12" s="19" customFormat="1" x14ac:dyDescent="0.25">
      <c r="B448" s="158" t="s">
        <v>164</v>
      </c>
      <c r="C448" s="21"/>
      <c r="D448" s="173">
        <f t="shared" si="226"/>
        <v>0</v>
      </c>
      <c r="E448" s="173">
        <f t="shared" si="226"/>
        <v>0</v>
      </c>
      <c r="F448" s="173">
        <f t="shared" si="226"/>
        <v>0</v>
      </c>
      <c r="G448" s="173">
        <f t="shared" si="221"/>
        <v>0</v>
      </c>
      <c r="H448" s="173">
        <f t="shared" si="222"/>
        <v>0</v>
      </c>
      <c r="I448" s="173">
        <f t="shared" si="223"/>
        <v>0</v>
      </c>
      <c r="J448" s="173">
        <f t="shared" si="224"/>
        <v>0</v>
      </c>
      <c r="K448" s="173">
        <f t="shared" si="227"/>
        <v>0</v>
      </c>
      <c r="L448" s="174">
        <f t="shared" si="227"/>
        <v>0</v>
      </c>
    </row>
    <row r="449" spans="2:13" s="19" customFormat="1" x14ac:dyDescent="0.25">
      <c r="B449" s="158" t="s">
        <v>165</v>
      </c>
      <c r="C449" s="21"/>
      <c r="D449" s="173">
        <f t="shared" si="226"/>
        <v>0</v>
      </c>
      <c r="E449" s="173">
        <f t="shared" si="226"/>
        <v>0</v>
      </c>
      <c r="F449" s="173">
        <f t="shared" si="226"/>
        <v>0</v>
      </c>
      <c r="G449" s="173">
        <f t="shared" si="221"/>
        <v>0</v>
      </c>
      <c r="H449" s="173">
        <f t="shared" si="222"/>
        <v>0</v>
      </c>
      <c r="I449" s="173">
        <f t="shared" si="223"/>
        <v>0</v>
      </c>
      <c r="J449" s="173">
        <f t="shared" si="224"/>
        <v>0</v>
      </c>
      <c r="K449" s="173">
        <f t="shared" si="227"/>
        <v>0</v>
      </c>
      <c r="L449" s="174">
        <f t="shared" si="227"/>
        <v>0</v>
      </c>
    </row>
    <row r="450" spans="2:13" s="19" customFormat="1" x14ac:dyDescent="0.25">
      <c r="B450" s="158" t="s">
        <v>166</v>
      </c>
      <c r="C450" s="21"/>
      <c r="D450" s="173">
        <f t="shared" si="226"/>
        <v>0</v>
      </c>
      <c r="E450" s="173">
        <f t="shared" si="226"/>
        <v>0</v>
      </c>
      <c r="F450" s="173">
        <f t="shared" si="226"/>
        <v>0</v>
      </c>
      <c r="G450" s="173">
        <f t="shared" si="221"/>
        <v>0</v>
      </c>
      <c r="H450" s="173">
        <f t="shared" si="222"/>
        <v>0</v>
      </c>
      <c r="I450" s="173">
        <f t="shared" si="223"/>
        <v>0</v>
      </c>
      <c r="J450" s="173">
        <f t="shared" si="224"/>
        <v>0</v>
      </c>
      <c r="K450" s="173">
        <f t="shared" si="227"/>
        <v>0</v>
      </c>
      <c r="L450" s="174">
        <f t="shared" si="227"/>
        <v>0</v>
      </c>
    </row>
    <row r="451" spans="2:13" s="19" customFormat="1" x14ac:dyDescent="0.25">
      <c r="B451" s="158" t="s">
        <v>167</v>
      </c>
      <c r="C451" s="21"/>
      <c r="D451" s="173">
        <f t="shared" si="226"/>
        <v>0</v>
      </c>
      <c r="E451" s="173">
        <f t="shared" si="226"/>
        <v>0</v>
      </c>
      <c r="F451" s="173">
        <f t="shared" si="226"/>
        <v>0</v>
      </c>
      <c r="G451" s="173">
        <f t="shared" si="221"/>
        <v>0</v>
      </c>
      <c r="H451" s="173">
        <f t="shared" si="222"/>
        <v>0</v>
      </c>
      <c r="I451" s="173">
        <f t="shared" si="223"/>
        <v>0</v>
      </c>
      <c r="J451" s="173">
        <f t="shared" si="224"/>
        <v>0</v>
      </c>
      <c r="K451" s="173">
        <f t="shared" si="227"/>
        <v>0</v>
      </c>
      <c r="L451" s="174">
        <f t="shared" si="227"/>
        <v>0</v>
      </c>
    </row>
    <row r="452" spans="2:13" s="19" customFormat="1" x14ac:dyDescent="0.25">
      <c r="B452" s="158" t="s">
        <v>168</v>
      </c>
      <c r="C452" s="21"/>
      <c r="D452" s="173">
        <f t="shared" si="226"/>
        <v>0</v>
      </c>
      <c r="E452" s="173">
        <f t="shared" si="226"/>
        <v>0</v>
      </c>
      <c r="F452" s="173">
        <f t="shared" si="226"/>
        <v>0</v>
      </c>
      <c r="G452" s="173">
        <f t="shared" si="221"/>
        <v>0</v>
      </c>
      <c r="H452" s="173">
        <f t="shared" si="222"/>
        <v>0</v>
      </c>
      <c r="I452" s="173">
        <f t="shared" si="223"/>
        <v>0</v>
      </c>
      <c r="J452" s="173">
        <f t="shared" si="224"/>
        <v>0</v>
      </c>
      <c r="K452" s="173">
        <f t="shared" si="227"/>
        <v>0</v>
      </c>
      <c r="L452" s="174">
        <f t="shared" si="227"/>
        <v>0</v>
      </c>
    </row>
    <row r="453" spans="2:13" s="19" customFormat="1" x14ac:dyDescent="0.25">
      <c r="B453" s="158" t="s">
        <v>169</v>
      </c>
      <c r="C453" s="21"/>
      <c r="D453" s="173">
        <f t="shared" si="226"/>
        <v>0</v>
      </c>
      <c r="E453" s="173">
        <f t="shared" si="226"/>
        <v>0</v>
      </c>
      <c r="F453" s="173">
        <f t="shared" si="226"/>
        <v>0</v>
      </c>
      <c r="G453" s="173">
        <f t="shared" si="221"/>
        <v>0</v>
      </c>
      <c r="H453" s="173">
        <f t="shared" si="222"/>
        <v>0</v>
      </c>
      <c r="I453" s="173">
        <f t="shared" si="223"/>
        <v>0</v>
      </c>
      <c r="J453" s="173">
        <f t="shared" si="224"/>
        <v>0</v>
      </c>
      <c r="K453" s="173">
        <f t="shared" si="227"/>
        <v>0</v>
      </c>
      <c r="L453" s="174">
        <f t="shared" si="227"/>
        <v>0</v>
      </c>
    </row>
    <row r="454" spans="2:13" s="19" customFormat="1" x14ac:dyDescent="0.25">
      <c r="B454" s="158" t="s">
        <v>170</v>
      </c>
      <c r="C454" s="21"/>
      <c r="D454" s="173">
        <f t="shared" si="226"/>
        <v>0</v>
      </c>
      <c r="E454" s="173">
        <f t="shared" si="226"/>
        <v>0</v>
      </c>
      <c r="F454" s="173">
        <f t="shared" si="226"/>
        <v>0</v>
      </c>
      <c r="G454" s="173">
        <f t="shared" si="221"/>
        <v>0</v>
      </c>
      <c r="H454" s="173">
        <f t="shared" si="222"/>
        <v>0</v>
      </c>
      <c r="I454" s="173">
        <f t="shared" si="223"/>
        <v>0</v>
      </c>
      <c r="J454" s="173">
        <f t="shared" si="224"/>
        <v>0</v>
      </c>
      <c r="K454" s="173">
        <f t="shared" si="227"/>
        <v>0</v>
      </c>
      <c r="L454" s="174">
        <f t="shared" si="227"/>
        <v>0</v>
      </c>
    </row>
    <row r="455" spans="2:13" s="19" customFormat="1" x14ac:dyDescent="0.25">
      <c r="B455" s="158" t="s">
        <v>171</v>
      </c>
      <c r="C455" s="21"/>
      <c r="D455" s="173">
        <f t="shared" si="226"/>
        <v>0</v>
      </c>
      <c r="E455" s="173">
        <f t="shared" si="226"/>
        <v>0</v>
      </c>
      <c r="F455" s="173">
        <f t="shared" si="226"/>
        <v>0</v>
      </c>
      <c r="G455" s="173">
        <f t="shared" si="221"/>
        <v>0</v>
      </c>
      <c r="H455" s="173">
        <f t="shared" si="222"/>
        <v>0</v>
      </c>
      <c r="I455" s="173">
        <f t="shared" si="223"/>
        <v>0</v>
      </c>
      <c r="J455" s="173">
        <f t="shared" si="224"/>
        <v>0</v>
      </c>
      <c r="K455" s="173">
        <f t="shared" si="227"/>
        <v>0</v>
      </c>
      <c r="L455" s="174">
        <f t="shared" si="227"/>
        <v>0</v>
      </c>
    </row>
    <row r="456" spans="2:13" s="19" customFormat="1" x14ac:dyDescent="0.25">
      <c r="B456" s="158" t="s">
        <v>172</v>
      </c>
      <c r="C456" s="21"/>
      <c r="D456" s="173">
        <f t="shared" si="226"/>
        <v>0</v>
      </c>
      <c r="E456" s="173">
        <f t="shared" si="226"/>
        <v>0</v>
      </c>
      <c r="F456" s="173">
        <f t="shared" si="226"/>
        <v>0</v>
      </c>
      <c r="G456" s="173">
        <f t="shared" si="221"/>
        <v>0</v>
      </c>
      <c r="H456" s="173">
        <f t="shared" si="222"/>
        <v>0</v>
      </c>
      <c r="I456" s="173">
        <f t="shared" si="223"/>
        <v>0</v>
      </c>
      <c r="J456" s="173">
        <f t="shared" si="224"/>
        <v>0</v>
      </c>
      <c r="K456" s="173">
        <f t="shared" si="227"/>
        <v>0</v>
      </c>
      <c r="L456" s="174">
        <f t="shared" si="227"/>
        <v>0</v>
      </c>
    </row>
    <row r="457" spans="2:13" s="19" customFormat="1" x14ac:dyDescent="0.25">
      <c r="B457" s="158" t="s">
        <v>173</v>
      </c>
      <c r="C457" s="21"/>
      <c r="D457" s="173">
        <f t="shared" si="226"/>
        <v>0</v>
      </c>
      <c r="E457" s="173">
        <f t="shared" si="226"/>
        <v>0</v>
      </c>
      <c r="F457" s="173">
        <f t="shared" si="226"/>
        <v>0</v>
      </c>
      <c r="G457" s="173">
        <f t="shared" si="221"/>
        <v>0</v>
      </c>
      <c r="H457" s="173">
        <f t="shared" si="222"/>
        <v>0</v>
      </c>
      <c r="I457" s="173">
        <f t="shared" si="223"/>
        <v>0</v>
      </c>
      <c r="J457" s="173">
        <f t="shared" si="224"/>
        <v>0</v>
      </c>
      <c r="K457" s="173">
        <f t="shared" si="227"/>
        <v>0</v>
      </c>
      <c r="L457" s="174">
        <f t="shared" si="227"/>
        <v>0</v>
      </c>
    </row>
    <row r="458" spans="2:13" s="19" customFormat="1" x14ac:dyDescent="0.25">
      <c r="B458" s="158" t="s">
        <v>193</v>
      </c>
      <c r="C458" s="21"/>
      <c r="D458" s="173">
        <f t="shared" si="226"/>
        <v>0</v>
      </c>
      <c r="E458" s="173">
        <f t="shared" si="226"/>
        <v>0</v>
      </c>
      <c r="F458" s="173">
        <f t="shared" si="226"/>
        <v>0</v>
      </c>
      <c r="G458" s="173">
        <f t="shared" si="221"/>
        <v>0</v>
      </c>
      <c r="H458" s="173">
        <f t="shared" si="222"/>
        <v>0</v>
      </c>
      <c r="I458" s="173">
        <f t="shared" si="223"/>
        <v>0</v>
      </c>
      <c r="J458" s="173">
        <f t="shared" si="224"/>
        <v>0</v>
      </c>
      <c r="K458" s="173">
        <f t="shared" si="227"/>
        <v>0</v>
      </c>
      <c r="L458" s="174">
        <f t="shared" si="227"/>
        <v>0</v>
      </c>
    </row>
    <row r="459" spans="2:13" s="19" customFormat="1" x14ac:dyDescent="0.25">
      <c r="B459" s="158" t="s">
        <v>174</v>
      </c>
      <c r="C459" s="21"/>
      <c r="D459" s="173">
        <f t="shared" si="226"/>
        <v>0</v>
      </c>
      <c r="E459" s="173">
        <f t="shared" si="226"/>
        <v>0</v>
      </c>
      <c r="F459" s="173">
        <f t="shared" si="226"/>
        <v>0</v>
      </c>
      <c r="G459" s="173">
        <f t="shared" si="221"/>
        <v>0</v>
      </c>
      <c r="H459" s="173">
        <f t="shared" si="222"/>
        <v>0</v>
      </c>
      <c r="I459" s="173">
        <f t="shared" si="223"/>
        <v>0</v>
      </c>
      <c r="J459" s="173">
        <f t="shared" si="224"/>
        <v>0</v>
      </c>
      <c r="K459" s="173">
        <f t="shared" si="227"/>
        <v>0</v>
      </c>
      <c r="L459" s="174">
        <f t="shared" si="227"/>
        <v>0</v>
      </c>
    </row>
    <row r="460" spans="2:13" s="19" customFormat="1" x14ac:dyDescent="0.25">
      <c r="B460" s="158" t="s">
        <v>175</v>
      </c>
      <c r="C460" s="21"/>
      <c r="D460" s="173">
        <f t="shared" si="226"/>
        <v>0</v>
      </c>
      <c r="E460" s="173">
        <f t="shared" si="226"/>
        <v>0</v>
      </c>
      <c r="F460" s="173">
        <f t="shared" si="226"/>
        <v>0</v>
      </c>
      <c r="G460" s="173">
        <f t="shared" si="221"/>
        <v>0</v>
      </c>
      <c r="H460" s="173">
        <f t="shared" si="222"/>
        <v>0</v>
      </c>
      <c r="I460" s="173">
        <f t="shared" si="223"/>
        <v>0</v>
      </c>
      <c r="J460" s="173">
        <f t="shared" si="224"/>
        <v>0</v>
      </c>
      <c r="K460" s="173">
        <f t="shared" si="227"/>
        <v>0</v>
      </c>
      <c r="L460" s="174">
        <f t="shared" si="227"/>
        <v>0</v>
      </c>
    </row>
    <row r="461" spans="2:13" s="19" customFormat="1" x14ac:dyDescent="0.25">
      <c r="B461" s="158" t="s">
        <v>176</v>
      </c>
      <c r="C461" s="21"/>
      <c r="D461" s="173">
        <f t="shared" si="226"/>
        <v>0</v>
      </c>
      <c r="E461" s="173">
        <f t="shared" si="226"/>
        <v>0</v>
      </c>
      <c r="F461" s="173">
        <f t="shared" si="226"/>
        <v>0</v>
      </c>
      <c r="G461" s="173">
        <f t="shared" si="221"/>
        <v>0</v>
      </c>
      <c r="H461" s="173">
        <f t="shared" si="222"/>
        <v>0</v>
      </c>
      <c r="I461" s="173">
        <f t="shared" si="223"/>
        <v>0</v>
      </c>
      <c r="J461" s="173">
        <f t="shared" si="224"/>
        <v>0</v>
      </c>
      <c r="K461" s="173">
        <f t="shared" si="227"/>
        <v>0</v>
      </c>
      <c r="L461" s="174">
        <f t="shared" si="227"/>
        <v>0</v>
      </c>
    </row>
    <row r="462" spans="2:13" s="19" customFormat="1" x14ac:dyDescent="0.25">
      <c r="B462" s="158" t="s">
        <v>177</v>
      </c>
      <c r="C462" s="21"/>
      <c r="D462" s="173">
        <f t="shared" si="226"/>
        <v>0</v>
      </c>
      <c r="E462" s="173">
        <f t="shared" si="226"/>
        <v>0</v>
      </c>
      <c r="F462" s="173">
        <f t="shared" si="226"/>
        <v>0</v>
      </c>
      <c r="G462" s="173">
        <f t="shared" si="221"/>
        <v>0</v>
      </c>
      <c r="H462" s="173">
        <f t="shared" si="222"/>
        <v>0</v>
      </c>
      <c r="I462" s="173">
        <f t="shared" si="223"/>
        <v>0</v>
      </c>
      <c r="J462" s="173">
        <f t="shared" si="224"/>
        <v>0</v>
      </c>
      <c r="K462" s="173">
        <f t="shared" si="227"/>
        <v>0</v>
      </c>
      <c r="L462" s="174">
        <f t="shared" si="227"/>
        <v>0</v>
      </c>
    </row>
    <row r="463" spans="2:13" s="19" customFormat="1" x14ac:dyDescent="0.25">
      <c r="B463" s="468" t="s">
        <v>628</v>
      </c>
      <c r="C463" s="21"/>
      <c r="D463" s="473">
        <f>SUM(D427:D462)</f>
        <v>0</v>
      </c>
      <c r="E463" s="473">
        <f t="shared" ref="E463" si="228">SUM(E427:E462)</f>
        <v>0</v>
      </c>
      <c r="F463" s="473">
        <f t="shared" ref="F463" si="229">SUM(F427:F462)</f>
        <v>0</v>
      </c>
      <c r="G463" s="473">
        <f t="shared" ref="G463" si="230">SUM(G427:G462)</f>
        <v>0</v>
      </c>
      <c r="H463" s="473">
        <f t="shared" ref="H463" si="231">SUM(H427:H462)</f>
        <v>0</v>
      </c>
      <c r="I463" s="473">
        <f t="shared" ref="I463" si="232">SUM(I427:I462)</f>
        <v>0</v>
      </c>
      <c r="J463" s="473">
        <f t="shared" ref="J463" si="233">SUM(J427:J462)</f>
        <v>0</v>
      </c>
      <c r="K463" s="473">
        <f t="shared" ref="K463" si="234">SUM(K427:K462)</f>
        <v>0</v>
      </c>
      <c r="L463" s="474">
        <f t="shared" ref="L463" si="235">SUM(L427:L462)</f>
        <v>0</v>
      </c>
    </row>
    <row r="464" spans="2:13" s="19" customFormat="1" x14ac:dyDescent="0.25">
      <c r="B464" s="159" t="s">
        <v>17</v>
      </c>
      <c r="C464" s="28"/>
      <c r="D464" s="465"/>
      <c r="E464" s="465"/>
      <c r="F464" s="465"/>
      <c r="G464" s="465"/>
      <c r="H464" s="465"/>
      <c r="I464" s="465"/>
      <c r="J464" s="465"/>
      <c r="K464" s="465"/>
      <c r="L464" s="466"/>
      <c r="M464" s="224"/>
    </row>
    <row r="465" spans="2:12" s="19" customFormat="1" x14ac:dyDescent="0.25">
      <c r="B465" s="158" t="s">
        <v>143</v>
      </c>
      <c r="C465" s="21"/>
      <c r="D465" s="173">
        <f t="shared" ref="D465:F484" si="236">D344*(1-$F$422)</f>
        <v>0</v>
      </c>
      <c r="E465" s="173">
        <f t="shared" si="236"/>
        <v>0</v>
      </c>
      <c r="F465" s="173">
        <f t="shared" si="236"/>
        <v>0</v>
      </c>
      <c r="G465" s="173">
        <f t="shared" ref="G465:G500" si="237">G344*(1-$G$422)</f>
        <v>0</v>
      </c>
      <c r="H465" s="173">
        <f t="shared" ref="H465:H500" si="238">H344*(1-$H$422)</f>
        <v>0</v>
      </c>
      <c r="I465" s="173">
        <f t="shared" ref="I465:I500" si="239">I344*(1-$I$422)</f>
        <v>0</v>
      </c>
      <c r="J465" s="173">
        <f t="shared" ref="J465:J500" si="240">J344*(1-$J$422)</f>
        <v>0</v>
      </c>
      <c r="K465" s="173">
        <f t="shared" ref="K465:L484" si="241">K344*(1-$K$422)</f>
        <v>0</v>
      </c>
      <c r="L465" s="174">
        <f t="shared" si="241"/>
        <v>0</v>
      </c>
    </row>
    <row r="466" spans="2:12" s="19" customFormat="1" x14ac:dyDescent="0.25">
      <c r="B466" s="158" t="s">
        <v>144</v>
      </c>
      <c r="C466" s="21"/>
      <c r="D466" s="173">
        <f t="shared" si="236"/>
        <v>0</v>
      </c>
      <c r="E466" s="173">
        <f t="shared" si="236"/>
        <v>0</v>
      </c>
      <c r="F466" s="173">
        <f t="shared" si="236"/>
        <v>0</v>
      </c>
      <c r="G466" s="173">
        <f t="shared" si="237"/>
        <v>0</v>
      </c>
      <c r="H466" s="173">
        <f t="shared" si="238"/>
        <v>0</v>
      </c>
      <c r="I466" s="173">
        <f t="shared" si="239"/>
        <v>0</v>
      </c>
      <c r="J466" s="173">
        <f t="shared" si="240"/>
        <v>0</v>
      </c>
      <c r="K466" s="173">
        <f t="shared" si="241"/>
        <v>0</v>
      </c>
      <c r="L466" s="174">
        <f t="shared" si="241"/>
        <v>0</v>
      </c>
    </row>
    <row r="467" spans="2:12" s="19" customFormat="1" x14ac:dyDescent="0.25">
      <c r="B467" s="158" t="s">
        <v>145</v>
      </c>
      <c r="C467" s="21"/>
      <c r="D467" s="173">
        <f t="shared" si="236"/>
        <v>0</v>
      </c>
      <c r="E467" s="173">
        <f t="shared" si="236"/>
        <v>0</v>
      </c>
      <c r="F467" s="173">
        <f t="shared" si="236"/>
        <v>0</v>
      </c>
      <c r="G467" s="173">
        <f t="shared" si="237"/>
        <v>0</v>
      </c>
      <c r="H467" s="173">
        <f t="shared" si="238"/>
        <v>0</v>
      </c>
      <c r="I467" s="173">
        <f t="shared" si="239"/>
        <v>0</v>
      </c>
      <c r="J467" s="173">
        <f t="shared" si="240"/>
        <v>0</v>
      </c>
      <c r="K467" s="173">
        <f t="shared" si="241"/>
        <v>0</v>
      </c>
      <c r="L467" s="174">
        <f t="shared" si="241"/>
        <v>0</v>
      </c>
    </row>
    <row r="468" spans="2:12" s="19" customFormat="1" x14ac:dyDescent="0.25">
      <c r="B468" s="158" t="s">
        <v>146</v>
      </c>
      <c r="C468" s="21"/>
      <c r="D468" s="173">
        <f t="shared" si="236"/>
        <v>0</v>
      </c>
      <c r="E468" s="173">
        <f t="shared" si="236"/>
        <v>0</v>
      </c>
      <c r="F468" s="173">
        <f t="shared" si="236"/>
        <v>0</v>
      </c>
      <c r="G468" s="173">
        <f t="shared" si="237"/>
        <v>0</v>
      </c>
      <c r="H468" s="173">
        <f t="shared" si="238"/>
        <v>0</v>
      </c>
      <c r="I468" s="173">
        <f t="shared" si="239"/>
        <v>0</v>
      </c>
      <c r="J468" s="173">
        <f t="shared" si="240"/>
        <v>0</v>
      </c>
      <c r="K468" s="173">
        <f t="shared" si="241"/>
        <v>0</v>
      </c>
      <c r="L468" s="174">
        <f t="shared" si="241"/>
        <v>0</v>
      </c>
    </row>
    <row r="469" spans="2:12" s="19" customFormat="1" x14ac:dyDescent="0.25">
      <c r="B469" s="158" t="s">
        <v>147</v>
      </c>
      <c r="C469" s="21"/>
      <c r="D469" s="173">
        <f t="shared" si="236"/>
        <v>0</v>
      </c>
      <c r="E469" s="173">
        <f t="shared" si="236"/>
        <v>0</v>
      </c>
      <c r="F469" s="173">
        <f t="shared" si="236"/>
        <v>0</v>
      </c>
      <c r="G469" s="173">
        <f t="shared" si="237"/>
        <v>0</v>
      </c>
      <c r="H469" s="173">
        <f t="shared" si="238"/>
        <v>0</v>
      </c>
      <c r="I469" s="173">
        <f t="shared" si="239"/>
        <v>0</v>
      </c>
      <c r="J469" s="173">
        <f t="shared" si="240"/>
        <v>0</v>
      </c>
      <c r="K469" s="173">
        <f t="shared" si="241"/>
        <v>0</v>
      </c>
      <c r="L469" s="174">
        <f t="shared" si="241"/>
        <v>0</v>
      </c>
    </row>
    <row r="470" spans="2:12" s="19" customFormat="1" x14ac:dyDescent="0.25">
      <c r="B470" s="158" t="s">
        <v>148</v>
      </c>
      <c r="C470" s="21"/>
      <c r="D470" s="173">
        <f t="shared" si="236"/>
        <v>0</v>
      </c>
      <c r="E470" s="173">
        <f t="shared" si="236"/>
        <v>0</v>
      </c>
      <c r="F470" s="173">
        <f t="shared" si="236"/>
        <v>0</v>
      </c>
      <c r="G470" s="173">
        <f t="shared" si="237"/>
        <v>0</v>
      </c>
      <c r="H470" s="173">
        <f t="shared" si="238"/>
        <v>0</v>
      </c>
      <c r="I470" s="173">
        <f t="shared" si="239"/>
        <v>0</v>
      </c>
      <c r="J470" s="173">
        <f t="shared" si="240"/>
        <v>0</v>
      </c>
      <c r="K470" s="173">
        <f t="shared" si="241"/>
        <v>0</v>
      </c>
      <c r="L470" s="174">
        <f t="shared" si="241"/>
        <v>0</v>
      </c>
    </row>
    <row r="471" spans="2:12" s="19" customFormat="1" x14ac:dyDescent="0.25">
      <c r="B471" s="158" t="s">
        <v>149</v>
      </c>
      <c r="C471" s="21"/>
      <c r="D471" s="173">
        <f t="shared" si="236"/>
        <v>0</v>
      </c>
      <c r="E471" s="173">
        <f t="shared" si="236"/>
        <v>0</v>
      </c>
      <c r="F471" s="173">
        <f t="shared" si="236"/>
        <v>0</v>
      </c>
      <c r="G471" s="173">
        <f t="shared" si="237"/>
        <v>0</v>
      </c>
      <c r="H471" s="173">
        <f t="shared" si="238"/>
        <v>0</v>
      </c>
      <c r="I471" s="173">
        <f t="shared" si="239"/>
        <v>0</v>
      </c>
      <c r="J471" s="173">
        <f t="shared" si="240"/>
        <v>0</v>
      </c>
      <c r="K471" s="173">
        <f t="shared" si="241"/>
        <v>0</v>
      </c>
      <c r="L471" s="174">
        <f t="shared" si="241"/>
        <v>0</v>
      </c>
    </row>
    <row r="472" spans="2:12" s="19" customFormat="1" x14ac:dyDescent="0.25">
      <c r="B472" s="158" t="s">
        <v>150</v>
      </c>
      <c r="C472" s="21"/>
      <c r="D472" s="173">
        <f t="shared" si="236"/>
        <v>0</v>
      </c>
      <c r="E472" s="173">
        <f t="shared" si="236"/>
        <v>0</v>
      </c>
      <c r="F472" s="173">
        <f t="shared" si="236"/>
        <v>0</v>
      </c>
      <c r="G472" s="173">
        <f t="shared" si="237"/>
        <v>0</v>
      </c>
      <c r="H472" s="173">
        <f t="shared" si="238"/>
        <v>0</v>
      </c>
      <c r="I472" s="173">
        <f t="shared" si="239"/>
        <v>0</v>
      </c>
      <c r="J472" s="173">
        <f t="shared" si="240"/>
        <v>0</v>
      </c>
      <c r="K472" s="173">
        <f t="shared" si="241"/>
        <v>0</v>
      </c>
      <c r="L472" s="174">
        <f t="shared" si="241"/>
        <v>0</v>
      </c>
    </row>
    <row r="473" spans="2:12" s="19" customFormat="1" x14ac:dyDescent="0.25">
      <c r="B473" s="158" t="s">
        <v>151</v>
      </c>
      <c r="C473" s="21"/>
      <c r="D473" s="173">
        <f t="shared" si="236"/>
        <v>0</v>
      </c>
      <c r="E473" s="173">
        <f t="shared" si="236"/>
        <v>0</v>
      </c>
      <c r="F473" s="173">
        <f t="shared" si="236"/>
        <v>0</v>
      </c>
      <c r="G473" s="173">
        <f t="shared" si="237"/>
        <v>0</v>
      </c>
      <c r="H473" s="173">
        <f t="shared" si="238"/>
        <v>0</v>
      </c>
      <c r="I473" s="173">
        <f t="shared" si="239"/>
        <v>0</v>
      </c>
      <c r="J473" s="173">
        <f t="shared" si="240"/>
        <v>0</v>
      </c>
      <c r="K473" s="173">
        <f t="shared" si="241"/>
        <v>0</v>
      </c>
      <c r="L473" s="174">
        <f t="shared" si="241"/>
        <v>0</v>
      </c>
    </row>
    <row r="474" spans="2:12" s="19" customFormat="1" x14ac:dyDescent="0.25">
      <c r="B474" s="158" t="s">
        <v>152</v>
      </c>
      <c r="C474" s="21"/>
      <c r="D474" s="173">
        <f t="shared" si="236"/>
        <v>0</v>
      </c>
      <c r="E474" s="173">
        <f t="shared" si="236"/>
        <v>0</v>
      </c>
      <c r="F474" s="173">
        <f t="shared" si="236"/>
        <v>0</v>
      </c>
      <c r="G474" s="173">
        <f t="shared" si="237"/>
        <v>0</v>
      </c>
      <c r="H474" s="173">
        <f t="shared" si="238"/>
        <v>0</v>
      </c>
      <c r="I474" s="173">
        <f t="shared" si="239"/>
        <v>0</v>
      </c>
      <c r="J474" s="173">
        <f t="shared" si="240"/>
        <v>0</v>
      </c>
      <c r="K474" s="173">
        <f t="shared" si="241"/>
        <v>0</v>
      </c>
      <c r="L474" s="174">
        <f t="shared" si="241"/>
        <v>0</v>
      </c>
    </row>
    <row r="475" spans="2:12" s="19" customFormat="1" x14ac:dyDescent="0.25">
      <c r="B475" s="158" t="s">
        <v>153</v>
      </c>
      <c r="C475" s="21"/>
      <c r="D475" s="173">
        <f t="shared" si="236"/>
        <v>0</v>
      </c>
      <c r="E475" s="173">
        <f t="shared" si="236"/>
        <v>0</v>
      </c>
      <c r="F475" s="173">
        <f t="shared" si="236"/>
        <v>0</v>
      </c>
      <c r="G475" s="173">
        <f t="shared" si="237"/>
        <v>0</v>
      </c>
      <c r="H475" s="173">
        <f t="shared" si="238"/>
        <v>0</v>
      </c>
      <c r="I475" s="173">
        <f t="shared" si="239"/>
        <v>0</v>
      </c>
      <c r="J475" s="173">
        <f t="shared" si="240"/>
        <v>0</v>
      </c>
      <c r="K475" s="173">
        <f t="shared" si="241"/>
        <v>0</v>
      </c>
      <c r="L475" s="174">
        <f t="shared" si="241"/>
        <v>0</v>
      </c>
    </row>
    <row r="476" spans="2:12" s="19" customFormat="1" x14ac:dyDescent="0.25">
      <c r="B476" s="158" t="s">
        <v>154</v>
      </c>
      <c r="C476" s="21"/>
      <c r="D476" s="173">
        <f t="shared" si="236"/>
        <v>0</v>
      </c>
      <c r="E476" s="173">
        <f t="shared" si="236"/>
        <v>0</v>
      </c>
      <c r="F476" s="173">
        <f t="shared" si="236"/>
        <v>0</v>
      </c>
      <c r="G476" s="173">
        <f t="shared" si="237"/>
        <v>0</v>
      </c>
      <c r="H476" s="173">
        <f t="shared" si="238"/>
        <v>0</v>
      </c>
      <c r="I476" s="173">
        <f t="shared" si="239"/>
        <v>0</v>
      </c>
      <c r="J476" s="173">
        <f t="shared" si="240"/>
        <v>0</v>
      </c>
      <c r="K476" s="173">
        <f t="shared" si="241"/>
        <v>0</v>
      </c>
      <c r="L476" s="174">
        <f t="shared" si="241"/>
        <v>0</v>
      </c>
    </row>
    <row r="477" spans="2:12" s="19" customFormat="1" x14ac:dyDescent="0.25">
      <c r="B477" s="158" t="s">
        <v>155</v>
      </c>
      <c r="C477" s="21"/>
      <c r="D477" s="173">
        <f t="shared" si="236"/>
        <v>0</v>
      </c>
      <c r="E477" s="173">
        <f t="shared" si="236"/>
        <v>0</v>
      </c>
      <c r="F477" s="173">
        <f t="shared" si="236"/>
        <v>0</v>
      </c>
      <c r="G477" s="173">
        <f t="shared" si="237"/>
        <v>0</v>
      </c>
      <c r="H477" s="173">
        <f t="shared" si="238"/>
        <v>0</v>
      </c>
      <c r="I477" s="173">
        <f t="shared" si="239"/>
        <v>0</v>
      </c>
      <c r="J477" s="173">
        <f t="shared" si="240"/>
        <v>0</v>
      </c>
      <c r="K477" s="173">
        <f t="shared" si="241"/>
        <v>0</v>
      </c>
      <c r="L477" s="174">
        <f t="shared" si="241"/>
        <v>0</v>
      </c>
    </row>
    <row r="478" spans="2:12" s="19" customFormat="1" x14ac:dyDescent="0.25">
      <c r="B478" s="158" t="s">
        <v>156</v>
      </c>
      <c r="C478" s="21"/>
      <c r="D478" s="173">
        <f t="shared" si="236"/>
        <v>0</v>
      </c>
      <c r="E478" s="173">
        <f t="shared" si="236"/>
        <v>0</v>
      </c>
      <c r="F478" s="173">
        <f t="shared" si="236"/>
        <v>0</v>
      </c>
      <c r="G478" s="173">
        <f t="shared" si="237"/>
        <v>0</v>
      </c>
      <c r="H478" s="173">
        <f t="shared" si="238"/>
        <v>0</v>
      </c>
      <c r="I478" s="173">
        <f t="shared" si="239"/>
        <v>0</v>
      </c>
      <c r="J478" s="173">
        <f t="shared" si="240"/>
        <v>0</v>
      </c>
      <c r="K478" s="173">
        <f t="shared" si="241"/>
        <v>0</v>
      </c>
      <c r="L478" s="174">
        <f t="shared" si="241"/>
        <v>0</v>
      </c>
    </row>
    <row r="479" spans="2:12" s="19" customFormat="1" x14ac:dyDescent="0.25">
      <c r="B479" s="158" t="s">
        <v>157</v>
      </c>
      <c r="C479" s="21"/>
      <c r="D479" s="173">
        <f t="shared" si="236"/>
        <v>0</v>
      </c>
      <c r="E479" s="173">
        <f t="shared" si="236"/>
        <v>0</v>
      </c>
      <c r="F479" s="173">
        <f t="shared" si="236"/>
        <v>0</v>
      </c>
      <c r="G479" s="173">
        <f t="shared" si="237"/>
        <v>0</v>
      </c>
      <c r="H479" s="173">
        <f t="shared" si="238"/>
        <v>0</v>
      </c>
      <c r="I479" s="173">
        <f t="shared" si="239"/>
        <v>0</v>
      </c>
      <c r="J479" s="173">
        <f t="shared" si="240"/>
        <v>0</v>
      </c>
      <c r="K479" s="173">
        <f t="shared" si="241"/>
        <v>0</v>
      </c>
      <c r="L479" s="174">
        <f t="shared" si="241"/>
        <v>0</v>
      </c>
    </row>
    <row r="480" spans="2:12" s="19" customFormat="1" x14ac:dyDescent="0.25">
      <c r="B480" s="158" t="s">
        <v>158</v>
      </c>
      <c r="C480" s="21"/>
      <c r="D480" s="173">
        <f t="shared" si="236"/>
        <v>0</v>
      </c>
      <c r="E480" s="173">
        <f t="shared" si="236"/>
        <v>0</v>
      </c>
      <c r="F480" s="173">
        <f t="shared" si="236"/>
        <v>0</v>
      </c>
      <c r="G480" s="173">
        <f t="shared" si="237"/>
        <v>0</v>
      </c>
      <c r="H480" s="173">
        <f t="shared" si="238"/>
        <v>0</v>
      </c>
      <c r="I480" s="173">
        <f t="shared" si="239"/>
        <v>0</v>
      </c>
      <c r="J480" s="173">
        <f t="shared" si="240"/>
        <v>0</v>
      </c>
      <c r="K480" s="173">
        <f t="shared" si="241"/>
        <v>0</v>
      </c>
      <c r="L480" s="174">
        <f t="shared" si="241"/>
        <v>0</v>
      </c>
    </row>
    <row r="481" spans="2:12" s="19" customFormat="1" x14ac:dyDescent="0.25">
      <c r="B481" s="158" t="s">
        <v>159</v>
      </c>
      <c r="C481" s="21"/>
      <c r="D481" s="173">
        <f t="shared" si="236"/>
        <v>0</v>
      </c>
      <c r="E481" s="173">
        <f t="shared" si="236"/>
        <v>0</v>
      </c>
      <c r="F481" s="173">
        <f t="shared" si="236"/>
        <v>0</v>
      </c>
      <c r="G481" s="173">
        <f t="shared" si="237"/>
        <v>0</v>
      </c>
      <c r="H481" s="173">
        <f t="shared" si="238"/>
        <v>0</v>
      </c>
      <c r="I481" s="173">
        <f t="shared" si="239"/>
        <v>0</v>
      </c>
      <c r="J481" s="173">
        <f t="shared" si="240"/>
        <v>0</v>
      </c>
      <c r="K481" s="173">
        <f t="shared" si="241"/>
        <v>0</v>
      </c>
      <c r="L481" s="174">
        <f t="shared" si="241"/>
        <v>0</v>
      </c>
    </row>
    <row r="482" spans="2:12" s="19" customFormat="1" x14ac:dyDescent="0.25">
      <c r="B482" s="158" t="s">
        <v>160</v>
      </c>
      <c r="C482" s="21"/>
      <c r="D482" s="173">
        <f t="shared" si="236"/>
        <v>0</v>
      </c>
      <c r="E482" s="173">
        <f t="shared" si="236"/>
        <v>0</v>
      </c>
      <c r="F482" s="173">
        <f t="shared" si="236"/>
        <v>0</v>
      </c>
      <c r="G482" s="173">
        <f t="shared" si="237"/>
        <v>0</v>
      </c>
      <c r="H482" s="173">
        <f t="shared" si="238"/>
        <v>0</v>
      </c>
      <c r="I482" s="173">
        <f t="shared" si="239"/>
        <v>0</v>
      </c>
      <c r="J482" s="173">
        <f t="shared" si="240"/>
        <v>0</v>
      </c>
      <c r="K482" s="173">
        <f t="shared" si="241"/>
        <v>0</v>
      </c>
      <c r="L482" s="174">
        <f t="shared" si="241"/>
        <v>0</v>
      </c>
    </row>
    <row r="483" spans="2:12" s="19" customFormat="1" x14ac:dyDescent="0.25">
      <c r="B483" s="158" t="s">
        <v>161</v>
      </c>
      <c r="C483" s="21"/>
      <c r="D483" s="173">
        <f t="shared" si="236"/>
        <v>0</v>
      </c>
      <c r="E483" s="173">
        <f t="shared" si="236"/>
        <v>0</v>
      </c>
      <c r="F483" s="173">
        <f t="shared" si="236"/>
        <v>0</v>
      </c>
      <c r="G483" s="173">
        <f t="shared" si="237"/>
        <v>0</v>
      </c>
      <c r="H483" s="173">
        <f t="shared" si="238"/>
        <v>0</v>
      </c>
      <c r="I483" s="173">
        <f t="shared" si="239"/>
        <v>0</v>
      </c>
      <c r="J483" s="173">
        <f t="shared" si="240"/>
        <v>0</v>
      </c>
      <c r="K483" s="173">
        <f t="shared" si="241"/>
        <v>0</v>
      </c>
      <c r="L483" s="174">
        <f t="shared" si="241"/>
        <v>0</v>
      </c>
    </row>
    <row r="484" spans="2:12" s="19" customFormat="1" x14ac:dyDescent="0.25">
      <c r="B484" s="158" t="s">
        <v>162</v>
      </c>
      <c r="C484" s="21"/>
      <c r="D484" s="173">
        <f t="shared" si="236"/>
        <v>0</v>
      </c>
      <c r="E484" s="173">
        <f t="shared" si="236"/>
        <v>0</v>
      </c>
      <c r="F484" s="173">
        <f t="shared" si="236"/>
        <v>0</v>
      </c>
      <c r="G484" s="173">
        <f t="shared" si="237"/>
        <v>0</v>
      </c>
      <c r="H484" s="173">
        <f t="shared" si="238"/>
        <v>0</v>
      </c>
      <c r="I484" s="173">
        <f t="shared" si="239"/>
        <v>0</v>
      </c>
      <c r="J484" s="173">
        <f t="shared" si="240"/>
        <v>0</v>
      </c>
      <c r="K484" s="173">
        <f t="shared" si="241"/>
        <v>0</v>
      </c>
      <c r="L484" s="174">
        <f t="shared" si="241"/>
        <v>0</v>
      </c>
    </row>
    <row r="485" spans="2:12" s="19" customFormat="1" x14ac:dyDescent="0.25">
      <c r="B485" s="158" t="s">
        <v>163</v>
      </c>
      <c r="C485" s="21"/>
      <c r="D485" s="173">
        <f t="shared" ref="D485:F500" si="242">D364*(1-$F$422)</f>
        <v>0</v>
      </c>
      <c r="E485" s="173">
        <f t="shared" si="242"/>
        <v>0</v>
      </c>
      <c r="F485" s="173">
        <f t="shared" si="242"/>
        <v>0</v>
      </c>
      <c r="G485" s="173">
        <f t="shared" si="237"/>
        <v>0</v>
      </c>
      <c r="H485" s="173">
        <f t="shared" si="238"/>
        <v>0</v>
      </c>
      <c r="I485" s="173">
        <f t="shared" si="239"/>
        <v>0</v>
      </c>
      <c r="J485" s="173">
        <f t="shared" si="240"/>
        <v>0</v>
      </c>
      <c r="K485" s="173">
        <f t="shared" ref="K485:L500" si="243">K364*(1-$K$422)</f>
        <v>0</v>
      </c>
      <c r="L485" s="174">
        <f t="shared" si="243"/>
        <v>0</v>
      </c>
    </row>
    <row r="486" spans="2:12" s="19" customFormat="1" x14ac:dyDescent="0.25">
      <c r="B486" s="158" t="s">
        <v>164</v>
      </c>
      <c r="C486" s="21"/>
      <c r="D486" s="173">
        <f t="shared" si="242"/>
        <v>0</v>
      </c>
      <c r="E486" s="173">
        <f t="shared" si="242"/>
        <v>0</v>
      </c>
      <c r="F486" s="173">
        <f t="shared" si="242"/>
        <v>0</v>
      </c>
      <c r="G486" s="173">
        <f t="shared" si="237"/>
        <v>0</v>
      </c>
      <c r="H486" s="173">
        <f t="shared" si="238"/>
        <v>0</v>
      </c>
      <c r="I486" s="173">
        <f t="shared" si="239"/>
        <v>0</v>
      </c>
      <c r="J486" s="173">
        <f t="shared" si="240"/>
        <v>0</v>
      </c>
      <c r="K486" s="173">
        <f t="shared" si="243"/>
        <v>0</v>
      </c>
      <c r="L486" s="174">
        <f t="shared" si="243"/>
        <v>0</v>
      </c>
    </row>
    <row r="487" spans="2:12" s="19" customFormat="1" x14ac:dyDescent="0.25">
      <c r="B487" s="158" t="s">
        <v>165</v>
      </c>
      <c r="C487" s="21"/>
      <c r="D487" s="173">
        <f t="shared" si="242"/>
        <v>0</v>
      </c>
      <c r="E487" s="173">
        <f t="shared" si="242"/>
        <v>0</v>
      </c>
      <c r="F487" s="173">
        <f t="shared" si="242"/>
        <v>0</v>
      </c>
      <c r="G487" s="173">
        <f t="shared" si="237"/>
        <v>0</v>
      </c>
      <c r="H487" s="173">
        <f t="shared" si="238"/>
        <v>0</v>
      </c>
      <c r="I487" s="173">
        <f t="shared" si="239"/>
        <v>0</v>
      </c>
      <c r="J487" s="173">
        <f t="shared" si="240"/>
        <v>0</v>
      </c>
      <c r="K487" s="173">
        <f t="shared" si="243"/>
        <v>0</v>
      </c>
      <c r="L487" s="174">
        <f t="shared" si="243"/>
        <v>0</v>
      </c>
    </row>
    <row r="488" spans="2:12" s="19" customFormat="1" x14ac:dyDescent="0.25">
      <c r="B488" s="158" t="s">
        <v>166</v>
      </c>
      <c r="C488" s="21"/>
      <c r="D488" s="173">
        <f t="shared" si="242"/>
        <v>0</v>
      </c>
      <c r="E488" s="173">
        <f t="shared" si="242"/>
        <v>0</v>
      </c>
      <c r="F488" s="173">
        <f t="shared" si="242"/>
        <v>0</v>
      </c>
      <c r="G488" s="173">
        <f t="shared" si="237"/>
        <v>0</v>
      </c>
      <c r="H488" s="173">
        <f t="shared" si="238"/>
        <v>0</v>
      </c>
      <c r="I488" s="173">
        <f t="shared" si="239"/>
        <v>0</v>
      </c>
      <c r="J488" s="173">
        <f t="shared" si="240"/>
        <v>0</v>
      </c>
      <c r="K488" s="173">
        <f t="shared" si="243"/>
        <v>0</v>
      </c>
      <c r="L488" s="174">
        <f t="shared" si="243"/>
        <v>0</v>
      </c>
    </row>
    <row r="489" spans="2:12" s="19" customFormat="1" x14ac:dyDescent="0.25">
      <c r="B489" s="158" t="s">
        <v>167</v>
      </c>
      <c r="C489" s="21"/>
      <c r="D489" s="173">
        <f t="shared" si="242"/>
        <v>0</v>
      </c>
      <c r="E489" s="173">
        <f t="shared" si="242"/>
        <v>0</v>
      </c>
      <c r="F489" s="173">
        <f t="shared" si="242"/>
        <v>0</v>
      </c>
      <c r="G489" s="173">
        <f t="shared" si="237"/>
        <v>0</v>
      </c>
      <c r="H489" s="173">
        <f t="shared" si="238"/>
        <v>0</v>
      </c>
      <c r="I489" s="173">
        <f t="shared" si="239"/>
        <v>0</v>
      </c>
      <c r="J489" s="173">
        <f t="shared" si="240"/>
        <v>0</v>
      </c>
      <c r="K489" s="173">
        <f t="shared" si="243"/>
        <v>0</v>
      </c>
      <c r="L489" s="174">
        <f t="shared" si="243"/>
        <v>0</v>
      </c>
    </row>
    <row r="490" spans="2:12" s="19" customFormat="1" x14ac:dyDescent="0.25">
      <c r="B490" s="158" t="s">
        <v>168</v>
      </c>
      <c r="C490" s="21"/>
      <c r="D490" s="173">
        <f t="shared" si="242"/>
        <v>0</v>
      </c>
      <c r="E490" s="173">
        <f t="shared" si="242"/>
        <v>0</v>
      </c>
      <c r="F490" s="173">
        <f t="shared" si="242"/>
        <v>0</v>
      </c>
      <c r="G490" s="173">
        <f t="shared" si="237"/>
        <v>0</v>
      </c>
      <c r="H490" s="173">
        <f t="shared" si="238"/>
        <v>0</v>
      </c>
      <c r="I490" s="173">
        <f t="shared" si="239"/>
        <v>0</v>
      </c>
      <c r="J490" s="173">
        <f t="shared" si="240"/>
        <v>0</v>
      </c>
      <c r="K490" s="173">
        <f t="shared" si="243"/>
        <v>0</v>
      </c>
      <c r="L490" s="174">
        <f t="shared" si="243"/>
        <v>0</v>
      </c>
    </row>
    <row r="491" spans="2:12" s="19" customFormat="1" x14ac:dyDescent="0.25">
      <c r="B491" s="158" t="s">
        <v>169</v>
      </c>
      <c r="C491" s="21"/>
      <c r="D491" s="173">
        <f t="shared" si="242"/>
        <v>0</v>
      </c>
      <c r="E491" s="173">
        <f t="shared" si="242"/>
        <v>0</v>
      </c>
      <c r="F491" s="173">
        <f t="shared" si="242"/>
        <v>0</v>
      </c>
      <c r="G491" s="173">
        <f t="shared" si="237"/>
        <v>0</v>
      </c>
      <c r="H491" s="173">
        <f t="shared" si="238"/>
        <v>0</v>
      </c>
      <c r="I491" s="173">
        <f t="shared" si="239"/>
        <v>0</v>
      </c>
      <c r="J491" s="173">
        <f t="shared" si="240"/>
        <v>0</v>
      </c>
      <c r="K491" s="173">
        <f t="shared" si="243"/>
        <v>0</v>
      </c>
      <c r="L491" s="174">
        <f t="shared" si="243"/>
        <v>0</v>
      </c>
    </row>
    <row r="492" spans="2:12" s="19" customFormat="1" x14ac:dyDescent="0.25">
      <c r="B492" s="158" t="s">
        <v>170</v>
      </c>
      <c r="C492" s="21"/>
      <c r="D492" s="173">
        <f t="shared" si="242"/>
        <v>0</v>
      </c>
      <c r="E492" s="173">
        <f t="shared" si="242"/>
        <v>0</v>
      </c>
      <c r="F492" s="173">
        <f t="shared" si="242"/>
        <v>0</v>
      </c>
      <c r="G492" s="173">
        <f t="shared" si="237"/>
        <v>0</v>
      </c>
      <c r="H492" s="173">
        <f t="shared" si="238"/>
        <v>0</v>
      </c>
      <c r="I492" s="173">
        <f t="shared" si="239"/>
        <v>0</v>
      </c>
      <c r="J492" s="173">
        <f t="shared" si="240"/>
        <v>0</v>
      </c>
      <c r="K492" s="173">
        <f t="shared" si="243"/>
        <v>0</v>
      </c>
      <c r="L492" s="174">
        <f t="shared" si="243"/>
        <v>0</v>
      </c>
    </row>
    <row r="493" spans="2:12" s="19" customFormat="1" x14ac:dyDescent="0.25">
      <c r="B493" s="158" t="s">
        <v>171</v>
      </c>
      <c r="C493" s="21"/>
      <c r="D493" s="173">
        <f t="shared" si="242"/>
        <v>0</v>
      </c>
      <c r="E493" s="173">
        <f t="shared" si="242"/>
        <v>0</v>
      </c>
      <c r="F493" s="173">
        <f t="shared" si="242"/>
        <v>0</v>
      </c>
      <c r="G493" s="173">
        <f t="shared" si="237"/>
        <v>0</v>
      </c>
      <c r="H493" s="173">
        <f t="shared" si="238"/>
        <v>0</v>
      </c>
      <c r="I493" s="173">
        <f t="shared" si="239"/>
        <v>0</v>
      </c>
      <c r="J493" s="173">
        <f t="shared" si="240"/>
        <v>0</v>
      </c>
      <c r="K493" s="173">
        <f t="shared" si="243"/>
        <v>0</v>
      </c>
      <c r="L493" s="174">
        <f t="shared" si="243"/>
        <v>0</v>
      </c>
    </row>
    <row r="494" spans="2:12" s="19" customFormat="1" x14ac:dyDescent="0.25">
      <c r="B494" s="158" t="s">
        <v>172</v>
      </c>
      <c r="C494" s="21"/>
      <c r="D494" s="173">
        <f t="shared" si="242"/>
        <v>0</v>
      </c>
      <c r="E494" s="173">
        <f t="shared" si="242"/>
        <v>0</v>
      </c>
      <c r="F494" s="173">
        <f t="shared" si="242"/>
        <v>0</v>
      </c>
      <c r="G494" s="173">
        <f t="shared" si="237"/>
        <v>0</v>
      </c>
      <c r="H494" s="173">
        <f t="shared" si="238"/>
        <v>0</v>
      </c>
      <c r="I494" s="173">
        <f t="shared" si="239"/>
        <v>0</v>
      </c>
      <c r="J494" s="173">
        <f t="shared" si="240"/>
        <v>0</v>
      </c>
      <c r="K494" s="173">
        <f t="shared" si="243"/>
        <v>0</v>
      </c>
      <c r="L494" s="174">
        <f t="shared" si="243"/>
        <v>0</v>
      </c>
    </row>
    <row r="495" spans="2:12" s="19" customFormat="1" x14ac:dyDescent="0.25">
      <c r="B495" s="158" t="s">
        <v>173</v>
      </c>
      <c r="C495" s="21"/>
      <c r="D495" s="173">
        <f t="shared" si="242"/>
        <v>0</v>
      </c>
      <c r="E495" s="173">
        <f t="shared" si="242"/>
        <v>0</v>
      </c>
      <c r="F495" s="173">
        <f t="shared" si="242"/>
        <v>0</v>
      </c>
      <c r="G495" s="173">
        <f t="shared" si="237"/>
        <v>0</v>
      </c>
      <c r="H495" s="173">
        <f t="shared" si="238"/>
        <v>0</v>
      </c>
      <c r="I495" s="173">
        <f t="shared" si="239"/>
        <v>0</v>
      </c>
      <c r="J495" s="173">
        <f t="shared" si="240"/>
        <v>0</v>
      </c>
      <c r="K495" s="173">
        <f t="shared" si="243"/>
        <v>0</v>
      </c>
      <c r="L495" s="174">
        <f t="shared" si="243"/>
        <v>0</v>
      </c>
    </row>
    <row r="496" spans="2:12" s="19" customFormat="1" x14ac:dyDescent="0.25">
      <c r="B496" s="158" t="s">
        <v>193</v>
      </c>
      <c r="C496" s="21"/>
      <c r="D496" s="173">
        <f t="shared" si="242"/>
        <v>0</v>
      </c>
      <c r="E496" s="173">
        <f t="shared" si="242"/>
        <v>0</v>
      </c>
      <c r="F496" s="173">
        <f t="shared" si="242"/>
        <v>0</v>
      </c>
      <c r="G496" s="173">
        <f t="shared" si="237"/>
        <v>0</v>
      </c>
      <c r="H496" s="173">
        <f t="shared" si="238"/>
        <v>0</v>
      </c>
      <c r="I496" s="173">
        <f t="shared" si="239"/>
        <v>0</v>
      </c>
      <c r="J496" s="173">
        <f t="shared" si="240"/>
        <v>0</v>
      </c>
      <c r="K496" s="173">
        <f t="shared" si="243"/>
        <v>0</v>
      </c>
      <c r="L496" s="174">
        <f t="shared" si="243"/>
        <v>0</v>
      </c>
    </row>
    <row r="497" spans="2:13" s="19" customFormat="1" x14ac:dyDescent="0.25">
      <c r="B497" s="158" t="s">
        <v>174</v>
      </c>
      <c r="C497" s="21"/>
      <c r="D497" s="173">
        <f t="shared" si="242"/>
        <v>0</v>
      </c>
      <c r="E497" s="173">
        <f t="shared" si="242"/>
        <v>0</v>
      </c>
      <c r="F497" s="173">
        <f t="shared" si="242"/>
        <v>0</v>
      </c>
      <c r="G497" s="173">
        <f t="shared" si="237"/>
        <v>0</v>
      </c>
      <c r="H497" s="173">
        <f t="shared" si="238"/>
        <v>0</v>
      </c>
      <c r="I497" s="173">
        <f t="shared" si="239"/>
        <v>0</v>
      </c>
      <c r="J497" s="173">
        <f t="shared" si="240"/>
        <v>0</v>
      </c>
      <c r="K497" s="173">
        <f t="shared" si="243"/>
        <v>0</v>
      </c>
      <c r="L497" s="174">
        <f t="shared" si="243"/>
        <v>0</v>
      </c>
    </row>
    <row r="498" spans="2:13" s="19" customFormat="1" x14ac:dyDescent="0.25">
      <c r="B498" s="158" t="s">
        <v>175</v>
      </c>
      <c r="C498" s="21"/>
      <c r="D498" s="173">
        <f t="shared" si="242"/>
        <v>0</v>
      </c>
      <c r="E498" s="173">
        <f t="shared" si="242"/>
        <v>0</v>
      </c>
      <c r="F498" s="173">
        <f t="shared" si="242"/>
        <v>0</v>
      </c>
      <c r="G498" s="173">
        <f t="shared" si="237"/>
        <v>0</v>
      </c>
      <c r="H498" s="173">
        <f t="shared" si="238"/>
        <v>0</v>
      </c>
      <c r="I498" s="173">
        <f t="shared" si="239"/>
        <v>0</v>
      </c>
      <c r="J498" s="173">
        <f t="shared" si="240"/>
        <v>0</v>
      </c>
      <c r="K498" s="173">
        <f t="shared" si="243"/>
        <v>0</v>
      </c>
      <c r="L498" s="174">
        <f t="shared" si="243"/>
        <v>0</v>
      </c>
    </row>
    <row r="499" spans="2:13" s="19" customFormat="1" x14ac:dyDescent="0.25">
      <c r="B499" s="158" t="s">
        <v>176</v>
      </c>
      <c r="C499" s="21"/>
      <c r="D499" s="173">
        <f t="shared" si="242"/>
        <v>0</v>
      </c>
      <c r="E499" s="173">
        <f t="shared" si="242"/>
        <v>0</v>
      </c>
      <c r="F499" s="173">
        <f t="shared" si="242"/>
        <v>0</v>
      </c>
      <c r="G499" s="173">
        <f t="shared" si="237"/>
        <v>0</v>
      </c>
      <c r="H499" s="173">
        <f t="shared" si="238"/>
        <v>0</v>
      </c>
      <c r="I499" s="173">
        <f t="shared" si="239"/>
        <v>0</v>
      </c>
      <c r="J499" s="173">
        <f t="shared" si="240"/>
        <v>0</v>
      </c>
      <c r="K499" s="173">
        <f t="shared" si="243"/>
        <v>0</v>
      </c>
      <c r="L499" s="174">
        <f t="shared" si="243"/>
        <v>0</v>
      </c>
    </row>
    <row r="500" spans="2:13" s="19" customFormat="1" x14ac:dyDescent="0.25">
      <c r="B500" s="158" t="s">
        <v>177</v>
      </c>
      <c r="C500" s="21"/>
      <c r="D500" s="173">
        <f t="shared" si="242"/>
        <v>0</v>
      </c>
      <c r="E500" s="173">
        <f t="shared" si="242"/>
        <v>0</v>
      </c>
      <c r="F500" s="173">
        <f t="shared" si="242"/>
        <v>0</v>
      </c>
      <c r="G500" s="173">
        <f t="shared" si="237"/>
        <v>0</v>
      </c>
      <c r="H500" s="173">
        <f t="shared" si="238"/>
        <v>0</v>
      </c>
      <c r="I500" s="173">
        <f t="shared" si="239"/>
        <v>0</v>
      </c>
      <c r="J500" s="173">
        <f t="shared" si="240"/>
        <v>0</v>
      </c>
      <c r="K500" s="173">
        <f t="shared" si="243"/>
        <v>0</v>
      </c>
      <c r="L500" s="174">
        <f t="shared" si="243"/>
        <v>0</v>
      </c>
    </row>
    <row r="501" spans="2:13" s="19" customFormat="1" x14ac:dyDescent="0.25">
      <c r="B501" s="468" t="s">
        <v>626</v>
      </c>
      <c r="C501" s="21"/>
      <c r="D501" s="473">
        <f>SUM(D465:D500)</f>
        <v>0</v>
      </c>
      <c r="E501" s="473">
        <f t="shared" ref="E501" si="244">SUM(E465:E500)</f>
        <v>0</v>
      </c>
      <c r="F501" s="473">
        <f t="shared" ref="F501" si="245">SUM(F465:F500)</f>
        <v>0</v>
      </c>
      <c r="G501" s="473">
        <f t="shared" ref="G501" si="246">SUM(G465:G500)</f>
        <v>0</v>
      </c>
      <c r="H501" s="473">
        <f t="shared" ref="H501" si="247">SUM(H465:H500)</f>
        <v>0</v>
      </c>
      <c r="I501" s="473">
        <f t="shared" ref="I501" si="248">SUM(I465:I500)</f>
        <v>0</v>
      </c>
      <c r="J501" s="473">
        <f t="shared" ref="J501" si="249">SUM(J465:J500)</f>
        <v>0</v>
      </c>
      <c r="K501" s="473">
        <f t="shared" ref="K501" si="250">SUM(K465:K500)</f>
        <v>0</v>
      </c>
      <c r="L501" s="474">
        <f t="shared" ref="L501" si="251">SUM(L465:L500)</f>
        <v>0</v>
      </c>
    </row>
    <row r="502" spans="2:13" s="19" customFormat="1" x14ac:dyDescent="0.25">
      <c r="B502" s="159" t="s">
        <v>18</v>
      </c>
      <c r="C502" s="28"/>
      <c r="D502" s="465"/>
      <c r="E502" s="465"/>
      <c r="F502" s="465"/>
      <c r="G502" s="465"/>
      <c r="H502" s="465"/>
      <c r="I502" s="465"/>
      <c r="J502" s="465"/>
      <c r="K502" s="465"/>
      <c r="L502" s="466"/>
      <c r="M502" s="224"/>
    </row>
    <row r="503" spans="2:13" s="19" customFormat="1" x14ac:dyDescent="0.25">
      <c r="B503" s="158" t="s">
        <v>143</v>
      </c>
      <c r="C503" s="21"/>
      <c r="D503" s="173">
        <f t="shared" ref="D503:F522" si="252">D382*(1-$F$422)</f>
        <v>0</v>
      </c>
      <c r="E503" s="173">
        <f t="shared" si="252"/>
        <v>0</v>
      </c>
      <c r="F503" s="173">
        <f t="shared" si="252"/>
        <v>0</v>
      </c>
      <c r="G503" s="173">
        <f t="shared" ref="G503:G538" si="253">G382*(1-$G$422)</f>
        <v>0</v>
      </c>
      <c r="H503" s="173">
        <f t="shared" ref="H503:H538" si="254">H382*(1-$H$422)</f>
        <v>0</v>
      </c>
      <c r="I503" s="173">
        <f t="shared" ref="I503:I538" si="255">I382*(1-$I$422)</f>
        <v>0</v>
      </c>
      <c r="J503" s="173">
        <f t="shared" ref="J503:J538" si="256">J382*(1-$J$422)</f>
        <v>0</v>
      </c>
      <c r="K503" s="173">
        <f t="shared" ref="K503:L522" si="257">K382*(1-$K$422)</f>
        <v>0</v>
      </c>
      <c r="L503" s="174">
        <f t="shared" si="257"/>
        <v>0</v>
      </c>
    </row>
    <row r="504" spans="2:13" s="19" customFormat="1" x14ac:dyDescent="0.25">
      <c r="B504" s="158" t="s">
        <v>144</v>
      </c>
      <c r="C504" s="21"/>
      <c r="D504" s="173">
        <f t="shared" si="252"/>
        <v>0</v>
      </c>
      <c r="E504" s="173">
        <f t="shared" si="252"/>
        <v>0</v>
      </c>
      <c r="F504" s="173">
        <f t="shared" si="252"/>
        <v>0</v>
      </c>
      <c r="G504" s="173">
        <f t="shared" si="253"/>
        <v>0</v>
      </c>
      <c r="H504" s="173">
        <f t="shared" si="254"/>
        <v>0</v>
      </c>
      <c r="I504" s="173">
        <f t="shared" si="255"/>
        <v>0</v>
      </c>
      <c r="J504" s="173">
        <f t="shared" si="256"/>
        <v>0</v>
      </c>
      <c r="K504" s="173">
        <f t="shared" si="257"/>
        <v>0</v>
      </c>
      <c r="L504" s="174">
        <f t="shared" si="257"/>
        <v>0</v>
      </c>
    </row>
    <row r="505" spans="2:13" s="19" customFormat="1" x14ac:dyDescent="0.25">
      <c r="B505" s="158" t="s">
        <v>145</v>
      </c>
      <c r="C505" s="21"/>
      <c r="D505" s="173">
        <f t="shared" si="252"/>
        <v>0</v>
      </c>
      <c r="E505" s="173">
        <f t="shared" si="252"/>
        <v>0</v>
      </c>
      <c r="F505" s="173">
        <f t="shared" si="252"/>
        <v>0</v>
      </c>
      <c r="G505" s="173">
        <f t="shared" si="253"/>
        <v>0</v>
      </c>
      <c r="H505" s="173">
        <f t="shared" si="254"/>
        <v>0</v>
      </c>
      <c r="I505" s="173">
        <f t="shared" si="255"/>
        <v>0</v>
      </c>
      <c r="J505" s="173">
        <f t="shared" si="256"/>
        <v>0</v>
      </c>
      <c r="K505" s="173">
        <f t="shared" si="257"/>
        <v>0</v>
      </c>
      <c r="L505" s="174">
        <f t="shared" si="257"/>
        <v>0</v>
      </c>
    </row>
    <row r="506" spans="2:13" s="19" customFormat="1" x14ac:dyDescent="0.25">
      <c r="B506" s="158" t="s">
        <v>146</v>
      </c>
      <c r="C506" s="21"/>
      <c r="D506" s="173">
        <f t="shared" si="252"/>
        <v>0</v>
      </c>
      <c r="E506" s="173">
        <f t="shared" si="252"/>
        <v>0</v>
      </c>
      <c r="F506" s="173">
        <f t="shared" si="252"/>
        <v>0</v>
      </c>
      <c r="G506" s="173">
        <f t="shared" si="253"/>
        <v>0</v>
      </c>
      <c r="H506" s="173">
        <f t="shared" si="254"/>
        <v>0</v>
      </c>
      <c r="I506" s="173">
        <f t="shared" si="255"/>
        <v>0</v>
      </c>
      <c r="J506" s="173">
        <f t="shared" si="256"/>
        <v>0</v>
      </c>
      <c r="K506" s="173">
        <f t="shared" si="257"/>
        <v>0</v>
      </c>
      <c r="L506" s="174">
        <f t="shared" si="257"/>
        <v>0</v>
      </c>
    </row>
    <row r="507" spans="2:13" s="19" customFormat="1" x14ac:dyDescent="0.25">
      <c r="B507" s="158" t="s">
        <v>147</v>
      </c>
      <c r="C507" s="21"/>
      <c r="D507" s="173">
        <f t="shared" si="252"/>
        <v>0</v>
      </c>
      <c r="E507" s="173">
        <f t="shared" si="252"/>
        <v>0</v>
      </c>
      <c r="F507" s="173">
        <f t="shared" si="252"/>
        <v>0</v>
      </c>
      <c r="G507" s="173">
        <f t="shared" si="253"/>
        <v>0</v>
      </c>
      <c r="H507" s="173">
        <f t="shared" si="254"/>
        <v>0</v>
      </c>
      <c r="I507" s="173">
        <f t="shared" si="255"/>
        <v>0</v>
      </c>
      <c r="J507" s="173">
        <f t="shared" si="256"/>
        <v>0</v>
      </c>
      <c r="K507" s="173">
        <f t="shared" si="257"/>
        <v>0</v>
      </c>
      <c r="L507" s="174">
        <f t="shared" si="257"/>
        <v>0</v>
      </c>
    </row>
    <row r="508" spans="2:13" s="19" customFormat="1" x14ac:dyDescent="0.25">
      <c r="B508" s="158" t="s">
        <v>148</v>
      </c>
      <c r="C508" s="21"/>
      <c r="D508" s="173">
        <f t="shared" si="252"/>
        <v>0</v>
      </c>
      <c r="E508" s="173">
        <f t="shared" si="252"/>
        <v>0</v>
      </c>
      <c r="F508" s="173">
        <f t="shared" si="252"/>
        <v>0</v>
      </c>
      <c r="G508" s="173">
        <f t="shared" si="253"/>
        <v>0</v>
      </c>
      <c r="H508" s="173">
        <f t="shared" si="254"/>
        <v>0</v>
      </c>
      <c r="I508" s="173">
        <f t="shared" si="255"/>
        <v>0</v>
      </c>
      <c r="J508" s="173">
        <f t="shared" si="256"/>
        <v>0</v>
      </c>
      <c r="K508" s="173">
        <f t="shared" si="257"/>
        <v>0</v>
      </c>
      <c r="L508" s="174">
        <f t="shared" si="257"/>
        <v>0</v>
      </c>
    </row>
    <row r="509" spans="2:13" s="19" customFormat="1" x14ac:dyDescent="0.25">
      <c r="B509" s="158" t="s">
        <v>149</v>
      </c>
      <c r="C509" s="21"/>
      <c r="D509" s="173">
        <f t="shared" si="252"/>
        <v>0</v>
      </c>
      <c r="E509" s="173">
        <f t="shared" si="252"/>
        <v>0</v>
      </c>
      <c r="F509" s="173">
        <f t="shared" si="252"/>
        <v>0</v>
      </c>
      <c r="G509" s="173">
        <f t="shared" si="253"/>
        <v>0</v>
      </c>
      <c r="H509" s="173">
        <f t="shared" si="254"/>
        <v>0</v>
      </c>
      <c r="I509" s="173">
        <f t="shared" si="255"/>
        <v>0</v>
      </c>
      <c r="J509" s="173">
        <f t="shared" si="256"/>
        <v>0</v>
      </c>
      <c r="K509" s="173">
        <f t="shared" si="257"/>
        <v>0</v>
      </c>
      <c r="L509" s="174">
        <f t="shared" si="257"/>
        <v>0</v>
      </c>
    </row>
    <row r="510" spans="2:13" s="19" customFormat="1" x14ac:dyDescent="0.25">
      <c r="B510" s="158" t="s">
        <v>150</v>
      </c>
      <c r="C510" s="21"/>
      <c r="D510" s="173">
        <f t="shared" si="252"/>
        <v>0</v>
      </c>
      <c r="E510" s="173">
        <f t="shared" si="252"/>
        <v>0</v>
      </c>
      <c r="F510" s="173">
        <f t="shared" si="252"/>
        <v>0</v>
      </c>
      <c r="G510" s="173">
        <f t="shared" si="253"/>
        <v>0</v>
      </c>
      <c r="H510" s="173">
        <f t="shared" si="254"/>
        <v>0</v>
      </c>
      <c r="I510" s="173">
        <f t="shared" si="255"/>
        <v>0</v>
      </c>
      <c r="J510" s="173">
        <f t="shared" si="256"/>
        <v>0</v>
      </c>
      <c r="K510" s="173">
        <f t="shared" si="257"/>
        <v>0</v>
      </c>
      <c r="L510" s="174">
        <f t="shared" si="257"/>
        <v>0</v>
      </c>
    </row>
    <row r="511" spans="2:13" s="19" customFormat="1" x14ac:dyDescent="0.25">
      <c r="B511" s="158" t="s">
        <v>151</v>
      </c>
      <c r="C511" s="21"/>
      <c r="D511" s="173">
        <f t="shared" si="252"/>
        <v>0</v>
      </c>
      <c r="E511" s="173">
        <f t="shared" si="252"/>
        <v>0</v>
      </c>
      <c r="F511" s="173">
        <f t="shared" si="252"/>
        <v>0</v>
      </c>
      <c r="G511" s="173">
        <f t="shared" si="253"/>
        <v>0</v>
      </c>
      <c r="H511" s="173">
        <f t="shared" si="254"/>
        <v>0</v>
      </c>
      <c r="I511" s="173">
        <f t="shared" si="255"/>
        <v>0</v>
      </c>
      <c r="J511" s="173">
        <f t="shared" si="256"/>
        <v>0</v>
      </c>
      <c r="K511" s="173">
        <f t="shared" si="257"/>
        <v>0</v>
      </c>
      <c r="L511" s="174">
        <f t="shared" si="257"/>
        <v>0</v>
      </c>
    </row>
    <row r="512" spans="2:13" s="19" customFormat="1" x14ac:dyDescent="0.25">
      <c r="B512" s="158" t="s">
        <v>152</v>
      </c>
      <c r="C512" s="21"/>
      <c r="D512" s="173">
        <f t="shared" si="252"/>
        <v>0</v>
      </c>
      <c r="E512" s="173">
        <f t="shared" si="252"/>
        <v>0</v>
      </c>
      <c r="F512" s="173">
        <f t="shared" si="252"/>
        <v>0</v>
      </c>
      <c r="G512" s="173">
        <f t="shared" si="253"/>
        <v>0</v>
      </c>
      <c r="H512" s="173">
        <f t="shared" si="254"/>
        <v>0</v>
      </c>
      <c r="I512" s="173">
        <f t="shared" si="255"/>
        <v>0</v>
      </c>
      <c r="J512" s="173">
        <f t="shared" si="256"/>
        <v>0</v>
      </c>
      <c r="K512" s="173">
        <f t="shared" si="257"/>
        <v>0</v>
      </c>
      <c r="L512" s="174">
        <f t="shared" si="257"/>
        <v>0</v>
      </c>
    </row>
    <row r="513" spans="2:12" s="19" customFormat="1" x14ac:dyDescent="0.25">
      <c r="B513" s="158" t="s">
        <v>153</v>
      </c>
      <c r="C513" s="21"/>
      <c r="D513" s="173">
        <f t="shared" si="252"/>
        <v>0</v>
      </c>
      <c r="E513" s="173">
        <f t="shared" si="252"/>
        <v>0</v>
      </c>
      <c r="F513" s="173">
        <f t="shared" si="252"/>
        <v>0</v>
      </c>
      <c r="G513" s="173">
        <f t="shared" si="253"/>
        <v>0</v>
      </c>
      <c r="H513" s="173">
        <f t="shared" si="254"/>
        <v>0</v>
      </c>
      <c r="I513" s="173">
        <f t="shared" si="255"/>
        <v>0</v>
      </c>
      <c r="J513" s="173">
        <f t="shared" si="256"/>
        <v>0</v>
      </c>
      <c r="K513" s="173">
        <f t="shared" si="257"/>
        <v>0</v>
      </c>
      <c r="L513" s="174">
        <f t="shared" si="257"/>
        <v>0</v>
      </c>
    </row>
    <row r="514" spans="2:12" s="19" customFormat="1" x14ac:dyDescent="0.25">
      <c r="B514" s="158" t="s">
        <v>154</v>
      </c>
      <c r="C514" s="21"/>
      <c r="D514" s="173">
        <f t="shared" si="252"/>
        <v>0</v>
      </c>
      <c r="E514" s="173">
        <f t="shared" si="252"/>
        <v>0</v>
      </c>
      <c r="F514" s="173">
        <f t="shared" si="252"/>
        <v>0</v>
      </c>
      <c r="G514" s="173">
        <f t="shared" si="253"/>
        <v>0</v>
      </c>
      <c r="H514" s="173">
        <f t="shared" si="254"/>
        <v>0</v>
      </c>
      <c r="I514" s="173">
        <f t="shared" si="255"/>
        <v>0</v>
      </c>
      <c r="J514" s="173">
        <f t="shared" si="256"/>
        <v>0</v>
      </c>
      <c r="K514" s="173">
        <f t="shared" si="257"/>
        <v>0</v>
      </c>
      <c r="L514" s="174">
        <f t="shared" si="257"/>
        <v>0</v>
      </c>
    </row>
    <row r="515" spans="2:12" s="19" customFormat="1" x14ac:dyDescent="0.25">
      <c r="B515" s="158" t="s">
        <v>155</v>
      </c>
      <c r="C515" s="21"/>
      <c r="D515" s="173">
        <f t="shared" si="252"/>
        <v>0</v>
      </c>
      <c r="E515" s="173">
        <f t="shared" si="252"/>
        <v>0</v>
      </c>
      <c r="F515" s="173">
        <f t="shared" si="252"/>
        <v>0</v>
      </c>
      <c r="G515" s="173">
        <f t="shared" si="253"/>
        <v>0</v>
      </c>
      <c r="H515" s="173">
        <f t="shared" si="254"/>
        <v>0</v>
      </c>
      <c r="I515" s="173">
        <f t="shared" si="255"/>
        <v>0</v>
      </c>
      <c r="J515" s="173">
        <f t="shared" si="256"/>
        <v>0</v>
      </c>
      <c r="K515" s="173">
        <f t="shared" si="257"/>
        <v>0</v>
      </c>
      <c r="L515" s="174">
        <f t="shared" si="257"/>
        <v>0</v>
      </c>
    </row>
    <row r="516" spans="2:12" s="19" customFormat="1" x14ac:dyDescent="0.25">
      <c r="B516" s="158" t="s">
        <v>156</v>
      </c>
      <c r="C516" s="21"/>
      <c r="D516" s="173">
        <f t="shared" si="252"/>
        <v>0</v>
      </c>
      <c r="E516" s="173">
        <f t="shared" si="252"/>
        <v>0</v>
      </c>
      <c r="F516" s="173">
        <f t="shared" si="252"/>
        <v>0</v>
      </c>
      <c r="G516" s="173">
        <f t="shared" si="253"/>
        <v>0</v>
      </c>
      <c r="H516" s="173">
        <f t="shared" si="254"/>
        <v>0</v>
      </c>
      <c r="I516" s="173">
        <f t="shared" si="255"/>
        <v>0</v>
      </c>
      <c r="J516" s="173">
        <f t="shared" si="256"/>
        <v>0</v>
      </c>
      <c r="K516" s="173">
        <f t="shared" si="257"/>
        <v>0</v>
      </c>
      <c r="L516" s="174">
        <f t="shared" si="257"/>
        <v>0</v>
      </c>
    </row>
    <row r="517" spans="2:12" s="19" customFormat="1" x14ac:dyDescent="0.25">
      <c r="B517" s="158" t="s">
        <v>157</v>
      </c>
      <c r="C517" s="21"/>
      <c r="D517" s="173">
        <f t="shared" si="252"/>
        <v>0</v>
      </c>
      <c r="E517" s="173">
        <f t="shared" si="252"/>
        <v>0</v>
      </c>
      <c r="F517" s="173">
        <f t="shared" si="252"/>
        <v>0</v>
      </c>
      <c r="G517" s="173">
        <f t="shared" si="253"/>
        <v>0</v>
      </c>
      <c r="H517" s="173">
        <f t="shared" si="254"/>
        <v>0</v>
      </c>
      <c r="I517" s="173">
        <f t="shared" si="255"/>
        <v>0</v>
      </c>
      <c r="J517" s="173">
        <f t="shared" si="256"/>
        <v>0</v>
      </c>
      <c r="K517" s="173">
        <f t="shared" si="257"/>
        <v>0</v>
      </c>
      <c r="L517" s="174">
        <f t="shared" si="257"/>
        <v>0</v>
      </c>
    </row>
    <row r="518" spans="2:12" s="19" customFormat="1" x14ac:dyDescent="0.25">
      <c r="B518" s="158" t="s">
        <v>158</v>
      </c>
      <c r="C518" s="21"/>
      <c r="D518" s="173">
        <f t="shared" si="252"/>
        <v>0</v>
      </c>
      <c r="E518" s="173">
        <f t="shared" si="252"/>
        <v>0</v>
      </c>
      <c r="F518" s="173">
        <f t="shared" si="252"/>
        <v>0</v>
      </c>
      <c r="G518" s="173">
        <f t="shared" si="253"/>
        <v>0</v>
      </c>
      <c r="H518" s="173">
        <f t="shared" si="254"/>
        <v>0</v>
      </c>
      <c r="I518" s="173">
        <f t="shared" si="255"/>
        <v>0</v>
      </c>
      <c r="J518" s="173">
        <f t="shared" si="256"/>
        <v>0</v>
      </c>
      <c r="K518" s="173">
        <f t="shared" si="257"/>
        <v>0</v>
      </c>
      <c r="L518" s="174">
        <f t="shared" si="257"/>
        <v>0</v>
      </c>
    </row>
    <row r="519" spans="2:12" s="19" customFormat="1" x14ac:dyDescent="0.25">
      <c r="B519" s="158" t="s">
        <v>159</v>
      </c>
      <c r="C519" s="21"/>
      <c r="D519" s="173">
        <f t="shared" si="252"/>
        <v>0</v>
      </c>
      <c r="E519" s="173">
        <f t="shared" si="252"/>
        <v>0</v>
      </c>
      <c r="F519" s="173">
        <f t="shared" si="252"/>
        <v>0</v>
      </c>
      <c r="G519" s="173">
        <f t="shared" si="253"/>
        <v>0</v>
      </c>
      <c r="H519" s="173">
        <f t="shared" si="254"/>
        <v>0</v>
      </c>
      <c r="I519" s="173">
        <f t="shared" si="255"/>
        <v>0</v>
      </c>
      <c r="J519" s="173">
        <f t="shared" si="256"/>
        <v>0</v>
      </c>
      <c r="K519" s="173">
        <f t="shared" si="257"/>
        <v>0</v>
      </c>
      <c r="L519" s="174">
        <f t="shared" si="257"/>
        <v>0</v>
      </c>
    </row>
    <row r="520" spans="2:12" s="19" customFormat="1" x14ac:dyDescent="0.25">
      <c r="B520" s="158" t="s">
        <v>160</v>
      </c>
      <c r="C520" s="21"/>
      <c r="D520" s="173">
        <f t="shared" si="252"/>
        <v>0</v>
      </c>
      <c r="E520" s="173">
        <f t="shared" si="252"/>
        <v>0</v>
      </c>
      <c r="F520" s="173">
        <f t="shared" si="252"/>
        <v>0</v>
      </c>
      <c r="G520" s="173">
        <f t="shared" si="253"/>
        <v>0</v>
      </c>
      <c r="H520" s="173">
        <f t="shared" si="254"/>
        <v>0</v>
      </c>
      <c r="I520" s="173">
        <f t="shared" si="255"/>
        <v>0</v>
      </c>
      <c r="J520" s="173">
        <f t="shared" si="256"/>
        <v>0</v>
      </c>
      <c r="K520" s="173">
        <f t="shared" si="257"/>
        <v>0</v>
      </c>
      <c r="L520" s="174">
        <f t="shared" si="257"/>
        <v>0</v>
      </c>
    </row>
    <row r="521" spans="2:12" s="19" customFormat="1" x14ac:dyDescent="0.25">
      <c r="B521" s="158" t="s">
        <v>161</v>
      </c>
      <c r="C521" s="21"/>
      <c r="D521" s="173">
        <f t="shared" si="252"/>
        <v>0</v>
      </c>
      <c r="E521" s="173">
        <f t="shared" si="252"/>
        <v>0</v>
      </c>
      <c r="F521" s="173">
        <f t="shared" si="252"/>
        <v>0</v>
      </c>
      <c r="G521" s="173">
        <f t="shared" si="253"/>
        <v>0</v>
      </c>
      <c r="H521" s="173">
        <f t="shared" si="254"/>
        <v>0</v>
      </c>
      <c r="I521" s="173">
        <f t="shared" si="255"/>
        <v>0</v>
      </c>
      <c r="J521" s="173">
        <f t="shared" si="256"/>
        <v>0</v>
      </c>
      <c r="K521" s="173">
        <f t="shared" si="257"/>
        <v>0</v>
      </c>
      <c r="L521" s="174">
        <f t="shared" si="257"/>
        <v>0</v>
      </c>
    </row>
    <row r="522" spans="2:12" s="19" customFormat="1" x14ac:dyDescent="0.25">
      <c r="B522" s="158" t="s">
        <v>162</v>
      </c>
      <c r="C522" s="21"/>
      <c r="D522" s="173">
        <f t="shared" si="252"/>
        <v>0</v>
      </c>
      <c r="E522" s="173">
        <f t="shared" si="252"/>
        <v>0</v>
      </c>
      <c r="F522" s="173">
        <f t="shared" si="252"/>
        <v>0</v>
      </c>
      <c r="G522" s="173">
        <f t="shared" si="253"/>
        <v>0</v>
      </c>
      <c r="H522" s="173">
        <f t="shared" si="254"/>
        <v>0</v>
      </c>
      <c r="I522" s="173">
        <f t="shared" si="255"/>
        <v>0</v>
      </c>
      <c r="J522" s="173">
        <f t="shared" si="256"/>
        <v>0</v>
      </c>
      <c r="K522" s="173">
        <f t="shared" si="257"/>
        <v>0</v>
      </c>
      <c r="L522" s="174">
        <f t="shared" si="257"/>
        <v>0</v>
      </c>
    </row>
    <row r="523" spans="2:12" s="19" customFormat="1" x14ac:dyDescent="0.25">
      <c r="B523" s="158" t="s">
        <v>163</v>
      </c>
      <c r="C523" s="21"/>
      <c r="D523" s="173">
        <f t="shared" ref="D523:F538" si="258">D402*(1-$F$422)</f>
        <v>0</v>
      </c>
      <c r="E523" s="173">
        <f t="shared" si="258"/>
        <v>0</v>
      </c>
      <c r="F523" s="173">
        <f t="shared" si="258"/>
        <v>0</v>
      </c>
      <c r="G523" s="173">
        <f t="shared" si="253"/>
        <v>0</v>
      </c>
      <c r="H523" s="173">
        <f t="shared" si="254"/>
        <v>0</v>
      </c>
      <c r="I523" s="173">
        <f t="shared" si="255"/>
        <v>0</v>
      </c>
      <c r="J523" s="173">
        <f t="shared" si="256"/>
        <v>0</v>
      </c>
      <c r="K523" s="173">
        <f t="shared" ref="K523:L538" si="259">K402*(1-$K$422)</f>
        <v>0</v>
      </c>
      <c r="L523" s="174">
        <f t="shared" si="259"/>
        <v>0</v>
      </c>
    </row>
    <row r="524" spans="2:12" s="19" customFormat="1" x14ac:dyDescent="0.25">
      <c r="B524" s="158" t="s">
        <v>164</v>
      </c>
      <c r="C524" s="21"/>
      <c r="D524" s="173">
        <f t="shared" si="258"/>
        <v>0</v>
      </c>
      <c r="E524" s="173">
        <f t="shared" si="258"/>
        <v>0</v>
      </c>
      <c r="F524" s="173">
        <f t="shared" si="258"/>
        <v>0</v>
      </c>
      <c r="G524" s="173">
        <f t="shared" si="253"/>
        <v>0</v>
      </c>
      <c r="H524" s="173">
        <f t="shared" si="254"/>
        <v>0</v>
      </c>
      <c r="I524" s="173">
        <f t="shared" si="255"/>
        <v>0</v>
      </c>
      <c r="J524" s="173">
        <f t="shared" si="256"/>
        <v>0</v>
      </c>
      <c r="K524" s="173">
        <f t="shared" si="259"/>
        <v>0</v>
      </c>
      <c r="L524" s="174">
        <f t="shared" si="259"/>
        <v>0</v>
      </c>
    </row>
    <row r="525" spans="2:12" s="19" customFormat="1" x14ac:dyDescent="0.25">
      <c r="B525" s="158" t="s">
        <v>165</v>
      </c>
      <c r="C525" s="21"/>
      <c r="D525" s="173">
        <f t="shared" si="258"/>
        <v>0</v>
      </c>
      <c r="E525" s="173">
        <f t="shared" si="258"/>
        <v>0</v>
      </c>
      <c r="F525" s="173">
        <f t="shared" si="258"/>
        <v>0</v>
      </c>
      <c r="G525" s="173">
        <f t="shared" si="253"/>
        <v>0</v>
      </c>
      <c r="H525" s="173">
        <f t="shared" si="254"/>
        <v>0</v>
      </c>
      <c r="I525" s="173">
        <f t="shared" si="255"/>
        <v>0</v>
      </c>
      <c r="J525" s="173">
        <f t="shared" si="256"/>
        <v>0</v>
      </c>
      <c r="K525" s="173">
        <f t="shared" si="259"/>
        <v>0</v>
      </c>
      <c r="L525" s="174">
        <f t="shared" si="259"/>
        <v>0</v>
      </c>
    </row>
    <row r="526" spans="2:12" s="19" customFormat="1" x14ac:dyDescent="0.25">
      <c r="B526" s="158" t="s">
        <v>166</v>
      </c>
      <c r="C526" s="21"/>
      <c r="D526" s="173">
        <f t="shared" si="258"/>
        <v>0</v>
      </c>
      <c r="E526" s="173">
        <f t="shared" si="258"/>
        <v>0</v>
      </c>
      <c r="F526" s="173">
        <f t="shared" si="258"/>
        <v>0</v>
      </c>
      <c r="G526" s="173">
        <f t="shared" si="253"/>
        <v>0</v>
      </c>
      <c r="H526" s="173">
        <f t="shared" si="254"/>
        <v>0</v>
      </c>
      <c r="I526" s="173">
        <f t="shared" si="255"/>
        <v>0</v>
      </c>
      <c r="J526" s="173">
        <f t="shared" si="256"/>
        <v>0</v>
      </c>
      <c r="K526" s="173">
        <f t="shared" si="259"/>
        <v>0</v>
      </c>
      <c r="L526" s="174">
        <f t="shared" si="259"/>
        <v>0</v>
      </c>
    </row>
    <row r="527" spans="2:12" s="19" customFormat="1" x14ac:dyDescent="0.25">
      <c r="B527" s="158" t="s">
        <v>167</v>
      </c>
      <c r="C527" s="21"/>
      <c r="D527" s="173">
        <f t="shared" si="258"/>
        <v>0</v>
      </c>
      <c r="E527" s="173">
        <f t="shared" si="258"/>
        <v>0</v>
      </c>
      <c r="F527" s="173">
        <f t="shared" si="258"/>
        <v>0</v>
      </c>
      <c r="G527" s="173">
        <f t="shared" si="253"/>
        <v>0</v>
      </c>
      <c r="H527" s="173">
        <f t="shared" si="254"/>
        <v>0</v>
      </c>
      <c r="I527" s="173">
        <f t="shared" si="255"/>
        <v>0</v>
      </c>
      <c r="J527" s="173">
        <f t="shared" si="256"/>
        <v>0</v>
      </c>
      <c r="K527" s="173">
        <f t="shared" si="259"/>
        <v>0</v>
      </c>
      <c r="L527" s="174">
        <f t="shared" si="259"/>
        <v>0</v>
      </c>
    </row>
    <row r="528" spans="2:12" s="19" customFormat="1" x14ac:dyDescent="0.25">
      <c r="B528" s="158" t="s">
        <v>168</v>
      </c>
      <c r="C528" s="21"/>
      <c r="D528" s="173">
        <f t="shared" si="258"/>
        <v>0</v>
      </c>
      <c r="E528" s="173">
        <f t="shared" si="258"/>
        <v>0</v>
      </c>
      <c r="F528" s="173">
        <f t="shared" si="258"/>
        <v>0</v>
      </c>
      <c r="G528" s="173">
        <f t="shared" si="253"/>
        <v>0</v>
      </c>
      <c r="H528" s="173">
        <f t="shared" si="254"/>
        <v>0</v>
      </c>
      <c r="I528" s="173">
        <f t="shared" si="255"/>
        <v>0</v>
      </c>
      <c r="J528" s="173">
        <f t="shared" si="256"/>
        <v>0</v>
      </c>
      <c r="K528" s="173">
        <f t="shared" si="259"/>
        <v>0</v>
      </c>
      <c r="L528" s="174">
        <f t="shared" si="259"/>
        <v>0</v>
      </c>
    </row>
    <row r="529" spans="2:13" s="19" customFormat="1" x14ac:dyDescent="0.25">
      <c r="B529" s="158" t="s">
        <v>169</v>
      </c>
      <c r="C529" s="21"/>
      <c r="D529" s="173">
        <f t="shared" si="258"/>
        <v>0</v>
      </c>
      <c r="E529" s="173">
        <f t="shared" si="258"/>
        <v>0</v>
      </c>
      <c r="F529" s="173">
        <f t="shared" si="258"/>
        <v>0</v>
      </c>
      <c r="G529" s="173">
        <f t="shared" si="253"/>
        <v>0</v>
      </c>
      <c r="H529" s="173">
        <f t="shared" si="254"/>
        <v>0</v>
      </c>
      <c r="I529" s="173">
        <f t="shared" si="255"/>
        <v>0</v>
      </c>
      <c r="J529" s="173">
        <f t="shared" si="256"/>
        <v>0</v>
      </c>
      <c r="K529" s="173">
        <f t="shared" si="259"/>
        <v>0</v>
      </c>
      <c r="L529" s="174">
        <f t="shared" si="259"/>
        <v>0</v>
      </c>
    </row>
    <row r="530" spans="2:13" s="19" customFormat="1" x14ac:dyDescent="0.25">
      <c r="B530" s="158" t="s">
        <v>170</v>
      </c>
      <c r="C530" s="21"/>
      <c r="D530" s="173">
        <f t="shared" si="258"/>
        <v>0</v>
      </c>
      <c r="E530" s="173">
        <f t="shared" si="258"/>
        <v>0</v>
      </c>
      <c r="F530" s="173">
        <f t="shared" si="258"/>
        <v>0</v>
      </c>
      <c r="G530" s="173">
        <f t="shared" si="253"/>
        <v>0</v>
      </c>
      <c r="H530" s="173">
        <f t="shared" si="254"/>
        <v>0</v>
      </c>
      <c r="I530" s="173">
        <f t="shared" si="255"/>
        <v>0</v>
      </c>
      <c r="J530" s="173">
        <f t="shared" si="256"/>
        <v>0</v>
      </c>
      <c r="K530" s="173">
        <f t="shared" si="259"/>
        <v>0</v>
      </c>
      <c r="L530" s="174">
        <f t="shared" si="259"/>
        <v>0</v>
      </c>
    </row>
    <row r="531" spans="2:13" s="19" customFormat="1" x14ac:dyDescent="0.25">
      <c r="B531" s="158" t="s">
        <v>171</v>
      </c>
      <c r="C531" s="21"/>
      <c r="D531" s="173">
        <f t="shared" si="258"/>
        <v>0</v>
      </c>
      <c r="E531" s="173">
        <f t="shared" si="258"/>
        <v>0</v>
      </c>
      <c r="F531" s="173">
        <f t="shared" si="258"/>
        <v>0</v>
      </c>
      <c r="G531" s="173">
        <f t="shared" si="253"/>
        <v>0</v>
      </c>
      <c r="H531" s="173">
        <f t="shared" si="254"/>
        <v>0</v>
      </c>
      <c r="I531" s="173">
        <f t="shared" si="255"/>
        <v>0</v>
      </c>
      <c r="J531" s="173">
        <f t="shared" si="256"/>
        <v>0</v>
      </c>
      <c r="K531" s="173">
        <f t="shared" si="259"/>
        <v>0</v>
      </c>
      <c r="L531" s="174">
        <f t="shared" si="259"/>
        <v>0</v>
      </c>
    </row>
    <row r="532" spans="2:13" s="19" customFormat="1" x14ac:dyDescent="0.25">
      <c r="B532" s="158" t="s">
        <v>172</v>
      </c>
      <c r="C532" s="21"/>
      <c r="D532" s="173">
        <f t="shared" si="258"/>
        <v>0</v>
      </c>
      <c r="E532" s="173">
        <f t="shared" si="258"/>
        <v>0</v>
      </c>
      <c r="F532" s="173">
        <f t="shared" si="258"/>
        <v>0</v>
      </c>
      <c r="G532" s="173">
        <f t="shared" si="253"/>
        <v>0</v>
      </c>
      <c r="H532" s="173">
        <f t="shared" si="254"/>
        <v>0</v>
      </c>
      <c r="I532" s="173">
        <f t="shared" si="255"/>
        <v>0</v>
      </c>
      <c r="J532" s="173">
        <f t="shared" si="256"/>
        <v>0</v>
      </c>
      <c r="K532" s="173">
        <f t="shared" si="259"/>
        <v>0</v>
      </c>
      <c r="L532" s="174">
        <f t="shared" si="259"/>
        <v>0</v>
      </c>
    </row>
    <row r="533" spans="2:13" s="19" customFormat="1" x14ac:dyDescent="0.25">
      <c r="B533" s="158" t="s">
        <v>173</v>
      </c>
      <c r="C533" s="21"/>
      <c r="D533" s="173">
        <f t="shared" si="258"/>
        <v>0</v>
      </c>
      <c r="E533" s="173">
        <f t="shared" si="258"/>
        <v>0</v>
      </c>
      <c r="F533" s="173">
        <f t="shared" si="258"/>
        <v>0</v>
      </c>
      <c r="G533" s="173">
        <f t="shared" si="253"/>
        <v>0</v>
      </c>
      <c r="H533" s="173">
        <f t="shared" si="254"/>
        <v>0</v>
      </c>
      <c r="I533" s="173">
        <f t="shared" si="255"/>
        <v>0</v>
      </c>
      <c r="J533" s="173">
        <f t="shared" si="256"/>
        <v>0</v>
      </c>
      <c r="K533" s="173">
        <f t="shared" si="259"/>
        <v>0</v>
      </c>
      <c r="L533" s="174">
        <f t="shared" si="259"/>
        <v>0</v>
      </c>
    </row>
    <row r="534" spans="2:13" s="19" customFormat="1" x14ac:dyDescent="0.25">
      <c r="B534" s="158" t="s">
        <v>193</v>
      </c>
      <c r="C534" s="21"/>
      <c r="D534" s="173">
        <f t="shared" si="258"/>
        <v>0</v>
      </c>
      <c r="E534" s="173">
        <f t="shared" si="258"/>
        <v>0</v>
      </c>
      <c r="F534" s="173">
        <f t="shared" si="258"/>
        <v>0</v>
      </c>
      <c r="G534" s="173">
        <f t="shared" si="253"/>
        <v>0</v>
      </c>
      <c r="H534" s="173">
        <f t="shared" si="254"/>
        <v>0</v>
      </c>
      <c r="I534" s="173">
        <f t="shared" si="255"/>
        <v>0</v>
      </c>
      <c r="J534" s="173">
        <f t="shared" si="256"/>
        <v>0</v>
      </c>
      <c r="K534" s="173">
        <f t="shared" si="259"/>
        <v>0</v>
      </c>
      <c r="L534" s="174">
        <f t="shared" si="259"/>
        <v>0</v>
      </c>
    </row>
    <row r="535" spans="2:13" s="19" customFormat="1" x14ac:dyDescent="0.25">
      <c r="B535" s="158" t="s">
        <v>174</v>
      </c>
      <c r="C535" s="21"/>
      <c r="D535" s="173">
        <f t="shared" si="258"/>
        <v>0</v>
      </c>
      <c r="E535" s="173">
        <f t="shared" si="258"/>
        <v>0</v>
      </c>
      <c r="F535" s="173">
        <f t="shared" si="258"/>
        <v>0</v>
      </c>
      <c r="G535" s="173">
        <f t="shared" si="253"/>
        <v>0</v>
      </c>
      <c r="H535" s="173">
        <f t="shared" si="254"/>
        <v>0</v>
      </c>
      <c r="I535" s="173">
        <f t="shared" si="255"/>
        <v>0</v>
      </c>
      <c r="J535" s="173">
        <f t="shared" si="256"/>
        <v>0</v>
      </c>
      <c r="K535" s="173">
        <f t="shared" si="259"/>
        <v>0</v>
      </c>
      <c r="L535" s="174">
        <f t="shared" si="259"/>
        <v>0</v>
      </c>
    </row>
    <row r="536" spans="2:13" s="19" customFormat="1" x14ac:dyDescent="0.25">
      <c r="B536" s="158" t="s">
        <v>175</v>
      </c>
      <c r="C536" s="21"/>
      <c r="D536" s="173">
        <f t="shared" si="258"/>
        <v>0</v>
      </c>
      <c r="E536" s="173">
        <f t="shared" si="258"/>
        <v>0</v>
      </c>
      <c r="F536" s="173">
        <f t="shared" si="258"/>
        <v>0</v>
      </c>
      <c r="G536" s="173">
        <f t="shared" si="253"/>
        <v>0</v>
      </c>
      <c r="H536" s="173">
        <f t="shared" si="254"/>
        <v>0</v>
      </c>
      <c r="I536" s="173">
        <f t="shared" si="255"/>
        <v>0</v>
      </c>
      <c r="J536" s="173">
        <f t="shared" si="256"/>
        <v>0</v>
      </c>
      <c r="K536" s="173">
        <f t="shared" si="259"/>
        <v>0</v>
      </c>
      <c r="L536" s="174">
        <f t="shared" si="259"/>
        <v>0</v>
      </c>
    </row>
    <row r="537" spans="2:13" s="19" customFormat="1" x14ac:dyDescent="0.25">
      <c r="B537" s="158" t="s">
        <v>176</v>
      </c>
      <c r="C537" s="21"/>
      <c r="D537" s="173">
        <f t="shared" si="258"/>
        <v>0</v>
      </c>
      <c r="E537" s="173">
        <f t="shared" si="258"/>
        <v>0</v>
      </c>
      <c r="F537" s="173">
        <f t="shared" si="258"/>
        <v>0</v>
      </c>
      <c r="G537" s="173">
        <f t="shared" si="253"/>
        <v>0</v>
      </c>
      <c r="H537" s="173">
        <f t="shared" si="254"/>
        <v>0</v>
      </c>
      <c r="I537" s="173">
        <f t="shared" si="255"/>
        <v>0</v>
      </c>
      <c r="J537" s="173">
        <f t="shared" si="256"/>
        <v>0</v>
      </c>
      <c r="K537" s="173">
        <f t="shared" si="259"/>
        <v>0</v>
      </c>
      <c r="L537" s="174">
        <f t="shared" si="259"/>
        <v>0</v>
      </c>
    </row>
    <row r="538" spans="2:13" s="19" customFormat="1" x14ac:dyDescent="0.25">
      <c r="B538" s="158" t="s">
        <v>177</v>
      </c>
      <c r="C538" s="21"/>
      <c r="D538" s="173">
        <f t="shared" si="258"/>
        <v>0</v>
      </c>
      <c r="E538" s="173">
        <f t="shared" si="258"/>
        <v>0</v>
      </c>
      <c r="F538" s="173">
        <f t="shared" si="258"/>
        <v>0</v>
      </c>
      <c r="G538" s="173">
        <f t="shared" si="253"/>
        <v>0</v>
      </c>
      <c r="H538" s="173">
        <f t="shared" si="254"/>
        <v>0</v>
      </c>
      <c r="I538" s="173">
        <f t="shared" si="255"/>
        <v>0</v>
      </c>
      <c r="J538" s="173">
        <f t="shared" si="256"/>
        <v>0</v>
      </c>
      <c r="K538" s="173">
        <f t="shared" si="259"/>
        <v>0</v>
      </c>
      <c r="L538" s="174">
        <f t="shared" si="259"/>
        <v>0</v>
      </c>
    </row>
    <row r="539" spans="2:13" s="19" customFormat="1" x14ac:dyDescent="0.25">
      <c r="B539" s="472" t="s">
        <v>630</v>
      </c>
      <c r="C539" s="162"/>
      <c r="D539" s="200">
        <f>SUM(D503:D538)</f>
        <v>0</v>
      </c>
      <c r="E539" s="200">
        <f t="shared" ref="E539" si="260">SUM(E503:E538)</f>
        <v>0</v>
      </c>
      <c r="F539" s="200">
        <f t="shared" ref="F539" si="261">SUM(F503:F538)</f>
        <v>0</v>
      </c>
      <c r="G539" s="200">
        <f t="shared" ref="G539" si="262">SUM(G503:G538)</f>
        <v>0</v>
      </c>
      <c r="H539" s="200">
        <f t="shared" ref="H539" si="263">SUM(H503:H538)</f>
        <v>0</v>
      </c>
      <c r="I539" s="200">
        <f t="shared" ref="I539" si="264">SUM(I503:I538)</f>
        <v>0</v>
      </c>
      <c r="J539" s="200">
        <f t="shared" ref="J539" si="265">SUM(J503:J538)</f>
        <v>0</v>
      </c>
      <c r="K539" s="200">
        <f t="shared" ref="K539" si="266">SUM(K503:K538)</f>
        <v>0</v>
      </c>
      <c r="L539" s="201">
        <f t="shared" ref="L539" si="267">SUM(L503:L538)</f>
        <v>0</v>
      </c>
    </row>
    <row r="540" spans="2:13" x14ac:dyDescent="0.25">
      <c r="B540" s="35"/>
      <c r="C540" s="35"/>
      <c r="D540" s="35"/>
      <c r="E540" s="35"/>
      <c r="F540" s="35"/>
      <c r="G540" s="35"/>
      <c r="H540" s="35"/>
      <c r="I540" s="35"/>
      <c r="J540" s="35"/>
      <c r="K540" s="35"/>
      <c r="L540" s="35"/>
    </row>
    <row r="541" spans="2:13" x14ac:dyDescent="0.25">
      <c r="B541" s="35"/>
      <c r="C541" s="35"/>
      <c r="D541" s="35"/>
      <c r="E541" s="35"/>
      <c r="F541" s="35"/>
      <c r="G541" s="35"/>
      <c r="H541" s="35"/>
      <c r="I541" s="35"/>
      <c r="J541" s="35"/>
      <c r="K541" s="35"/>
      <c r="L541" s="35"/>
    </row>
    <row r="542" spans="2:13" s="19" customFormat="1" x14ac:dyDescent="0.25">
      <c r="B542" s="16" t="s">
        <v>103</v>
      </c>
      <c r="C542" s="17" t="s">
        <v>92</v>
      </c>
      <c r="D542" s="17">
        <v>2005</v>
      </c>
      <c r="E542" s="17">
        <v>2006</v>
      </c>
      <c r="F542" s="17">
        <v>2007</v>
      </c>
      <c r="G542" s="17">
        <v>2008</v>
      </c>
      <c r="H542" s="17">
        <v>2009</v>
      </c>
      <c r="I542" s="17">
        <v>2010</v>
      </c>
      <c r="J542" s="17">
        <v>2011</v>
      </c>
      <c r="K542" s="17">
        <v>2012</v>
      </c>
      <c r="L542" s="18">
        <v>2013</v>
      </c>
    </row>
    <row r="543" spans="2:13" s="69" customFormat="1" x14ac:dyDescent="0.25">
      <c r="B543" s="159" t="s">
        <v>16</v>
      </c>
      <c r="C543" s="28"/>
      <c r="D543" s="85"/>
      <c r="E543" s="85"/>
      <c r="F543" s="85"/>
      <c r="G543" s="85"/>
      <c r="H543" s="85"/>
      <c r="I543" s="85"/>
      <c r="J543" s="85"/>
      <c r="K543" s="82"/>
      <c r="L543" s="86"/>
      <c r="M543" s="224"/>
    </row>
    <row r="544" spans="2:13" s="19" customFormat="1" x14ac:dyDescent="0.25">
      <c r="B544" s="158" t="s">
        <v>143</v>
      </c>
      <c r="C544" s="21"/>
      <c r="D544" s="173">
        <f t="shared" ref="D544:L544" si="268">D427*21</f>
        <v>0</v>
      </c>
      <c r="E544" s="173">
        <f t="shared" si="268"/>
        <v>0</v>
      </c>
      <c r="F544" s="173">
        <f t="shared" si="268"/>
        <v>0</v>
      </c>
      <c r="G544" s="173">
        <f t="shared" si="268"/>
        <v>0</v>
      </c>
      <c r="H544" s="173">
        <f t="shared" si="268"/>
        <v>0</v>
      </c>
      <c r="I544" s="173">
        <f t="shared" si="268"/>
        <v>0</v>
      </c>
      <c r="J544" s="173">
        <f t="shared" si="268"/>
        <v>0</v>
      </c>
      <c r="K544" s="173">
        <f t="shared" si="268"/>
        <v>0</v>
      </c>
      <c r="L544" s="174">
        <f t="shared" si="268"/>
        <v>0</v>
      </c>
    </row>
    <row r="545" spans="2:12" s="19" customFormat="1" x14ac:dyDescent="0.25">
      <c r="B545" s="158" t="s">
        <v>144</v>
      </c>
      <c r="C545" s="21"/>
      <c r="D545" s="173">
        <f t="shared" ref="D545:L545" si="269">D428*21</f>
        <v>0</v>
      </c>
      <c r="E545" s="173">
        <f t="shared" si="269"/>
        <v>0</v>
      </c>
      <c r="F545" s="173">
        <f t="shared" si="269"/>
        <v>0</v>
      </c>
      <c r="G545" s="173">
        <f t="shared" si="269"/>
        <v>0</v>
      </c>
      <c r="H545" s="173">
        <f t="shared" si="269"/>
        <v>0</v>
      </c>
      <c r="I545" s="173">
        <f t="shared" si="269"/>
        <v>0</v>
      </c>
      <c r="J545" s="173">
        <f t="shared" si="269"/>
        <v>0</v>
      </c>
      <c r="K545" s="173">
        <f t="shared" si="269"/>
        <v>0</v>
      </c>
      <c r="L545" s="174">
        <f t="shared" si="269"/>
        <v>0</v>
      </c>
    </row>
    <row r="546" spans="2:12" s="19" customFormat="1" x14ac:dyDescent="0.25">
      <c r="B546" s="158" t="s">
        <v>145</v>
      </c>
      <c r="C546" s="21"/>
      <c r="D546" s="173">
        <f t="shared" ref="D546:L546" si="270">D429*21</f>
        <v>0</v>
      </c>
      <c r="E546" s="173">
        <f t="shared" si="270"/>
        <v>0</v>
      </c>
      <c r="F546" s="173">
        <f t="shared" si="270"/>
        <v>0</v>
      </c>
      <c r="G546" s="173">
        <f t="shared" si="270"/>
        <v>0</v>
      </c>
      <c r="H546" s="173">
        <f t="shared" si="270"/>
        <v>0</v>
      </c>
      <c r="I546" s="173">
        <f t="shared" si="270"/>
        <v>0</v>
      </c>
      <c r="J546" s="173">
        <f t="shared" si="270"/>
        <v>0</v>
      </c>
      <c r="K546" s="173">
        <f t="shared" si="270"/>
        <v>0</v>
      </c>
      <c r="L546" s="174">
        <f t="shared" si="270"/>
        <v>0</v>
      </c>
    </row>
    <row r="547" spans="2:12" s="19" customFormat="1" x14ac:dyDescent="0.25">
      <c r="B547" s="158" t="s">
        <v>146</v>
      </c>
      <c r="C547" s="21"/>
      <c r="D547" s="173">
        <f t="shared" ref="D547:L547" si="271">D430*21</f>
        <v>0</v>
      </c>
      <c r="E547" s="173">
        <f t="shared" si="271"/>
        <v>0</v>
      </c>
      <c r="F547" s="173">
        <f t="shared" si="271"/>
        <v>0</v>
      </c>
      <c r="G547" s="173">
        <f t="shared" si="271"/>
        <v>0</v>
      </c>
      <c r="H547" s="173">
        <f t="shared" si="271"/>
        <v>0</v>
      </c>
      <c r="I547" s="173">
        <f t="shared" si="271"/>
        <v>0</v>
      </c>
      <c r="J547" s="173">
        <f t="shared" si="271"/>
        <v>0</v>
      </c>
      <c r="K547" s="173">
        <f t="shared" si="271"/>
        <v>0</v>
      </c>
      <c r="L547" s="174">
        <f t="shared" si="271"/>
        <v>0</v>
      </c>
    </row>
    <row r="548" spans="2:12" s="19" customFormat="1" x14ac:dyDescent="0.25">
      <c r="B548" s="158" t="s">
        <v>147</v>
      </c>
      <c r="C548" s="21"/>
      <c r="D548" s="173">
        <f t="shared" ref="D548:L548" si="272">D431*21</f>
        <v>0</v>
      </c>
      <c r="E548" s="173">
        <f t="shared" si="272"/>
        <v>0</v>
      </c>
      <c r="F548" s="173">
        <f t="shared" si="272"/>
        <v>0</v>
      </c>
      <c r="G548" s="173">
        <f t="shared" si="272"/>
        <v>0</v>
      </c>
      <c r="H548" s="173">
        <f t="shared" si="272"/>
        <v>0</v>
      </c>
      <c r="I548" s="173">
        <f t="shared" si="272"/>
        <v>0</v>
      </c>
      <c r="J548" s="173">
        <f t="shared" si="272"/>
        <v>0</v>
      </c>
      <c r="K548" s="173">
        <f t="shared" si="272"/>
        <v>0</v>
      </c>
      <c r="L548" s="174">
        <f t="shared" si="272"/>
        <v>0</v>
      </c>
    </row>
    <row r="549" spans="2:12" s="19" customFormat="1" x14ac:dyDescent="0.25">
      <c r="B549" s="158" t="s">
        <v>148</v>
      </c>
      <c r="C549" s="21"/>
      <c r="D549" s="173">
        <f t="shared" ref="D549:L549" si="273">D432*21</f>
        <v>0</v>
      </c>
      <c r="E549" s="173">
        <f t="shared" si="273"/>
        <v>0</v>
      </c>
      <c r="F549" s="173">
        <f t="shared" si="273"/>
        <v>0</v>
      </c>
      <c r="G549" s="173">
        <f t="shared" si="273"/>
        <v>0</v>
      </c>
      <c r="H549" s="173">
        <f t="shared" si="273"/>
        <v>0</v>
      </c>
      <c r="I549" s="173">
        <f t="shared" si="273"/>
        <v>0</v>
      </c>
      <c r="J549" s="173">
        <f t="shared" si="273"/>
        <v>0</v>
      </c>
      <c r="K549" s="173">
        <f t="shared" si="273"/>
        <v>0</v>
      </c>
      <c r="L549" s="174">
        <f t="shared" si="273"/>
        <v>0</v>
      </c>
    </row>
    <row r="550" spans="2:12" s="19" customFormat="1" x14ac:dyDescent="0.25">
      <c r="B550" s="158" t="s">
        <v>149</v>
      </c>
      <c r="C550" s="21"/>
      <c r="D550" s="173">
        <f t="shared" ref="D550:L550" si="274">D433*21</f>
        <v>0</v>
      </c>
      <c r="E550" s="173">
        <f t="shared" si="274"/>
        <v>0</v>
      </c>
      <c r="F550" s="173">
        <f t="shared" si="274"/>
        <v>0</v>
      </c>
      <c r="G550" s="173">
        <f t="shared" si="274"/>
        <v>0</v>
      </c>
      <c r="H550" s="173">
        <f t="shared" si="274"/>
        <v>0</v>
      </c>
      <c r="I550" s="173">
        <f t="shared" si="274"/>
        <v>0</v>
      </c>
      <c r="J550" s="173">
        <f t="shared" si="274"/>
        <v>0</v>
      </c>
      <c r="K550" s="173">
        <f t="shared" si="274"/>
        <v>0</v>
      </c>
      <c r="L550" s="174">
        <f t="shared" si="274"/>
        <v>0</v>
      </c>
    </row>
    <row r="551" spans="2:12" s="19" customFormat="1" x14ac:dyDescent="0.25">
      <c r="B551" s="158" t="s">
        <v>150</v>
      </c>
      <c r="C551" s="21"/>
      <c r="D551" s="173">
        <f t="shared" ref="D551:L551" si="275">D434*21</f>
        <v>0</v>
      </c>
      <c r="E551" s="173">
        <f t="shared" si="275"/>
        <v>0</v>
      </c>
      <c r="F551" s="173">
        <f t="shared" si="275"/>
        <v>0</v>
      </c>
      <c r="G551" s="173">
        <f t="shared" si="275"/>
        <v>0</v>
      </c>
      <c r="H551" s="173">
        <f t="shared" si="275"/>
        <v>0</v>
      </c>
      <c r="I551" s="173">
        <f t="shared" si="275"/>
        <v>0</v>
      </c>
      <c r="J551" s="173">
        <f t="shared" si="275"/>
        <v>0</v>
      </c>
      <c r="K551" s="173">
        <f t="shared" si="275"/>
        <v>0</v>
      </c>
      <c r="L551" s="174">
        <f t="shared" si="275"/>
        <v>0</v>
      </c>
    </row>
    <row r="552" spans="2:12" s="19" customFormat="1" x14ac:dyDescent="0.25">
      <c r="B552" s="158" t="s">
        <v>151</v>
      </c>
      <c r="C552" s="21"/>
      <c r="D552" s="173">
        <f t="shared" ref="D552:L552" si="276">D435*21</f>
        <v>0</v>
      </c>
      <c r="E552" s="173">
        <f t="shared" si="276"/>
        <v>0</v>
      </c>
      <c r="F552" s="173">
        <f t="shared" si="276"/>
        <v>0</v>
      </c>
      <c r="G552" s="173">
        <f t="shared" si="276"/>
        <v>0</v>
      </c>
      <c r="H552" s="173">
        <f t="shared" si="276"/>
        <v>0</v>
      </c>
      <c r="I552" s="173">
        <f t="shared" si="276"/>
        <v>0</v>
      </c>
      <c r="J552" s="173">
        <f t="shared" si="276"/>
        <v>0</v>
      </c>
      <c r="K552" s="173">
        <f t="shared" si="276"/>
        <v>0</v>
      </c>
      <c r="L552" s="174">
        <f t="shared" si="276"/>
        <v>0</v>
      </c>
    </row>
    <row r="553" spans="2:12" s="19" customFormat="1" x14ac:dyDescent="0.25">
      <c r="B553" s="158" t="s">
        <v>152</v>
      </c>
      <c r="C553" s="21"/>
      <c r="D553" s="173">
        <f t="shared" ref="D553:L553" si="277">D436*21</f>
        <v>0</v>
      </c>
      <c r="E553" s="173">
        <f t="shared" si="277"/>
        <v>0</v>
      </c>
      <c r="F553" s="173">
        <f t="shared" si="277"/>
        <v>0</v>
      </c>
      <c r="G553" s="173">
        <f t="shared" si="277"/>
        <v>0</v>
      </c>
      <c r="H553" s="173">
        <f t="shared" si="277"/>
        <v>0</v>
      </c>
      <c r="I553" s="173">
        <f t="shared" si="277"/>
        <v>0</v>
      </c>
      <c r="J553" s="173">
        <f t="shared" si="277"/>
        <v>0</v>
      </c>
      <c r="K553" s="173">
        <f t="shared" si="277"/>
        <v>0</v>
      </c>
      <c r="L553" s="174">
        <f t="shared" si="277"/>
        <v>0</v>
      </c>
    </row>
    <row r="554" spans="2:12" s="19" customFormat="1" x14ac:dyDescent="0.25">
      <c r="B554" s="158" t="s">
        <v>153</v>
      </c>
      <c r="C554" s="21"/>
      <c r="D554" s="173">
        <f t="shared" ref="D554:L554" si="278">D437*21</f>
        <v>0</v>
      </c>
      <c r="E554" s="173">
        <f t="shared" si="278"/>
        <v>0</v>
      </c>
      <c r="F554" s="173">
        <f t="shared" si="278"/>
        <v>0</v>
      </c>
      <c r="G554" s="173">
        <f t="shared" si="278"/>
        <v>0</v>
      </c>
      <c r="H554" s="173">
        <f t="shared" si="278"/>
        <v>0</v>
      </c>
      <c r="I554" s="173">
        <f t="shared" si="278"/>
        <v>0</v>
      </c>
      <c r="J554" s="173">
        <f t="shared" si="278"/>
        <v>0</v>
      </c>
      <c r="K554" s="173">
        <f t="shared" si="278"/>
        <v>0</v>
      </c>
      <c r="L554" s="174">
        <f t="shared" si="278"/>
        <v>0</v>
      </c>
    </row>
    <row r="555" spans="2:12" s="19" customFormat="1" x14ac:dyDescent="0.25">
      <c r="B555" s="158" t="s">
        <v>154</v>
      </c>
      <c r="C555" s="21"/>
      <c r="D555" s="173">
        <f t="shared" ref="D555:L555" si="279">D438*21</f>
        <v>0</v>
      </c>
      <c r="E555" s="173">
        <f t="shared" si="279"/>
        <v>0</v>
      </c>
      <c r="F555" s="173">
        <f t="shared" si="279"/>
        <v>0</v>
      </c>
      <c r="G555" s="173">
        <f t="shared" si="279"/>
        <v>0</v>
      </c>
      <c r="H555" s="173">
        <f t="shared" si="279"/>
        <v>0</v>
      </c>
      <c r="I555" s="173">
        <f t="shared" si="279"/>
        <v>0</v>
      </c>
      <c r="J555" s="173">
        <f t="shared" si="279"/>
        <v>0</v>
      </c>
      <c r="K555" s="173">
        <f t="shared" si="279"/>
        <v>0</v>
      </c>
      <c r="L555" s="174">
        <f t="shared" si="279"/>
        <v>0</v>
      </c>
    </row>
    <row r="556" spans="2:12" s="19" customFormat="1" x14ac:dyDescent="0.25">
      <c r="B556" s="158" t="s">
        <v>155</v>
      </c>
      <c r="C556" s="21"/>
      <c r="D556" s="173">
        <f t="shared" ref="D556:L556" si="280">D439*21</f>
        <v>0</v>
      </c>
      <c r="E556" s="173">
        <f t="shared" si="280"/>
        <v>0</v>
      </c>
      <c r="F556" s="173">
        <f t="shared" si="280"/>
        <v>0</v>
      </c>
      <c r="G556" s="173">
        <f t="shared" si="280"/>
        <v>0</v>
      </c>
      <c r="H556" s="173">
        <f t="shared" si="280"/>
        <v>0</v>
      </c>
      <c r="I556" s="173">
        <f t="shared" si="280"/>
        <v>0</v>
      </c>
      <c r="J556" s="173">
        <f t="shared" si="280"/>
        <v>0</v>
      </c>
      <c r="K556" s="173">
        <f t="shared" si="280"/>
        <v>0</v>
      </c>
      <c r="L556" s="174">
        <f t="shared" si="280"/>
        <v>0</v>
      </c>
    </row>
    <row r="557" spans="2:12" s="19" customFormat="1" x14ac:dyDescent="0.25">
      <c r="B557" s="158" t="s">
        <v>156</v>
      </c>
      <c r="C557" s="21"/>
      <c r="D557" s="173">
        <f t="shared" ref="D557:L557" si="281">D440*21</f>
        <v>0</v>
      </c>
      <c r="E557" s="173">
        <f t="shared" si="281"/>
        <v>0</v>
      </c>
      <c r="F557" s="173">
        <f t="shared" si="281"/>
        <v>0</v>
      </c>
      <c r="G557" s="173">
        <f t="shared" si="281"/>
        <v>0</v>
      </c>
      <c r="H557" s="173">
        <f t="shared" si="281"/>
        <v>0</v>
      </c>
      <c r="I557" s="173">
        <f t="shared" si="281"/>
        <v>0</v>
      </c>
      <c r="J557" s="173">
        <f t="shared" si="281"/>
        <v>0</v>
      </c>
      <c r="K557" s="173">
        <f t="shared" si="281"/>
        <v>0</v>
      </c>
      <c r="L557" s="174">
        <f t="shared" si="281"/>
        <v>0</v>
      </c>
    </row>
    <row r="558" spans="2:12" s="19" customFormat="1" x14ac:dyDescent="0.25">
      <c r="B558" s="158" t="s">
        <v>157</v>
      </c>
      <c r="C558" s="21"/>
      <c r="D558" s="173">
        <f t="shared" ref="D558:L558" si="282">D441*21</f>
        <v>0</v>
      </c>
      <c r="E558" s="173">
        <f t="shared" si="282"/>
        <v>0</v>
      </c>
      <c r="F558" s="173">
        <f t="shared" si="282"/>
        <v>0</v>
      </c>
      <c r="G558" s="173">
        <f t="shared" si="282"/>
        <v>0</v>
      </c>
      <c r="H558" s="173">
        <f t="shared" si="282"/>
        <v>0</v>
      </c>
      <c r="I558" s="173">
        <f t="shared" si="282"/>
        <v>0</v>
      </c>
      <c r="J558" s="173">
        <f t="shared" si="282"/>
        <v>0</v>
      </c>
      <c r="K558" s="173">
        <f t="shared" si="282"/>
        <v>0</v>
      </c>
      <c r="L558" s="174">
        <f t="shared" si="282"/>
        <v>0</v>
      </c>
    </row>
    <row r="559" spans="2:12" s="19" customFormat="1" x14ac:dyDescent="0.25">
      <c r="B559" s="158" t="s">
        <v>158</v>
      </c>
      <c r="C559" s="21"/>
      <c r="D559" s="173">
        <f t="shared" ref="D559:L559" si="283">D442*21</f>
        <v>0</v>
      </c>
      <c r="E559" s="173">
        <f t="shared" si="283"/>
        <v>0</v>
      </c>
      <c r="F559" s="173">
        <f t="shared" si="283"/>
        <v>0</v>
      </c>
      <c r="G559" s="173">
        <f t="shared" si="283"/>
        <v>0</v>
      </c>
      <c r="H559" s="173">
        <f t="shared" si="283"/>
        <v>0</v>
      </c>
      <c r="I559" s="173">
        <f t="shared" si="283"/>
        <v>0</v>
      </c>
      <c r="J559" s="173">
        <f t="shared" si="283"/>
        <v>0</v>
      </c>
      <c r="K559" s="173">
        <f t="shared" si="283"/>
        <v>0</v>
      </c>
      <c r="L559" s="174">
        <f t="shared" si="283"/>
        <v>0</v>
      </c>
    </row>
    <row r="560" spans="2:12" s="19" customFormat="1" x14ac:dyDescent="0.25">
      <c r="B560" s="158" t="s">
        <v>159</v>
      </c>
      <c r="C560" s="21"/>
      <c r="D560" s="173">
        <f t="shared" ref="D560:L560" si="284">D443*21</f>
        <v>0</v>
      </c>
      <c r="E560" s="173">
        <f t="shared" si="284"/>
        <v>0</v>
      </c>
      <c r="F560" s="173">
        <f t="shared" si="284"/>
        <v>0</v>
      </c>
      <c r="G560" s="173">
        <f t="shared" si="284"/>
        <v>0</v>
      </c>
      <c r="H560" s="173">
        <f t="shared" si="284"/>
        <v>0</v>
      </c>
      <c r="I560" s="173">
        <f t="shared" si="284"/>
        <v>0</v>
      </c>
      <c r="J560" s="173">
        <f t="shared" si="284"/>
        <v>0</v>
      </c>
      <c r="K560" s="173">
        <f t="shared" si="284"/>
        <v>0</v>
      </c>
      <c r="L560" s="174">
        <f t="shared" si="284"/>
        <v>0</v>
      </c>
    </row>
    <row r="561" spans="2:12" s="19" customFormat="1" x14ac:dyDescent="0.25">
      <c r="B561" s="158" t="s">
        <v>160</v>
      </c>
      <c r="C561" s="21"/>
      <c r="D561" s="173">
        <f t="shared" ref="D561:L561" si="285">D444*21</f>
        <v>0</v>
      </c>
      <c r="E561" s="173">
        <f t="shared" si="285"/>
        <v>0</v>
      </c>
      <c r="F561" s="173">
        <f t="shared" si="285"/>
        <v>0</v>
      </c>
      <c r="G561" s="173">
        <f t="shared" si="285"/>
        <v>0</v>
      </c>
      <c r="H561" s="173">
        <f t="shared" si="285"/>
        <v>0</v>
      </c>
      <c r="I561" s="173">
        <f t="shared" si="285"/>
        <v>0</v>
      </c>
      <c r="J561" s="173">
        <f t="shared" si="285"/>
        <v>0</v>
      </c>
      <c r="K561" s="173">
        <f t="shared" si="285"/>
        <v>0</v>
      </c>
      <c r="L561" s="174">
        <f t="shared" si="285"/>
        <v>0</v>
      </c>
    </row>
    <row r="562" spans="2:12" s="19" customFormat="1" x14ac:dyDescent="0.25">
      <c r="B562" s="158" t="s">
        <v>161</v>
      </c>
      <c r="C562" s="21"/>
      <c r="D562" s="173">
        <f t="shared" ref="D562:L562" si="286">D445*21</f>
        <v>0</v>
      </c>
      <c r="E562" s="173">
        <f t="shared" si="286"/>
        <v>0</v>
      </c>
      <c r="F562" s="173">
        <f t="shared" si="286"/>
        <v>0</v>
      </c>
      <c r="G562" s="173">
        <f t="shared" si="286"/>
        <v>0</v>
      </c>
      <c r="H562" s="173">
        <f t="shared" si="286"/>
        <v>0</v>
      </c>
      <c r="I562" s="173">
        <f t="shared" si="286"/>
        <v>0</v>
      </c>
      <c r="J562" s="173">
        <f t="shared" si="286"/>
        <v>0</v>
      </c>
      <c r="K562" s="173">
        <f t="shared" si="286"/>
        <v>0</v>
      </c>
      <c r="L562" s="174">
        <f t="shared" si="286"/>
        <v>0</v>
      </c>
    </row>
    <row r="563" spans="2:12" s="19" customFormat="1" x14ac:dyDescent="0.25">
      <c r="B563" s="158" t="s">
        <v>162</v>
      </c>
      <c r="C563" s="21"/>
      <c r="D563" s="173">
        <f t="shared" ref="D563:L563" si="287">D446*21</f>
        <v>0</v>
      </c>
      <c r="E563" s="173">
        <f t="shared" si="287"/>
        <v>0</v>
      </c>
      <c r="F563" s="173">
        <f t="shared" si="287"/>
        <v>0</v>
      </c>
      <c r="G563" s="173">
        <f t="shared" si="287"/>
        <v>0</v>
      </c>
      <c r="H563" s="173">
        <f t="shared" si="287"/>
        <v>0</v>
      </c>
      <c r="I563" s="173">
        <f t="shared" si="287"/>
        <v>0</v>
      </c>
      <c r="J563" s="173">
        <f t="shared" si="287"/>
        <v>0</v>
      </c>
      <c r="K563" s="173">
        <f t="shared" si="287"/>
        <v>0</v>
      </c>
      <c r="L563" s="174">
        <f t="shared" si="287"/>
        <v>0</v>
      </c>
    </row>
    <row r="564" spans="2:12" s="19" customFormat="1" x14ac:dyDescent="0.25">
      <c r="B564" s="158" t="s">
        <v>163</v>
      </c>
      <c r="C564" s="21"/>
      <c r="D564" s="173">
        <f t="shared" ref="D564:L564" si="288">D447*21</f>
        <v>0</v>
      </c>
      <c r="E564" s="173">
        <f t="shared" si="288"/>
        <v>0</v>
      </c>
      <c r="F564" s="173">
        <f t="shared" si="288"/>
        <v>0</v>
      </c>
      <c r="G564" s="173">
        <f t="shared" si="288"/>
        <v>0</v>
      </c>
      <c r="H564" s="173">
        <f t="shared" si="288"/>
        <v>0</v>
      </c>
      <c r="I564" s="173">
        <f t="shared" si="288"/>
        <v>0</v>
      </c>
      <c r="J564" s="173">
        <f t="shared" si="288"/>
        <v>0</v>
      </c>
      <c r="K564" s="173">
        <f t="shared" si="288"/>
        <v>0</v>
      </c>
      <c r="L564" s="174">
        <f t="shared" si="288"/>
        <v>0</v>
      </c>
    </row>
    <row r="565" spans="2:12" s="19" customFormat="1" x14ac:dyDescent="0.25">
      <c r="B565" s="158" t="s">
        <v>164</v>
      </c>
      <c r="C565" s="21"/>
      <c r="D565" s="173">
        <f t="shared" ref="D565:L565" si="289">D448*21</f>
        <v>0</v>
      </c>
      <c r="E565" s="173">
        <f t="shared" si="289"/>
        <v>0</v>
      </c>
      <c r="F565" s="173">
        <f t="shared" si="289"/>
        <v>0</v>
      </c>
      <c r="G565" s="173">
        <f t="shared" si="289"/>
        <v>0</v>
      </c>
      <c r="H565" s="173">
        <f t="shared" si="289"/>
        <v>0</v>
      </c>
      <c r="I565" s="173">
        <f t="shared" si="289"/>
        <v>0</v>
      </c>
      <c r="J565" s="173">
        <f t="shared" si="289"/>
        <v>0</v>
      </c>
      <c r="K565" s="173">
        <f t="shared" si="289"/>
        <v>0</v>
      </c>
      <c r="L565" s="174">
        <f t="shared" si="289"/>
        <v>0</v>
      </c>
    </row>
    <row r="566" spans="2:12" s="19" customFormat="1" x14ac:dyDescent="0.25">
      <c r="B566" s="158" t="s">
        <v>165</v>
      </c>
      <c r="C566" s="21"/>
      <c r="D566" s="173">
        <f t="shared" ref="D566:L566" si="290">D449*21</f>
        <v>0</v>
      </c>
      <c r="E566" s="173">
        <f t="shared" si="290"/>
        <v>0</v>
      </c>
      <c r="F566" s="173">
        <f t="shared" si="290"/>
        <v>0</v>
      </c>
      <c r="G566" s="173">
        <f t="shared" si="290"/>
        <v>0</v>
      </c>
      <c r="H566" s="173">
        <f t="shared" si="290"/>
        <v>0</v>
      </c>
      <c r="I566" s="173">
        <f t="shared" si="290"/>
        <v>0</v>
      </c>
      <c r="J566" s="173">
        <f t="shared" si="290"/>
        <v>0</v>
      </c>
      <c r="K566" s="173">
        <f t="shared" si="290"/>
        <v>0</v>
      </c>
      <c r="L566" s="174">
        <f t="shared" si="290"/>
        <v>0</v>
      </c>
    </row>
    <row r="567" spans="2:12" s="19" customFormat="1" x14ac:dyDescent="0.25">
      <c r="B567" s="158" t="s">
        <v>166</v>
      </c>
      <c r="C567" s="21"/>
      <c r="D567" s="173">
        <f t="shared" ref="D567:L567" si="291">D450*21</f>
        <v>0</v>
      </c>
      <c r="E567" s="173">
        <f t="shared" si="291"/>
        <v>0</v>
      </c>
      <c r="F567" s="173">
        <f t="shared" si="291"/>
        <v>0</v>
      </c>
      <c r="G567" s="173">
        <f t="shared" si="291"/>
        <v>0</v>
      </c>
      <c r="H567" s="173">
        <f t="shared" si="291"/>
        <v>0</v>
      </c>
      <c r="I567" s="173">
        <f t="shared" si="291"/>
        <v>0</v>
      </c>
      <c r="J567" s="173">
        <f t="shared" si="291"/>
        <v>0</v>
      </c>
      <c r="K567" s="173">
        <f t="shared" si="291"/>
        <v>0</v>
      </c>
      <c r="L567" s="174">
        <f t="shared" si="291"/>
        <v>0</v>
      </c>
    </row>
    <row r="568" spans="2:12" s="19" customFormat="1" x14ac:dyDescent="0.25">
      <c r="B568" s="158" t="s">
        <v>167</v>
      </c>
      <c r="C568" s="21"/>
      <c r="D568" s="173">
        <f t="shared" ref="D568:L568" si="292">D451*21</f>
        <v>0</v>
      </c>
      <c r="E568" s="173">
        <f t="shared" si="292"/>
        <v>0</v>
      </c>
      <c r="F568" s="173">
        <f t="shared" si="292"/>
        <v>0</v>
      </c>
      <c r="G568" s="173">
        <f t="shared" si="292"/>
        <v>0</v>
      </c>
      <c r="H568" s="173">
        <f t="shared" si="292"/>
        <v>0</v>
      </c>
      <c r="I568" s="173">
        <f t="shared" si="292"/>
        <v>0</v>
      </c>
      <c r="J568" s="173">
        <f t="shared" si="292"/>
        <v>0</v>
      </c>
      <c r="K568" s="173">
        <f t="shared" si="292"/>
        <v>0</v>
      </c>
      <c r="L568" s="174">
        <f t="shared" si="292"/>
        <v>0</v>
      </c>
    </row>
    <row r="569" spans="2:12" s="19" customFormat="1" x14ac:dyDescent="0.25">
      <c r="B569" s="158" t="s">
        <v>168</v>
      </c>
      <c r="C569" s="21"/>
      <c r="D569" s="173">
        <f t="shared" ref="D569:L569" si="293">D452*21</f>
        <v>0</v>
      </c>
      <c r="E569" s="173">
        <f t="shared" si="293"/>
        <v>0</v>
      </c>
      <c r="F569" s="173">
        <f t="shared" si="293"/>
        <v>0</v>
      </c>
      <c r="G569" s="173">
        <f t="shared" si="293"/>
        <v>0</v>
      </c>
      <c r="H569" s="173">
        <f t="shared" si="293"/>
        <v>0</v>
      </c>
      <c r="I569" s="173">
        <f t="shared" si="293"/>
        <v>0</v>
      </c>
      <c r="J569" s="173">
        <f t="shared" si="293"/>
        <v>0</v>
      </c>
      <c r="K569" s="173">
        <f t="shared" si="293"/>
        <v>0</v>
      </c>
      <c r="L569" s="174">
        <f t="shared" si="293"/>
        <v>0</v>
      </c>
    </row>
    <row r="570" spans="2:12" s="19" customFormat="1" x14ac:dyDescent="0.25">
      <c r="B570" s="158" t="s">
        <v>169</v>
      </c>
      <c r="C570" s="21"/>
      <c r="D570" s="173">
        <f t="shared" ref="D570:L570" si="294">D453*21</f>
        <v>0</v>
      </c>
      <c r="E570" s="173">
        <f t="shared" si="294"/>
        <v>0</v>
      </c>
      <c r="F570" s="173">
        <f t="shared" si="294"/>
        <v>0</v>
      </c>
      <c r="G570" s="173">
        <f t="shared" si="294"/>
        <v>0</v>
      </c>
      <c r="H570" s="173">
        <f t="shared" si="294"/>
        <v>0</v>
      </c>
      <c r="I570" s="173">
        <f t="shared" si="294"/>
        <v>0</v>
      </c>
      <c r="J570" s="173">
        <f t="shared" si="294"/>
        <v>0</v>
      </c>
      <c r="K570" s="173">
        <f t="shared" si="294"/>
        <v>0</v>
      </c>
      <c r="L570" s="174">
        <f t="shared" si="294"/>
        <v>0</v>
      </c>
    </row>
    <row r="571" spans="2:12" s="19" customFormat="1" x14ac:dyDescent="0.25">
      <c r="B571" s="158" t="s">
        <v>170</v>
      </c>
      <c r="C571" s="21"/>
      <c r="D571" s="173">
        <f t="shared" ref="D571:L571" si="295">D454*21</f>
        <v>0</v>
      </c>
      <c r="E571" s="173">
        <f t="shared" si="295"/>
        <v>0</v>
      </c>
      <c r="F571" s="173">
        <f t="shared" si="295"/>
        <v>0</v>
      </c>
      <c r="G571" s="173">
        <f t="shared" si="295"/>
        <v>0</v>
      </c>
      <c r="H571" s="173">
        <f t="shared" si="295"/>
        <v>0</v>
      </c>
      <c r="I571" s="173">
        <f t="shared" si="295"/>
        <v>0</v>
      </c>
      <c r="J571" s="173">
        <f t="shared" si="295"/>
        <v>0</v>
      </c>
      <c r="K571" s="173">
        <f t="shared" si="295"/>
        <v>0</v>
      </c>
      <c r="L571" s="174">
        <f t="shared" si="295"/>
        <v>0</v>
      </c>
    </row>
    <row r="572" spans="2:12" s="19" customFormat="1" x14ac:dyDescent="0.25">
      <c r="B572" s="158" t="s">
        <v>171</v>
      </c>
      <c r="C572" s="21"/>
      <c r="D572" s="173">
        <f t="shared" ref="D572:L572" si="296">D455*21</f>
        <v>0</v>
      </c>
      <c r="E572" s="173">
        <f t="shared" si="296"/>
        <v>0</v>
      </c>
      <c r="F572" s="173">
        <f t="shared" si="296"/>
        <v>0</v>
      </c>
      <c r="G572" s="173">
        <f t="shared" si="296"/>
        <v>0</v>
      </c>
      <c r="H572" s="173">
        <f t="shared" si="296"/>
        <v>0</v>
      </c>
      <c r="I572" s="173">
        <f t="shared" si="296"/>
        <v>0</v>
      </c>
      <c r="J572" s="173">
        <f t="shared" si="296"/>
        <v>0</v>
      </c>
      <c r="K572" s="173">
        <f t="shared" si="296"/>
        <v>0</v>
      </c>
      <c r="L572" s="174">
        <f t="shared" si="296"/>
        <v>0</v>
      </c>
    </row>
    <row r="573" spans="2:12" s="19" customFormat="1" x14ac:dyDescent="0.25">
      <c r="B573" s="158" t="s">
        <v>172</v>
      </c>
      <c r="C573" s="21"/>
      <c r="D573" s="173">
        <f t="shared" ref="D573:L573" si="297">D456*21</f>
        <v>0</v>
      </c>
      <c r="E573" s="173">
        <f t="shared" si="297"/>
        <v>0</v>
      </c>
      <c r="F573" s="173">
        <f t="shared" si="297"/>
        <v>0</v>
      </c>
      <c r="G573" s="173">
        <f t="shared" si="297"/>
        <v>0</v>
      </c>
      <c r="H573" s="173">
        <f t="shared" si="297"/>
        <v>0</v>
      </c>
      <c r="I573" s="173">
        <f t="shared" si="297"/>
        <v>0</v>
      </c>
      <c r="J573" s="173">
        <f t="shared" si="297"/>
        <v>0</v>
      </c>
      <c r="K573" s="173">
        <f t="shared" si="297"/>
        <v>0</v>
      </c>
      <c r="L573" s="174">
        <f t="shared" si="297"/>
        <v>0</v>
      </c>
    </row>
    <row r="574" spans="2:12" s="19" customFormat="1" x14ac:dyDescent="0.25">
      <c r="B574" s="158" t="s">
        <v>173</v>
      </c>
      <c r="C574" s="21"/>
      <c r="D574" s="173">
        <f t="shared" ref="D574:L574" si="298">D457*21</f>
        <v>0</v>
      </c>
      <c r="E574" s="173">
        <f t="shared" si="298"/>
        <v>0</v>
      </c>
      <c r="F574" s="173">
        <f t="shared" si="298"/>
        <v>0</v>
      </c>
      <c r="G574" s="173">
        <f t="shared" si="298"/>
        <v>0</v>
      </c>
      <c r="H574" s="173">
        <f t="shared" si="298"/>
        <v>0</v>
      </c>
      <c r="I574" s="173">
        <f t="shared" si="298"/>
        <v>0</v>
      </c>
      <c r="J574" s="173">
        <f t="shared" si="298"/>
        <v>0</v>
      </c>
      <c r="K574" s="173">
        <f t="shared" si="298"/>
        <v>0</v>
      </c>
      <c r="L574" s="174">
        <f t="shared" si="298"/>
        <v>0</v>
      </c>
    </row>
    <row r="575" spans="2:12" s="19" customFormat="1" x14ac:dyDescent="0.25">
      <c r="B575" s="158" t="s">
        <v>193</v>
      </c>
      <c r="C575" s="21"/>
      <c r="D575" s="173">
        <f t="shared" ref="D575:L575" si="299">D458*21</f>
        <v>0</v>
      </c>
      <c r="E575" s="173">
        <f t="shared" si="299"/>
        <v>0</v>
      </c>
      <c r="F575" s="173">
        <f t="shared" si="299"/>
        <v>0</v>
      </c>
      <c r="G575" s="173">
        <f t="shared" si="299"/>
        <v>0</v>
      </c>
      <c r="H575" s="173">
        <f t="shared" si="299"/>
        <v>0</v>
      </c>
      <c r="I575" s="173">
        <f t="shared" si="299"/>
        <v>0</v>
      </c>
      <c r="J575" s="173">
        <f t="shared" si="299"/>
        <v>0</v>
      </c>
      <c r="K575" s="173">
        <f t="shared" si="299"/>
        <v>0</v>
      </c>
      <c r="L575" s="174">
        <f t="shared" si="299"/>
        <v>0</v>
      </c>
    </row>
    <row r="576" spans="2:12" s="19" customFormat="1" x14ac:dyDescent="0.25">
      <c r="B576" s="158" t="s">
        <v>174</v>
      </c>
      <c r="C576" s="21"/>
      <c r="D576" s="173">
        <f t="shared" ref="D576:L576" si="300">D459*21</f>
        <v>0</v>
      </c>
      <c r="E576" s="173">
        <f t="shared" si="300"/>
        <v>0</v>
      </c>
      <c r="F576" s="173">
        <f t="shared" si="300"/>
        <v>0</v>
      </c>
      <c r="G576" s="173">
        <f t="shared" si="300"/>
        <v>0</v>
      </c>
      <c r="H576" s="173">
        <f t="shared" si="300"/>
        <v>0</v>
      </c>
      <c r="I576" s="173">
        <f t="shared" si="300"/>
        <v>0</v>
      </c>
      <c r="J576" s="173">
        <f t="shared" si="300"/>
        <v>0</v>
      </c>
      <c r="K576" s="173">
        <f t="shared" si="300"/>
        <v>0</v>
      </c>
      <c r="L576" s="174">
        <f t="shared" si="300"/>
        <v>0</v>
      </c>
    </row>
    <row r="577" spans="2:13" s="19" customFormat="1" x14ac:dyDescent="0.25">
      <c r="B577" s="158" t="s">
        <v>175</v>
      </c>
      <c r="C577" s="21"/>
      <c r="D577" s="173">
        <f t="shared" ref="D577:L577" si="301">D460*21</f>
        <v>0</v>
      </c>
      <c r="E577" s="173">
        <f t="shared" si="301"/>
        <v>0</v>
      </c>
      <c r="F577" s="173">
        <f t="shared" si="301"/>
        <v>0</v>
      </c>
      <c r="G577" s="173">
        <f t="shared" si="301"/>
        <v>0</v>
      </c>
      <c r="H577" s="173">
        <f t="shared" si="301"/>
        <v>0</v>
      </c>
      <c r="I577" s="173">
        <f t="shared" si="301"/>
        <v>0</v>
      </c>
      <c r="J577" s="173">
        <f t="shared" si="301"/>
        <v>0</v>
      </c>
      <c r="K577" s="173">
        <f t="shared" si="301"/>
        <v>0</v>
      </c>
      <c r="L577" s="174">
        <f t="shared" si="301"/>
        <v>0</v>
      </c>
    </row>
    <row r="578" spans="2:13" s="19" customFormat="1" x14ac:dyDescent="0.25">
      <c r="B578" s="158" t="s">
        <v>176</v>
      </c>
      <c r="C578" s="21"/>
      <c r="D578" s="173">
        <f t="shared" ref="D578:L578" si="302">D461*21</f>
        <v>0</v>
      </c>
      <c r="E578" s="173">
        <f t="shared" si="302"/>
        <v>0</v>
      </c>
      <c r="F578" s="173">
        <f t="shared" si="302"/>
        <v>0</v>
      </c>
      <c r="G578" s="173">
        <f t="shared" si="302"/>
        <v>0</v>
      </c>
      <c r="H578" s="173">
        <f t="shared" si="302"/>
        <v>0</v>
      </c>
      <c r="I578" s="173">
        <f t="shared" si="302"/>
        <v>0</v>
      </c>
      <c r="J578" s="173">
        <f t="shared" si="302"/>
        <v>0</v>
      </c>
      <c r="K578" s="173">
        <f t="shared" si="302"/>
        <v>0</v>
      </c>
      <c r="L578" s="174">
        <f t="shared" si="302"/>
        <v>0</v>
      </c>
    </row>
    <row r="579" spans="2:13" s="19" customFormat="1" x14ac:dyDescent="0.25">
      <c r="B579" s="158" t="s">
        <v>177</v>
      </c>
      <c r="C579" s="21"/>
      <c r="D579" s="173">
        <f t="shared" ref="D579:L579" si="303">D462*21</f>
        <v>0</v>
      </c>
      <c r="E579" s="173">
        <f t="shared" si="303"/>
        <v>0</v>
      </c>
      <c r="F579" s="173">
        <f t="shared" si="303"/>
        <v>0</v>
      </c>
      <c r="G579" s="173">
        <f t="shared" si="303"/>
        <v>0</v>
      </c>
      <c r="H579" s="173">
        <f t="shared" si="303"/>
        <v>0</v>
      </c>
      <c r="I579" s="173">
        <f t="shared" si="303"/>
        <v>0</v>
      </c>
      <c r="J579" s="173">
        <f t="shared" si="303"/>
        <v>0</v>
      </c>
      <c r="K579" s="173">
        <f t="shared" si="303"/>
        <v>0</v>
      </c>
      <c r="L579" s="174">
        <f t="shared" si="303"/>
        <v>0</v>
      </c>
    </row>
    <row r="580" spans="2:13" s="19" customFormat="1" x14ac:dyDescent="0.25">
      <c r="B580" s="468" t="s">
        <v>628</v>
      </c>
      <c r="C580" s="21"/>
      <c r="D580" s="473">
        <f>SUM(D544:D579)</f>
        <v>0</v>
      </c>
      <c r="E580" s="473">
        <f t="shared" ref="E580" si="304">SUM(E544:E579)</f>
        <v>0</v>
      </c>
      <c r="F580" s="473">
        <f t="shared" ref="F580" si="305">SUM(F544:F579)</f>
        <v>0</v>
      </c>
      <c r="G580" s="473">
        <f t="shared" ref="G580" si="306">SUM(G544:G579)</f>
        <v>0</v>
      </c>
      <c r="H580" s="473">
        <f t="shared" ref="H580" si="307">SUM(H544:H579)</f>
        <v>0</v>
      </c>
      <c r="I580" s="473">
        <f t="shared" ref="I580" si="308">SUM(I544:I579)</f>
        <v>0</v>
      </c>
      <c r="J580" s="473">
        <f t="shared" ref="J580" si="309">SUM(J544:J579)</f>
        <v>0</v>
      </c>
      <c r="K580" s="473">
        <f t="shared" ref="K580" si="310">SUM(K544:K579)</f>
        <v>0</v>
      </c>
      <c r="L580" s="474">
        <f t="shared" ref="L580" si="311">SUM(L544:L579)</f>
        <v>0</v>
      </c>
    </row>
    <row r="581" spans="2:13" s="69" customFormat="1" x14ac:dyDescent="0.25">
      <c r="B581" s="159" t="s">
        <v>17</v>
      </c>
      <c r="C581" s="28"/>
      <c r="D581" s="463"/>
      <c r="E581" s="463"/>
      <c r="F581" s="463"/>
      <c r="G581" s="463"/>
      <c r="H581" s="463"/>
      <c r="I581" s="463"/>
      <c r="J581" s="463"/>
      <c r="K581" s="465"/>
      <c r="L581" s="464"/>
      <c r="M581" s="224"/>
    </row>
    <row r="582" spans="2:13" s="19" customFormat="1" x14ac:dyDescent="0.25">
      <c r="B582" s="158" t="s">
        <v>143</v>
      </c>
      <c r="C582" s="21"/>
      <c r="D582" s="173">
        <f t="shared" ref="D582:K582" si="312">D465*21</f>
        <v>0</v>
      </c>
      <c r="E582" s="173">
        <f t="shared" si="312"/>
        <v>0</v>
      </c>
      <c r="F582" s="173">
        <f t="shared" si="312"/>
        <v>0</v>
      </c>
      <c r="G582" s="173">
        <f t="shared" si="312"/>
        <v>0</v>
      </c>
      <c r="H582" s="173">
        <f t="shared" si="312"/>
        <v>0</v>
      </c>
      <c r="I582" s="173">
        <f t="shared" si="312"/>
        <v>0</v>
      </c>
      <c r="J582" s="173">
        <f t="shared" si="312"/>
        <v>0</v>
      </c>
      <c r="K582" s="173">
        <f t="shared" si="312"/>
        <v>0</v>
      </c>
      <c r="L582" s="174">
        <f t="shared" ref="L582:L617" si="313">L465*21</f>
        <v>0</v>
      </c>
    </row>
    <row r="583" spans="2:13" s="19" customFormat="1" x14ac:dyDescent="0.25">
      <c r="B583" s="158" t="s">
        <v>144</v>
      </c>
      <c r="C583" s="21"/>
      <c r="D583" s="173">
        <f t="shared" ref="D583:K583" si="314">D466*21</f>
        <v>0</v>
      </c>
      <c r="E583" s="173">
        <f t="shared" si="314"/>
        <v>0</v>
      </c>
      <c r="F583" s="173">
        <f t="shared" si="314"/>
        <v>0</v>
      </c>
      <c r="G583" s="173">
        <f t="shared" si="314"/>
        <v>0</v>
      </c>
      <c r="H583" s="173">
        <f t="shared" si="314"/>
        <v>0</v>
      </c>
      <c r="I583" s="173">
        <f t="shared" si="314"/>
        <v>0</v>
      </c>
      <c r="J583" s="173">
        <f t="shared" si="314"/>
        <v>0</v>
      </c>
      <c r="K583" s="173">
        <f t="shared" si="314"/>
        <v>0</v>
      </c>
      <c r="L583" s="174">
        <f t="shared" si="313"/>
        <v>0</v>
      </c>
    </row>
    <row r="584" spans="2:13" s="19" customFormat="1" x14ac:dyDescent="0.25">
      <c r="B584" s="158" t="s">
        <v>145</v>
      </c>
      <c r="C584" s="21"/>
      <c r="D584" s="173">
        <f t="shared" ref="D584:K584" si="315">D467*21</f>
        <v>0</v>
      </c>
      <c r="E584" s="173">
        <f t="shared" si="315"/>
        <v>0</v>
      </c>
      <c r="F584" s="173">
        <f t="shared" si="315"/>
        <v>0</v>
      </c>
      <c r="G584" s="173">
        <f t="shared" si="315"/>
        <v>0</v>
      </c>
      <c r="H584" s="173">
        <f t="shared" si="315"/>
        <v>0</v>
      </c>
      <c r="I584" s="173">
        <f t="shared" si="315"/>
        <v>0</v>
      </c>
      <c r="J584" s="173">
        <f t="shared" si="315"/>
        <v>0</v>
      </c>
      <c r="K584" s="173">
        <f t="shared" si="315"/>
        <v>0</v>
      </c>
      <c r="L584" s="174">
        <f t="shared" si="313"/>
        <v>0</v>
      </c>
    </row>
    <row r="585" spans="2:13" s="19" customFormat="1" x14ac:dyDescent="0.25">
      <c r="B585" s="158" t="s">
        <v>146</v>
      </c>
      <c r="C585" s="21"/>
      <c r="D585" s="173">
        <f t="shared" ref="D585:K585" si="316">D468*21</f>
        <v>0</v>
      </c>
      <c r="E585" s="173">
        <f t="shared" si="316"/>
        <v>0</v>
      </c>
      <c r="F585" s="173">
        <f t="shared" si="316"/>
        <v>0</v>
      </c>
      <c r="G585" s="173">
        <f t="shared" si="316"/>
        <v>0</v>
      </c>
      <c r="H585" s="173">
        <f t="shared" si="316"/>
        <v>0</v>
      </c>
      <c r="I585" s="173">
        <f t="shared" si="316"/>
        <v>0</v>
      </c>
      <c r="J585" s="173">
        <f t="shared" si="316"/>
        <v>0</v>
      </c>
      <c r="K585" s="173">
        <f t="shared" si="316"/>
        <v>0</v>
      </c>
      <c r="L585" s="174">
        <f t="shared" si="313"/>
        <v>0</v>
      </c>
    </row>
    <row r="586" spans="2:13" s="19" customFormat="1" x14ac:dyDescent="0.25">
      <c r="B586" s="158" t="s">
        <v>147</v>
      </c>
      <c r="C586" s="21"/>
      <c r="D586" s="173">
        <f t="shared" ref="D586:K586" si="317">D469*21</f>
        <v>0</v>
      </c>
      <c r="E586" s="173">
        <f t="shared" si="317"/>
        <v>0</v>
      </c>
      <c r="F586" s="173">
        <f t="shared" si="317"/>
        <v>0</v>
      </c>
      <c r="G586" s="173">
        <f t="shared" si="317"/>
        <v>0</v>
      </c>
      <c r="H586" s="173">
        <f t="shared" si="317"/>
        <v>0</v>
      </c>
      <c r="I586" s="173">
        <f t="shared" si="317"/>
        <v>0</v>
      </c>
      <c r="J586" s="173">
        <f t="shared" si="317"/>
        <v>0</v>
      </c>
      <c r="K586" s="173">
        <f t="shared" si="317"/>
        <v>0</v>
      </c>
      <c r="L586" s="174">
        <f t="shared" si="313"/>
        <v>0</v>
      </c>
    </row>
    <row r="587" spans="2:13" s="19" customFormat="1" x14ac:dyDescent="0.25">
      <c r="B587" s="158" t="s">
        <v>148</v>
      </c>
      <c r="C587" s="21"/>
      <c r="D587" s="173">
        <f t="shared" ref="D587:K587" si="318">D470*21</f>
        <v>0</v>
      </c>
      <c r="E587" s="173">
        <f t="shared" si="318"/>
        <v>0</v>
      </c>
      <c r="F587" s="173">
        <f t="shared" si="318"/>
        <v>0</v>
      </c>
      <c r="G587" s="173">
        <f t="shared" si="318"/>
        <v>0</v>
      </c>
      <c r="H587" s="173">
        <f t="shared" si="318"/>
        <v>0</v>
      </c>
      <c r="I587" s="173">
        <f t="shared" si="318"/>
        <v>0</v>
      </c>
      <c r="J587" s="173">
        <f t="shared" si="318"/>
        <v>0</v>
      </c>
      <c r="K587" s="173">
        <f t="shared" si="318"/>
        <v>0</v>
      </c>
      <c r="L587" s="174">
        <f t="shared" si="313"/>
        <v>0</v>
      </c>
    </row>
    <row r="588" spans="2:13" s="19" customFormat="1" x14ac:dyDescent="0.25">
      <c r="B588" s="158" t="s">
        <v>149</v>
      </c>
      <c r="C588" s="21"/>
      <c r="D588" s="173">
        <f t="shared" ref="D588:K588" si="319">D471*21</f>
        <v>0</v>
      </c>
      <c r="E588" s="173">
        <f t="shared" si="319"/>
        <v>0</v>
      </c>
      <c r="F588" s="173">
        <f t="shared" si="319"/>
        <v>0</v>
      </c>
      <c r="G588" s="173">
        <f t="shared" si="319"/>
        <v>0</v>
      </c>
      <c r="H588" s="173">
        <f t="shared" si="319"/>
        <v>0</v>
      </c>
      <c r="I588" s="173">
        <f t="shared" si="319"/>
        <v>0</v>
      </c>
      <c r="J588" s="173">
        <f t="shared" si="319"/>
        <v>0</v>
      </c>
      <c r="K588" s="173">
        <f t="shared" si="319"/>
        <v>0</v>
      </c>
      <c r="L588" s="174">
        <f t="shared" si="313"/>
        <v>0</v>
      </c>
    </row>
    <row r="589" spans="2:13" s="19" customFormat="1" x14ac:dyDescent="0.25">
      <c r="B589" s="158" t="s">
        <v>150</v>
      </c>
      <c r="C589" s="21"/>
      <c r="D589" s="173">
        <f t="shared" ref="D589:K589" si="320">D472*21</f>
        <v>0</v>
      </c>
      <c r="E589" s="173">
        <f t="shared" si="320"/>
        <v>0</v>
      </c>
      <c r="F589" s="173">
        <f t="shared" si="320"/>
        <v>0</v>
      </c>
      <c r="G589" s="173">
        <f t="shared" si="320"/>
        <v>0</v>
      </c>
      <c r="H589" s="173">
        <f t="shared" si="320"/>
        <v>0</v>
      </c>
      <c r="I589" s="173">
        <f t="shared" si="320"/>
        <v>0</v>
      </c>
      <c r="J589" s="173">
        <f t="shared" si="320"/>
        <v>0</v>
      </c>
      <c r="K589" s="173">
        <f t="shared" si="320"/>
        <v>0</v>
      </c>
      <c r="L589" s="174">
        <f t="shared" si="313"/>
        <v>0</v>
      </c>
    </row>
    <row r="590" spans="2:13" s="19" customFormat="1" x14ac:dyDescent="0.25">
      <c r="B590" s="158" t="s">
        <v>151</v>
      </c>
      <c r="C590" s="21"/>
      <c r="D590" s="173">
        <f t="shared" ref="D590:K590" si="321">D473*21</f>
        <v>0</v>
      </c>
      <c r="E590" s="173">
        <f t="shared" si="321"/>
        <v>0</v>
      </c>
      <c r="F590" s="173">
        <f t="shared" si="321"/>
        <v>0</v>
      </c>
      <c r="G590" s="173">
        <f t="shared" si="321"/>
        <v>0</v>
      </c>
      <c r="H590" s="173">
        <f t="shared" si="321"/>
        <v>0</v>
      </c>
      <c r="I590" s="173">
        <f t="shared" si="321"/>
        <v>0</v>
      </c>
      <c r="J590" s="173">
        <f t="shared" si="321"/>
        <v>0</v>
      </c>
      <c r="K590" s="173">
        <f t="shared" si="321"/>
        <v>0</v>
      </c>
      <c r="L590" s="174">
        <f t="shared" si="313"/>
        <v>0</v>
      </c>
    </row>
    <row r="591" spans="2:13" s="19" customFormat="1" x14ac:dyDescent="0.25">
      <c r="B591" s="158" t="s">
        <v>152</v>
      </c>
      <c r="C591" s="21"/>
      <c r="D591" s="173">
        <f t="shared" ref="D591:K591" si="322">D474*21</f>
        <v>0</v>
      </c>
      <c r="E591" s="173">
        <f t="shared" si="322"/>
        <v>0</v>
      </c>
      <c r="F591" s="173">
        <f t="shared" si="322"/>
        <v>0</v>
      </c>
      <c r="G591" s="173">
        <f t="shared" si="322"/>
        <v>0</v>
      </c>
      <c r="H591" s="173">
        <f t="shared" si="322"/>
        <v>0</v>
      </c>
      <c r="I591" s="173">
        <f t="shared" si="322"/>
        <v>0</v>
      </c>
      <c r="J591" s="173">
        <f t="shared" si="322"/>
        <v>0</v>
      </c>
      <c r="K591" s="173">
        <f t="shared" si="322"/>
        <v>0</v>
      </c>
      <c r="L591" s="174">
        <f t="shared" si="313"/>
        <v>0</v>
      </c>
    </row>
    <row r="592" spans="2:13" s="19" customFormat="1" x14ac:dyDescent="0.25">
      <c r="B592" s="158" t="s">
        <v>153</v>
      </c>
      <c r="C592" s="21"/>
      <c r="D592" s="173">
        <f t="shared" ref="D592:K592" si="323">D475*21</f>
        <v>0</v>
      </c>
      <c r="E592" s="173">
        <f t="shared" si="323"/>
        <v>0</v>
      </c>
      <c r="F592" s="173">
        <f t="shared" si="323"/>
        <v>0</v>
      </c>
      <c r="G592" s="173">
        <f t="shared" si="323"/>
        <v>0</v>
      </c>
      <c r="H592" s="173">
        <f t="shared" si="323"/>
        <v>0</v>
      </c>
      <c r="I592" s="173">
        <f t="shared" si="323"/>
        <v>0</v>
      </c>
      <c r="J592" s="173">
        <f t="shared" si="323"/>
        <v>0</v>
      </c>
      <c r="K592" s="173">
        <f t="shared" si="323"/>
        <v>0</v>
      </c>
      <c r="L592" s="174">
        <f t="shared" si="313"/>
        <v>0</v>
      </c>
    </row>
    <row r="593" spans="2:12" s="19" customFormat="1" x14ac:dyDescent="0.25">
      <c r="B593" s="158" t="s">
        <v>154</v>
      </c>
      <c r="C593" s="21"/>
      <c r="D593" s="173">
        <f t="shared" ref="D593:K593" si="324">D476*21</f>
        <v>0</v>
      </c>
      <c r="E593" s="173">
        <f t="shared" si="324"/>
        <v>0</v>
      </c>
      <c r="F593" s="173">
        <f t="shared" si="324"/>
        <v>0</v>
      </c>
      <c r="G593" s="173">
        <f t="shared" si="324"/>
        <v>0</v>
      </c>
      <c r="H593" s="173">
        <f t="shared" si="324"/>
        <v>0</v>
      </c>
      <c r="I593" s="173">
        <f t="shared" si="324"/>
        <v>0</v>
      </c>
      <c r="J593" s="173">
        <f t="shared" si="324"/>
        <v>0</v>
      </c>
      <c r="K593" s="173">
        <f t="shared" si="324"/>
        <v>0</v>
      </c>
      <c r="L593" s="174">
        <f t="shared" si="313"/>
        <v>0</v>
      </c>
    </row>
    <row r="594" spans="2:12" s="19" customFormat="1" x14ac:dyDescent="0.25">
      <c r="B594" s="158" t="s">
        <v>155</v>
      </c>
      <c r="C594" s="21"/>
      <c r="D594" s="173">
        <f t="shared" ref="D594:K594" si="325">D477*21</f>
        <v>0</v>
      </c>
      <c r="E594" s="173">
        <f t="shared" si="325"/>
        <v>0</v>
      </c>
      <c r="F594" s="173">
        <f t="shared" si="325"/>
        <v>0</v>
      </c>
      <c r="G594" s="173">
        <f t="shared" si="325"/>
        <v>0</v>
      </c>
      <c r="H594" s="173">
        <f t="shared" si="325"/>
        <v>0</v>
      </c>
      <c r="I594" s="173">
        <f t="shared" si="325"/>
        <v>0</v>
      </c>
      <c r="J594" s="173">
        <f t="shared" si="325"/>
        <v>0</v>
      </c>
      <c r="K594" s="173">
        <f t="shared" si="325"/>
        <v>0</v>
      </c>
      <c r="L594" s="174">
        <f t="shared" si="313"/>
        <v>0</v>
      </c>
    </row>
    <row r="595" spans="2:12" s="19" customFormat="1" x14ac:dyDescent="0.25">
      <c r="B595" s="158" t="s">
        <v>156</v>
      </c>
      <c r="C595" s="21"/>
      <c r="D595" s="173">
        <f t="shared" ref="D595:K595" si="326">D478*21</f>
        <v>0</v>
      </c>
      <c r="E595" s="173">
        <f t="shared" si="326"/>
        <v>0</v>
      </c>
      <c r="F595" s="173">
        <f t="shared" si="326"/>
        <v>0</v>
      </c>
      <c r="G595" s="173">
        <f t="shared" si="326"/>
        <v>0</v>
      </c>
      <c r="H595" s="173">
        <f t="shared" si="326"/>
        <v>0</v>
      </c>
      <c r="I595" s="173">
        <f t="shared" si="326"/>
        <v>0</v>
      </c>
      <c r="J595" s="173">
        <f t="shared" si="326"/>
        <v>0</v>
      </c>
      <c r="K595" s="173">
        <f t="shared" si="326"/>
        <v>0</v>
      </c>
      <c r="L595" s="174">
        <f t="shared" si="313"/>
        <v>0</v>
      </c>
    </row>
    <row r="596" spans="2:12" s="19" customFormat="1" x14ac:dyDescent="0.25">
      <c r="B596" s="158" t="s">
        <v>157</v>
      </c>
      <c r="C596" s="21"/>
      <c r="D596" s="173">
        <f t="shared" ref="D596:K596" si="327">D479*21</f>
        <v>0</v>
      </c>
      <c r="E596" s="173">
        <f t="shared" si="327"/>
        <v>0</v>
      </c>
      <c r="F596" s="173">
        <f t="shared" si="327"/>
        <v>0</v>
      </c>
      <c r="G596" s="173">
        <f t="shared" si="327"/>
        <v>0</v>
      </c>
      <c r="H596" s="173">
        <f t="shared" si="327"/>
        <v>0</v>
      </c>
      <c r="I596" s="173">
        <f t="shared" si="327"/>
        <v>0</v>
      </c>
      <c r="J596" s="173">
        <f t="shared" si="327"/>
        <v>0</v>
      </c>
      <c r="K596" s="173">
        <f t="shared" si="327"/>
        <v>0</v>
      </c>
      <c r="L596" s="174">
        <f t="shared" si="313"/>
        <v>0</v>
      </c>
    </row>
    <row r="597" spans="2:12" s="19" customFormat="1" x14ac:dyDescent="0.25">
      <c r="B597" s="158" t="s">
        <v>158</v>
      </c>
      <c r="C597" s="21"/>
      <c r="D597" s="173">
        <f t="shared" ref="D597:K597" si="328">D480*21</f>
        <v>0</v>
      </c>
      <c r="E597" s="173">
        <f t="shared" si="328"/>
        <v>0</v>
      </c>
      <c r="F597" s="173">
        <f t="shared" si="328"/>
        <v>0</v>
      </c>
      <c r="G597" s="173">
        <f t="shared" si="328"/>
        <v>0</v>
      </c>
      <c r="H597" s="173">
        <f t="shared" si="328"/>
        <v>0</v>
      </c>
      <c r="I597" s="173">
        <f t="shared" si="328"/>
        <v>0</v>
      </c>
      <c r="J597" s="173">
        <f t="shared" si="328"/>
        <v>0</v>
      </c>
      <c r="K597" s="173">
        <f t="shared" si="328"/>
        <v>0</v>
      </c>
      <c r="L597" s="174">
        <f t="shared" si="313"/>
        <v>0</v>
      </c>
    </row>
    <row r="598" spans="2:12" s="19" customFormat="1" x14ac:dyDescent="0.25">
      <c r="B598" s="158" t="s">
        <v>159</v>
      </c>
      <c r="C598" s="21"/>
      <c r="D598" s="173">
        <f t="shared" ref="D598:K598" si="329">D481*21</f>
        <v>0</v>
      </c>
      <c r="E598" s="173">
        <f t="shared" si="329"/>
        <v>0</v>
      </c>
      <c r="F598" s="173">
        <f t="shared" si="329"/>
        <v>0</v>
      </c>
      <c r="G598" s="173">
        <f t="shared" si="329"/>
        <v>0</v>
      </c>
      <c r="H598" s="173">
        <f t="shared" si="329"/>
        <v>0</v>
      </c>
      <c r="I598" s="173">
        <f t="shared" si="329"/>
        <v>0</v>
      </c>
      <c r="J598" s="173">
        <f t="shared" si="329"/>
        <v>0</v>
      </c>
      <c r="K598" s="173">
        <f t="shared" si="329"/>
        <v>0</v>
      </c>
      <c r="L598" s="174">
        <f t="shared" si="313"/>
        <v>0</v>
      </c>
    </row>
    <row r="599" spans="2:12" s="19" customFormat="1" x14ac:dyDescent="0.25">
      <c r="B599" s="158" t="s">
        <v>160</v>
      </c>
      <c r="C599" s="21"/>
      <c r="D599" s="173">
        <f t="shared" ref="D599:K599" si="330">D482*21</f>
        <v>0</v>
      </c>
      <c r="E599" s="173">
        <f t="shared" si="330"/>
        <v>0</v>
      </c>
      <c r="F599" s="173">
        <f t="shared" si="330"/>
        <v>0</v>
      </c>
      <c r="G599" s="173">
        <f t="shared" si="330"/>
        <v>0</v>
      </c>
      <c r="H599" s="173">
        <f t="shared" si="330"/>
        <v>0</v>
      </c>
      <c r="I599" s="173">
        <f t="shared" si="330"/>
        <v>0</v>
      </c>
      <c r="J599" s="173">
        <f t="shared" si="330"/>
        <v>0</v>
      </c>
      <c r="K599" s="173">
        <f t="shared" si="330"/>
        <v>0</v>
      </c>
      <c r="L599" s="174">
        <f t="shared" si="313"/>
        <v>0</v>
      </c>
    </row>
    <row r="600" spans="2:12" s="19" customFormat="1" x14ac:dyDescent="0.25">
      <c r="B600" s="158" t="s">
        <v>161</v>
      </c>
      <c r="C600" s="21"/>
      <c r="D600" s="173">
        <f t="shared" ref="D600:K600" si="331">D483*21</f>
        <v>0</v>
      </c>
      <c r="E600" s="173">
        <f t="shared" si="331"/>
        <v>0</v>
      </c>
      <c r="F600" s="173">
        <f t="shared" si="331"/>
        <v>0</v>
      </c>
      <c r="G600" s="173">
        <f t="shared" si="331"/>
        <v>0</v>
      </c>
      <c r="H600" s="173">
        <f t="shared" si="331"/>
        <v>0</v>
      </c>
      <c r="I600" s="173">
        <f t="shared" si="331"/>
        <v>0</v>
      </c>
      <c r="J600" s="173">
        <f t="shared" si="331"/>
        <v>0</v>
      </c>
      <c r="K600" s="173">
        <f t="shared" si="331"/>
        <v>0</v>
      </c>
      <c r="L600" s="174">
        <f t="shared" si="313"/>
        <v>0</v>
      </c>
    </row>
    <row r="601" spans="2:12" s="19" customFormat="1" x14ac:dyDescent="0.25">
      <c r="B601" s="158" t="s">
        <v>162</v>
      </c>
      <c r="C601" s="21"/>
      <c r="D601" s="173">
        <f t="shared" ref="D601:K601" si="332">D484*21</f>
        <v>0</v>
      </c>
      <c r="E601" s="173">
        <f t="shared" si="332"/>
        <v>0</v>
      </c>
      <c r="F601" s="173">
        <f t="shared" si="332"/>
        <v>0</v>
      </c>
      <c r="G601" s="173">
        <f t="shared" si="332"/>
        <v>0</v>
      </c>
      <c r="H601" s="173">
        <f t="shared" si="332"/>
        <v>0</v>
      </c>
      <c r="I601" s="173">
        <f t="shared" si="332"/>
        <v>0</v>
      </c>
      <c r="J601" s="173">
        <f t="shared" si="332"/>
        <v>0</v>
      </c>
      <c r="K601" s="173">
        <f t="shared" si="332"/>
        <v>0</v>
      </c>
      <c r="L601" s="174">
        <f t="shared" si="313"/>
        <v>0</v>
      </c>
    </row>
    <row r="602" spans="2:12" s="19" customFormat="1" x14ac:dyDescent="0.25">
      <c r="B602" s="158" t="s">
        <v>163</v>
      </c>
      <c r="C602" s="21"/>
      <c r="D602" s="173">
        <f t="shared" ref="D602:K602" si="333">D485*21</f>
        <v>0</v>
      </c>
      <c r="E602" s="173">
        <f t="shared" si="333"/>
        <v>0</v>
      </c>
      <c r="F602" s="173">
        <f t="shared" si="333"/>
        <v>0</v>
      </c>
      <c r="G602" s="173">
        <f t="shared" si="333"/>
        <v>0</v>
      </c>
      <c r="H602" s="173">
        <f t="shared" si="333"/>
        <v>0</v>
      </c>
      <c r="I602" s="173">
        <f t="shared" si="333"/>
        <v>0</v>
      </c>
      <c r="J602" s="173">
        <f t="shared" si="333"/>
        <v>0</v>
      </c>
      <c r="K602" s="173">
        <f t="shared" si="333"/>
        <v>0</v>
      </c>
      <c r="L602" s="174">
        <f t="shared" si="313"/>
        <v>0</v>
      </c>
    </row>
    <row r="603" spans="2:12" s="19" customFormat="1" x14ac:dyDescent="0.25">
      <c r="B603" s="158" t="s">
        <v>164</v>
      </c>
      <c r="C603" s="21"/>
      <c r="D603" s="173">
        <f t="shared" ref="D603:K603" si="334">D486*21</f>
        <v>0</v>
      </c>
      <c r="E603" s="173">
        <f t="shared" si="334"/>
        <v>0</v>
      </c>
      <c r="F603" s="173">
        <f t="shared" si="334"/>
        <v>0</v>
      </c>
      <c r="G603" s="173">
        <f t="shared" si="334"/>
        <v>0</v>
      </c>
      <c r="H603" s="173">
        <f t="shared" si="334"/>
        <v>0</v>
      </c>
      <c r="I603" s="173">
        <f t="shared" si="334"/>
        <v>0</v>
      </c>
      <c r="J603" s="173">
        <f t="shared" si="334"/>
        <v>0</v>
      </c>
      <c r="K603" s="173">
        <f t="shared" si="334"/>
        <v>0</v>
      </c>
      <c r="L603" s="174">
        <f t="shared" si="313"/>
        <v>0</v>
      </c>
    </row>
    <row r="604" spans="2:12" s="19" customFormat="1" x14ac:dyDescent="0.25">
      <c r="B604" s="158" t="s">
        <v>165</v>
      </c>
      <c r="C604" s="21"/>
      <c r="D604" s="173">
        <f t="shared" ref="D604:K604" si="335">D487*21</f>
        <v>0</v>
      </c>
      <c r="E604" s="173">
        <f t="shared" si="335"/>
        <v>0</v>
      </c>
      <c r="F604" s="173">
        <f t="shared" si="335"/>
        <v>0</v>
      </c>
      <c r="G604" s="173">
        <f t="shared" si="335"/>
        <v>0</v>
      </c>
      <c r="H604" s="173">
        <f t="shared" si="335"/>
        <v>0</v>
      </c>
      <c r="I604" s="173">
        <f t="shared" si="335"/>
        <v>0</v>
      </c>
      <c r="J604" s="173">
        <f t="shared" si="335"/>
        <v>0</v>
      </c>
      <c r="K604" s="173">
        <f t="shared" si="335"/>
        <v>0</v>
      </c>
      <c r="L604" s="174">
        <f t="shared" si="313"/>
        <v>0</v>
      </c>
    </row>
    <row r="605" spans="2:12" s="19" customFormat="1" x14ac:dyDescent="0.25">
      <c r="B605" s="158" t="s">
        <v>166</v>
      </c>
      <c r="C605" s="21"/>
      <c r="D605" s="173">
        <f t="shared" ref="D605:K605" si="336">D488*21</f>
        <v>0</v>
      </c>
      <c r="E605" s="173">
        <f t="shared" si="336"/>
        <v>0</v>
      </c>
      <c r="F605" s="173">
        <f t="shared" si="336"/>
        <v>0</v>
      </c>
      <c r="G605" s="173">
        <f t="shared" si="336"/>
        <v>0</v>
      </c>
      <c r="H605" s="173">
        <f t="shared" si="336"/>
        <v>0</v>
      </c>
      <c r="I605" s="173">
        <f t="shared" si="336"/>
        <v>0</v>
      </c>
      <c r="J605" s="173">
        <f t="shared" si="336"/>
        <v>0</v>
      </c>
      <c r="K605" s="173">
        <f t="shared" si="336"/>
        <v>0</v>
      </c>
      <c r="L605" s="174">
        <f t="shared" si="313"/>
        <v>0</v>
      </c>
    </row>
    <row r="606" spans="2:12" s="19" customFormat="1" x14ac:dyDescent="0.25">
      <c r="B606" s="158" t="s">
        <v>167</v>
      </c>
      <c r="C606" s="21"/>
      <c r="D606" s="173">
        <f t="shared" ref="D606:K606" si="337">D489*21</f>
        <v>0</v>
      </c>
      <c r="E606" s="173">
        <f t="shared" si="337"/>
        <v>0</v>
      </c>
      <c r="F606" s="173">
        <f t="shared" si="337"/>
        <v>0</v>
      </c>
      <c r="G606" s="173">
        <f t="shared" si="337"/>
        <v>0</v>
      </c>
      <c r="H606" s="173">
        <f t="shared" si="337"/>
        <v>0</v>
      </c>
      <c r="I606" s="173">
        <f t="shared" si="337"/>
        <v>0</v>
      </c>
      <c r="J606" s="173">
        <f t="shared" si="337"/>
        <v>0</v>
      </c>
      <c r="K606" s="173">
        <f t="shared" si="337"/>
        <v>0</v>
      </c>
      <c r="L606" s="174">
        <f t="shared" si="313"/>
        <v>0</v>
      </c>
    </row>
    <row r="607" spans="2:12" s="19" customFormat="1" x14ac:dyDescent="0.25">
      <c r="B607" s="158" t="s">
        <v>168</v>
      </c>
      <c r="C607" s="21"/>
      <c r="D607" s="173">
        <f t="shared" ref="D607:K607" si="338">D490*21</f>
        <v>0</v>
      </c>
      <c r="E607" s="173">
        <f t="shared" si="338"/>
        <v>0</v>
      </c>
      <c r="F607" s="173">
        <f t="shared" si="338"/>
        <v>0</v>
      </c>
      <c r="G607" s="173">
        <f t="shared" si="338"/>
        <v>0</v>
      </c>
      <c r="H607" s="173">
        <f t="shared" si="338"/>
        <v>0</v>
      </c>
      <c r="I607" s="173">
        <f t="shared" si="338"/>
        <v>0</v>
      </c>
      <c r="J607" s="173">
        <f t="shared" si="338"/>
        <v>0</v>
      </c>
      <c r="K607" s="173">
        <f t="shared" si="338"/>
        <v>0</v>
      </c>
      <c r="L607" s="174">
        <f t="shared" si="313"/>
        <v>0</v>
      </c>
    </row>
    <row r="608" spans="2:12" s="19" customFormat="1" x14ac:dyDescent="0.25">
      <c r="B608" s="158" t="s">
        <v>169</v>
      </c>
      <c r="C608" s="21"/>
      <c r="D608" s="173">
        <f t="shared" ref="D608:K608" si="339">D491*21</f>
        <v>0</v>
      </c>
      <c r="E608" s="173">
        <f t="shared" si="339"/>
        <v>0</v>
      </c>
      <c r="F608" s="173">
        <f t="shared" si="339"/>
        <v>0</v>
      </c>
      <c r="G608" s="173">
        <f t="shared" si="339"/>
        <v>0</v>
      </c>
      <c r="H608" s="173">
        <f t="shared" si="339"/>
        <v>0</v>
      </c>
      <c r="I608" s="173">
        <f t="shared" si="339"/>
        <v>0</v>
      </c>
      <c r="J608" s="173">
        <f t="shared" si="339"/>
        <v>0</v>
      </c>
      <c r="K608" s="173">
        <f t="shared" si="339"/>
        <v>0</v>
      </c>
      <c r="L608" s="174">
        <f t="shared" si="313"/>
        <v>0</v>
      </c>
    </row>
    <row r="609" spans="2:13" s="19" customFormat="1" x14ac:dyDescent="0.25">
      <c r="B609" s="158" t="s">
        <v>170</v>
      </c>
      <c r="C609" s="21"/>
      <c r="D609" s="173">
        <f t="shared" ref="D609:K609" si="340">D492*21</f>
        <v>0</v>
      </c>
      <c r="E609" s="173">
        <f t="shared" si="340"/>
        <v>0</v>
      </c>
      <c r="F609" s="173">
        <f t="shared" si="340"/>
        <v>0</v>
      </c>
      <c r="G609" s="173">
        <f t="shared" si="340"/>
        <v>0</v>
      </c>
      <c r="H609" s="173">
        <f t="shared" si="340"/>
        <v>0</v>
      </c>
      <c r="I609" s="173">
        <f t="shared" si="340"/>
        <v>0</v>
      </c>
      <c r="J609" s="173">
        <f t="shared" si="340"/>
        <v>0</v>
      </c>
      <c r="K609" s="173">
        <f t="shared" si="340"/>
        <v>0</v>
      </c>
      <c r="L609" s="174">
        <f t="shared" si="313"/>
        <v>0</v>
      </c>
    </row>
    <row r="610" spans="2:13" s="19" customFormat="1" x14ac:dyDescent="0.25">
      <c r="B610" s="158" t="s">
        <v>171</v>
      </c>
      <c r="C610" s="21"/>
      <c r="D610" s="173">
        <f t="shared" ref="D610:K610" si="341">D493*21</f>
        <v>0</v>
      </c>
      <c r="E610" s="173">
        <f t="shared" si="341"/>
        <v>0</v>
      </c>
      <c r="F610" s="173">
        <f t="shared" si="341"/>
        <v>0</v>
      </c>
      <c r="G610" s="173">
        <f t="shared" si="341"/>
        <v>0</v>
      </c>
      <c r="H610" s="173">
        <f t="shared" si="341"/>
        <v>0</v>
      </c>
      <c r="I610" s="173">
        <f t="shared" si="341"/>
        <v>0</v>
      </c>
      <c r="J610" s="173">
        <f t="shared" si="341"/>
        <v>0</v>
      </c>
      <c r="K610" s="173">
        <f t="shared" si="341"/>
        <v>0</v>
      </c>
      <c r="L610" s="174">
        <f t="shared" si="313"/>
        <v>0</v>
      </c>
    </row>
    <row r="611" spans="2:13" s="19" customFormat="1" x14ac:dyDescent="0.25">
      <c r="B611" s="158" t="s">
        <v>172</v>
      </c>
      <c r="C611" s="21"/>
      <c r="D611" s="173">
        <f t="shared" ref="D611:K611" si="342">D494*21</f>
        <v>0</v>
      </c>
      <c r="E611" s="173">
        <f t="shared" si="342"/>
        <v>0</v>
      </c>
      <c r="F611" s="173">
        <f t="shared" si="342"/>
        <v>0</v>
      </c>
      <c r="G611" s="173">
        <f t="shared" si="342"/>
        <v>0</v>
      </c>
      <c r="H611" s="173">
        <f t="shared" si="342"/>
        <v>0</v>
      </c>
      <c r="I611" s="173">
        <f t="shared" si="342"/>
        <v>0</v>
      </c>
      <c r="J611" s="173">
        <f t="shared" si="342"/>
        <v>0</v>
      </c>
      <c r="K611" s="173">
        <f t="shared" si="342"/>
        <v>0</v>
      </c>
      <c r="L611" s="174">
        <f t="shared" si="313"/>
        <v>0</v>
      </c>
    </row>
    <row r="612" spans="2:13" s="19" customFormat="1" x14ac:dyDescent="0.25">
      <c r="B612" s="158" t="s">
        <v>173</v>
      </c>
      <c r="C612" s="21"/>
      <c r="D612" s="173">
        <f t="shared" ref="D612:K612" si="343">D495*21</f>
        <v>0</v>
      </c>
      <c r="E612" s="173">
        <f t="shared" si="343"/>
        <v>0</v>
      </c>
      <c r="F612" s="173">
        <f t="shared" si="343"/>
        <v>0</v>
      </c>
      <c r="G612" s="173">
        <f t="shared" si="343"/>
        <v>0</v>
      </c>
      <c r="H612" s="173">
        <f t="shared" si="343"/>
        <v>0</v>
      </c>
      <c r="I612" s="173">
        <f t="shared" si="343"/>
        <v>0</v>
      </c>
      <c r="J612" s="173">
        <f t="shared" si="343"/>
        <v>0</v>
      </c>
      <c r="K612" s="173">
        <f t="shared" si="343"/>
        <v>0</v>
      </c>
      <c r="L612" s="174">
        <f t="shared" si="313"/>
        <v>0</v>
      </c>
    </row>
    <row r="613" spans="2:13" s="19" customFormat="1" x14ac:dyDescent="0.25">
      <c r="B613" s="158" t="s">
        <v>193</v>
      </c>
      <c r="C613" s="21"/>
      <c r="D613" s="173">
        <f t="shared" ref="D613:K613" si="344">D496*21</f>
        <v>0</v>
      </c>
      <c r="E613" s="173">
        <f t="shared" si="344"/>
        <v>0</v>
      </c>
      <c r="F613" s="173">
        <f t="shared" si="344"/>
        <v>0</v>
      </c>
      <c r="G613" s="173">
        <f t="shared" si="344"/>
        <v>0</v>
      </c>
      <c r="H613" s="173">
        <f t="shared" si="344"/>
        <v>0</v>
      </c>
      <c r="I613" s="173">
        <f t="shared" si="344"/>
        <v>0</v>
      </c>
      <c r="J613" s="173">
        <f t="shared" si="344"/>
        <v>0</v>
      </c>
      <c r="K613" s="173">
        <f t="shared" si="344"/>
        <v>0</v>
      </c>
      <c r="L613" s="174">
        <f t="shared" si="313"/>
        <v>0</v>
      </c>
    </row>
    <row r="614" spans="2:13" s="19" customFormat="1" x14ac:dyDescent="0.25">
      <c r="B614" s="158" t="s">
        <v>174</v>
      </c>
      <c r="C614" s="21"/>
      <c r="D614" s="173">
        <f t="shared" ref="D614:K614" si="345">D497*21</f>
        <v>0</v>
      </c>
      <c r="E614" s="173">
        <f t="shared" si="345"/>
        <v>0</v>
      </c>
      <c r="F614" s="173">
        <f t="shared" si="345"/>
        <v>0</v>
      </c>
      <c r="G614" s="173">
        <f t="shared" si="345"/>
        <v>0</v>
      </c>
      <c r="H614" s="173">
        <f t="shared" si="345"/>
        <v>0</v>
      </c>
      <c r="I614" s="173">
        <f t="shared" si="345"/>
        <v>0</v>
      </c>
      <c r="J614" s="173">
        <f t="shared" si="345"/>
        <v>0</v>
      </c>
      <c r="K614" s="173">
        <f t="shared" si="345"/>
        <v>0</v>
      </c>
      <c r="L614" s="174">
        <f t="shared" si="313"/>
        <v>0</v>
      </c>
    </row>
    <row r="615" spans="2:13" s="19" customFormat="1" x14ac:dyDescent="0.25">
      <c r="B615" s="158" t="s">
        <v>175</v>
      </c>
      <c r="C615" s="21"/>
      <c r="D615" s="173">
        <f t="shared" ref="D615:K615" si="346">D498*21</f>
        <v>0</v>
      </c>
      <c r="E615" s="173">
        <f t="shared" si="346"/>
        <v>0</v>
      </c>
      <c r="F615" s="173">
        <f t="shared" si="346"/>
        <v>0</v>
      </c>
      <c r="G615" s="173">
        <f t="shared" si="346"/>
        <v>0</v>
      </c>
      <c r="H615" s="173">
        <f t="shared" si="346"/>
        <v>0</v>
      </c>
      <c r="I615" s="173">
        <f t="shared" si="346"/>
        <v>0</v>
      </c>
      <c r="J615" s="173">
        <f t="shared" si="346"/>
        <v>0</v>
      </c>
      <c r="K615" s="173">
        <f t="shared" si="346"/>
        <v>0</v>
      </c>
      <c r="L615" s="174">
        <f t="shared" si="313"/>
        <v>0</v>
      </c>
    </row>
    <row r="616" spans="2:13" s="19" customFormat="1" x14ac:dyDescent="0.25">
      <c r="B616" s="158" t="s">
        <v>176</v>
      </c>
      <c r="C616" s="21"/>
      <c r="D616" s="173">
        <f t="shared" ref="D616:K616" si="347">D499*21</f>
        <v>0</v>
      </c>
      <c r="E616" s="173">
        <f t="shared" si="347"/>
        <v>0</v>
      </c>
      <c r="F616" s="173">
        <f t="shared" si="347"/>
        <v>0</v>
      </c>
      <c r="G616" s="173">
        <f t="shared" si="347"/>
        <v>0</v>
      </c>
      <c r="H616" s="173">
        <f t="shared" si="347"/>
        <v>0</v>
      </c>
      <c r="I616" s="173">
        <f t="shared" si="347"/>
        <v>0</v>
      </c>
      <c r="J616" s="173">
        <f t="shared" si="347"/>
        <v>0</v>
      </c>
      <c r="K616" s="173">
        <f t="shared" si="347"/>
        <v>0</v>
      </c>
      <c r="L616" s="174">
        <f t="shared" si="313"/>
        <v>0</v>
      </c>
    </row>
    <row r="617" spans="2:13" s="19" customFormat="1" x14ac:dyDescent="0.25">
      <c r="B617" s="158" t="s">
        <v>177</v>
      </c>
      <c r="C617" s="21"/>
      <c r="D617" s="173">
        <f t="shared" ref="D617:K617" si="348">D500*21</f>
        <v>0</v>
      </c>
      <c r="E617" s="173">
        <f t="shared" si="348"/>
        <v>0</v>
      </c>
      <c r="F617" s="173">
        <f t="shared" si="348"/>
        <v>0</v>
      </c>
      <c r="G617" s="173">
        <f t="shared" si="348"/>
        <v>0</v>
      </c>
      <c r="H617" s="173">
        <f t="shared" si="348"/>
        <v>0</v>
      </c>
      <c r="I617" s="173">
        <f t="shared" si="348"/>
        <v>0</v>
      </c>
      <c r="J617" s="173">
        <f t="shared" si="348"/>
        <v>0</v>
      </c>
      <c r="K617" s="173">
        <f t="shared" si="348"/>
        <v>0</v>
      </c>
      <c r="L617" s="174">
        <f t="shared" si="313"/>
        <v>0</v>
      </c>
    </row>
    <row r="618" spans="2:13" s="19" customFormat="1" x14ac:dyDescent="0.25">
      <c r="B618" s="468" t="s">
        <v>626</v>
      </c>
      <c r="C618" s="21"/>
      <c r="D618" s="473">
        <f>SUM(D582:D617)</f>
        <v>0</v>
      </c>
      <c r="E618" s="473">
        <f t="shared" ref="E618" si="349">SUM(E582:E617)</f>
        <v>0</v>
      </c>
      <c r="F618" s="473">
        <f t="shared" ref="F618" si="350">SUM(F582:F617)</f>
        <v>0</v>
      </c>
      <c r="G618" s="473">
        <f t="shared" ref="G618" si="351">SUM(G582:G617)</f>
        <v>0</v>
      </c>
      <c r="H618" s="473">
        <f t="shared" ref="H618" si="352">SUM(H582:H617)</f>
        <v>0</v>
      </c>
      <c r="I618" s="473">
        <f t="shared" ref="I618" si="353">SUM(I582:I617)</f>
        <v>0</v>
      </c>
      <c r="J618" s="473">
        <f t="shared" ref="J618" si="354">SUM(J582:J617)</f>
        <v>0</v>
      </c>
      <c r="K618" s="473">
        <f t="shared" ref="K618" si="355">SUM(K582:K617)</f>
        <v>0</v>
      </c>
      <c r="L618" s="474">
        <f t="shared" ref="L618" si="356">SUM(L582:L617)</f>
        <v>0</v>
      </c>
    </row>
    <row r="619" spans="2:13" s="69" customFormat="1" x14ac:dyDescent="0.25">
      <c r="B619" s="159" t="s">
        <v>18</v>
      </c>
      <c r="C619" s="28"/>
      <c r="D619" s="463"/>
      <c r="E619" s="463"/>
      <c r="F619" s="463"/>
      <c r="G619" s="463"/>
      <c r="H619" s="463"/>
      <c r="I619" s="463"/>
      <c r="J619" s="463"/>
      <c r="K619" s="465"/>
      <c r="L619" s="464"/>
      <c r="M619" s="224"/>
    </row>
    <row r="620" spans="2:13" s="19" customFormat="1" x14ac:dyDescent="0.25">
      <c r="B620" s="158" t="s">
        <v>143</v>
      </c>
      <c r="C620" s="21"/>
      <c r="D620" s="173">
        <f t="shared" ref="D620:L620" si="357">D503*21</f>
        <v>0</v>
      </c>
      <c r="E620" s="173">
        <f t="shared" si="357"/>
        <v>0</v>
      </c>
      <c r="F620" s="173">
        <f t="shared" si="357"/>
        <v>0</v>
      </c>
      <c r="G620" s="173">
        <f t="shared" si="357"/>
        <v>0</v>
      </c>
      <c r="H620" s="173">
        <f t="shared" si="357"/>
        <v>0</v>
      </c>
      <c r="I620" s="173">
        <f t="shared" si="357"/>
        <v>0</v>
      </c>
      <c r="J620" s="173">
        <f t="shared" si="357"/>
        <v>0</v>
      </c>
      <c r="K620" s="173">
        <f t="shared" si="357"/>
        <v>0</v>
      </c>
      <c r="L620" s="174">
        <f t="shared" si="357"/>
        <v>0</v>
      </c>
    </row>
    <row r="621" spans="2:13" s="19" customFormat="1" x14ac:dyDescent="0.25">
      <c r="B621" s="158" t="s">
        <v>144</v>
      </c>
      <c r="C621" s="21"/>
      <c r="D621" s="173">
        <f t="shared" ref="D621:L621" si="358">D504*21</f>
        <v>0</v>
      </c>
      <c r="E621" s="173">
        <f t="shared" si="358"/>
        <v>0</v>
      </c>
      <c r="F621" s="173">
        <f t="shared" si="358"/>
        <v>0</v>
      </c>
      <c r="G621" s="173">
        <f t="shared" si="358"/>
        <v>0</v>
      </c>
      <c r="H621" s="173">
        <f t="shared" si="358"/>
        <v>0</v>
      </c>
      <c r="I621" s="173">
        <f t="shared" si="358"/>
        <v>0</v>
      </c>
      <c r="J621" s="173">
        <f t="shared" si="358"/>
        <v>0</v>
      </c>
      <c r="K621" s="173">
        <f t="shared" si="358"/>
        <v>0</v>
      </c>
      <c r="L621" s="174">
        <f t="shared" si="358"/>
        <v>0</v>
      </c>
    </row>
    <row r="622" spans="2:13" s="19" customFormat="1" x14ac:dyDescent="0.25">
      <c r="B622" s="158" t="s">
        <v>145</v>
      </c>
      <c r="C622" s="21"/>
      <c r="D622" s="173">
        <f t="shared" ref="D622:L622" si="359">D505*21</f>
        <v>0</v>
      </c>
      <c r="E622" s="173">
        <f t="shared" si="359"/>
        <v>0</v>
      </c>
      <c r="F622" s="173">
        <f t="shared" si="359"/>
        <v>0</v>
      </c>
      <c r="G622" s="173">
        <f t="shared" si="359"/>
        <v>0</v>
      </c>
      <c r="H622" s="173">
        <f t="shared" si="359"/>
        <v>0</v>
      </c>
      <c r="I622" s="173">
        <f t="shared" si="359"/>
        <v>0</v>
      </c>
      <c r="J622" s="173">
        <f t="shared" si="359"/>
        <v>0</v>
      </c>
      <c r="K622" s="173">
        <f t="shared" si="359"/>
        <v>0</v>
      </c>
      <c r="L622" s="174">
        <f t="shared" si="359"/>
        <v>0</v>
      </c>
    </row>
    <row r="623" spans="2:13" s="19" customFormat="1" x14ac:dyDescent="0.25">
      <c r="B623" s="158" t="s">
        <v>146</v>
      </c>
      <c r="C623" s="21"/>
      <c r="D623" s="173">
        <f t="shared" ref="D623:L623" si="360">D506*21</f>
        <v>0</v>
      </c>
      <c r="E623" s="173">
        <f t="shared" si="360"/>
        <v>0</v>
      </c>
      <c r="F623" s="173">
        <f t="shared" si="360"/>
        <v>0</v>
      </c>
      <c r="G623" s="173">
        <f t="shared" si="360"/>
        <v>0</v>
      </c>
      <c r="H623" s="173">
        <f t="shared" si="360"/>
        <v>0</v>
      </c>
      <c r="I623" s="173">
        <f t="shared" si="360"/>
        <v>0</v>
      </c>
      <c r="J623" s="173">
        <f t="shared" si="360"/>
        <v>0</v>
      </c>
      <c r="K623" s="173">
        <f t="shared" si="360"/>
        <v>0</v>
      </c>
      <c r="L623" s="174">
        <f t="shared" si="360"/>
        <v>0</v>
      </c>
    </row>
    <row r="624" spans="2:13" s="19" customFormat="1" x14ac:dyDescent="0.25">
      <c r="B624" s="158" t="s">
        <v>147</v>
      </c>
      <c r="C624" s="21"/>
      <c r="D624" s="173">
        <f t="shared" ref="D624:L624" si="361">D507*21</f>
        <v>0</v>
      </c>
      <c r="E624" s="173">
        <f t="shared" si="361"/>
        <v>0</v>
      </c>
      <c r="F624" s="173">
        <f t="shared" si="361"/>
        <v>0</v>
      </c>
      <c r="G624" s="173">
        <f t="shared" si="361"/>
        <v>0</v>
      </c>
      <c r="H624" s="173">
        <f t="shared" si="361"/>
        <v>0</v>
      </c>
      <c r="I624" s="173">
        <f t="shared" si="361"/>
        <v>0</v>
      </c>
      <c r="J624" s="173">
        <f t="shared" si="361"/>
        <v>0</v>
      </c>
      <c r="K624" s="173">
        <f t="shared" si="361"/>
        <v>0</v>
      </c>
      <c r="L624" s="174">
        <f t="shared" si="361"/>
        <v>0</v>
      </c>
    </row>
    <row r="625" spans="2:12" s="19" customFormat="1" x14ac:dyDescent="0.25">
      <c r="B625" s="158" t="s">
        <v>148</v>
      </c>
      <c r="C625" s="21"/>
      <c r="D625" s="173">
        <f t="shared" ref="D625:L625" si="362">D508*21</f>
        <v>0</v>
      </c>
      <c r="E625" s="173">
        <f t="shared" si="362"/>
        <v>0</v>
      </c>
      <c r="F625" s="173">
        <f t="shared" si="362"/>
        <v>0</v>
      </c>
      <c r="G625" s="173">
        <f t="shared" si="362"/>
        <v>0</v>
      </c>
      <c r="H625" s="173">
        <f t="shared" si="362"/>
        <v>0</v>
      </c>
      <c r="I625" s="173">
        <f t="shared" si="362"/>
        <v>0</v>
      </c>
      <c r="J625" s="173">
        <f t="shared" si="362"/>
        <v>0</v>
      </c>
      <c r="K625" s="173">
        <f t="shared" si="362"/>
        <v>0</v>
      </c>
      <c r="L625" s="174">
        <f t="shared" si="362"/>
        <v>0</v>
      </c>
    </row>
    <row r="626" spans="2:12" s="19" customFormat="1" x14ac:dyDescent="0.25">
      <c r="B626" s="158" t="s">
        <v>149</v>
      </c>
      <c r="C626" s="21"/>
      <c r="D626" s="173">
        <f t="shared" ref="D626:L626" si="363">D509*21</f>
        <v>0</v>
      </c>
      <c r="E626" s="173">
        <f t="shared" si="363"/>
        <v>0</v>
      </c>
      <c r="F626" s="173">
        <f t="shared" si="363"/>
        <v>0</v>
      </c>
      <c r="G626" s="173">
        <f t="shared" si="363"/>
        <v>0</v>
      </c>
      <c r="H626" s="173">
        <f t="shared" si="363"/>
        <v>0</v>
      </c>
      <c r="I626" s="173">
        <f t="shared" si="363"/>
        <v>0</v>
      </c>
      <c r="J626" s="173">
        <f t="shared" si="363"/>
        <v>0</v>
      </c>
      <c r="K626" s="173">
        <f t="shared" si="363"/>
        <v>0</v>
      </c>
      <c r="L626" s="174">
        <f t="shared" si="363"/>
        <v>0</v>
      </c>
    </row>
    <row r="627" spans="2:12" s="19" customFormat="1" x14ac:dyDescent="0.25">
      <c r="B627" s="158" t="s">
        <v>150</v>
      </c>
      <c r="C627" s="21"/>
      <c r="D627" s="173">
        <f t="shared" ref="D627:L627" si="364">D510*21</f>
        <v>0</v>
      </c>
      <c r="E627" s="173">
        <f t="shared" si="364"/>
        <v>0</v>
      </c>
      <c r="F627" s="173">
        <f t="shared" si="364"/>
        <v>0</v>
      </c>
      <c r="G627" s="173">
        <f t="shared" si="364"/>
        <v>0</v>
      </c>
      <c r="H627" s="173">
        <f t="shared" si="364"/>
        <v>0</v>
      </c>
      <c r="I627" s="173">
        <f t="shared" si="364"/>
        <v>0</v>
      </c>
      <c r="J627" s="173">
        <f t="shared" si="364"/>
        <v>0</v>
      </c>
      <c r="K627" s="173">
        <f t="shared" si="364"/>
        <v>0</v>
      </c>
      <c r="L627" s="174">
        <f t="shared" si="364"/>
        <v>0</v>
      </c>
    </row>
    <row r="628" spans="2:12" s="19" customFormat="1" x14ac:dyDescent="0.25">
      <c r="B628" s="158" t="s">
        <v>151</v>
      </c>
      <c r="C628" s="21"/>
      <c r="D628" s="173">
        <f t="shared" ref="D628:L628" si="365">D511*21</f>
        <v>0</v>
      </c>
      <c r="E628" s="173">
        <f t="shared" si="365"/>
        <v>0</v>
      </c>
      <c r="F628" s="173">
        <f t="shared" si="365"/>
        <v>0</v>
      </c>
      <c r="G628" s="173">
        <f t="shared" si="365"/>
        <v>0</v>
      </c>
      <c r="H628" s="173">
        <f t="shared" si="365"/>
        <v>0</v>
      </c>
      <c r="I628" s="173">
        <f t="shared" si="365"/>
        <v>0</v>
      </c>
      <c r="J628" s="173">
        <f t="shared" si="365"/>
        <v>0</v>
      </c>
      <c r="K628" s="173">
        <f t="shared" si="365"/>
        <v>0</v>
      </c>
      <c r="L628" s="174">
        <f t="shared" si="365"/>
        <v>0</v>
      </c>
    </row>
    <row r="629" spans="2:12" s="19" customFormat="1" x14ac:dyDescent="0.25">
      <c r="B629" s="158" t="s">
        <v>152</v>
      </c>
      <c r="C629" s="21"/>
      <c r="D629" s="173">
        <f t="shared" ref="D629:L629" si="366">D512*21</f>
        <v>0</v>
      </c>
      <c r="E629" s="173">
        <f t="shared" si="366"/>
        <v>0</v>
      </c>
      <c r="F629" s="173">
        <f t="shared" si="366"/>
        <v>0</v>
      </c>
      <c r="G629" s="173">
        <f t="shared" si="366"/>
        <v>0</v>
      </c>
      <c r="H629" s="173">
        <f t="shared" si="366"/>
        <v>0</v>
      </c>
      <c r="I629" s="173">
        <f t="shared" si="366"/>
        <v>0</v>
      </c>
      <c r="J629" s="173">
        <f t="shared" si="366"/>
        <v>0</v>
      </c>
      <c r="K629" s="173">
        <f t="shared" si="366"/>
        <v>0</v>
      </c>
      <c r="L629" s="174">
        <f t="shared" si="366"/>
        <v>0</v>
      </c>
    </row>
    <row r="630" spans="2:12" s="19" customFormat="1" x14ac:dyDescent="0.25">
      <c r="B630" s="158" t="s">
        <v>153</v>
      </c>
      <c r="C630" s="21"/>
      <c r="D630" s="173">
        <f t="shared" ref="D630:L630" si="367">D513*21</f>
        <v>0</v>
      </c>
      <c r="E630" s="173">
        <f t="shared" si="367"/>
        <v>0</v>
      </c>
      <c r="F630" s="173">
        <f t="shared" si="367"/>
        <v>0</v>
      </c>
      <c r="G630" s="173">
        <f t="shared" si="367"/>
        <v>0</v>
      </c>
      <c r="H630" s="173">
        <f t="shared" si="367"/>
        <v>0</v>
      </c>
      <c r="I630" s="173">
        <f t="shared" si="367"/>
        <v>0</v>
      </c>
      <c r="J630" s="173">
        <f t="shared" si="367"/>
        <v>0</v>
      </c>
      <c r="K630" s="173">
        <f t="shared" si="367"/>
        <v>0</v>
      </c>
      <c r="L630" s="174">
        <f t="shared" si="367"/>
        <v>0</v>
      </c>
    </row>
    <row r="631" spans="2:12" s="19" customFormat="1" x14ac:dyDescent="0.25">
      <c r="B631" s="158" t="s">
        <v>154</v>
      </c>
      <c r="C631" s="21"/>
      <c r="D631" s="173">
        <f t="shared" ref="D631:L631" si="368">D514*21</f>
        <v>0</v>
      </c>
      <c r="E631" s="173">
        <f t="shared" si="368"/>
        <v>0</v>
      </c>
      <c r="F631" s="173">
        <f t="shared" si="368"/>
        <v>0</v>
      </c>
      <c r="G631" s="173">
        <f t="shared" si="368"/>
        <v>0</v>
      </c>
      <c r="H631" s="173">
        <f t="shared" si="368"/>
        <v>0</v>
      </c>
      <c r="I631" s="173">
        <f t="shared" si="368"/>
        <v>0</v>
      </c>
      <c r="J631" s="173">
        <f t="shared" si="368"/>
        <v>0</v>
      </c>
      <c r="K631" s="173">
        <f t="shared" si="368"/>
        <v>0</v>
      </c>
      <c r="L631" s="174">
        <f t="shared" si="368"/>
        <v>0</v>
      </c>
    </row>
    <row r="632" spans="2:12" s="19" customFormat="1" x14ac:dyDescent="0.25">
      <c r="B632" s="158" t="s">
        <v>155</v>
      </c>
      <c r="C632" s="21"/>
      <c r="D632" s="173">
        <f t="shared" ref="D632:L632" si="369">D515*21</f>
        <v>0</v>
      </c>
      <c r="E632" s="173">
        <f t="shared" si="369"/>
        <v>0</v>
      </c>
      <c r="F632" s="173">
        <f t="shared" si="369"/>
        <v>0</v>
      </c>
      <c r="G632" s="173">
        <f t="shared" si="369"/>
        <v>0</v>
      </c>
      <c r="H632" s="173">
        <f t="shared" si="369"/>
        <v>0</v>
      </c>
      <c r="I632" s="173">
        <f t="shared" si="369"/>
        <v>0</v>
      </c>
      <c r="J632" s="173">
        <f t="shared" si="369"/>
        <v>0</v>
      </c>
      <c r="K632" s="173">
        <f t="shared" si="369"/>
        <v>0</v>
      </c>
      <c r="L632" s="174">
        <f t="shared" si="369"/>
        <v>0</v>
      </c>
    </row>
    <row r="633" spans="2:12" s="19" customFormat="1" x14ac:dyDescent="0.25">
      <c r="B633" s="158" t="s">
        <v>156</v>
      </c>
      <c r="C633" s="21"/>
      <c r="D633" s="173">
        <f t="shared" ref="D633:L633" si="370">D516*21</f>
        <v>0</v>
      </c>
      <c r="E633" s="173">
        <f t="shared" si="370"/>
        <v>0</v>
      </c>
      <c r="F633" s="173">
        <f t="shared" si="370"/>
        <v>0</v>
      </c>
      <c r="G633" s="173">
        <f t="shared" si="370"/>
        <v>0</v>
      </c>
      <c r="H633" s="173">
        <f t="shared" si="370"/>
        <v>0</v>
      </c>
      <c r="I633" s="173">
        <f t="shared" si="370"/>
        <v>0</v>
      </c>
      <c r="J633" s="173">
        <f t="shared" si="370"/>
        <v>0</v>
      </c>
      <c r="K633" s="173">
        <f t="shared" si="370"/>
        <v>0</v>
      </c>
      <c r="L633" s="174">
        <f t="shared" si="370"/>
        <v>0</v>
      </c>
    </row>
    <row r="634" spans="2:12" s="19" customFormat="1" x14ac:dyDescent="0.25">
      <c r="B634" s="158" t="s">
        <v>157</v>
      </c>
      <c r="C634" s="21"/>
      <c r="D634" s="173">
        <f t="shared" ref="D634:L634" si="371">D517*21</f>
        <v>0</v>
      </c>
      <c r="E634" s="173">
        <f t="shared" si="371"/>
        <v>0</v>
      </c>
      <c r="F634" s="173">
        <f t="shared" si="371"/>
        <v>0</v>
      </c>
      <c r="G634" s="173">
        <f t="shared" si="371"/>
        <v>0</v>
      </c>
      <c r="H634" s="173">
        <f t="shared" si="371"/>
        <v>0</v>
      </c>
      <c r="I634" s="173">
        <f t="shared" si="371"/>
        <v>0</v>
      </c>
      <c r="J634" s="173">
        <f t="shared" si="371"/>
        <v>0</v>
      </c>
      <c r="K634" s="173">
        <f t="shared" si="371"/>
        <v>0</v>
      </c>
      <c r="L634" s="174">
        <f t="shared" si="371"/>
        <v>0</v>
      </c>
    </row>
    <row r="635" spans="2:12" s="19" customFormat="1" x14ac:dyDescent="0.25">
      <c r="B635" s="158" t="s">
        <v>158</v>
      </c>
      <c r="C635" s="21"/>
      <c r="D635" s="173">
        <f t="shared" ref="D635:L635" si="372">D518*21</f>
        <v>0</v>
      </c>
      <c r="E635" s="173">
        <f t="shared" si="372"/>
        <v>0</v>
      </c>
      <c r="F635" s="173">
        <f t="shared" si="372"/>
        <v>0</v>
      </c>
      <c r="G635" s="173">
        <f t="shared" si="372"/>
        <v>0</v>
      </c>
      <c r="H635" s="173">
        <f t="shared" si="372"/>
        <v>0</v>
      </c>
      <c r="I635" s="173">
        <f t="shared" si="372"/>
        <v>0</v>
      </c>
      <c r="J635" s="173">
        <f t="shared" si="372"/>
        <v>0</v>
      </c>
      <c r="K635" s="173">
        <f t="shared" si="372"/>
        <v>0</v>
      </c>
      <c r="L635" s="174">
        <f t="shared" si="372"/>
        <v>0</v>
      </c>
    </row>
    <row r="636" spans="2:12" s="19" customFormat="1" x14ac:dyDescent="0.25">
      <c r="B636" s="158" t="s">
        <v>159</v>
      </c>
      <c r="C636" s="21"/>
      <c r="D636" s="173">
        <f t="shared" ref="D636:L636" si="373">D519*21</f>
        <v>0</v>
      </c>
      <c r="E636" s="173">
        <f t="shared" si="373"/>
        <v>0</v>
      </c>
      <c r="F636" s="173">
        <f t="shared" si="373"/>
        <v>0</v>
      </c>
      <c r="G636" s="173">
        <f t="shared" si="373"/>
        <v>0</v>
      </c>
      <c r="H636" s="173">
        <f t="shared" si="373"/>
        <v>0</v>
      </c>
      <c r="I636" s="173">
        <f t="shared" si="373"/>
        <v>0</v>
      </c>
      <c r="J636" s="173">
        <f t="shared" si="373"/>
        <v>0</v>
      </c>
      <c r="K636" s="173">
        <f t="shared" si="373"/>
        <v>0</v>
      </c>
      <c r="L636" s="174">
        <f t="shared" si="373"/>
        <v>0</v>
      </c>
    </row>
    <row r="637" spans="2:12" s="19" customFormat="1" x14ac:dyDescent="0.25">
      <c r="B637" s="158" t="s">
        <v>160</v>
      </c>
      <c r="C637" s="21"/>
      <c r="D637" s="173">
        <f t="shared" ref="D637:L637" si="374">D520*21</f>
        <v>0</v>
      </c>
      <c r="E637" s="173">
        <f t="shared" si="374"/>
        <v>0</v>
      </c>
      <c r="F637" s="173">
        <f t="shared" si="374"/>
        <v>0</v>
      </c>
      <c r="G637" s="173">
        <f t="shared" si="374"/>
        <v>0</v>
      </c>
      <c r="H637" s="173">
        <f t="shared" si="374"/>
        <v>0</v>
      </c>
      <c r="I637" s="173">
        <f t="shared" si="374"/>
        <v>0</v>
      </c>
      <c r="J637" s="173">
        <f t="shared" si="374"/>
        <v>0</v>
      </c>
      <c r="K637" s="173">
        <f t="shared" si="374"/>
        <v>0</v>
      </c>
      <c r="L637" s="174">
        <f t="shared" si="374"/>
        <v>0</v>
      </c>
    </row>
    <row r="638" spans="2:12" s="19" customFormat="1" x14ac:dyDescent="0.25">
      <c r="B638" s="158" t="s">
        <v>161</v>
      </c>
      <c r="C638" s="21"/>
      <c r="D638" s="173">
        <f t="shared" ref="D638:L638" si="375">D521*21</f>
        <v>0</v>
      </c>
      <c r="E638" s="173">
        <f t="shared" si="375"/>
        <v>0</v>
      </c>
      <c r="F638" s="173">
        <f t="shared" si="375"/>
        <v>0</v>
      </c>
      <c r="G638" s="173">
        <f t="shared" si="375"/>
        <v>0</v>
      </c>
      <c r="H638" s="173">
        <f t="shared" si="375"/>
        <v>0</v>
      </c>
      <c r="I638" s="173">
        <f t="shared" si="375"/>
        <v>0</v>
      </c>
      <c r="J638" s="173">
        <f t="shared" si="375"/>
        <v>0</v>
      </c>
      <c r="K638" s="173">
        <f t="shared" si="375"/>
        <v>0</v>
      </c>
      <c r="L638" s="174">
        <f t="shared" si="375"/>
        <v>0</v>
      </c>
    </row>
    <row r="639" spans="2:12" s="19" customFormat="1" x14ac:dyDescent="0.25">
      <c r="B639" s="158" t="s">
        <v>162</v>
      </c>
      <c r="C639" s="21"/>
      <c r="D639" s="173">
        <f t="shared" ref="D639:L639" si="376">D522*21</f>
        <v>0</v>
      </c>
      <c r="E639" s="173">
        <f t="shared" si="376"/>
        <v>0</v>
      </c>
      <c r="F639" s="173">
        <f t="shared" si="376"/>
        <v>0</v>
      </c>
      <c r="G639" s="173">
        <f t="shared" si="376"/>
        <v>0</v>
      </c>
      <c r="H639" s="173">
        <f t="shared" si="376"/>
        <v>0</v>
      </c>
      <c r="I639" s="173">
        <f t="shared" si="376"/>
        <v>0</v>
      </c>
      <c r="J639" s="173">
        <f t="shared" si="376"/>
        <v>0</v>
      </c>
      <c r="K639" s="173">
        <f t="shared" si="376"/>
        <v>0</v>
      </c>
      <c r="L639" s="174">
        <f t="shared" si="376"/>
        <v>0</v>
      </c>
    </row>
    <row r="640" spans="2:12" s="19" customFormat="1" x14ac:dyDescent="0.25">
      <c r="B640" s="158" t="s">
        <v>163</v>
      </c>
      <c r="C640" s="21"/>
      <c r="D640" s="173">
        <f t="shared" ref="D640:L640" si="377">D523*21</f>
        <v>0</v>
      </c>
      <c r="E640" s="173">
        <f t="shared" si="377"/>
        <v>0</v>
      </c>
      <c r="F640" s="173">
        <f t="shared" si="377"/>
        <v>0</v>
      </c>
      <c r="G640" s="173">
        <f t="shared" si="377"/>
        <v>0</v>
      </c>
      <c r="H640" s="173">
        <f t="shared" si="377"/>
        <v>0</v>
      </c>
      <c r="I640" s="173">
        <f t="shared" si="377"/>
        <v>0</v>
      </c>
      <c r="J640" s="173">
        <f t="shared" si="377"/>
        <v>0</v>
      </c>
      <c r="K640" s="173">
        <f t="shared" si="377"/>
        <v>0</v>
      </c>
      <c r="L640" s="174">
        <f t="shared" si="377"/>
        <v>0</v>
      </c>
    </row>
    <row r="641" spans="2:12" s="19" customFormat="1" x14ac:dyDescent="0.25">
      <c r="B641" s="158" t="s">
        <v>164</v>
      </c>
      <c r="C641" s="21"/>
      <c r="D641" s="173">
        <f t="shared" ref="D641:L641" si="378">D524*21</f>
        <v>0</v>
      </c>
      <c r="E641" s="173">
        <f t="shared" si="378"/>
        <v>0</v>
      </c>
      <c r="F641" s="173">
        <f t="shared" si="378"/>
        <v>0</v>
      </c>
      <c r="G641" s="173">
        <f t="shared" si="378"/>
        <v>0</v>
      </c>
      <c r="H641" s="173">
        <f t="shared" si="378"/>
        <v>0</v>
      </c>
      <c r="I641" s="173">
        <f t="shared" si="378"/>
        <v>0</v>
      </c>
      <c r="J641" s="173">
        <f t="shared" si="378"/>
        <v>0</v>
      </c>
      <c r="K641" s="173">
        <f t="shared" si="378"/>
        <v>0</v>
      </c>
      <c r="L641" s="174">
        <f t="shared" si="378"/>
        <v>0</v>
      </c>
    </row>
    <row r="642" spans="2:12" s="19" customFormat="1" x14ac:dyDescent="0.25">
      <c r="B642" s="158" t="s">
        <v>165</v>
      </c>
      <c r="C642" s="21"/>
      <c r="D642" s="173">
        <f t="shared" ref="D642:L642" si="379">D525*21</f>
        <v>0</v>
      </c>
      <c r="E642" s="173">
        <f t="shared" si="379"/>
        <v>0</v>
      </c>
      <c r="F642" s="173">
        <f t="shared" si="379"/>
        <v>0</v>
      </c>
      <c r="G642" s="173">
        <f t="shared" si="379"/>
        <v>0</v>
      </c>
      <c r="H642" s="173">
        <f t="shared" si="379"/>
        <v>0</v>
      </c>
      <c r="I642" s="173">
        <f t="shared" si="379"/>
        <v>0</v>
      </c>
      <c r="J642" s="173">
        <f t="shared" si="379"/>
        <v>0</v>
      </c>
      <c r="K642" s="173">
        <f t="shared" si="379"/>
        <v>0</v>
      </c>
      <c r="L642" s="174">
        <f t="shared" si="379"/>
        <v>0</v>
      </c>
    </row>
    <row r="643" spans="2:12" s="19" customFormat="1" x14ac:dyDescent="0.25">
      <c r="B643" s="158" t="s">
        <v>166</v>
      </c>
      <c r="C643" s="21"/>
      <c r="D643" s="173">
        <f t="shared" ref="D643:L643" si="380">D526*21</f>
        <v>0</v>
      </c>
      <c r="E643" s="173">
        <f t="shared" si="380"/>
        <v>0</v>
      </c>
      <c r="F643" s="173">
        <f t="shared" si="380"/>
        <v>0</v>
      </c>
      <c r="G643" s="173">
        <f t="shared" si="380"/>
        <v>0</v>
      </c>
      <c r="H643" s="173">
        <f t="shared" si="380"/>
        <v>0</v>
      </c>
      <c r="I643" s="173">
        <f t="shared" si="380"/>
        <v>0</v>
      </c>
      <c r="J643" s="173">
        <f t="shared" si="380"/>
        <v>0</v>
      </c>
      <c r="K643" s="173">
        <f t="shared" si="380"/>
        <v>0</v>
      </c>
      <c r="L643" s="174">
        <f t="shared" si="380"/>
        <v>0</v>
      </c>
    </row>
    <row r="644" spans="2:12" s="19" customFormat="1" x14ac:dyDescent="0.25">
      <c r="B644" s="158" t="s">
        <v>167</v>
      </c>
      <c r="C644" s="21"/>
      <c r="D644" s="173">
        <f t="shared" ref="D644:L644" si="381">D527*21</f>
        <v>0</v>
      </c>
      <c r="E644" s="173">
        <f t="shared" si="381"/>
        <v>0</v>
      </c>
      <c r="F644" s="173">
        <f t="shared" si="381"/>
        <v>0</v>
      </c>
      <c r="G644" s="173">
        <f t="shared" si="381"/>
        <v>0</v>
      </c>
      <c r="H644" s="173">
        <f t="shared" si="381"/>
        <v>0</v>
      </c>
      <c r="I644" s="173">
        <f t="shared" si="381"/>
        <v>0</v>
      </c>
      <c r="J644" s="173">
        <f t="shared" si="381"/>
        <v>0</v>
      </c>
      <c r="K644" s="173">
        <f t="shared" si="381"/>
        <v>0</v>
      </c>
      <c r="L644" s="174">
        <f t="shared" si="381"/>
        <v>0</v>
      </c>
    </row>
    <row r="645" spans="2:12" s="19" customFormat="1" x14ac:dyDescent="0.25">
      <c r="B645" s="158" t="s">
        <v>168</v>
      </c>
      <c r="C645" s="21"/>
      <c r="D645" s="173">
        <f t="shared" ref="D645:L645" si="382">D528*21</f>
        <v>0</v>
      </c>
      <c r="E645" s="173">
        <f t="shared" si="382"/>
        <v>0</v>
      </c>
      <c r="F645" s="173">
        <f t="shared" si="382"/>
        <v>0</v>
      </c>
      <c r="G645" s="173">
        <f t="shared" si="382"/>
        <v>0</v>
      </c>
      <c r="H645" s="173">
        <f t="shared" si="382"/>
        <v>0</v>
      </c>
      <c r="I645" s="173">
        <f t="shared" si="382"/>
        <v>0</v>
      </c>
      <c r="J645" s="173">
        <f t="shared" si="382"/>
        <v>0</v>
      </c>
      <c r="K645" s="173">
        <f t="shared" si="382"/>
        <v>0</v>
      </c>
      <c r="L645" s="174">
        <f t="shared" si="382"/>
        <v>0</v>
      </c>
    </row>
    <row r="646" spans="2:12" s="19" customFormat="1" x14ac:dyDescent="0.25">
      <c r="B646" s="158" t="s">
        <v>169</v>
      </c>
      <c r="C646" s="21"/>
      <c r="D646" s="173">
        <f t="shared" ref="D646:L646" si="383">D529*21</f>
        <v>0</v>
      </c>
      <c r="E646" s="173">
        <f t="shared" si="383"/>
        <v>0</v>
      </c>
      <c r="F646" s="173">
        <f t="shared" si="383"/>
        <v>0</v>
      </c>
      <c r="G646" s="173">
        <f t="shared" si="383"/>
        <v>0</v>
      </c>
      <c r="H646" s="173">
        <f t="shared" si="383"/>
        <v>0</v>
      </c>
      <c r="I646" s="173">
        <f t="shared" si="383"/>
        <v>0</v>
      </c>
      <c r="J646" s="173">
        <f t="shared" si="383"/>
        <v>0</v>
      </c>
      <c r="K646" s="173">
        <f t="shared" si="383"/>
        <v>0</v>
      </c>
      <c r="L646" s="174">
        <f t="shared" si="383"/>
        <v>0</v>
      </c>
    </row>
    <row r="647" spans="2:12" s="19" customFormat="1" x14ac:dyDescent="0.25">
      <c r="B647" s="158" t="s">
        <v>170</v>
      </c>
      <c r="C647" s="21"/>
      <c r="D647" s="173">
        <f t="shared" ref="D647:L647" si="384">D530*21</f>
        <v>0</v>
      </c>
      <c r="E647" s="173">
        <f t="shared" si="384"/>
        <v>0</v>
      </c>
      <c r="F647" s="173">
        <f t="shared" si="384"/>
        <v>0</v>
      </c>
      <c r="G647" s="173">
        <f t="shared" si="384"/>
        <v>0</v>
      </c>
      <c r="H647" s="173">
        <f t="shared" si="384"/>
        <v>0</v>
      </c>
      <c r="I647" s="173">
        <f t="shared" si="384"/>
        <v>0</v>
      </c>
      <c r="J647" s="173">
        <f t="shared" si="384"/>
        <v>0</v>
      </c>
      <c r="K647" s="173">
        <f t="shared" si="384"/>
        <v>0</v>
      </c>
      <c r="L647" s="174">
        <f t="shared" si="384"/>
        <v>0</v>
      </c>
    </row>
    <row r="648" spans="2:12" s="19" customFormat="1" x14ac:dyDescent="0.25">
      <c r="B648" s="158" t="s">
        <v>171</v>
      </c>
      <c r="C648" s="21"/>
      <c r="D648" s="173">
        <f t="shared" ref="D648:L648" si="385">D531*21</f>
        <v>0</v>
      </c>
      <c r="E648" s="173">
        <f t="shared" si="385"/>
        <v>0</v>
      </c>
      <c r="F648" s="173">
        <f t="shared" si="385"/>
        <v>0</v>
      </c>
      <c r="G648" s="173">
        <f t="shared" si="385"/>
        <v>0</v>
      </c>
      <c r="H648" s="173">
        <f t="shared" si="385"/>
        <v>0</v>
      </c>
      <c r="I648" s="173">
        <f t="shared" si="385"/>
        <v>0</v>
      </c>
      <c r="J648" s="173">
        <f t="shared" si="385"/>
        <v>0</v>
      </c>
      <c r="K648" s="173">
        <f t="shared" si="385"/>
        <v>0</v>
      </c>
      <c r="L648" s="174">
        <f t="shared" si="385"/>
        <v>0</v>
      </c>
    </row>
    <row r="649" spans="2:12" s="19" customFormat="1" x14ac:dyDescent="0.25">
      <c r="B649" s="158" t="s">
        <v>172</v>
      </c>
      <c r="C649" s="21"/>
      <c r="D649" s="173">
        <f t="shared" ref="D649:L649" si="386">D532*21</f>
        <v>0</v>
      </c>
      <c r="E649" s="173">
        <f t="shared" si="386"/>
        <v>0</v>
      </c>
      <c r="F649" s="173">
        <f t="shared" si="386"/>
        <v>0</v>
      </c>
      <c r="G649" s="173">
        <f t="shared" si="386"/>
        <v>0</v>
      </c>
      <c r="H649" s="173">
        <f t="shared" si="386"/>
        <v>0</v>
      </c>
      <c r="I649" s="173">
        <f t="shared" si="386"/>
        <v>0</v>
      </c>
      <c r="J649" s="173">
        <f t="shared" si="386"/>
        <v>0</v>
      </c>
      <c r="K649" s="173">
        <f t="shared" si="386"/>
        <v>0</v>
      </c>
      <c r="L649" s="174">
        <f t="shared" si="386"/>
        <v>0</v>
      </c>
    </row>
    <row r="650" spans="2:12" s="19" customFormat="1" x14ac:dyDescent="0.25">
      <c r="B650" s="158" t="s">
        <v>173</v>
      </c>
      <c r="C650" s="21"/>
      <c r="D650" s="173">
        <f t="shared" ref="D650:L650" si="387">D533*21</f>
        <v>0</v>
      </c>
      <c r="E650" s="173">
        <f t="shared" si="387"/>
        <v>0</v>
      </c>
      <c r="F650" s="173">
        <f t="shared" si="387"/>
        <v>0</v>
      </c>
      <c r="G650" s="173">
        <f t="shared" si="387"/>
        <v>0</v>
      </c>
      <c r="H650" s="173">
        <f t="shared" si="387"/>
        <v>0</v>
      </c>
      <c r="I650" s="173">
        <f t="shared" si="387"/>
        <v>0</v>
      </c>
      <c r="J650" s="173">
        <f t="shared" si="387"/>
        <v>0</v>
      </c>
      <c r="K650" s="173">
        <f t="shared" si="387"/>
        <v>0</v>
      </c>
      <c r="L650" s="174">
        <f t="shared" si="387"/>
        <v>0</v>
      </c>
    </row>
    <row r="651" spans="2:12" s="19" customFormat="1" x14ac:dyDescent="0.25">
      <c r="B651" s="158" t="s">
        <v>193</v>
      </c>
      <c r="C651" s="21"/>
      <c r="D651" s="173">
        <f t="shared" ref="D651:L651" si="388">D534*21</f>
        <v>0</v>
      </c>
      <c r="E651" s="173">
        <f t="shared" si="388"/>
        <v>0</v>
      </c>
      <c r="F651" s="173">
        <f t="shared" si="388"/>
        <v>0</v>
      </c>
      <c r="G651" s="173">
        <f t="shared" si="388"/>
        <v>0</v>
      </c>
      <c r="H651" s="173">
        <f t="shared" si="388"/>
        <v>0</v>
      </c>
      <c r="I651" s="173">
        <f t="shared" si="388"/>
        <v>0</v>
      </c>
      <c r="J651" s="173">
        <f t="shared" si="388"/>
        <v>0</v>
      </c>
      <c r="K651" s="173">
        <f t="shared" si="388"/>
        <v>0</v>
      </c>
      <c r="L651" s="174">
        <f t="shared" si="388"/>
        <v>0</v>
      </c>
    </row>
    <row r="652" spans="2:12" s="19" customFormat="1" x14ac:dyDescent="0.25">
      <c r="B652" s="158" t="s">
        <v>174</v>
      </c>
      <c r="C652" s="21"/>
      <c r="D652" s="173">
        <f t="shared" ref="D652:L652" si="389">D535*21</f>
        <v>0</v>
      </c>
      <c r="E652" s="173">
        <f t="shared" si="389"/>
        <v>0</v>
      </c>
      <c r="F652" s="173">
        <f t="shared" si="389"/>
        <v>0</v>
      </c>
      <c r="G652" s="173">
        <f t="shared" si="389"/>
        <v>0</v>
      </c>
      <c r="H652" s="173">
        <f t="shared" si="389"/>
        <v>0</v>
      </c>
      <c r="I652" s="173">
        <f t="shared" si="389"/>
        <v>0</v>
      </c>
      <c r="J652" s="173">
        <f t="shared" si="389"/>
        <v>0</v>
      </c>
      <c r="K652" s="173">
        <f t="shared" si="389"/>
        <v>0</v>
      </c>
      <c r="L652" s="174">
        <f t="shared" si="389"/>
        <v>0</v>
      </c>
    </row>
    <row r="653" spans="2:12" s="19" customFormat="1" x14ac:dyDescent="0.25">
      <c r="B653" s="158" t="s">
        <v>175</v>
      </c>
      <c r="C653" s="21"/>
      <c r="D653" s="173">
        <f t="shared" ref="D653:L653" si="390">D536*21</f>
        <v>0</v>
      </c>
      <c r="E653" s="173">
        <f t="shared" si="390"/>
        <v>0</v>
      </c>
      <c r="F653" s="173">
        <f t="shared" si="390"/>
        <v>0</v>
      </c>
      <c r="G653" s="173">
        <f t="shared" si="390"/>
        <v>0</v>
      </c>
      <c r="H653" s="173">
        <f t="shared" si="390"/>
        <v>0</v>
      </c>
      <c r="I653" s="173">
        <f t="shared" si="390"/>
        <v>0</v>
      </c>
      <c r="J653" s="173">
        <f t="shared" si="390"/>
        <v>0</v>
      </c>
      <c r="K653" s="173">
        <f t="shared" si="390"/>
        <v>0</v>
      </c>
      <c r="L653" s="174">
        <f t="shared" si="390"/>
        <v>0</v>
      </c>
    </row>
    <row r="654" spans="2:12" s="19" customFormat="1" x14ac:dyDescent="0.25">
      <c r="B654" s="158" t="s">
        <v>176</v>
      </c>
      <c r="C654" s="21"/>
      <c r="D654" s="173">
        <f t="shared" ref="D654:L654" si="391">D537*21</f>
        <v>0</v>
      </c>
      <c r="E654" s="173">
        <f t="shared" si="391"/>
        <v>0</v>
      </c>
      <c r="F654" s="173">
        <f t="shared" si="391"/>
        <v>0</v>
      </c>
      <c r="G654" s="173">
        <f t="shared" si="391"/>
        <v>0</v>
      </c>
      <c r="H654" s="173">
        <f t="shared" si="391"/>
        <v>0</v>
      </c>
      <c r="I654" s="173">
        <f t="shared" si="391"/>
        <v>0</v>
      </c>
      <c r="J654" s="173">
        <f t="shared" si="391"/>
        <v>0</v>
      </c>
      <c r="K654" s="173">
        <f t="shared" si="391"/>
        <v>0</v>
      </c>
      <c r="L654" s="174">
        <f t="shared" si="391"/>
        <v>0</v>
      </c>
    </row>
    <row r="655" spans="2:12" s="19" customFormat="1" x14ac:dyDescent="0.25">
      <c r="B655" s="158" t="s">
        <v>177</v>
      </c>
      <c r="C655" s="21"/>
      <c r="D655" s="173">
        <f t="shared" ref="D655:L655" si="392">D538*21</f>
        <v>0</v>
      </c>
      <c r="E655" s="173">
        <f t="shared" si="392"/>
        <v>0</v>
      </c>
      <c r="F655" s="173">
        <f t="shared" si="392"/>
        <v>0</v>
      </c>
      <c r="G655" s="173">
        <f t="shared" si="392"/>
        <v>0</v>
      </c>
      <c r="H655" s="173">
        <f t="shared" si="392"/>
        <v>0</v>
      </c>
      <c r="I655" s="173">
        <f t="shared" si="392"/>
        <v>0</v>
      </c>
      <c r="J655" s="173">
        <f t="shared" si="392"/>
        <v>0</v>
      </c>
      <c r="K655" s="173">
        <f t="shared" si="392"/>
        <v>0</v>
      </c>
      <c r="L655" s="174">
        <f t="shared" si="392"/>
        <v>0</v>
      </c>
    </row>
    <row r="656" spans="2:12" s="19" customFormat="1" x14ac:dyDescent="0.25">
      <c r="B656" s="472" t="s">
        <v>630</v>
      </c>
      <c r="C656" s="162"/>
      <c r="D656" s="200">
        <f>SUM(D620:D655)</f>
        <v>0</v>
      </c>
      <c r="E656" s="200">
        <f t="shared" ref="E656" si="393">SUM(E620:E655)</f>
        <v>0</v>
      </c>
      <c r="F656" s="200">
        <f t="shared" ref="F656" si="394">SUM(F620:F655)</f>
        <v>0</v>
      </c>
      <c r="G656" s="200">
        <f t="shared" ref="G656" si="395">SUM(G620:G655)</f>
        <v>0</v>
      </c>
      <c r="H656" s="200">
        <f t="shared" ref="H656" si="396">SUM(H620:H655)</f>
        <v>0</v>
      </c>
      <c r="I656" s="200">
        <f t="shared" ref="I656" si="397">SUM(I620:I655)</f>
        <v>0</v>
      </c>
      <c r="J656" s="200">
        <f t="shared" ref="J656" si="398">SUM(J620:J655)</f>
        <v>0</v>
      </c>
      <c r="K656" s="200">
        <f t="shared" ref="K656" si="399">SUM(K620:K655)</f>
        <v>0</v>
      </c>
      <c r="L656" s="201">
        <f t="shared" ref="L656" si="400">SUM(L620:L655)</f>
        <v>0</v>
      </c>
    </row>
  </sheetData>
  <mergeCells count="1">
    <mergeCell ref="B267:C267"/>
  </mergeCells>
  <pageMargins left="0.511811024" right="0.511811024" top="0.78740157499999996" bottom="0.78740157499999996" header="0.31496062000000002" footer="0.31496062000000002"/>
  <pageSetup paperSize="9" scale="57" fitToHeight="0" orientation="landscape" horizontalDpi="4294967293" vertic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N371"/>
  <sheetViews>
    <sheetView zoomScale="70" zoomScaleNormal="70" workbookViewId="0">
      <selection activeCell="B342" sqref="B342"/>
    </sheetView>
  </sheetViews>
  <sheetFormatPr defaultRowHeight="15.75" x14ac:dyDescent="0.25"/>
  <cols>
    <col min="1" max="1" width="9.140625" style="2"/>
    <col min="2" max="2" width="35.85546875" style="2" customWidth="1"/>
    <col min="3" max="3" width="33" style="2" customWidth="1"/>
    <col min="4" max="4" width="26.7109375" style="2" customWidth="1"/>
    <col min="5" max="5" width="24.28515625" style="2" customWidth="1"/>
    <col min="6" max="6" width="21.7109375" style="2" customWidth="1"/>
    <col min="7" max="7" width="21.42578125" style="2" customWidth="1"/>
    <col min="8" max="8" width="31.5703125" style="2" customWidth="1"/>
    <col min="9" max="9" width="21.42578125" style="2" customWidth="1"/>
    <col min="10" max="10" width="23.5703125" style="2" customWidth="1"/>
    <col min="11" max="11" width="23.85546875" style="2" customWidth="1"/>
    <col min="12" max="12" width="21.140625" style="2" customWidth="1"/>
    <col min="13" max="13" width="23.140625" style="2" customWidth="1"/>
    <col min="14" max="14" width="26.42578125" style="2" customWidth="1"/>
    <col min="15" max="15" width="22" style="2" customWidth="1"/>
    <col min="16" max="16" width="29.85546875" style="2" customWidth="1"/>
    <col min="17" max="22" width="12.7109375" style="2" customWidth="1"/>
    <col min="23" max="16384" width="9.140625" style="2"/>
  </cols>
  <sheetData>
    <row r="1" spans="2:13" x14ac:dyDescent="0.25">
      <c r="B1" s="210" t="s">
        <v>517</v>
      </c>
    </row>
    <row r="2" spans="2:13" x14ac:dyDescent="0.25">
      <c r="B2" s="1"/>
    </row>
    <row r="3" spans="2:13" x14ac:dyDescent="0.25">
      <c r="B3" s="210" t="s">
        <v>474</v>
      </c>
    </row>
    <row r="4" spans="2:13" x14ac:dyDescent="0.25">
      <c r="B4" s="362"/>
      <c r="C4" s="362"/>
      <c r="D4" s="362"/>
      <c r="E4" s="68"/>
      <c r="F4" s="363"/>
    </row>
    <row r="5" spans="2:13" x14ac:dyDescent="0.25">
      <c r="B5" s="525" t="s">
        <v>341</v>
      </c>
      <c r="C5" s="527" t="s">
        <v>97</v>
      </c>
      <c r="D5" s="528"/>
      <c r="E5" s="528"/>
      <c r="F5" s="528"/>
      <c r="G5" s="528"/>
      <c r="H5" s="528"/>
      <c r="I5" s="528"/>
      <c r="J5" s="528"/>
      <c r="K5" s="528"/>
      <c r="L5" s="528"/>
      <c r="M5" s="529"/>
    </row>
    <row r="6" spans="2:13" x14ac:dyDescent="0.25">
      <c r="B6" s="526"/>
      <c r="C6" s="385" t="s">
        <v>83</v>
      </c>
      <c r="D6" s="387" t="s">
        <v>93</v>
      </c>
      <c r="E6" s="387" t="s">
        <v>94</v>
      </c>
      <c r="F6" s="385" t="s">
        <v>84</v>
      </c>
      <c r="G6" s="385" t="s">
        <v>85</v>
      </c>
      <c r="H6" s="385" t="s">
        <v>86</v>
      </c>
      <c r="I6" s="385" t="s">
        <v>87</v>
      </c>
      <c r="J6" s="385" t="s">
        <v>88</v>
      </c>
      <c r="K6" s="385" t="s">
        <v>89</v>
      </c>
      <c r="L6" s="385" t="s">
        <v>90</v>
      </c>
      <c r="M6" s="385" t="s">
        <v>95</v>
      </c>
    </row>
    <row r="7" spans="2:13" x14ac:dyDescent="0.25">
      <c r="B7" s="364" t="s">
        <v>348</v>
      </c>
      <c r="C7" s="98" t="s">
        <v>92</v>
      </c>
      <c r="D7" s="432">
        <f>SUM(D8:D42)</f>
        <v>3228000</v>
      </c>
      <c r="E7" s="432">
        <f t="shared" ref="E7:M7" si="0">SUM(E8:E42)</f>
        <v>4695000</v>
      </c>
      <c r="F7" s="432">
        <f t="shared" si="0"/>
        <v>4992999.9999999991</v>
      </c>
      <c r="G7" s="432">
        <f t="shared" si="0"/>
        <v>5314000.0000000009</v>
      </c>
      <c r="H7" s="432">
        <f t="shared" si="0"/>
        <v>6206000</v>
      </c>
      <c r="I7" s="432">
        <f t="shared" si="0"/>
        <v>5884000</v>
      </c>
      <c r="J7" s="432">
        <f t="shared" si="0"/>
        <v>5683000</v>
      </c>
      <c r="K7" s="432">
        <f t="shared" si="0"/>
        <v>5371000</v>
      </c>
      <c r="L7" s="432">
        <f t="shared" si="0"/>
        <v>6870000</v>
      </c>
      <c r="M7" s="432">
        <f t="shared" si="0"/>
        <v>7950000</v>
      </c>
    </row>
    <row r="8" spans="2:13" x14ac:dyDescent="0.25">
      <c r="B8" s="365" t="s">
        <v>143</v>
      </c>
      <c r="C8" s="306" t="s">
        <v>92</v>
      </c>
      <c r="D8" s="392">
        <v>0</v>
      </c>
      <c r="E8" s="392">
        <v>0</v>
      </c>
      <c r="F8" s="392">
        <v>0</v>
      </c>
      <c r="G8" s="392">
        <v>0</v>
      </c>
      <c r="H8" s="392">
        <v>0</v>
      </c>
      <c r="I8" s="392">
        <v>0</v>
      </c>
      <c r="J8" s="392">
        <v>0</v>
      </c>
      <c r="K8" s="392">
        <v>0</v>
      </c>
      <c r="L8" s="392">
        <v>0</v>
      </c>
      <c r="M8" s="392">
        <v>0</v>
      </c>
    </row>
    <row r="9" spans="2:13" x14ac:dyDescent="0.25">
      <c r="B9" s="365" t="s">
        <v>144</v>
      </c>
      <c r="C9" s="306" t="s">
        <v>92</v>
      </c>
      <c r="D9" s="395">
        <f t="shared" ref="D9:M9" si="1">D50+D90</f>
        <v>424158.89580878639</v>
      </c>
      <c r="E9" s="395">
        <f t="shared" si="1"/>
        <v>653165.96532570268</v>
      </c>
      <c r="F9" s="395">
        <f t="shared" si="1"/>
        <v>592007.57448241033</v>
      </c>
      <c r="G9" s="395">
        <f t="shared" si="1"/>
        <v>749234.9772765527</v>
      </c>
      <c r="H9" s="395">
        <f t="shared" si="1"/>
        <v>648243.05672445707</v>
      </c>
      <c r="I9" s="395">
        <f t="shared" si="1"/>
        <v>707240.02693149308</v>
      </c>
      <c r="J9" s="395">
        <f t="shared" si="1"/>
        <v>614394.54637266451</v>
      </c>
      <c r="K9" s="395">
        <f t="shared" si="1"/>
        <v>677747.85389665037</v>
      </c>
      <c r="L9" s="395">
        <f t="shared" si="1"/>
        <v>852808.1131122706</v>
      </c>
      <c r="M9" s="395">
        <f t="shared" si="1"/>
        <v>756609.49335128767</v>
      </c>
    </row>
    <row r="10" spans="2:13" x14ac:dyDescent="0.25">
      <c r="B10" s="365" t="s">
        <v>145</v>
      </c>
      <c r="C10" s="306" t="s">
        <v>92</v>
      </c>
      <c r="D10" s="255">
        <v>0</v>
      </c>
      <c r="E10" s="255">
        <v>0</v>
      </c>
      <c r="F10" s="255">
        <v>0</v>
      </c>
      <c r="G10" s="255">
        <v>0</v>
      </c>
      <c r="H10" s="255">
        <v>0</v>
      </c>
      <c r="I10" s="255">
        <v>0</v>
      </c>
      <c r="J10" s="255">
        <v>0</v>
      </c>
      <c r="K10" s="255">
        <v>0</v>
      </c>
      <c r="L10" s="255">
        <v>0</v>
      </c>
      <c r="M10" s="255">
        <v>0</v>
      </c>
    </row>
    <row r="11" spans="2:13" x14ac:dyDescent="0.25">
      <c r="B11" s="365" t="s">
        <v>146</v>
      </c>
      <c r="C11" s="306" t="s">
        <v>92</v>
      </c>
      <c r="D11" s="255">
        <v>0</v>
      </c>
      <c r="E11" s="255">
        <v>0</v>
      </c>
      <c r="F11" s="255">
        <v>0</v>
      </c>
      <c r="G11" s="255">
        <v>0</v>
      </c>
      <c r="H11" s="255">
        <v>0</v>
      </c>
      <c r="I11" s="255">
        <v>0</v>
      </c>
      <c r="J11" s="255">
        <v>0</v>
      </c>
      <c r="K11" s="255">
        <v>0</v>
      </c>
      <c r="L11" s="255">
        <v>0</v>
      </c>
      <c r="M11" s="255">
        <v>0</v>
      </c>
    </row>
    <row r="12" spans="2:13" x14ac:dyDescent="0.25">
      <c r="B12" s="365" t="s">
        <v>147</v>
      </c>
      <c r="C12" s="306" t="s">
        <v>92</v>
      </c>
      <c r="D12" s="255">
        <v>0</v>
      </c>
      <c r="E12" s="255">
        <v>0</v>
      </c>
      <c r="F12" s="255">
        <v>0</v>
      </c>
      <c r="G12" s="255">
        <v>0</v>
      </c>
      <c r="H12" s="255">
        <v>0</v>
      </c>
      <c r="I12" s="255">
        <v>0</v>
      </c>
      <c r="J12" s="255">
        <v>0</v>
      </c>
      <c r="K12" s="255">
        <v>0</v>
      </c>
      <c r="L12" s="255">
        <v>0</v>
      </c>
      <c r="M12" s="255">
        <v>0</v>
      </c>
    </row>
    <row r="13" spans="2:13" x14ac:dyDescent="0.25">
      <c r="B13" s="365" t="s">
        <v>148</v>
      </c>
      <c r="C13" s="306" t="s">
        <v>92</v>
      </c>
      <c r="D13" s="255">
        <v>0</v>
      </c>
      <c r="E13" s="255">
        <v>0</v>
      </c>
      <c r="F13" s="255">
        <v>0</v>
      </c>
      <c r="G13" s="255">
        <v>0</v>
      </c>
      <c r="H13" s="255">
        <v>0</v>
      </c>
      <c r="I13" s="255">
        <v>0</v>
      </c>
      <c r="J13" s="255">
        <v>0</v>
      </c>
      <c r="K13" s="255">
        <v>0</v>
      </c>
      <c r="L13" s="255">
        <v>0</v>
      </c>
      <c r="M13" s="255">
        <v>0</v>
      </c>
    </row>
    <row r="14" spans="2:13" x14ac:dyDescent="0.25">
      <c r="B14" s="365" t="s">
        <v>149</v>
      </c>
      <c r="C14" s="306" t="s">
        <v>92</v>
      </c>
      <c r="D14" s="395">
        <f t="shared" ref="D14:M14" si="2">D51+D91</f>
        <v>338606.29523649218</v>
      </c>
      <c r="E14" s="395">
        <f t="shared" si="2"/>
        <v>592578.18549065816</v>
      </c>
      <c r="F14" s="395">
        <f t="shared" si="2"/>
        <v>561755.59670089209</v>
      </c>
      <c r="G14" s="395">
        <f t="shared" si="2"/>
        <v>688684.73320989741</v>
      </c>
      <c r="H14" s="395">
        <f t="shared" si="2"/>
        <v>770224.03635751561</v>
      </c>
      <c r="I14" s="395">
        <f t="shared" si="2"/>
        <v>764521.79767715873</v>
      </c>
      <c r="J14" s="395">
        <f t="shared" si="2"/>
        <v>702335.97037535778</v>
      </c>
      <c r="K14" s="395">
        <f t="shared" si="2"/>
        <v>621669.24760141398</v>
      </c>
      <c r="L14" s="395">
        <f t="shared" si="2"/>
        <v>796191.55024406675</v>
      </c>
      <c r="M14" s="395">
        <f t="shared" si="2"/>
        <v>933933.68119845155</v>
      </c>
    </row>
    <row r="15" spans="2:13" x14ac:dyDescent="0.25">
      <c r="B15" s="365" t="s">
        <v>362</v>
      </c>
      <c r="C15" s="306" t="s">
        <v>92</v>
      </c>
      <c r="D15" s="255">
        <v>0</v>
      </c>
      <c r="E15" s="255">
        <v>0</v>
      </c>
      <c r="F15" s="255">
        <v>0</v>
      </c>
      <c r="G15" s="255">
        <v>0</v>
      </c>
      <c r="H15" s="255">
        <v>0</v>
      </c>
      <c r="I15" s="255">
        <v>0</v>
      </c>
      <c r="J15" s="255">
        <v>0</v>
      </c>
      <c r="K15" s="255">
        <v>0</v>
      </c>
      <c r="L15" s="255">
        <v>0</v>
      </c>
      <c r="M15" s="255">
        <v>0</v>
      </c>
    </row>
    <row r="16" spans="2:13" x14ac:dyDescent="0.25">
      <c r="B16" s="365" t="s">
        <v>152</v>
      </c>
      <c r="C16" s="306" t="s">
        <v>92</v>
      </c>
      <c r="D16" s="255">
        <v>0</v>
      </c>
      <c r="E16" s="255">
        <v>0</v>
      </c>
      <c r="F16" s="255">
        <v>0</v>
      </c>
      <c r="G16" s="255">
        <v>0</v>
      </c>
      <c r="H16" s="255">
        <v>0</v>
      </c>
      <c r="I16" s="255">
        <v>0</v>
      </c>
      <c r="J16" s="255">
        <v>0</v>
      </c>
      <c r="K16" s="255">
        <v>0</v>
      </c>
      <c r="L16" s="255">
        <v>0</v>
      </c>
      <c r="M16" s="255">
        <v>0</v>
      </c>
    </row>
    <row r="17" spans="2:13" x14ac:dyDescent="0.25">
      <c r="B17" s="365" t="s">
        <v>153</v>
      </c>
      <c r="C17" s="306" t="s">
        <v>92</v>
      </c>
      <c r="D17" s="395">
        <f>D52</f>
        <v>146777.4785389665</v>
      </c>
      <c r="E17" s="395">
        <f t="shared" ref="E17:M17" si="3">E52</f>
        <v>207958.25618582731</v>
      </c>
      <c r="F17" s="395">
        <f t="shared" si="3"/>
        <v>233050.83319306516</v>
      </c>
      <c r="G17" s="395">
        <f t="shared" si="3"/>
        <v>246865.84750042082</v>
      </c>
      <c r="H17" s="395">
        <f t="shared" si="3"/>
        <v>316786.73623969028</v>
      </c>
      <c r="I17" s="395">
        <f t="shared" si="3"/>
        <v>290566.40296246426</v>
      </c>
      <c r="J17" s="395">
        <f t="shared" si="3"/>
        <v>287803.40010099311</v>
      </c>
      <c r="K17" s="395">
        <f t="shared" si="3"/>
        <v>274552.26392863155</v>
      </c>
      <c r="L17" s="395">
        <f t="shared" si="3"/>
        <v>349378.89244234981</v>
      </c>
      <c r="M17" s="395">
        <f t="shared" si="3"/>
        <v>417157.04426864168</v>
      </c>
    </row>
    <row r="18" spans="2:13" x14ac:dyDescent="0.25">
      <c r="B18" s="365" t="s">
        <v>154</v>
      </c>
      <c r="C18" s="306" t="s">
        <v>92</v>
      </c>
      <c r="D18" s="255">
        <v>0</v>
      </c>
      <c r="E18" s="255">
        <v>0</v>
      </c>
      <c r="F18" s="255">
        <v>0</v>
      </c>
      <c r="G18" s="255">
        <v>0</v>
      </c>
      <c r="H18" s="255">
        <v>0</v>
      </c>
      <c r="I18" s="255">
        <v>0</v>
      </c>
      <c r="J18" s="255">
        <v>0</v>
      </c>
      <c r="K18" s="255">
        <v>0</v>
      </c>
      <c r="L18" s="255">
        <v>0</v>
      </c>
      <c r="M18" s="255">
        <v>0</v>
      </c>
    </row>
    <row r="19" spans="2:13" x14ac:dyDescent="0.25">
      <c r="B19" s="365" t="s">
        <v>155</v>
      </c>
      <c r="C19" s="306" t="s">
        <v>92</v>
      </c>
      <c r="D19" s="255">
        <v>0</v>
      </c>
      <c r="E19" s="255">
        <v>0</v>
      </c>
      <c r="F19" s="255">
        <v>0</v>
      </c>
      <c r="G19" s="255">
        <v>0</v>
      </c>
      <c r="H19" s="255">
        <v>0</v>
      </c>
      <c r="I19" s="255">
        <v>0</v>
      </c>
      <c r="J19" s="255">
        <v>0</v>
      </c>
      <c r="K19" s="255">
        <v>0</v>
      </c>
      <c r="L19" s="255">
        <v>0</v>
      </c>
      <c r="M19" s="255">
        <v>0</v>
      </c>
    </row>
    <row r="20" spans="2:13" x14ac:dyDescent="0.25">
      <c r="B20" s="365" t="s">
        <v>156</v>
      </c>
      <c r="C20" s="306" t="s">
        <v>92</v>
      </c>
      <c r="D20" s="255">
        <v>0</v>
      </c>
      <c r="E20" s="255">
        <v>0</v>
      </c>
      <c r="F20" s="255">
        <v>0</v>
      </c>
      <c r="G20" s="255">
        <v>0</v>
      </c>
      <c r="H20" s="255">
        <v>0</v>
      </c>
      <c r="I20" s="255">
        <v>0</v>
      </c>
      <c r="J20" s="255">
        <v>0</v>
      </c>
      <c r="K20" s="255">
        <v>0</v>
      </c>
      <c r="L20" s="255">
        <v>0</v>
      </c>
      <c r="M20" s="255">
        <v>0</v>
      </c>
    </row>
    <row r="21" spans="2:13" x14ac:dyDescent="0.25">
      <c r="B21" s="365" t="s">
        <v>157</v>
      </c>
      <c r="C21" s="306" t="s">
        <v>92</v>
      </c>
      <c r="D21" s="255">
        <v>0</v>
      </c>
      <c r="E21" s="255">
        <v>0</v>
      </c>
      <c r="F21" s="255">
        <v>0</v>
      </c>
      <c r="G21" s="255">
        <v>0</v>
      </c>
      <c r="H21" s="255">
        <v>0</v>
      </c>
      <c r="I21" s="255">
        <v>0</v>
      </c>
      <c r="J21" s="255">
        <v>0</v>
      </c>
      <c r="K21" s="255">
        <v>0</v>
      </c>
      <c r="L21" s="255">
        <v>0</v>
      </c>
      <c r="M21" s="255">
        <v>0</v>
      </c>
    </row>
    <row r="22" spans="2:13" x14ac:dyDescent="0.25">
      <c r="B22" s="365" t="s">
        <v>158</v>
      </c>
      <c r="C22" s="306" t="s">
        <v>92</v>
      </c>
      <c r="D22" s="395">
        <f t="shared" ref="D22:M22" si="4">D53+D92</f>
        <v>122195.58996801884</v>
      </c>
      <c r="E22" s="395">
        <f t="shared" si="4"/>
        <v>234284.80053862988</v>
      </c>
      <c r="F22" s="395">
        <f t="shared" si="4"/>
        <v>236524.15418279753</v>
      </c>
      <c r="G22" s="395">
        <f t="shared" si="4"/>
        <v>179060.42753745161</v>
      </c>
      <c r="H22" s="395">
        <f t="shared" si="4"/>
        <v>182019.52533243562</v>
      </c>
      <c r="I22" s="395">
        <f t="shared" si="4"/>
        <v>206409.86365931662</v>
      </c>
      <c r="J22" s="395">
        <f t="shared" si="4"/>
        <v>237502.60898838582</v>
      </c>
      <c r="K22" s="395">
        <f t="shared" si="4"/>
        <v>116151.48964820738</v>
      </c>
      <c r="L22" s="395">
        <f t="shared" si="4"/>
        <v>198721.42736912979</v>
      </c>
      <c r="M22" s="395">
        <f t="shared" si="4"/>
        <v>176976.93990910621</v>
      </c>
    </row>
    <row r="23" spans="2:13" x14ac:dyDescent="0.25">
      <c r="B23" s="365" t="s">
        <v>159</v>
      </c>
      <c r="C23" s="306" t="s">
        <v>92</v>
      </c>
      <c r="D23" s="395">
        <f t="shared" ref="D23:M23" si="5">D54+D93</f>
        <v>593651.23716546036</v>
      </c>
      <c r="E23" s="395">
        <f t="shared" si="5"/>
        <v>832347.58458172029</v>
      </c>
      <c r="F23" s="395">
        <f t="shared" si="5"/>
        <v>958246.0865174213</v>
      </c>
      <c r="G23" s="395">
        <f t="shared" si="5"/>
        <v>994145.26174044772</v>
      </c>
      <c r="H23" s="395">
        <f t="shared" si="5"/>
        <v>1244941.0873590305</v>
      </c>
      <c r="I23" s="395">
        <f t="shared" si="5"/>
        <v>1137642.6527520621</v>
      </c>
      <c r="J23" s="395">
        <f t="shared" si="5"/>
        <v>1125862.8177074566</v>
      </c>
      <c r="K23" s="395">
        <f t="shared" si="5"/>
        <v>1080163.608820064</v>
      </c>
      <c r="L23" s="395">
        <f t="shared" si="5"/>
        <v>1378099.1415586602</v>
      </c>
      <c r="M23" s="395">
        <f t="shared" si="5"/>
        <v>1632535.0951018347</v>
      </c>
    </row>
    <row r="24" spans="2:13" x14ac:dyDescent="0.25">
      <c r="B24" s="365" t="s">
        <v>160</v>
      </c>
      <c r="C24" s="306" t="s">
        <v>92</v>
      </c>
      <c r="D24" s="255">
        <v>0</v>
      </c>
      <c r="E24" s="255">
        <v>0</v>
      </c>
      <c r="F24" s="255">
        <v>0</v>
      </c>
      <c r="G24" s="255">
        <v>0</v>
      </c>
      <c r="H24" s="255">
        <v>0</v>
      </c>
      <c r="I24" s="255">
        <v>0</v>
      </c>
      <c r="J24" s="255">
        <v>0</v>
      </c>
      <c r="K24" s="255">
        <v>0</v>
      </c>
      <c r="L24" s="255">
        <v>0</v>
      </c>
      <c r="M24" s="255">
        <v>0</v>
      </c>
    </row>
    <row r="25" spans="2:13" x14ac:dyDescent="0.25">
      <c r="B25" s="365" t="s">
        <v>161</v>
      </c>
      <c r="C25" s="306" t="s">
        <v>92</v>
      </c>
      <c r="D25" s="255">
        <v>0</v>
      </c>
      <c r="E25" s="255">
        <v>0</v>
      </c>
      <c r="F25" s="255">
        <v>0</v>
      </c>
      <c r="G25" s="255">
        <v>0</v>
      </c>
      <c r="H25" s="255">
        <v>0</v>
      </c>
      <c r="I25" s="255">
        <v>0</v>
      </c>
      <c r="J25" s="255">
        <v>0</v>
      </c>
      <c r="K25" s="255">
        <v>0</v>
      </c>
      <c r="L25" s="255">
        <v>0</v>
      </c>
      <c r="M25" s="255">
        <v>0</v>
      </c>
    </row>
    <row r="26" spans="2:13" x14ac:dyDescent="0.25">
      <c r="B26" s="365" t="s">
        <v>162</v>
      </c>
      <c r="C26" s="306" t="s">
        <v>92</v>
      </c>
      <c r="D26" s="255">
        <v>0</v>
      </c>
      <c r="E26" s="255">
        <v>0</v>
      </c>
      <c r="F26" s="255">
        <v>0</v>
      </c>
      <c r="G26" s="255">
        <v>0</v>
      </c>
      <c r="H26" s="255">
        <v>0</v>
      </c>
      <c r="I26" s="255">
        <v>0</v>
      </c>
      <c r="J26" s="255">
        <v>0</v>
      </c>
      <c r="K26" s="255">
        <v>0</v>
      </c>
      <c r="L26" s="255">
        <v>0</v>
      </c>
      <c r="M26" s="255">
        <v>0</v>
      </c>
    </row>
    <row r="27" spans="2:13" x14ac:dyDescent="0.25">
      <c r="B27" s="365" t="s">
        <v>163</v>
      </c>
      <c r="C27" s="306" t="s">
        <v>92</v>
      </c>
      <c r="D27" s="395">
        <f>D55</f>
        <v>1145302.4743309207</v>
      </c>
      <c r="E27" s="395">
        <f t="shared" ref="E27:M27" si="6">E55</f>
        <v>1622695.1691634406</v>
      </c>
      <c r="F27" s="395">
        <f t="shared" si="6"/>
        <v>1818492.1730348426</v>
      </c>
      <c r="G27" s="395">
        <f t="shared" si="6"/>
        <v>1926290.5234808954</v>
      </c>
      <c r="H27" s="395">
        <f t="shared" si="6"/>
        <v>2471882.174718061</v>
      </c>
      <c r="I27" s="395">
        <f t="shared" si="6"/>
        <v>2267285.3055041241</v>
      </c>
      <c r="J27" s="395">
        <f t="shared" si="6"/>
        <v>2245725.6354149133</v>
      </c>
      <c r="K27" s="395">
        <f t="shared" si="6"/>
        <v>2142327.217640128</v>
      </c>
      <c r="L27" s="395">
        <f t="shared" si="6"/>
        <v>2726198.2831173204</v>
      </c>
      <c r="M27" s="395">
        <f t="shared" si="6"/>
        <v>3255070.1902036695</v>
      </c>
    </row>
    <row r="28" spans="2:13" x14ac:dyDescent="0.25">
      <c r="B28" s="365" t="s">
        <v>164</v>
      </c>
      <c r="C28" s="306" t="s">
        <v>92</v>
      </c>
      <c r="D28" s="255">
        <v>0</v>
      </c>
      <c r="E28" s="255">
        <v>0</v>
      </c>
      <c r="F28" s="255">
        <v>0</v>
      </c>
      <c r="G28" s="255">
        <v>0</v>
      </c>
      <c r="H28" s="255">
        <v>0</v>
      </c>
      <c r="I28" s="255">
        <v>0</v>
      </c>
      <c r="J28" s="255">
        <v>0</v>
      </c>
      <c r="K28" s="255">
        <v>0</v>
      </c>
      <c r="L28" s="255">
        <v>0</v>
      </c>
      <c r="M28" s="255">
        <v>0</v>
      </c>
    </row>
    <row r="29" spans="2:13" x14ac:dyDescent="0.25">
      <c r="B29" s="365" t="s">
        <v>165</v>
      </c>
      <c r="C29" s="306" t="s">
        <v>92</v>
      </c>
      <c r="D29" s="255">
        <v>0</v>
      </c>
      <c r="E29" s="255">
        <v>0</v>
      </c>
      <c r="F29" s="255">
        <v>0</v>
      </c>
      <c r="G29" s="255">
        <v>0</v>
      </c>
      <c r="H29" s="255">
        <v>0</v>
      </c>
      <c r="I29" s="255">
        <v>0</v>
      </c>
      <c r="J29" s="255">
        <v>0</v>
      </c>
      <c r="K29" s="255">
        <v>0</v>
      </c>
      <c r="L29" s="255">
        <v>0</v>
      </c>
      <c r="M29" s="255">
        <v>0</v>
      </c>
    </row>
    <row r="30" spans="2:13" x14ac:dyDescent="0.25">
      <c r="B30" s="365" t="s">
        <v>166</v>
      </c>
      <c r="C30" s="306" t="s">
        <v>92</v>
      </c>
      <c r="D30" s="255">
        <v>0</v>
      </c>
      <c r="E30" s="255">
        <v>0</v>
      </c>
      <c r="F30" s="255">
        <v>0</v>
      </c>
      <c r="G30" s="255">
        <v>0</v>
      </c>
      <c r="H30" s="255">
        <v>0</v>
      </c>
      <c r="I30" s="255">
        <v>0</v>
      </c>
      <c r="J30" s="255">
        <v>0</v>
      </c>
      <c r="K30" s="255">
        <v>0</v>
      </c>
      <c r="L30" s="255">
        <v>0</v>
      </c>
      <c r="M30" s="255">
        <v>0</v>
      </c>
    </row>
    <row r="31" spans="2:13" x14ac:dyDescent="0.25">
      <c r="B31" s="365" t="s">
        <v>167</v>
      </c>
      <c r="C31" s="306" t="s">
        <v>92</v>
      </c>
      <c r="D31" s="255">
        <v>0</v>
      </c>
      <c r="E31" s="255">
        <v>0</v>
      </c>
      <c r="F31" s="255">
        <v>0</v>
      </c>
      <c r="G31" s="255">
        <v>0</v>
      </c>
      <c r="H31" s="255">
        <v>0</v>
      </c>
      <c r="I31" s="255">
        <v>0</v>
      </c>
      <c r="J31" s="255">
        <v>0</v>
      </c>
      <c r="K31" s="255">
        <v>0</v>
      </c>
      <c r="L31" s="255">
        <v>0</v>
      </c>
      <c r="M31" s="255">
        <v>0</v>
      </c>
    </row>
    <row r="32" spans="2:13" x14ac:dyDescent="0.25">
      <c r="B32" s="365" t="s">
        <v>168</v>
      </c>
      <c r="C32" s="306" t="s">
        <v>92</v>
      </c>
      <c r="D32" s="395">
        <f t="shared" ref="D32:M32" si="7">D56+D94</f>
        <v>83484.093586938223</v>
      </c>
      <c r="E32" s="395">
        <f t="shared" si="7"/>
        <v>120531.05537788251</v>
      </c>
      <c r="F32" s="395">
        <f t="shared" si="7"/>
        <v>162264.6019188689</v>
      </c>
      <c r="G32" s="395">
        <f t="shared" si="7"/>
        <v>151275.20619424339</v>
      </c>
      <c r="H32" s="395">
        <f t="shared" si="7"/>
        <v>161757.44824103688</v>
      </c>
      <c r="I32" s="395">
        <f t="shared" si="7"/>
        <v>163451.60747348933</v>
      </c>
      <c r="J32" s="395">
        <f t="shared" si="7"/>
        <v>161049.4866184144</v>
      </c>
      <c r="K32" s="395">
        <f t="shared" si="7"/>
        <v>148325.02945632048</v>
      </c>
      <c r="L32" s="395">
        <f t="shared" si="7"/>
        <v>177296.75138865513</v>
      </c>
      <c r="M32" s="395">
        <f t="shared" si="7"/>
        <v>298691.63440498232</v>
      </c>
    </row>
    <row r="33" spans="2:13" x14ac:dyDescent="0.25">
      <c r="B33" s="365" t="s">
        <v>169</v>
      </c>
      <c r="C33" s="306" t="s">
        <v>92</v>
      </c>
      <c r="D33" s="255">
        <v>0</v>
      </c>
      <c r="E33" s="255">
        <v>0</v>
      </c>
      <c r="F33" s="255">
        <v>0</v>
      </c>
      <c r="G33" s="255">
        <v>0</v>
      </c>
      <c r="H33" s="255">
        <v>0</v>
      </c>
      <c r="I33" s="255">
        <v>0</v>
      </c>
      <c r="J33" s="255">
        <v>0</v>
      </c>
      <c r="K33" s="255">
        <v>0</v>
      </c>
      <c r="L33" s="255">
        <v>0</v>
      </c>
      <c r="M33" s="255">
        <v>0</v>
      </c>
    </row>
    <row r="34" spans="2:13" x14ac:dyDescent="0.25">
      <c r="B34" s="365" t="s">
        <v>170</v>
      </c>
      <c r="C34" s="306" t="s">
        <v>92</v>
      </c>
      <c r="D34" s="255">
        <v>0</v>
      </c>
      <c r="E34" s="255">
        <v>0</v>
      </c>
      <c r="F34" s="255">
        <v>0</v>
      </c>
      <c r="G34" s="255">
        <v>0</v>
      </c>
      <c r="H34" s="255">
        <v>0</v>
      </c>
      <c r="I34" s="255">
        <v>0</v>
      </c>
      <c r="J34" s="255">
        <v>0</v>
      </c>
      <c r="K34" s="255">
        <v>0</v>
      </c>
      <c r="L34" s="255">
        <v>0</v>
      </c>
      <c r="M34" s="255">
        <v>0</v>
      </c>
    </row>
    <row r="35" spans="2:13" x14ac:dyDescent="0.25">
      <c r="B35" s="365" t="s">
        <v>171</v>
      </c>
      <c r="C35" s="306" t="s">
        <v>92</v>
      </c>
      <c r="D35" s="255">
        <v>0</v>
      </c>
      <c r="E35" s="255">
        <v>0</v>
      </c>
      <c r="F35" s="255">
        <v>0</v>
      </c>
      <c r="G35" s="255">
        <v>0</v>
      </c>
      <c r="H35" s="255">
        <v>0</v>
      </c>
      <c r="I35" s="255">
        <v>0</v>
      </c>
      <c r="J35" s="255">
        <v>0</v>
      </c>
      <c r="K35" s="255">
        <v>0</v>
      </c>
      <c r="L35" s="255">
        <v>0</v>
      </c>
      <c r="M35" s="255">
        <v>0</v>
      </c>
    </row>
    <row r="36" spans="2:13" x14ac:dyDescent="0.25">
      <c r="B36" s="365" t="s">
        <v>172</v>
      </c>
      <c r="C36" s="306" t="s">
        <v>92</v>
      </c>
      <c r="D36" s="255">
        <v>0</v>
      </c>
      <c r="E36" s="255">
        <v>0</v>
      </c>
      <c r="F36" s="255">
        <v>0</v>
      </c>
      <c r="G36" s="255">
        <v>0</v>
      </c>
      <c r="H36" s="255">
        <v>0</v>
      </c>
      <c r="I36" s="255">
        <v>0</v>
      </c>
      <c r="J36" s="255">
        <v>0</v>
      </c>
      <c r="K36" s="255">
        <v>0</v>
      </c>
      <c r="L36" s="255">
        <v>0</v>
      </c>
      <c r="M36" s="255">
        <v>0</v>
      </c>
    </row>
    <row r="37" spans="2:13" x14ac:dyDescent="0.25">
      <c r="B37" s="365" t="s">
        <v>173</v>
      </c>
      <c r="C37" s="306" t="s">
        <v>92</v>
      </c>
      <c r="D37" s="255">
        <v>0</v>
      </c>
      <c r="E37" s="255">
        <v>0</v>
      </c>
      <c r="F37" s="255">
        <v>0</v>
      </c>
      <c r="G37" s="255">
        <v>0</v>
      </c>
      <c r="H37" s="255">
        <v>0</v>
      </c>
      <c r="I37" s="255">
        <v>0</v>
      </c>
      <c r="J37" s="255">
        <v>0</v>
      </c>
      <c r="K37" s="255">
        <v>0</v>
      </c>
      <c r="L37" s="255">
        <v>0</v>
      </c>
      <c r="M37" s="255">
        <v>0</v>
      </c>
    </row>
    <row r="38" spans="2:13" x14ac:dyDescent="0.25">
      <c r="B38" s="365" t="s">
        <v>193</v>
      </c>
      <c r="C38" s="306" t="s">
        <v>92</v>
      </c>
      <c r="D38" s="255">
        <v>0</v>
      </c>
      <c r="E38" s="255">
        <v>0</v>
      </c>
      <c r="F38" s="255">
        <v>0</v>
      </c>
      <c r="G38" s="255">
        <v>0</v>
      </c>
      <c r="H38" s="255">
        <v>0</v>
      </c>
      <c r="I38" s="255">
        <v>0</v>
      </c>
      <c r="J38" s="255">
        <v>0</v>
      </c>
      <c r="K38" s="255">
        <v>0</v>
      </c>
      <c r="L38" s="255">
        <v>0</v>
      </c>
      <c r="M38" s="255">
        <v>0</v>
      </c>
    </row>
    <row r="39" spans="2:13" x14ac:dyDescent="0.25">
      <c r="B39" s="365" t="s">
        <v>174</v>
      </c>
      <c r="C39" s="306" t="s">
        <v>92</v>
      </c>
      <c r="D39" s="255">
        <v>0</v>
      </c>
      <c r="E39" s="255">
        <v>0</v>
      </c>
      <c r="F39" s="255">
        <v>0</v>
      </c>
      <c r="G39" s="255">
        <v>0</v>
      </c>
      <c r="H39" s="255">
        <v>0</v>
      </c>
      <c r="I39" s="255">
        <v>0</v>
      </c>
      <c r="J39" s="255">
        <v>0</v>
      </c>
      <c r="K39" s="255">
        <v>0</v>
      </c>
      <c r="L39" s="255">
        <v>0</v>
      </c>
      <c r="M39" s="255">
        <v>0</v>
      </c>
    </row>
    <row r="40" spans="2:13" x14ac:dyDescent="0.25">
      <c r="B40" s="365" t="s">
        <v>175</v>
      </c>
      <c r="C40" s="306" t="s">
        <v>92</v>
      </c>
      <c r="D40" s="255">
        <v>0</v>
      </c>
      <c r="E40" s="255">
        <v>0</v>
      </c>
      <c r="F40" s="255">
        <v>0</v>
      </c>
      <c r="G40" s="255">
        <v>0</v>
      </c>
      <c r="H40" s="255">
        <v>0</v>
      </c>
      <c r="I40" s="255">
        <v>0</v>
      </c>
      <c r="J40" s="255">
        <v>0</v>
      </c>
      <c r="K40" s="255">
        <v>0</v>
      </c>
      <c r="L40" s="255">
        <v>0</v>
      </c>
      <c r="M40" s="255">
        <v>0</v>
      </c>
    </row>
    <row r="41" spans="2:13" x14ac:dyDescent="0.25">
      <c r="B41" s="365" t="s">
        <v>345</v>
      </c>
      <c r="C41" s="306" t="s">
        <v>92</v>
      </c>
      <c r="D41" s="255">
        <v>0</v>
      </c>
      <c r="E41" s="255">
        <v>0</v>
      </c>
      <c r="F41" s="255">
        <v>0</v>
      </c>
      <c r="G41" s="255">
        <v>0</v>
      </c>
      <c r="H41" s="255">
        <v>0</v>
      </c>
      <c r="I41" s="255">
        <v>0</v>
      </c>
      <c r="J41" s="255">
        <v>0</v>
      </c>
      <c r="K41" s="255">
        <v>0</v>
      </c>
      <c r="L41" s="255">
        <v>0</v>
      </c>
      <c r="M41" s="255">
        <v>0</v>
      </c>
    </row>
    <row r="42" spans="2:13" x14ac:dyDescent="0.25">
      <c r="B42" s="365" t="s">
        <v>177</v>
      </c>
      <c r="C42" s="306" t="s">
        <v>92</v>
      </c>
      <c r="D42" s="395">
        <f t="shared" ref="D42:M42" si="8">D57+D95</f>
        <v>373823.9353644168</v>
      </c>
      <c r="E42" s="395">
        <f t="shared" si="8"/>
        <v>431438.98333613871</v>
      </c>
      <c r="F42" s="395">
        <f t="shared" si="8"/>
        <v>430658.97996970208</v>
      </c>
      <c r="G42" s="395">
        <f t="shared" si="8"/>
        <v>378443.0230600909</v>
      </c>
      <c r="H42" s="395">
        <f t="shared" si="8"/>
        <v>410145.93502777314</v>
      </c>
      <c r="I42" s="395">
        <f t="shared" si="8"/>
        <v>346882.34303989226</v>
      </c>
      <c r="J42" s="395">
        <f t="shared" si="8"/>
        <v>308325.53442181455</v>
      </c>
      <c r="K42" s="395">
        <f t="shared" si="8"/>
        <v>310063.28900858446</v>
      </c>
      <c r="L42" s="395">
        <f t="shared" si="8"/>
        <v>391305.84076754755</v>
      </c>
      <c r="M42" s="395">
        <f t="shared" si="8"/>
        <v>479025.9215620266</v>
      </c>
    </row>
    <row r="43" spans="2:13" x14ac:dyDescent="0.25">
      <c r="C43" s="389"/>
      <c r="D43" s="399"/>
      <c r="E43" s="399"/>
      <c r="F43" s="399"/>
      <c r="G43" s="399"/>
      <c r="H43" s="399"/>
      <c r="I43" s="399"/>
      <c r="J43" s="399"/>
      <c r="K43" s="399"/>
      <c r="L43" s="399"/>
      <c r="M43" s="399"/>
    </row>
    <row r="44" spans="2:13" x14ac:dyDescent="0.25">
      <c r="B44" s="1" t="s">
        <v>198</v>
      </c>
      <c r="C44" s="68"/>
      <c r="D44" s="455"/>
      <c r="E44" s="455"/>
      <c r="F44" s="455"/>
      <c r="G44" s="455"/>
      <c r="H44" s="455"/>
      <c r="I44" s="455"/>
      <c r="J44" s="455"/>
      <c r="K44" s="455"/>
      <c r="L44" s="455"/>
      <c r="M44" s="455"/>
    </row>
    <row r="45" spans="2:13" ht="18" customHeight="1" x14ac:dyDescent="0.25">
      <c r="B45" s="367" t="s">
        <v>568</v>
      </c>
      <c r="C45" s="370"/>
      <c r="D45" s="370"/>
      <c r="E45" s="370"/>
      <c r="F45" s="370"/>
      <c r="G45" s="370"/>
      <c r="H45" s="370"/>
      <c r="I45" s="370"/>
      <c r="J45" s="370"/>
      <c r="K45" s="370"/>
      <c r="L45" s="370"/>
      <c r="M45" s="370"/>
    </row>
    <row r="46" spans="2:13" x14ac:dyDescent="0.25">
      <c r="B46" s="367"/>
      <c r="C46" s="68"/>
      <c r="D46" s="366"/>
      <c r="E46" s="366"/>
      <c r="F46" s="366"/>
      <c r="G46" s="366"/>
      <c r="H46" s="366"/>
      <c r="I46" s="366"/>
      <c r="J46" s="366"/>
      <c r="K46" s="366"/>
      <c r="L46" s="366"/>
      <c r="M46" s="366"/>
    </row>
    <row r="47" spans="2:13" x14ac:dyDescent="0.25">
      <c r="B47" s="405" t="s">
        <v>554</v>
      </c>
    </row>
    <row r="48" spans="2:13" x14ac:dyDescent="0.25">
      <c r="B48" s="368"/>
    </row>
    <row r="49" spans="2:14" ht="50.25" customHeight="1" x14ac:dyDescent="0.25">
      <c r="B49" s="385" t="s">
        <v>194</v>
      </c>
      <c r="C49" s="385" t="s">
        <v>353</v>
      </c>
      <c r="D49" s="387" t="s">
        <v>93</v>
      </c>
      <c r="E49" s="387" t="s">
        <v>94</v>
      </c>
      <c r="F49" s="385" t="s">
        <v>84</v>
      </c>
      <c r="G49" s="385" t="s">
        <v>85</v>
      </c>
      <c r="H49" s="385" t="s">
        <v>86</v>
      </c>
      <c r="I49" s="385" t="s">
        <v>87</v>
      </c>
      <c r="J49" s="385" t="s">
        <v>88</v>
      </c>
      <c r="K49" s="385" t="s">
        <v>89</v>
      </c>
      <c r="L49" s="385" t="s">
        <v>90</v>
      </c>
      <c r="M49" s="385" t="s">
        <v>95</v>
      </c>
    </row>
    <row r="50" spans="2:14" x14ac:dyDescent="0.25">
      <c r="B50" s="101" t="s">
        <v>144</v>
      </c>
      <c r="C50" s="306" t="s">
        <v>92</v>
      </c>
      <c r="D50" s="266">
        <f t="shared" ref="D50:M50" si="9">D$58*$J67</f>
        <v>151158.89580878639</v>
      </c>
      <c r="E50" s="266">
        <f t="shared" si="9"/>
        <v>214165.96532570274</v>
      </c>
      <c r="F50" s="266">
        <f t="shared" si="9"/>
        <v>240007.57448241036</v>
      </c>
      <c r="G50" s="266">
        <f t="shared" si="9"/>
        <v>254234.97727655276</v>
      </c>
      <c r="H50" s="266">
        <f t="shared" si="9"/>
        <v>326243.05672445713</v>
      </c>
      <c r="I50" s="266">
        <f t="shared" si="9"/>
        <v>299240.02693149302</v>
      </c>
      <c r="J50" s="266">
        <f t="shared" si="9"/>
        <v>296394.54637266451</v>
      </c>
      <c r="K50" s="266">
        <f t="shared" si="9"/>
        <v>282747.85389665037</v>
      </c>
      <c r="L50" s="266">
        <f t="shared" si="9"/>
        <v>359808.11311227066</v>
      </c>
      <c r="M50" s="266">
        <f t="shared" si="9"/>
        <v>429609.49335128762</v>
      </c>
    </row>
    <row r="51" spans="2:14" x14ac:dyDescent="0.25">
      <c r="B51" s="101" t="s">
        <v>417</v>
      </c>
      <c r="C51" s="306" t="s">
        <v>92</v>
      </c>
      <c r="D51" s="266">
        <f t="shared" ref="D51:M51" si="10">D$58*$J68</f>
        <v>328606.29523649218</v>
      </c>
      <c r="E51" s="266">
        <f t="shared" si="10"/>
        <v>465578.18549065816</v>
      </c>
      <c r="F51" s="266">
        <f t="shared" si="10"/>
        <v>521755.59670089214</v>
      </c>
      <c r="G51" s="266">
        <f t="shared" si="10"/>
        <v>552684.73320989741</v>
      </c>
      <c r="H51" s="266">
        <f t="shared" si="10"/>
        <v>709224.03635751561</v>
      </c>
      <c r="I51" s="266">
        <f t="shared" si="10"/>
        <v>650521.79767715873</v>
      </c>
      <c r="J51" s="266">
        <f t="shared" si="10"/>
        <v>644335.97037535778</v>
      </c>
      <c r="K51" s="266">
        <f t="shared" si="10"/>
        <v>614669.24760141398</v>
      </c>
      <c r="L51" s="266">
        <f t="shared" si="10"/>
        <v>782191.55024406675</v>
      </c>
      <c r="M51" s="266">
        <f t="shared" si="10"/>
        <v>933933.68119845155</v>
      </c>
    </row>
    <row r="52" spans="2:14" x14ac:dyDescent="0.25">
      <c r="B52" s="101" t="s">
        <v>153</v>
      </c>
      <c r="C52" s="306" t="s">
        <v>92</v>
      </c>
      <c r="D52" s="266">
        <f t="shared" ref="D52:M52" si="11">D$58*$J69</f>
        <v>146777.4785389665</v>
      </c>
      <c r="E52" s="266">
        <f t="shared" si="11"/>
        <v>207958.25618582731</v>
      </c>
      <c r="F52" s="266">
        <f t="shared" si="11"/>
        <v>233050.83319306516</v>
      </c>
      <c r="G52" s="266">
        <f t="shared" si="11"/>
        <v>246865.84750042082</v>
      </c>
      <c r="H52" s="266">
        <f t="shared" si="11"/>
        <v>316786.73623969028</v>
      </c>
      <c r="I52" s="266">
        <f t="shared" si="11"/>
        <v>290566.40296246426</v>
      </c>
      <c r="J52" s="266">
        <f t="shared" si="11"/>
        <v>287803.40010099311</v>
      </c>
      <c r="K52" s="266">
        <f t="shared" si="11"/>
        <v>274552.26392863155</v>
      </c>
      <c r="L52" s="266">
        <f t="shared" si="11"/>
        <v>349378.89244234981</v>
      </c>
      <c r="M52" s="266">
        <f t="shared" si="11"/>
        <v>417157.04426864168</v>
      </c>
    </row>
    <row r="53" spans="2:14" x14ac:dyDescent="0.25">
      <c r="B53" s="101" t="s">
        <v>158</v>
      </c>
      <c r="C53" s="306" t="s">
        <v>92</v>
      </c>
      <c r="D53" s="266">
        <f t="shared" ref="D53:M53" si="12">D$58*$J70</f>
        <v>48195.589968018852</v>
      </c>
      <c r="E53" s="266">
        <f t="shared" si="12"/>
        <v>68284.800538629861</v>
      </c>
      <c r="F53" s="266">
        <f t="shared" si="12"/>
        <v>76524.154182797516</v>
      </c>
      <c r="G53" s="266">
        <f t="shared" si="12"/>
        <v>81060.427537451615</v>
      </c>
      <c r="H53" s="266">
        <f t="shared" si="12"/>
        <v>104019.52533243563</v>
      </c>
      <c r="I53" s="266">
        <f t="shared" si="12"/>
        <v>95409.863659316616</v>
      </c>
      <c r="J53" s="266">
        <f t="shared" si="12"/>
        <v>94502.608988385808</v>
      </c>
      <c r="K53" s="266">
        <f t="shared" si="12"/>
        <v>90151.489648207382</v>
      </c>
      <c r="L53" s="266">
        <f t="shared" si="12"/>
        <v>114721.42736912979</v>
      </c>
      <c r="M53" s="266">
        <f t="shared" si="12"/>
        <v>136976.93990910621</v>
      </c>
    </row>
    <row r="54" spans="2:14" x14ac:dyDescent="0.25">
      <c r="B54" s="101" t="s">
        <v>159</v>
      </c>
      <c r="C54" s="306" t="s">
        <v>92</v>
      </c>
      <c r="D54" s="266">
        <f t="shared" ref="D54:M54" si="13">D$58*$J71</f>
        <v>572651.23716546036</v>
      </c>
      <c r="E54" s="266">
        <f t="shared" si="13"/>
        <v>811347.58458172029</v>
      </c>
      <c r="F54" s="266">
        <f t="shared" si="13"/>
        <v>909246.0865174213</v>
      </c>
      <c r="G54" s="266">
        <f t="shared" si="13"/>
        <v>963145.26174044772</v>
      </c>
      <c r="H54" s="266">
        <f t="shared" si="13"/>
        <v>1235941.0873590305</v>
      </c>
      <c r="I54" s="266">
        <f t="shared" si="13"/>
        <v>1133642.6527520621</v>
      </c>
      <c r="J54" s="266">
        <f t="shared" si="13"/>
        <v>1122862.8177074566</v>
      </c>
      <c r="K54" s="266">
        <f t="shared" si="13"/>
        <v>1071163.608820064</v>
      </c>
      <c r="L54" s="266">
        <f t="shared" si="13"/>
        <v>1363099.1415586602</v>
      </c>
      <c r="M54" s="266">
        <f t="shared" si="13"/>
        <v>1627535.0951018347</v>
      </c>
    </row>
    <row r="55" spans="2:14" x14ac:dyDescent="0.25">
      <c r="B55" s="101" t="s">
        <v>163</v>
      </c>
      <c r="C55" s="306" t="s">
        <v>92</v>
      </c>
      <c r="D55" s="266">
        <f t="shared" ref="D55:M55" si="14">D$58*$J72</f>
        <v>1145302.4743309207</v>
      </c>
      <c r="E55" s="266">
        <f t="shared" si="14"/>
        <v>1622695.1691634406</v>
      </c>
      <c r="F55" s="266">
        <f t="shared" si="14"/>
        <v>1818492.1730348426</v>
      </c>
      <c r="G55" s="266">
        <f t="shared" si="14"/>
        <v>1926290.5234808954</v>
      </c>
      <c r="H55" s="266">
        <f t="shared" si="14"/>
        <v>2471882.174718061</v>
      </c>
      <c r="I55" s="266">
        <f t="shared" si="14"/>
        <v>2267285.3055041241</v>
      </c>
      <c r="J55" s="266">
        <f t="shared" si="14"/>
        <v>2245725.6354149133</v>
      </c>
      <c r="K55" s="266">
        <f t="shared" si="14"/>
        <v>2142327.217640128</v>
      </c>
      <c r="L55" s="266">
        <f t="shared" si="14"/>
        <v>2726198.2831173204</v>
      </c>
      <c r="M55" s="266">
        <f t="shared" si="14"/>
        <v>3255070.1902036695</v>
      </c>
    </row>
    <row r="56" spans="2:14" x14ac:dyDescent="0.25">
      <c r="B56" s="101" t="s">
        <v>168</v>
      </c>
      <c r="C56" s="306" t="s">
        <v>92</v>
      </c>
      <c r="D56" s="266">
        <f t="shared" ref="D56:M56" si="15">D$58*$J73</f>
        <v>74484.093586938223</v>
      </c>
      <c r="E56" s="266">
        <f t="shared" si="15"/>
        <v>105531.05537788251</v>
      </c>
      <c r="F56" s="266">
        <f t="shared" si="15"/>
        <v>118264.60191886888</v>
      </c>
      <c r="G56" s="266">
        <f t="shared" si="15"/>
        <v>125275.20619424339</v>
      </c>
      <c r="H56" s="266">
        <f t="shared" si="15"/>
        <v>160757.44824103688</v>
      </c>
      <c r="I56" s="266">
        <f t="shared" si="15"/>
        <v>147451.60747348933</v>
      </c>
      <c r="J56" s="266">
        <f t="shared" si="15"/>
        <v>146049.4866184144</v>
      </c>
      <c r="K56" s="266">
        <f t="shared" si="15"/>
        <v>139325.02945632048</v>
      </c>
      <c r="L56" s="266">
        <f t="shared" si="15"/>
        <v>177296.75138865513</v>
      </c>
      <c r="M56" s="266">
        <f t="shared" si="15"/>
        <v>211691.63440498232</v>
      </c>
    </row>
    <row r="57" spans="2:14" x14ac:dyDescent="0.25">
      <c r="B57" s="101" t="s">
        <v>177</v>
      </c>
      <c r="C57" s="306" t="s">
        <v>92</v>
      </c>
      <c r="D57" s="266">
        <f t="shared" ref="D57:M57" si="16">D$58*$J74</f>
        <v>135823.93536441677</v>
      </c>
      <c r="E57" s="266">
        <f t="shared" si="16"/>
        <v>192438.98333613871</v>
      </c>
      <c r="F57" s="266">
        <f t="shared" si="16"/>
        <v>215658.97996970208</v>
      </c>
      <c r="G57" s="266">
        <f t="shared" si="16"/>
        <v>228443.0230600909</v>
      </c>
      <c r="H57" s="266">
        <f t="shared" si="16"/>
        <v>293145.93502777314</v>
      </c>
      <c r="I57" s="266">
        <f t="shared" si="16"/>
        <v>268882.34303989226</v>
      </c>
      <c r="J57" s="266">
        <f t="shared" si="16"/>
        <v>266325.53442181455</v>
      </c>
      <c r="K57" s="266">
        <f t="shared" si="16"/>
        <v>254063.28900858443</v>
      </c>
      <c r="L57" s="266">
        <f t="shared" si="16"/>
        <v>323305.84076754755</v>
      </c>
      <c r="M57" s="266">
        <f t="shared" si="16"/>
        <v>386025.9215620266</v>
      </c>
    </row>
    <row r="58" spans="2:14" x14ac:dyDescent="0.25">
      <c r="B58" s="240" t="s">
        <v>11</v>
      </c>
      <c r="C58" s="306" t="s">
        <v>92</v>
      </c>
      <c r="D58" s="225">
        <f>2603000</f>
        <v>2603000</v>
      </c>
      <c r="E58" s="225">
        <f>3688000</f>
        <v>3688000</v>
      </c>
      <c r="F58" s="225">
        <f>4133000</f>
        <v>4133000</v>
      </c>
      <c r="G58" s="225">
        <v>4378000</v>
      </c>
      <c r="H58" s="225">
        <v>5618000</v>
      </c>
      <c r="I58" s="225">
        <v>5153000</v>
      </c>
      <c r="J58" s="225">
        <v>5104000</v>
      </c>
      <c r="K58" s="225">
        <v>4869000</v>
      </c>
      <c r="L58" s="225">
        <v>6196000</v>
      </c>
      <c r="M58" s="225">
        <v>7398000</v>
      </c>
      <c r="N58" s="117"/>
    </row>
    <row r="59" spans="2:14" x14ac:dyDescent="0.25">
      <c r="B59" s="443"/>
      <c r="C59" s="427"/>
      <c r="D59" s="444"/>
      <c r="E59" s="444"/>
      <c r="F59" s="444"/>
      <c r="G59" s="444"/>
      <c r="H59" s="444"/>
      <c r="I59" s="444"/>
      <c r="J59" s="444"/>
      <c r="K59" s="444"/>
      <c r="L59" s="444"/>
      <c r="M59" s="444"/>
    </row>
    <row r="60" spans="2:14" x14ac:dyDescent="0.25">
      <c r="B60" s="248" t="s">
        <v>198</v>
      </c>
      <c r="C60" s="68"/>
      <c r="D60" s="70"/>
      <c r="E60" s="70"/>
      <c r="F60" s="70"/>
      <c r="G60" s="70"/>
      <c r="H60" s="70"/>
      <c r="I60" s="70"/>
      <c r="J60" s="70"/>
      <c r="K60" s="70"/>
      <c r="L60" s="70"/>
      <c r="M60" s="70"/>
    </row>
    <row r="61" spans="2:14" x14ac:dyDescent="0.25">
      <c r="B61" s="524" t="s">
        <v>567</v>
      </c>
      <c r="C61" s="524"/>
      <c r="D61" s="524"/>
      <c r="E61" s="524"/>
      <c r="F61" s="524"/>
      <c r="G61" s="524"/>
      <c r="H61" s="524"/>
      <c r="I61" s="524"/>
      <c r="J61" s="524"/>
      <c r="K61" s="428"/>
      <c r="L61" s="428"/>
      <c r="M61" s="428"/>
    </row>
    <row r="62" spans="2:14" ht="35.25" customHeight="1" x14ac:dyDescent="0.25">
      <c r="B62" s="524"/>
      <c r="C62" s="524"/>
      <c r="D62" s="524"/>
      <c r="E62" s="524"/>
      <c r="F62" s="524"/>
      <c r="G62" s="524"/>
      <c r="H62" s="524"/>
      <c r="I62" s="524"/>
      <c r="J62" s="524"/>
      <c r="K62" s="428"/>
      <c r="L62" s="428"/>
      <c r="M62" s="428"/>
    </row>
    <row r="63" spans="2:14" x14ac:dyDescent="0.25">
      <c r="B63" s="14"/>
    </row>
    <row r="64" spans="2:14" x14ac:dyDescent="0.25">
      <c r="B64" s="210" t="s">
        <v>559</v>
      </c>
      <c r="C64" s="1"/>
      <c r="G64" s="210" t="s">
        <v>560</v>
      </c>
    </row>
    <row r="65" spans="2:10" x14ac:dyDescent="0.25">
      <c r="B65" s="1"/>
      <c r="C65" s="1"/>
      <c r="G65" s="1"/>
    </row>
    <row r="66" spans="2:10" ht="31.5" x14ac:dyDescent="0.25">
      <c r="B66" s="442" t="s">
        <v>288</v>
      </c>
      <c r="C66" s="442" t="s">
        <v>364</v>
      </c>
      <c r="D66" s="424" t="s">
        <v>515</v>
      </c>
      <c r="G66" s="385" t="s">
        <v>341</v>
      </c>
      <c r="H66" s="385" t="s">
        <v>83</v>
      </c>
      <c r="I66" s="385" t="s">
        <v>365</v>
      </c>
      <c r="J66" s="387" t="s">
        <v>512</v>
      </c>
    </row>
    <row r="67" spans="2:10" x14ac:dyDescent="0.25">
      <c r="B67" s="101" t="s">
        <v>476</v>
      </c>
      <c r="C67" s="101" t="s">
        <v>477</v>
      </c>
      <c r="D67" s="255">
        <v>225000</v>
      </c>
      <c r="F67" s="391"/>
      <c r="G67" s="107" t="s">
        <v>144</v>
      </c>
      <c r="H67" s="380" t="s">
        <v>92</v>
      </c>
      <c r="I67" s="433">
        <f>D67+D68</f>
        <v>345000</v>
      </c>
      <c r="J67" s="390">
        <f>I67/SUM($I$67:$I$74)</f>
        <v>5.8071031812826121E-2</v>
      </c>
    </row>
    <row r="68" spans="2:10" x14ac:dyDescent="0.25">
      <c r="B68" s="101" t="s">
        <v>478</v>
      </c>
      <c r="C68" s="101" t="s">
        <v>479</v>
      </c>
      <c r="D68" s="255">
        <v>120000</v>
      </c>
      <c r="G68" s="101" t="s">
        <v>417</v>
      </c>
      <c r="H68" s="380" t="s">
        <v>92</v>
      </c>
      <c r="I68" s="433">
        <f>D69</f>
        <v>750000</v>
      </c>
      <c r="J68" s="390">
        <f t="shared" ref="J68:J74" si="17">I68/SUM($I$67:$I$74)</f>
        <v>0.12624137350614376</v>
      </c>
    </row>
    <row r="69" spans="2:10" x14ac:dyDescent="0.25">
      <c r="B69" s="101" t="s">
        <v>480</v>
      </c>
      <c r="C69" s="101" t="s">
        <v>366</v>
      </c>
      <c r="D69" s="255">
        <v>750000</v>
      </c>
      <c r="G69" s="107" t="s">
        <v>153</v>
      </c>
      <c r="H69" s="380" t="s">
        <v>92</v>
      </c>
      <c r="I69" s="433">
        <f>D70+D83</f>
        <v>335000</v>
      </c>
      <c r="J69" s="390">
        <f t="shared" si="17"/>
        <v>5.6387813499410876E-2</v>
      </c>
    </row>
    <row r="70" spans="2:10" x14ac:dyDescent="0.25">
      <c r="B70" s="101" t="s">
        <v>481</v>
      </c>
      <c r="C70" s="101" t="s">
        <v>482</v>
      </c>
      <c r="D70" s="255">
        <v>180000</v>
      </c>
      <c r="G70" s="107" t="s">
        <v>158</v>
      </c>
      <c r="H70" s="380" t="s">
        <v>92</v>
      </c>
      <c r="I70" s="433">
        <f>D71</f>
        <v>110000.00000000001</v>
      </c>
      <c r="J70" s="390">
        <f t="shared" si="17"/>
        <v>1.8515401447567751E-2</v>
      </c>
    </row>
    <row r="71" spans="2:10" x14ac:dyDescent="0.25">
      <c r="B71" s="101" t="s">
        <v>483</v>
      </c>
      <c r="C71" s="101" t="s">
        <v>484</v>
      </c>
      <c r="D71" s="255">
        <v>110000.00000000001</v>
      </c>
      <c r="G71" s="107" t="s">
        <v>159</v>
      </c>
      <c r="H71" s="380" t="s">
        <v>92</v>
      </c>
      <c r="I71" s="433">
        <f>D72+D73+D74+D75</f>
        <v>1307000</v>
      </c>
      <c r="J71" s="390">
        <f t="shared" si="17"/>
        <v>0.21999663356337318</v>
      </c>
    </row>
    <row r="72" spans="2:10" x14ac:dyDescent="0.25">
      <c r="B72" s="101" t="s">
        <v>485</v>
      </c>
      <c r="C72" s="101" t="s">
        <v>486</v>
      </c>
      <c r="D72" s="255">
        <v>720000</v>
      </c>
      <c r="G72" s="107" t="s">
        <v>163</v>
      </c>
      <c r="H72" s="380" t="s">
        <v>92</v>
      </c>
      <c r="I72" s="433">
        <f>D76+D77+D82</f>
        <v>2614000</v>
      </c>
      <c r="J72" s="390">
        <f t="shared" si="17"/>
        <v>0.43999326712674636</v>
      </c>
    </row>
    <row r="73" spans="2:10" x14ac:dyDescent="0.25">
      <c r="B73" s="101" t="s">
        <v>487</v>
      </c>
      <c r="C73" s="101" t="s">
        <v>488</v>
      </c>
      <c r="D73" s="255">
        <v>120000</v>
      </c>
      <c r="G73" s="101" t="s">
        <v>168</v>
      </c>
      <c r="H73" s="380" t="s">
        <v>92</v>
      </c>
      <c r="I73" s="433">
        <f>D78</f>
        <v>170000</v>
      </c>
      <c r="J73" s="390">
        <f t="shared" si="17"/>
        <v>2.8614711328059251E-2</v>
      </c>
    </row>
    <row r="74" spans="2:10" x14ac:dyDescent="0.25">
      <c r="B74" s="101" t="s">
        <v>489</v>
      </c>
      <c r="C74" s="101" t="s">
        <v>488</v>
      </c>
      <c r="D74" s="255">
        <v>240000</v>
      </c>
      <c r="G74" s="107" t="s">
        <v>177</v>
      </c>
      <c r="H74" s="380" t="s">
        <v>92</v>
      </c>
      <c r="I74" s="433">
        <f>D79+D80+D81</f>
        <v>310000</v>
      </c>
      <c r="J74" s="390">
        <f t="shared" si="17"/>
        <v>5.2179767715872752E-2</v>
      </c>
    </row>
    <row r="75" spans="2:10" x14ac:dyDescent="0.25">
      <c r="B75" s="101" t="s">
        <v>490</v>
      </c>
      <c r="C75" s="101" t="s">
        <v>491</v>
      </c>
      <c r="D75" s="255">
        <v>227000</v>
      </c>
      <c r="G75" s="2" t="s">
        <v>552</v>
      </c>
    </row>
    <row r="76" spans="2:10" x14ac:dyDescent="0.25">
      <c r="B76" s="101" t="s">
        <v>492</v>
      </c>
      <c r="C76" s="101" t="s">
        <v>493</v>
      </c>
      <c r="D76" s="255">
        <v>300000</v>
      </c>
      <c r="I76" s="445"/>
    </row>
    <row r="77" spans="2:10" x14ac:dyDescent="0.25">
      <c r="B77" s="101" t="s">
        <v>494</v>
      </c>
      <c r="C77" s="101" t="s">
        <v>495</v>
      </c>
      <c r="D77" s="255">
        <v>2000000</v>
      </c>
    </row>
    <row r="78" spans="2:10" x14ac:dyDescent="0.25">
      <c r="B78" s="101" t="s">
        <v>496</v>
      </c>
      <c r="C78" s="101" t="s">
        <v>497</v>
      </c>
      <c r="D78" s="255">
        <v>170000</v>
      </c>
    </row>
    <row r="79" spans="2:10" x14ac:dyDescent="0.25">
      <c r="B79" s="101" t="s">
        <v>498</v>
      </c>
      <c r="C79" s="101" t="s">
        <v>499</v>
      </c>
      <c r="D79" s="255">
        <v>110000.00000000001</v>
      </c>
    </row>
    <row r="80" spans="2:10" x14ac:dyDescent="0.25">
      <c r="B80" s="101" t="s">
        <v>500</v>
      </c>
      <c r="C80" s="101" t="s">
        <v>501</v>
      </c>
      <c r="D80" s="255">
        <v>110000.00000000001</v>
      </c>
    </row>
    <row r="81" spans="2:13" x14ac:dyDescent="0.25">
      <c r="B81" s="101" t="s">
        <v>502</v>
      </c>
      <c r="C81" s="101" t="s">
        <v>503</v>
      </c>
      <c r="D81" s="255">
        <v>90000</v>
      </c>
    </row>
    <row r="82" spans="2:13" x14ac:dyDescent="0.25">
      <c r="B82" s="101" t="s">
        <v>504</v>
      </c>
      <c r="C82" s="101" t="s">
        <v>505</v>
      </c>
      <c r="D82" s="255">
        <v>314000</v>
      </c>
    </row>
    <row r="83" spans="2:13" x14ac:dyDescent="0.25">
      <c r="B83" s="101" t="s">
        <v>506</v>
      </c>
      <c r="C83" s="101" t="s">
        <v>507</v>
      </c>
      <c r="D83" s="255">
        <v>155000</v>
      </c>
    </row>
    <row r="84" spans="2:13" x14ac:dyDescent="0.25">
      <c r="B84" s="1" t="s">
        <v>551</v>
      </c>
    </row>
    <row r="85" spans="2:13" x14ac:dyDescent="0.25">
      <c r="B85" s="1" t="s">
        <v>513</v>
      </c>
    </row>
    <row r="86" spans="2:13" x14ac:dyDescent="0.25">
      <c r="B86" s="1"/>
    </row>
    <row r="87" spans="2:13" x14ac:dyDescent="0.25">
      <c r="B87" s="405" t="s">
        <v>553</v>
      </c>
      <c r="D87" s="370"/>
      <c r="E87" s="12"/>
      <c r="F87" s="371"/>
    </row>
    <row r="88" spans="2:13" x14ac:dyDescent="0.25">
      <c r="B88" s="369"/>
      <c r="D88" s="370"/>
      <c r="E88" s="12"/>
      <c r="F88" s="371"/>
    </row>
    <row r="89" spans="2:13" x14ac:dyDescent="0.25">
      <c r="B89" s="387" t="s">
        <v>194</v>
      </c>
      <c r="C89" s="387" t="s">
        <v>83</v>
      </c>
      <c r="D89" s="387" t="s">
        <v>93</v>
      </c>
      <c r="E89" s="387" t="s">
        <v>94</v>
      </c>
      <c r="F89" s="385" t="s">
        <v>84</v>
      </c>
      <c r="G89" s="385" t="s">
        <v>85</v>
      </c>
      <c r="H89" s="385" t="s">
        <v>86</v>
      </c>
      <c r="I89" s="385" t="s">
        <v>87</v>
      </c>
      <c r="J89" s="385" t="s">
        <v>88</v>
      </c>
      <c r="K89" s="385" t="s">
        <v>89</v>
      </c>
      <c r="L89" s="385" t="s">
        <v>90</v>
      </c>
      <c r="M89" s="385" t="s">
        <v>95</v>
      </c>
    </row>
    <row r="90" spans="2:13" x14ac:dyDescent="0.25">
      <c r="B90" s="101" t="s">
        <v>144</v>
      </c>
      <c r="C90" s="306" t="s">
        <v>92</v>
      </c>
      <c r="D90" s="307">
        <f>D109</f>
        <v>273000</v>
      </c>
      <c r="E90" s="307">
        <f t="shared" ref="E90:M90" si="18">E109</f>
        <v>439000</v>
      </c>
      <c r="F90" s="307">
        <f t="shared" si="18"/>
        <v>352000</v>
      </c>
      <c r="G90" s="307">
        <f t="shared" si="18"/>
        <v>495000</v>
      </c>
      <c r="H90" s="307">
        <f t="shared" si="18"/>
        <v>322000</v>
      </c>
      <c r="I90" s="307">
        <f t="shared" si="18"/>
        <v>408000</v>
      </c>
      <c r="J90" s="307">
        <f t="shared" si="18"/>
        <v>318000</v>
      </c>
      <c r="K90" s="307">
        <f t="shared" si="18"/>
        <v>395000</v>
      </c>
      <c r="L90" s="307">
        <f t="shared" si="18"/>
        <v>493000</v>
      </c>
      <c r="M90" s="307">
        <f t="shared" si="18"/>
        <v>327000</v>
      </c>
    </row>
    <row r="91" spans="2:13" x14ac:dyDescent="0.25">
      <c r="B91" s="101" t="s">
        <v>417</v>
      </c>
      <c r="C91" s="306" t="s">
        <v>92</v>
      </c>
      <c r="D91" s="307">
        <f>D103</f>
        <v>10000</v>
      </c>
      <c r="E91" s="307">
        <f t="shared" ref="E91:M91" si="19">E103</f>
        <v>127000</v>
      </c>
      <c r="F91" s="307">
        <f t="shared" si="19"/>
        <v>40000</v>
      </c>
      <c r="G91" s="307">
        <f t="shared" si="19"/>
        <v>136000</v>
      </c>
      <c r="H91" s="307">
        <f t="shared" si="19"/>
        <v>61000</v>
      </c>
      <c r="I91" s="307">
        <f t="shared" si="19"/>
        <v>114000</v>
      </c>
      <c r="J91" s="307">
        <f t="shared" si="19"/>
        <v>58000</v>
      </c>
      <c r="K91" s="307">
        <f t="shared" si="19"/>
        <v>7000</v>
      </c>
      <c r="L91" s="307">
        <f t="shared" si="19"/>
        <v>14000</v>
      </c>
      <c r="M91" s="307">
        <f t="shared" si="19"/>
        <v>0</v>
      </c>
    </row>
    <row r="92" spans="2:13" x14ac:dyDescent="0.25">
      <c r="B92" s="101" t="s">
        <v>158</v>
      </c>
      <c r="C92" s="306" t="s">
        <v>92</v>
      </c>
      <c r="D92" s="307">
        <f>D106</f>
        <v>74000</v>
      </c>
      <c r="E92" s="307">
        <f t="shared" ref="E92:M92" si="20">E106</f>
        <v>166000</v>
      </c>
      <c r="F92" s="307">
        <f t="shared" si="20"/>
        <v>160000</v>
      </c>
      <c r="G92" s="307">
        <f t="shared" si="20"/>
        <v>98000</v>
      </c>
      <c r="H92" s="307">
        <f t="shared" si="20"/>
        <v>78000</v>
      </c>
      <c r="I92" s="307">
        <f t="shared" si="20"/>
        <v>111000</v>
      </c>
      <c r="J92" s="307">
        <f t="shared" si="20"/>
        <v>143000</v>
      </c>
      <c r="K92" s="307">
        <f t="shared" si="20"/>
        <v>26000</v>
      </c>
      <c r="L92" s="307">
        <f t="shared" si="20"/>
        <v>84000</v>
      </c>
      <c r="M92" s="307">
        <f t="shared" si="20"/>
        <v>40000</v>
      </c>
    </row>
    <row r="93" spans="2:13" x14ac:dyDescent="0.25">
      <c r="B93" s="101" t="s">
        <v>159</v>
      </c>
      <c r="C93" s="306" t="s">
        <v>92</v>
      </c>
      <c r="D93" s="307">
        <f>D108</f>
        <v>21000</v>
      </c>
      <c r="E93" s="307">
        <f t="shared" ref="E93:M93" si="21">E108</f>
        <v>21000</v>
      </c>
      <c r="F93" s="307">
        <f t="shared" si="21"/>
        <v>49000</v>
      </c>
      <c r="G93" s="307">
        <f t="shared" si="21"/>
        <v>31000</v>
      </c>
      <c r="H93" s="307">
        <f t="shared" si="21"/>
        <v>9000</v>
      </c>
      <c r="I93" s="307">
        <f t="shared" si="21"/>
        <v>4000</v>
      </c>
      <c r="J93" s="307">
        <f t="shared" si="21"/>
        <v>3000</v>
      </c>
      <c r="K93" s="307">
        <f t="shared" si="21"/>
        <v>9000</v>
      </c>
      <c r="L93" s="307">
        <f t="shared" si="21"/>
        <v>15000</v>
      </c>
      <c r="M93" s="307">
        <f t="shared" si="21"/>
        <v>5000</v>
      </c>
    </row>
    <row r="94" spans="2:13" x14ac:dyDescent="0.25">
      <c r="B94" s="101" t="s">
        <v>168</v>
      </c>
      <c r="C94" s="306" t="s">
        <v>92</v>
      </c>
      <c r="D94" s="307">
        <f>D105</f>
        <v>9000</v>
      </c>
      <c r="E94" s="307">
        <f t="shared" ref="E94:M94" si="22">E105</f>
        <v>15000</v>
      </c>
      <c r="F94" s="307">
        <f t="shared" si="22"/>
        <v>44000</v>
      </c>
      <c r="G94" s="307">
        <f t="shared" si="22"/>
        <v>26000</v>
      </c>
      <c r="H94" s="307">
        <f t="shared" si="22"/>
        <v>1000</v>
      </c>
      <c r="I94" s="307">
        <f t="shared" si="22"/>
        <v>16000</v>
      </c>
      <c r="J94" s="307">
        <f t="shared" si="22"/>
        <v>15000</v>
      </c>
      <c r="K94" s="307">
        <f t="shared" si="22"/>
        <v>9000</v>
      </c>
      <c r="L94" s="307">
        <f t="shared" si="22"/>
        <v>0</v>
      </c>
      <c r="M94" s="307">
        <f t="shared" si="22"/>
        <v>87000</v>
      </c>
    </row>
    <row r="95" spans="2:13" x14ac:dyDescent="0.25">
      <c r="B95" s="101" t="s">
        <v>177</v>
      </c>
      <c r="C95" s="306" t="s">
        <v>92</v>
      </c>
      <c r="D95" s="307">
        <f>D104+D107</f>
        <v>238000</v>
      </c>
      <c r="E95" s="307">
        <f t="shared" ref="E95:M95" si="23">E104+E107</f>
        <v>239000</v>
      </c>
      <c r="F95" s="307">
        <f t="shared" si="23"/>
        <v>215000</v>
      </c>
      <c r="G95" s="307">
        <f t="shared" si="23"/>
        <v>150000</v>
      </c>
      <c r="H95" s="307">
        <f t="shared" si="23"/>
        <v>117000</v>
      </c>
      <c r="I95" s="307">
        <f t="shared" si="23"/>
        <v>78000</v>
      </c>
      <c r="J95" s="307">
        <f t="shared" si="23"/>
        <v>42000</v>
      </c>
      <c r="K95" s="307">
        <f t="shared" si="23"/>
        <v>56000</v>
      </c>
      <c r="L95" s="307">
        <f t="shared" si="23"/>
        <v>68000</v>
      </c>
      <c r="M95" s="307">
        <f t="shared" si="23"/>
        <v>93000</v>
      </c>
    </row>
    <row r="96" spans="2:13" x14ac:dyDescent="0.25">
      <c r="B96" s="99" t="s">
        <v>285</v>
      </c>
      <c r="C96" s="306" t="s">
        <v>92</v>
      </c>
      <c r="D96" s="305">
        <f t="shared" ref="D96:M96" si="24">SUM(D90:D95)</f>
        <v>625000</v>
      </c>
      <c r="E96" s="305">
        <f t="shared" si="24"/>
        <v>1007000</v>
      </c>
      <c r="F96" s="305">
        <f t="shared" si="24"/>
        <v>860000</v>
      </c>
      <c r="G96" s="305">
        <f t="shared" si="24"/>
        <v>936000</v>
      </c>
      <c r="H96" s="305">
        <f t="shared" si="24"/>
        <v>588000</v>
      </c>
      <c r="I96" s="305">
        <f t="shared" si="24"/>
        <v>731000</v>
      </c>
      <c r="J96" s="305">
        <f t="shared" si="24"/>
        <v>579000</v>
      </c>
      <c r="K96" s="305">
        <f t="shared" si="24"/>
        <v>502000</v>
      </c>
      <c r="L96" s="305">
        <f t="shared" si="24"/>
        <v>674000</v>
      </c>
      <c r="M96" s="305">
        <f t="shared" si="24"/>
        <v>552000</v>
      </c>
    </row>
    <row r="97" spans="2:13" ht="20.25" customHeight="1" x14ac:dyDescent="0.25">
      <c r="B97" s="453" t="s">
        <v>198</v>
      </c>
      <c r="C97" s="453"/>
      <c r="D97" s="453"/>
      <c r="E97" s="453"/>
      <c r="F97" s="453"/>
      <c r="G97" s="453"/>
      <c r="H97" s="453"/>
      <c r="I97" s="453"/>
      <c r="J97" s="453"/>
      <c r="K97" s="453"/>
      <c r="L97" s="453"/>
      <c r="M97" s="453"/>
    </row>
    <row r="98" spans="2:13" ht="19.5" customHeight="1" x14ac:dyDescent="0.25">
      <c r="B98" s="454" t="s">
        <v>566</v>
      </c>
      <c r="C98" s="381"/>
      <c r="D98" s="381"/>
      <c r="E98" s="381"/>
      <c r="F98" s="381"/>
      <c r="G98" s="381"/>
      <c r="H98" s="381"/>
      <c r="I98" s="381"/>
      <c r="J98" s="381"/>
      <c r="K98" s="381"/>
      <c r="L98" s="381"/>
      <c r="M98" s="381"/>
    </row>
    <row r="99" spans="2:13" x14ac:dyDescent="0.25">
      <c r="B99" s="1"/>
    </row>
    <row r="100" spans="2:13" x14ac:dyDescent="0.25">
      <c r="B100" s="530" t="s">
        <v>564</v>
      </c>
      <c r="C100" s="531"/>
      <c r="D100" s="531"/>
      <c r="E100" s="531"/>
      <c r="F100" s="531"/>
      <c r="G100" s="531"/>
      <c r="H100" s="531"/>
    </row>
    <row r="101" spans="2:13" x14ac:dyDescent="0.25">
      <c r="B101" s="446"/>
      <c r="C101" s="425"/>
      <c r="D101" s="425"/>
      <c r="E101" s="425"/>
      <c r="F101" s="425"/>
      <c r="G101" s="425"/>
      <c r="H101" s="425"/>
    </row>
    <row r="102" spans="2:13" x14ac:dyDescent="0.25">
      <c r="B102" s="447" t="s">
        <v>516</v>
      </c>
      <c r="C102" s="447" t="s">
        <v>353</v>
      </c>
      <c r="D102" s="449" t="s">
        <v>508</v>
      </c>
      <c r="E102" s="383" t="s">
        <v>509</v>
      </c>
      <c r="F102" s="383" t="s">
        <v>350</v>
      </c>
      <c r="G102" s="383" t="s">
        <v>510</v>
      </c>
      <c r="H102" s="434" t="s">
        <v>511</v>
      </c>
      <c r="I102" s="442" t="s">
        <v>87</v>
      </c>
      <c r="J102" s="442" t="s">
        <v>88</v>
      </c>
      <c r="K102" s="442" t="s">
        <v>89</v>
      </c>
      <c r="L102" s="442" t="s">
        <v>90</v>
      </c>
      <c r="M102" s="442" t="s">
        <v>95</v>
      </c>
    </row>
    <row r="103" spans="2:13" x14ac:dyDescent="0.25">
      <c r="B103" s="448" t="s">
        <v>555</v>
      </c>
      <c r="C103" s="448" t="s">
        <v>92</v>
      </c>
      <c r="D103" s="450">
        <v>10000</v>
      </c>
      <c r="E103" s="450">
        <v>127000</v>
      </c>
      <c r="F103" s="450">
        <v>40000</v>
      </c>
      <c r="G103" s="450">
        <v>136000</v>
      </c>
      <c r="H103" s="450">
        <v>61000</v>
      </c>
      <c r="I103" s="403">
        <v>114000</v>
      </c>
      <c r="J103" s="403">
        <v>58000</v>
      </c>
      <c r="K103" s="393">
        <v>7000</v>
      </c>
      <c r="L103" s="393">
        <v>14000</v>
      </c>
      <c r="M103" s="393">
        <v>0</v>
      </c>
    </row>
    <row r="104" spans="2:13" x14ac:dyDescent="0.25">
      <c r="B104" s="448" t="s">
        <v>556</v>
      </c>
      <c r="C104" s="448" t="s">
        <v>92</v>
      </c>
      <c r="D104" s="450">
        <v>52000</v>
      </c>
      <c r="E104" s="450">
        <v>26000</v>
      </c>
      <c r="F104" s="450">
        <v>38000</v>
      </c>
      <c r="G104" s="450">
        <v>57000</v>
      </c>
      <c r="H104" s="450">
        <v>20000</v>
      </c>
      <c r="I104" s="403">
        <v>42000</v>
      </c>
      <c r="J104" s="403">
        <v>21000</v>
      </c>
      <c r="K104" s="393">
        <v>7000</v>
      </c>
      <c r="L104" s="393">
        <v>3000</v>
      </c>
      <c r="M104" s="393">
        <v>38000</v>
      </c>
    </row>
    <row r="105" spans="2:13" x14ac:dyDescent="0.25">
      <c r="B105" s="448" t="s">
        <v>561</v>
      </c>
      <c r="C105" s="448" t="s">
        <v>92</v>
      </c>
      <c r="D105" s="450">
        <v>9000</v>
      </c>
      <c r="E105" s="450">
        <v>15000</v>
      </c>
      <c r="F105" s="450">
        <v>44000</v>
      </c>
      <c r="G105" s="450">
        <v>26000</v>
      </c>
      <c r="H105" s="450">
        <v>1000</v>
      </c>
      <c r="I105" s="403">
        <v>16000</v>
      </c>
      <c r="J105" s="403">
        <v>15000</v>
      </c>
      <c r="K105" s="393">
        <v>9000</v>
      </c>
      <c r="L105" s="393">
        <v>0</v>
      </c>
      <c r="M105" s="393">
        <v>87000</v>
      </c>
    </row>
    <row r="106" spans="2:13" x14ac:dyDescent="0.25">
      <c r="B106" s="448" t="s">
        <v>558</v>
      </c>
      <c r="C106" s="448" t="s">
        <v>92</v>
      </c>
      <c r="D106" s="450">
        <v>74000</v>
      </c>
      <c r="E106" s="450">
        <v>166000</v>
      </c>
      <c r="F106" s="450">
        <v>160000</v>
      </c>
      <c r="G106" s="450">
        <v>98000</v>
      </c>
      <c r="H106" s="450">
        <v>78000</v>
      </c>
      <c r="I106" s="403">
        <v>111000</v>
      </c>
      <c r="J106" s="403">
        <v>143000</v>
      </c>
      <c r="K106" s="393">
        <v>26000</v>
      </c>
      <c r="L106" s="393">
        <v>84000</v>
      </c>
      <c r="M106" s="393">
        <v>40000</v>
      </c>
    </row>
    <row r="107" spans="2:13" x14ac:dyDescent="0.25">
      <c r="B107" s="448" t="s">
        <v>557</v>
      </c>
      <c r="C107" s="448" t="s">
        <v>92</v>
      </c>
      <c r="D107" s="450">
        <v>186000</v>
      </c>
      <c r="E107" s="450">
        <v>213000</v>
      </c>
      <c r="F107" s="450">
        <v>177000</v>
      </c>
      <c r="G107" s="450">
        <v>93000</v>
      </c>
      <c r="H107" s="450">
        <v>97000</v>
      </c>
      <c r="I107" s="403">
        <v>36000</v>
      </c>
      <c r="J107" s="403">
        <v>21000</v>
      </c>
      <c r="K107" s="393">
        <v>49000</v>
      </c>
      <c r="L107" s="393">
        <v>65000</v>
      </c>
      <c r="M107" s="393">
        <v>55000</v>
      </c>
    </row>
    <row r="108" spans="2:13" x14ac:dyDescent="0.25">
      <c r="B108" s="448" t="s">
        <v>562</v>
      </c>
      <c r="C108" s="448" t="s">
        <v>92</v>
      </c>
      <c r="D108" s="450">
        <v>21000</v>
      </c>
      <c r="E108" s="450">
        <v>21000</v>
      </c>
      <c r="F108" s="450">
        <v>49000</v>
      </c>
      <c r="G108" s="450">
        <v>31000</v>
      </c>
      <c r="H108" s="450">
        <v>9000</v>
      </c>
      <c r="I108" s="403">
        <v>4000</v>
      </c>
      <c r="J108" s="403">
        <v>3000</v>
      </c>
      <c r="K108" s="393">
        <v>9000</v>
      </c>
      <c r="L108" s="393">
        <v>15000</v>
      </c>
      <c r="M108" s="393">
        <v>5000</v>
      </c>
    </row>
    <row r="109" spans="2:13" ht="31.5" x14ac:dyDescent="0.25">
      <c r="B109" s="448" t="s">
        <v>563</v>
      </c>
      <c r="C109" s="448" t="s">
        <v>92</v>
      </c>
      <c r="D109" s="450">
        <v>273000</v>
      </c>
      <c r="E109" s="450">
        <v>439000</v>
      </c>
      <c r="F109" s="450">
        <v>352000</v>
      </c>
      <c r="G109" s="450">
        <v>495000</v>
      </c>
      <c r="H109" s="450">
        <v>322000</v>
      </c>
      <c r="I109" s="403">
        <v>408000</v>
      </c>
      <c r="J109" s="403">
        <v>318000</v>
      </c>
      <c r="K109" s="393">
        <v>395000</v>
      </c>
      <c r="L109" s="393">
        <v>493000</v>
      </c>
      <c r="M109" s="393">
        <v>327000</v>
      </c>
    </row>
    <row r="110" spans="2:13" x14ac:dyDescent="0.25">
      <c r="B110" s="451" t="s">
        <v>202</v>
      </c>
      <c r="C110" s="448" t="s">
        <v>92</v>
      </c>
      <c r="D110" s="270">
        <f>SUM(D103:D109)</f>
        <v>625000</v>
      </c>
      <c r="E110" s="270">
        <f t="shared" ref="E110:M110" si="25">SUM(E103:E109)</f>
        <v>1007000</v>
      </c>
      <c r="F110" s="270">
        <f t="shared" si="25"/>
        <v>860000</v>
      </c>
      <c r="G110" s="270">
        <f t="shared" si="25"/>
        <v>936000</v>
      </c>
      <c r="H110" s="270">
        <f t="shared" si="25"/>
        <v>588000</v>
      </c>
      <c r="I110" s="270">
        <f t="shared" si="25"/>
        <v>731000</v>
      </c>
      <c r="J110" s="270">
        <f t="shared" si="25"/>
        <v>579000</v>
      </c>
      <c r="K110" s="270">
        <f t="shared" si="25"/>
        <v>502000</v>
      </c>
      <c r="L110" s="270">
        <f t="shared" si="25"/>
        <v>674000</v>
      </c>
      <c r="M110" s="270">
        <f t="shared" si="25"/>
        <v>552000</v>
      </c>
    </row>
    <row r="111" spans="2:13" x14ac:dyDescent="0.25">
      <c r="B111" s="368" t="s">
        <v>572</v>
      </c>
    </row>
    <row r="112" spans="2:13" x14ac:dyDescent="0.25">
      <c r="B112" s="452" t="s">
        <v>573</v>
      </c>
    </row>
    <row r="113" spans="2:13" x14ac:dyDescent="0.25">
      <c r="B113" s="452" t="s">
        <v>574</v>
      </c>
    </row>
    <row r="114" spans="2:13" x14ac:dyDescent="0.25">
      <c r="B114" s="1" t="s">
        <v>565</v>
      </c>
    </row>
    <row r="115" spans="2:13" x14ac:dyDescent="0.25">
      <c r="B115" s="1"/>
    </row>
    <row r="116" spans="2:13" x14ac:dyDescent="0.25">
      <c r="B116" s="210" t="s">
        <v>518</v>
      </c>
    </row>
    <row r="117" spans="2:13" x14ac:dyDescent="0.25">
      <c r="B117" s="210" t="s">
        <v>475</v>
      </c>
      <c r="C117" s="362"/>
      <c r="D117" s="362"/>
      <c r="E117" s="68"/>
      <c r="F117" s="362"/>
    </row>
    <row r="118" spans="2:13" x14ac:dyDescent="0.25">
      <c r="B118" s="210"/>
      <c r="C118" s="362"/>
      <c r="D118" s="362"/>
      <c r="E118" s="68"/>
      <c r="F118" s="362"/>
    </row>
    <row r="119" spans="2:13" ht="15.75" customHeight="1" x14ac:dyDescent="0.25">
      <c r="B119" s="532" t="s">
        <v>341</v>
      </c>
      <c r="C119" s="527" t="s">
        <v>97</v>
      </c>
      <c r="D119" s="528"/>
      <c r="E119" s="528"/>
      <c r="F119" s="528"/>
      <c r="G119" s="528"/>
      <c r="H119" s="528"/>
      <c r="I119" s="528"/>
      <c r="J119" s="528"/>
      <c r="K119" s="528"/>
      <c r="L119" s="528"/>
      <c r="M119" s="529"/>
    </row>
    <row r="120" spans="2:13" x14ac:dyDescent="0.25">
      <c r="B120" s="532"/>
      <c r="C120" s="386" t="s">
        <v>83</v>
      </c>
      <c r="D120" s="387" t="s">
        <v>93</v>
      </c>
      <c r="E120" s="387" t="s">
        <v>94</v>
      </c>
      <c r="F120" s="385" t="s">
        <v>84</v>
      </c>
      <c r="G120" s="385" t="s">
        <v>85</v>
      </c>
      <c r="H120" s="385" t="s">
        <v>86</v>
      </c>
      <c r="I120" s="385" t="s">
        <v>87</v>
      </c>
      <c r="J120" s="385" t="s">
        <v>88</v>
      </c>
      <c r="K120" s="385" t="s">
        <v>89</v>
      </c>
      <c r="L120" s="385" t="s">
        <v>90</v>
      </c>
      <c r="M120" s="385" t="s">
        <v>95</v>
      </c>
    </row>
    <row r="121" spans="2:13" x14ac:dyDescent="0.25">
      <c r="B121" s="219" t="s">
        <v>348</v>
      </c>
      <c r="C121" s="219" t="s">
        <v>92</v>
      </c>
      <c r="D121" s="394">
        <v>10300000</v>
      </c>
      <c r="E121" s="394">
        <v>12650000</v>
      </c>
      <c r="F121" s="394">
        <v>18340000</v>
      </c>
      <c r="G121" s="394">
        <v>20376000</v>
      </c>
      <c r="H121" s="394">
        <v>21091000</v>
      </c>
      <c r="I121" s="394">
        <v>24326000</v>
      </c>
      <c r="J121" s="394">
        <v>25341000</v>
      </c>
      <c r="K121" s="394">
        <v>24971000</v>
      </c>
      <c r="L121" s="394">
        <v>23006000</v>
      </c>
      <c r="M121" s="394">
        <v>22872000</v>
      </c>
    </row>
    <row r="122" spans="2:13" x14ac:dyDescent="0.25">
      <c r="B122" s="211" t="s">
        <v>143</v>
      </c>
      <c r="C122" s="211" t="s">
        <v>92</v>
      </c>
      <c r="D122" s="395">
        <v>0</v>
      </c>
      <c r="E122" s="395">
        <v>0</v>
      </c>
      <c r="F122" s="395">
        <v>0</v>
      </c>
      <c r="G122" s="395">
        <v>0</v>
      </c>
      <c r="H122" s="395">
        <v>0</v>
      </c>
      <c r="I122" s="395">
        <v>0</v>
      </c>
      <c r="J122" s="395">
        <v>0</v>
      </c>
      <c r="K122" s="395">
        <v>0</v>
      </c>
      <c r="L122" s="395">
        <v>0</v>
      </c>
      <c r="M122" s="395">
        <v>0</v>
      </c>
    </row>
    <row r="123" spans="2:13" x14ac:dyDescent="0.25">
      <c r="B123" s="211" t="s">
        <v>144</v>
      </c>
      <c r="C123" s="211" t="s">
        <v>92</v>
      </c>
      <c r="D123" s="395">
        <f t="shared" ref="D123:M123" si="26">$C$176/$C$180*D$121</f>
        <v>107296.74700506654</v>
      </c>
      <c r="E123" s="395">
        <f t="shared" si="26"/>
        <v>131777.07277806714</v>
      </c>
      <c r="F123" s="307">
        <f t="shared" si="26"/>
        <v>191050.71262843887</v>
      </c>
      <c r="G123" s="395">
        <f t="shared" si="26"/>
        <v>212260.05019177045</v>
      </c>
      <c r="H123" s="266">
        <f t="shared" si="26"/>
        <v>219708.3195227047</v>
      </c>
      <c r="I123" s="266">
        <f t="shared" si="26"/>
        <v>253407.83181021831</v>
      </c>
      <c r="J123" s="266">
        <f t="shared" si="26"/>
        <v>263981.24911217391</v>
      </c>
      <c r="K123" s="266">
        <f t="shared" si="26"/>
        <v>260126.89994791424</v>
      </c>
      <c r="L123" s="266">
        <f t="shared" si="26"/>
        <v>239657.18073772435</v>
      </c>
      <c r="M123" s="266">
        <f t="shared" si="26"/>
        <v>238261.28131066816</v>
      </c>
    </row>
    <row r="124" spans="2:13" x14ac:dyDescent="0.25">
      <c r="B124" s="211" t="s">
        <v>145</v>
      </c>
      <c r="C124" s="211" t="s">
        <v>92</v>
      </c>
      <c r="D124" s="395">
        <v>0</v>
      </c>
      <c r="E124" s="395">
        <v>0</v>
      </c>
      <c r="F124" s="395">
        <v>0</v>
      </c>
      <c r="G124" s="395">
        <v>0</v>
      </c>
      <c r="H124" s="395">
        <v>0</v>
      </c>
      <c r="I124" s="395">
        <v>0</v>
      </c>
      <c r="J124" s="395">
        <v>0</v>
      </c>
      <c r="K124" s="395">
        <v>0</v>
      </c>
      <c r="L124" s="395">
        <v>0</v>
      </c>
      <c r="M124" s="395">
        <v>0</v>
      </c>
    </row>
    <row r="125" spans="2:13" x14ac:dyDescent="0.25">
      <c r="B125" s="211" t="s">
        <v>146</v>
      </c>
      <c r="C125" s="211" t="s">
        <v>92</v>
      </c>
      <c r="D125" s="395">
        <v>0</v>
      </c>
      <c r="E125" s="395">
        <v>0</v>
      </c>
      <c r="F125" s="395">
        <v>0</v>
      </c>
      <c r="G125" s="395">
        <v>0</v>
      </c>
      <c r="H125" s="395">
        <v>0</v>
      </c>
      <c r="I125" s="395">
        <v>0</v>
      </c>
      <c r="J125" s="395">
        <v>0</v>
      </c>
      <c r="K125" s="395">
        <v>0</v>
      </c>
      <c r="L125" s="395">
        <v>0</v>
      </c>
      <c r="M125" s="395">
        <v>0</v>
      </c>
    </row>
    <row r="126" spans="2:13" x14ac:dyDescent="0.25">
      <c r="B126" s="211" t="s">
        <v>147</v>
      </c>
      <c r="C126" s="211" t="s">
        <v>92</v>
      </c>
      <c r="D126" s="395">
        <v>0</v>
      </c>
      <c r="E126" s="395">
        <v>0</v>
      </c>
      <c r="F126" s="395">
        <v>0</v>
      </c>
      <c r="G126" s="395">
        <v>0</v>
      </c>
      <c r="H126" s="395">
        <v>0</v>
      </c>
      <c r="I126" s="395">
        <v>0</v>
      </c>
      <c r="J126" s="395">
        <v>0</v>
      </c>
      <c r="K126" s="395">
        <v>0</v>
      </c>
      <c r="L126" s="395">
        <v>0</v>
      </c>
      <c r="M126" s="395">
        <v>0</v>
      </c>
    </row>
    <row r="127" spans="2:13" x14ac:dyDescent="0.25">
      <c r="B127" s="211" t="s">
        <v>148</v>
      </c>
      <c r="C127" s="211" t="s">
        <v>92</v>
      </c>
      <c r="D127" s="395">
        <v>0</v>
      </c>
      <c r="E127" s="395">
        <v>0</v>
      </c>
      <c r="F127" s="395">
        <v>0</v>
      </c>
      <c r="G127" s="395">
        <v>0</v>
      </c>
      <c r="H127" s="395">
        <v>0</v>
      </c>
      <c r="I127" s="395">
        <v>0</v>
      </c>
      <c r="J127" s="395">
        <v>0</v>
      </c>
      <c r="K127" s="395">
        <v>0</v>
      </c>
      <c r="L127" s="395">
        <v>0</v>
      </c>
      <c r="M127" s="395">
        <v>0</v>
      </c>
    </row>
    <row r="128" spans="2:13" x14ac:dyDescent="0.25">
      <c r="B128" s="211" t="s">
        <v>149</v>
      </c>
      <c r="C128" s="211" t="s">
        <v>92</v>
      </c>
      <c r="D128" s="395">
        <f t="shared" ref="D128:M128" si="27">$C$173/$C$180*D121</f>
        <v>2971632.1795539563</v>
      </c>
      <c r="E128" s="395">
        <f t="shared" si="27"/>
        <v>3649625.9292580141</v>
      </c>
      <c r="F128" s="307">
        <f t="shared" si="27"/>
        <v>5291236.3274776265</v>
      </c>
      <c r="G128" s="395">
        <f t="shared" si="27"/>
        <v>5878638.5719020786</v>
      </c>
      <c r="H128" s="266">
        <f t="shared" si="27"/>
        <v>6084921.7765992703</v>
      </c>
      <c r="I128" s="266">
        <f t="shared" si="27"/>
        <v>7018245.0873620911</v>
      </c>
      <c r="J128" s="266">
        <f t="shared" si="27"/>
        <v>7311080.6856385246</v>
      </c>
      <c r="K128" s="266">
        <f t="shared" si="27"/>
        <v>7204332.7335574599</v>
      </c>
      <c r="L128" s="266">
        <f t="shared" si="27"/>
        <v>6637414.5556134284</v>
      </c>
      <c r="M128" s="404">
        <f t="shared" si="27"/>
        <v>6598754.4864813676</v>
      </c>
    </row>
    <row r="129" spans="2:13" x14ac:dyDescent="0.25">
      <c r="B129" s="211" t="s">
        <v>362</v>
      </c>
      <c r="C129" s="211" t="s">
        <v>92</v>
      </c>
      <c r="D129" s="395">
        <v>0</v>
      </c>
      <c r="E129" s="395">
        <v>0</v>
      </c>
      <c r="F129" s="395">
        <v>0</v>
      </c>
      <c r="G129" s="395">
        <v>0</v>
      </c>
      <c r="H129" s="395">
        <v>0</v>
      </c>
      <c r="I129" s="395">
        <v>0</v>
      </c>
      <c r="J129" s="395">
        <v>0</v>
      </c>
      <c r="K129" s="395">
        <v>0</v>
      </c>
      <c r="L129" s="395">
        <v>0</v>
      </c>
      <c r="M129" s="395">
        <v>0</v>
      </c>
    </row>
    <row r="130" spans="2:13" x14ac:dyDescent="0.25">
      <c r="B130" s="211" t="s">
        <v>152</v>
      </c>
      <c r="C130" s="211" t="s">
        <v>92</v>
      </c>
      <c r="D130" s="395">
        <v>0</v>
      </c>
      <c r="E130" s="395">
        <v>0</v>
      </c>
      <c r="F130" s="395">
        <v>0</v>
      </c>
      <c r="G130" s="395">
        <v>0</v>
      </c>
      <c r="H130" s="395">
        <v>0</v>
      </c>
      <c r="I130" s="395">
        <v>0</v>
      </c>
      <c r="J130" s="395">
        <v>0</v>
      </c>
      <c r="K130" s="395">
        <v>0</v>
      </c>
      <c r="L130" s="395">
        <v>0</v>
      </c>
      <c r="M130" s="395">
        <v>0</v>
      </c>
    </row>
    <row r="131" spans="2:13" x14ac:dyDescent="0.25">
      <c r="B131" s="211" t="s">
        <v>153</v>
      </c>
      <c r="C131" s="211" t="s">
        <v>92</v>
      </c>
      <c r="D131" s="395">
        <f t="shared" ref="D131:M131" si="28">$C$175/$C$180*D121</f>
        <v>111198.44689615985</v>
      </c>
      <c r="E131" s="395">
        <f t="shared" si="28"/>
        <v>136568.9663336332</v>
      </c>
      <c r="F131" s="307">
        <f t="shared" si="28"/>
        <v>197998.01126947298</v>
      </c>
      <c r="G131" s="395">
        <f t="shared" si="28"/>
        <v>219978.59747147118</v>
      </c>
      <c r="H131" s="266">
        <f t="shared" si="28"/>
        <v>227697.71295989392</v>
      </c>
      <c r="I131" s="266">
        <f t="shared" si="28"/>
        <v>262622.66205786256</v>
      </c>
      <c r="J131" s="266">
        <f t="shared" si="28"/>
        <v>273580.56726170745</v>
      </c>
      <c r="K131" s="266">
        <f t="shared" si="28"/>
        <v>269586.05994602013</v>
      </c>
      <c r="L131" s="266">
        <f t="shared" si="28"/>
        <v>248371.98731000518</v>
      </c>
      <c r="M131" s="266">
        <f t="shared" si="28"/>
        <v>246925.3279037833</v>
      </c>
    </row>
    <row r="132" spans="2:13" x14ac:dyDescent="0.25">
      <c r="B132" s="211" t="s">
        <v>154</v>
      </c>
      <c r="C132" s="211" t="s">
        <v>92</v>
      </c>
      <c r="D132" s="395">
        <f t="shared" ref="D132:M132" si="29">$C$170/$C$180*D121</f>
        <v>3450565.841185662</v>
      </c>
      <c r="E132" s="395">
        <f t="shared" si="29"/>
        <v>4237830.86320375</v>
      </c>
      <c r="F132" s="307">
        <f t="shared" si="29"/>
        <v>6144017.235664567</v>
      </c>
      <c r="G132" s="395">
        <f t="shared" si="29"/>
        <v>6826090.2504853448</v>
      </c>
      <c r="H132" s="266">
        <f t="shared" si="29"/>
        <v>7065619.8210142516</v>
      </c>
      <c r="I132" s="266">
        <f t="shared" si="29"/>
        <v>8149365.5002604285</v>
      </c>
      <c r="J132" s="266">
        <f t="shared" si="29"/>
        <v>8489396.9884937722</v>
      </c>
      <c r="K132" s="266">
        <f t="shared" si="29"/>
        <v>8365444.623324967</v>
      </c>
      <c r="L132" s="266">
        <f t="shared" si="29"/>
        <v>7707157.062360907</v>
      </c>
      <c r="M132" s="266">
        <f t="shared" si="29"/>
        <v>7662266.205786258</v>
      </c>
    </row>
    <row r="133" spans="2:13" x14ac:dyDescent="0.25">
      <c r="B133" s="211" t="s">
        <v>155</v>
      </c>
      <c r="C133" s="211" t="s">
        <v>92</v>
      </c>
      <c r="D133" s="395">
        <v>0</v>
      </c>
      <c r="E133" s="395">
        <v>0</v>
      </c>
      <c r="F133" s="395">
        <v>0</v>
      </c>
      <c r="G133" s="395">
        <v>0</v>
      </c>
      <c r="H133" s="395">
        <v>0</v>
      </c>
      <c r="I133" s="395">
        <v>0</v>
      </c>
      <c r="J133" s="395">
        <v>0</v>
      </c>
      <c r="K133" s="395">
        <v>0</v>
      </c>
      <c r="L133" s="395">
        <v>0</v>
      </c>
      <c r="M133" s="395">
        <v>0</v>
      </c>
    </row>
    <row r="134" spans="2:13" x14ac:dyDescent="0.25">
      <c r="B134" s="211" t="s">
        <v>156</v>
      </c>
      <c r="C134" s="211" t="s">
        <v>92</v>
      </c>
      <c r="D134" s="395">
        <v>0</v>
      </c>
      <c r="E134" s="395">
        <v>0</v>
      </c>
      <c r="F134" s="395">
        <v>0</v>
      </c>
      <c r="G134" s="395">
        <v>0</v>
      </c>
      <c r="H134" s="395">
        <v>0</v>
      </c>
      <c r="I134" s="395">
        <v>0</v>
      </c>
      <c r="J134" s="395">
        <v>0</v>
      </c>
      <c r="K134" s="395">
        <v>0</v>
      </c>
      <c r="L134" s="395">
        <v>0</v>
      </c>
      <c r="M134" s="395">
        <v>0</v>
      </c>
    </row>
    <row r="135" spans="2:13" x14ac:dyDescent="0.25">
      <c r="B135" s="211" t="s">
        <v>157</v>
      </c>
      <c r="C135" s="211" t="s">
        <v>92</v>
      </c>
      <c r="D135" s="395">
        <v>0</v>
      </c>
      <c r="E135" s="395">
        <v>0</v>
      </c>
      <c r="F135" s="395">
        <v>0</v>
      </c>
      <c r="G135" s="395">
        <v>0</v>
      </c>
      <c r="H135" s="395">
        <v>0</v>
      </c>
      <c r="I135" s="395">
        <v>0</v>
      </c>
      <c r="J135" s="395">
        <v>0</v>
      </c>
      <c r="K135" s="395">
        <v>0</v>
      </c>
      <c r="L135" s="395">
        <v>0</v>
      </c>
      <c r="M135" s="395">
        <v>0</v>
      </c>
    </row>
    <row r="136" spans="2:13" x14ac:dyDescent="0.25">
      <c r="B136" s="211" t="s">
        <v>158</v>
      </c>
      <c r="C136" s="211" t="s">
        <v>92</v>
      </c>
      <c r="D136" s="395">
        <f t="shared" ref="D136:M136" si="30">$C$174/$C$180*D121</f>
        <v>160945.12050759979</v>
      </c>
      <c r="E136" s="395">
        <f t="shared" si="30"/>
        <v>197665.60916710072</v>
      </c>
      <c r="F136" s="307">
        <f t="shared" si="30"/>
        <v>286576.06894265831</v>
      </c>
      <c r="G136" s="395">
        <f t="shared" si="30"/>
        <v>318390.07528765569</v>
      </c>
      <c r="H136" s="266">
        <f t="shared" si="30"/>
        <v>329562.47928405704</v>
      </c>
      <c r="I136" s="266">
        <f t="shared" si="30"/>
        <v>380111.74771532742</v>
      </c>
      <c r="J136" s="266">
        <f t="shared" si="30"/>
        <v>395971.87366826081</v>
      </c>
      <c r="K136" s="266">
        <f t="shared" si="30"/>
        <v>390190.34992187133</v>
      </c>
      <c r="L136" s="266">
        <f t="shared" si="30"/>
        <v>359485.7711065865</v>
      </c>
      <c r="M136" s="266">
        <f t="shared" si="30"/>
        <v>357391.92196600221</v>
      </c>
    </row>
    <row r="137" spans="2:13" x14ac:dyDescent="0.25">
      <c r="B137" s="211" t="s">
        <v>159</v>
      </c>
      <c r="C137" s="211" t="s">
        <v>92</v>
      </c>
      <c r="D137" s="395">
        <f t="shared" ref="D137:M137" si="31">$C$178/$C$180*D121</f>
        <v>138998.05862019982</v>
      </c>
      <c r="E137" s="395">
        <f t="shared" si="31"/>
        <v>170711.20791704152</v>
      </c>
      <c r="F137" s="307">
        <f t="shared" si="31"/>
        <v>247497.51408684126</v>
      </c>
      <c r="G137" s="395">
        <f t="shared" si="31"/>
        <v>274973.24683933897</v>
      </c>
      <c r="H137" s="266">
        <f t="shared" si="31"/>
        <v>284622.14119986742</v>
      </c>
      <c r="I137" s="266">
        <f t="shared" si="31"/>
        <v>328278.32757232827</v>
      </c>
      <c r="J137" s="266">
        <f t="shared" si="31"/>
        <v>341975.70907713438</v>
      </c>
      <c r="K137" s="266">
        <f t="shared" si="31"/>
        <v>336982.57493252523</v>
      </c>
      <c r="L137" s="266">
        <f t="shared" si="31"/>
        <v>310464.98413750652</v>
      </c>
      <c r="M137" s="266">
        <f t="shared" si="31"/>
        <v>308656.65987972915</v>
      </c>
    </row>
    <row r="138" spans="2:13" x14ac:dyDescent="0.25">
      <c r="B138" s="211" t="s">
        <v>160</v>
      </c>
      <c r="C138" s="211" t="s">
        <v>92</v>
      </c>
      <c r="D138" s="395">
        <v>0</v>
      </c>
      <c r="E138" s="395">
        <v>0</v>
      </c>
      <c r="F138" s="395">
        <v>0</v>
      </c>
      <c r="G138" s="395">
        <v>0</v>
      </c>
      <c r="H138" s="395">
        <v>0</v>
      </c>
      <c r="I138" s="395">
        <v>0</v>
      </c>
      <c r="J138" s="395">
        <v>0</v>
      </c>
      <c r="K138" s="395">
        <v>0</v>
      </c>
      <c r="L138" s="395">
        <v>0</v>
      </c>
      <c r="M138" s="395">
        <v>0</v>
      </c>
    </row>
    <row r="139" spans="2:13" x14ac:dyDescent="0.25">
      <c r="B139" s="211" t="s">
        <v>161</v>
      </c>
      <c r="C139" s="211" t="s">
        <v>92</v>
      </c>
      <c r="D139" s="395">
        <v>0</v>
      </c>
      <c r="E139" s="395">
        <v>0</v>
      </c>
      <c r="F139" s="395">
        <v>0</v>
      </c>
      <c r="G139" s="395">
        <v>0</v>
      </c>
      <c r="H139" s="395">
        <v>0</v>
      </c>
      <c r="I139" s="395">
        <v>0</v>
      </c>
      <c r="J139" s="395">
        <v>0</v>
      </c>
      <c r="K139" s="395">
        <v>0</v>
      </c>
      <c r="L139" s="395">
        <v>0</v>
      </c>
      <c r="M139" s="395">
        <v>0</v>
      </c>
    </row>
    <row r="140" spans="2:13" x14ac:dyDescent="0.25">
      <c r="B140" s="211" t="s">
        <v>162</v>
      </c>
      <c r="C140" s="211" t="s">
        <v>92</v>
      </c>
      <c r="D140" s="395">
        <v>0</v>
      </c>
      <c r="E140" s="395">
        <v>0</v>
      </c>
      <c r="F140" s="395">
        <v>0</v>
      </c>
      <c r="G140" s="395">
        <v>0</v>
      </c>
      <c r="H140" s="395">
        <v>0</v>
      </c>
      <c r="I140" s="395">
        <v>0</v>
      </c>
      <c r="J140" s="395">
        <v>0</v>
      </c>
      <c r="K140" s="395">
        <v>0</v>
      </c>
      <c r="L140" s="395">
        <v>0</v>
      </c>
      <c r="M140" s="395">
        <v>0</v>
      </c>
    </row>
    <row r="141" spans="2:13" x14ac:dyDescent="0.25">
      <c r="B141" s="211" t="s">
        <v>163</v>
      </c>
      <c r="C141" s="211" t="s">
        <v>92</v>
      </c>
      <c r="D141" s="395">
        <f t="shared" ref="D141:M141" si="32">$C$171/$C$180*D121</f>
        <v>1863061.6979970643</v>
      </c>
      <c r="E141" s="395">
        <f t="shared" si="32"/>
        <v>2288129.1727828025</v>
      </c>
      <c r="F141" s="307">
        <f t="shared" si="32"/>
        <v>3317335.1010938017</v>
      </c>
      <c r="G141" s="395">
        <f t="shared" si="32"/>
        <v>3685606.3260571049</v>
      </c>
      <c r="H141" s="266">
        <f t="shared" si="32"/>
        <v>3814935.366257872</v>
      </c>
      <c r="I141" s="266">
        <f t="shared" si="32"/>
        <v>4400081.4432501541</v>
      </c>
      <c r="J141" s="266">
        <f t="shared" si="32"/>
        <v>4583674.4164022915</v>
      </c>
      <c r="K141" s="266">
        <f t="shared" si="32"/>
        <v>4516748.8990956014</v>
      </c>
      <c r="L141" s="266">
        <f t="shared" si="32"/>
        <v>4161320.1382641224</v>
      </c>
      <c r="M141" s="266">
        <f t="shared" si="32"/>
        <v>4137082.2482125103</v>
      </c>
    </row>
    <row r="142" spans="2:13" x14ac:dyDescent="0.25">
      <c r="B142" s="211" t="s">
        <v>164</v>
      </c>
      <c r="C142" s="211" t="s">
        <v>92</v>
      </c>
      <c r="D142" s="395">
        <v>0</v>
      </c>
      <c r="E142" s="395">
        <v>0</v>
      </c>
      <c r="F142" s="395">
        <v>0</v>
      </c>
      <c r="G142" s="395">
        <v>0</v>
      </c>
      <c r="H142" s="395">
        <v>0</v>
      </c>
      <c r="I142" s="395">
        <v>0</v>
      </c>
      <c r="J142" s="395">
        <v>0</v>
      </c>
      <c r="K142" s="395">
        <v>0</v>
      </c>
      <c r="L142" s="395">
        <v>0</v>
      </c>
      <c r="M142" s="395">
        <v>0</v>
      </c>
    </row>
    <row r="143" spans="2:13" x14ac:dyDescent="0.25">
      <c r="B143" s="211" t="s">
        <v>165</v>
      </c>
      <c r="C143" s="211" t="s">
        <v>92</v>
      </c>
      <c r="D143" s="395">
        <v>0</v>
      </c>
      <c r="E143" s="395">
        <v>0</v>
      </c>
      <c r="F143" s="395">
        <v>0</v>
      </c>
      <c r="G143" s="395">
        <v>0</v>
      </c>
      <c r="H143" s="395">
        <v>0</v>
      </c>
      <c r="I143" s="395">
        <v>0</v>
      </c>
      <c r="J143" s="395">
        <v>0</v>
      </c>
      <c r="K143" s="395">
        <v>0</v>
      </c>
      <c r="L143" s="395">
        <v>0</v>
      </c>
      <c r="M143" s="395">
        <v>0</v>
      </c>
    </row>
    <row r="144" spans="2:13" x14ac:dyDescent="0.25">
      <c r="B144" s="211" t="s">
        <v>166</v>
      </c>
      <c r="C144" s="211" t="s">
        <v>92</v>
      </c>
      <c r="D144" s="395">
        <v>0</v>
      </c>
      <c r="E144" s="395">
        <v>0</v>
      </c>
      <c r="F144" s="395">
        <v>0</v>
      </c>
      <c r="G144" s="395">
        <v>0</v>
      </c>
      <c r="H144" s="395">
        <v>0</v>
      </c>
      <c r="I144" s="395">
        <v>0</v>
      </c>
      <c r="J144" s="395">
        <v>0</v>
      </c>
      <c r="K144" s="395">
        <v>0</v>
      </c>
      <c r="L144" s="395">
        <v>0</v>
      </c>
      <c r="M144" s="395">
        <v>0</v>
      </c>
    </row>
    <row r="145" spans="2:13" x14ac:dyDescent="0.25">
      <c r="B145" s="211" t="s">
        <v>167</v>
      </c>
      <c r="C145" s="211" t="s">
        <v>92</v>
      </c>
      <c r="D145" s="395">
        <v>0</v>
      </c>
      <c r="E145" s="395">
        <v>0</v>
      </c>
      <c r="F145" s="395">
        <v>0</v>
      </c>
      <c r="G145" s="395">
        <v>0</v>
      </c>
      <c r="H145" s="395">
        <v>0</v>
      </c>
      <c r="I145" s="395">
        <v>0</v>
      </c>
      <c r="J145" s="395">
        <v>0</v>
      </c>
      <c r="K145" s="395">
        <v>0</v>
      </c>
      <c r="L145" s="395">
        <v>0</v>
      </c>
      <c r="M145" s="395">
        <v>0</v>
      </c>
    </row>
    <row r="146" spans="2:13" x14ac:dyDescent="0.25">
      <c r="B146" s="211" t="s">
        <v>168</v>
      </c>
      <c r="C146" s="211" t="s">
        <v>92</v>
      </c>
      <c r="D146" s="395">
        <f t="shared" ref="D146:M146" si="33">$C$172/$C$180*D121</f>
        <v>1337795.350158625</v>
      </c>
      <c r="E146" s="395">
        <f t="shared" si="33"/>
        <v>1643020.5028647189</v>
      </c>
      <c r="F146" s="307">
        <f t="shared" si="33"/>
        <v>2382055.0215445808</v>
      </c>
      <c r="G146" s="395">
        <f t="shared" si="33"/>
        <v>2646496.8985273922</v>
      </c>
      <c r="H146" s="266">
        <f t="shared" si="33"/>
        <v>2739363.2747762678</v>
      </c>
      <c r="I146" s="266">
        <f t="shared" si="33"/>
        <v>3159534.9211610397</v>
      </c>
      <c r="J146" s="266">
        <f t="shared" si="33"/>
        <v>3291366.2105213315</v>
      </c>
      <c r="K146" s="266">
        <f t="shared" si="33"/>
        <v>3243309.4843505849</v>
      </c>
      <c r="L146" s="266">
        <f t="shared" si="33"/>
        <v>2988089.3034708081</v>
      </c>
      <c r="M146" s="266">
        <f t="shared" si="33"/>
        <v>2970684.9756143759</v>
      </c>
    </row>
    <row r="147" spans="2:13" x14ac:dyDescent="0.25">
      <c r="B147" s="211" t="s">
        <v>169</v>
      </c>
      <c r="C147" s="211" t="s">
        <v>92</v>
      </c>
      <c r="D147" s="395">
        <v>0</v>
      </c>
      <c r="E147" s="395">
        <v>0</v>
      </c>
      <c r="F147" s="395">
        <v>0</v>
      </c>
      <c r="G147" s="395">
        <v>0</v>
      </c>
      <c r="H147" s="395">
        <v>0</v>
      </c>
      <c r="I147" s="395">
        <v>0</v>
      </c>
      <c r="J147" s="395">
        <v>0</v>
      </c>
      <c r="K147" s="395">
        <v>0</v>
      </c>
      <c r="L147" s="395">
        <v>0</v>
      </c>
      <c r="M147" s="395">
        <v>0</v>
      </c>
    </row>
    <row r="148" spans="2:13" x14ac:dyDescent="0.25">
      <c r="B148" s="211" t="s">
        <v>170</v>
      </c>
      <c r="C148" s="211" t="s">
        <v>92</v>
      </c>
      <c r="D148" s="395">
        <f t="shared" ref="D148:M148" si="34">$C$179/$C$180*D121</f>
        <v>58525.498366399923</v>
      </c>
      <c r="E148" s="395">
        <f t="shared" si="34"/>
        <v>71878.403333491166</v>
      </c>
      <c r="F148" s="307">
        <f t="shared" si="34"/>
        <v>104209.47961551209</v>
      </c>
      <c r="G148" s="395">
        <f t="shared" si="34"/>
        <v>115778.20919551114</v>
      </c>
      <c r="H148" s="266">
        <f t="shared" si="34"/>
        <v>119840.90155783891</v>
      </c>
      <c r="I148" s="266">
        <f t="shared" si="34"/>
        <v>138222.4537146645</v>
      </c>
      <c r="J148" s="266">
        <f t="shared" si="34"/>
        <v>143989.77224300391</v>
      </c>
      <c r="K148" s="266">
        <f t="shared" si="34"/>
        <v>141887.39997158956</v>
      </c>
      <c r="L148" s="266">
        <f t="shared" si="34"/>
        <v>130722.09858421326</v>
      </c>
      <c r="M148" s="266">
        <f t="shared" si="34"/>
        <v>129960.69889672805</v>
      </c>
    </row>
    <row r="149" spans="2:13" x14ac:dyDescent="0.25">
      <c r="B149" s="211" t="s">
        <v>171</v>
      </c>
      <c r="C149" s="211" t="s">
        <v>92</v>
      </c>
      <c r="D149" s="395">
        <v>0</v>
      </c>
      <c r="E149" s="395">
        <v>0</v>
      </c>
      <c r="F149" s="395">
        <v>0</v>
      </c>
      <c r="G149" s="395">
        <v>0</v>
      </c>
      <c r="H149" s="395">
        <v>0</v>
      </c>
      <c r="I149" s="395">
        <v>0</v>
      </c>
      <c r="J149" s="395">
        <v>0</v>
      </c>
      <c r="K149" s="395">
        <v>0</v>
      </c>
      <c r="L149" s="395">
        <v>0</v>
      </c>
      <c r="M149" s="395">
        <v>0</v>
      </c>
    </row>
    <row r="150" spans="2:13" x14ac:dyDescent="0.25">
      <c r="B150" s="211" t="s">
        <v>172</v>
      </c>
      <c r="C150" s="211" t="s">
        <v>92</v>
      </c>
      <c r="D150" s="395">
        <v>0</v>
      </c>
      <c r="E150" s="395">
        <v>0</v>
      </c>
      <c r="F150" s="395">
        <v>0</v>
      </c>
      <c r="G150" s="395">
        <v>0</v>
      </c>
      <c r="H150" s="395">
        <v>0</v>
      </c>
      <c r="I150" s="395">
        <v>0</v>
      </c>
      <c r="J150" s="395">
        <v>0</v>
      </c>
      <c r="K150" s="395">
        <v>0</v>
      </c>
      <c r="L150" s="395">
        <v>0</v>
      </c>
      <c r="M150" s="395">
        <v>0</v>
      </c>
    </row>
    <row r="151" spans="2:13" x14ac:dyDescent="0.25">
      <c r="B151" s="211" t="s">
        <v>173</v>
      </c>
      <c r="C151" s="211" t="s">
        <v>92</v>
      </c>
      <c r="D151" s="395">
        <v>0</v>
      </c>
      <c r="E151" s="395">
        <v>0</v>
      </c>
      <c r="F151" s="395">
        <v>0</v>
      </c>
      <c r="G151" s="395">
        <v>0</v>
      </c>
      <c r="H151" s="395">
        <v>0</v>
      </c>
      <c r="I151" s="395">
        <v>0</v>
      </c>
      <c r="J151" s="395">
        <v>0</v>
      </c>
      <c r="K151" s="395">
        <v>0</v>
      </c>
      <c r="L151" s="395">
        <v>0</v>
      </c>
      <c r="M151" s="395">
        <v>0</v>
      </c>
    </row>
    <row r="152" spans="2:13" x14ac:dyDescent="0.25">
      <c r="B152" s="211" t="s">
        <v>193</v>
      </c>
      <c r="C152" s="211" t="s">
        <v>92</v>
      </c>
      <c r="D152" s="395">
        <v>0</v>
      </c>
      <c r="E152" s="395">
        <v>0</v>
      </c>
      <c r="F152" s="395">
        <v>0</v>
      </c>
      <c r="G152" s="395">
        <v>0</v>
      </c>
      <c r="H152" s="395">
        <v>0</v>
      </c>
      <c r="I152" s="395">
        <v>0</v>
      </c>
      <c r="J152" s="395">
        <v>0</v>
      </c>
      <c r="K152" s="395">
        <v>0</v>
      </c>
      <c r="L152" s="395">
        <v>0</v>
      </c>
      <c r="M152" s="395">
        <v>0</v>
      </c>
    </row>
    <row r="153" spans="2:13" x14ac:dyDescent="0.25">
      <c r="B153" s="211" t="s">
        <v>174</v>
      </c>
      <c r="C153" s="211" t="s">
        <v>92</v>
      </c>
      <c r="D153" s="395">
        <v>0</v>
      </c>
      <c r="E153" s="395">
        <v>0</v>
      </c>
      <c r="F153" s="395">
        <v>0</v>
      </c>
      <c r="G153" s="395">
        <v>0</v>
      </c>
      <c r="H153" s="395">
        <v>0</v>
      </c>
      <c r="I153" s="395">
        <v>0</v>
      </c>
      <c r="J153" s="395">
        <v>0</v>
      </c>
      <c r="K153" s="395">
        <v>0</v>
      </c>
      <c r="L153" s="395">
        <v>0</v>
      </c>
      <c r="M153" s="395">
        <v>0</v>
      </c>
    </row>
    <row r="154" spans="2:13" x14ac:dyDescent="0.25">
      <c r="B154" s="211" t="s">
        <v>175</v>
      </c>
      <c r="C154" s="211" t="s">
        <v>92</v>
      </c>
      <c r="D154" s="395">
        <v>0</v>
      </c>
      <c r="E154" s="395">
        <v>0</v>
      </c>
      <c r="F154" s="395">
        <v>0</v>
      </c>
      <c r="G154" s="395">
        <v>0</v>
      </c>
      <c r="H154" s="395">
        <v>0</v>
      </c>
      <c r="I154" s="395">
        <v>0</v>
      </c>
      <c r="J154" s="395">
        <v>0</v>
      </c>
      <c r="K154" s="395">
        <v>0</v>
      </c>
      <c r="L154" s="395">
        <v>0</v>
      </c>
      <c r="M154" s="395">
        <v>0</v>
      </c>
    </row>
    <row r="155" spans="2:13" x14ac:dyDescent="0.25">
      <c r="B155" s="211" t="s">
        <v>345</v>
      </c>
      <c r="C155" s="211" t="s">
        <v>92</v>
      </c>
      <c r="D155" s="395">
        <v>0</v>
      </c>
      <c r="E155" s="395">
        <v>0</v>
      </c>
      <c r="F155" s="395">
        <v>0</v>
      </c>
      <c r="G155" s="395">
        <v>0</v>
      </c>
      <c r="H155" s="395">
        <v>0</v>
      </c>
      <c r="I155" s="395">
        <v>0</v>
      </c>
      <c r="J155" s="395">
        <v>0</v>
      </c>
      <c r="K155" s="395">
        <v>0</v>
      </c>
      <c r="L155" s="395">
        <v>0</v>
      </c>
      <c r="M155" s="395">
        <v>0</v>
      </c>
    </row>
    <row r="156" spans="2:13" x14ac:dyDescent="0.25">
      <c r="B156" s="211" t="s">
        <v>177</v>
      </c>
      <c r="C156" s="211" t="s">
        <v>92</v>
      </c>
      <c r="D156" s="395">
        <f t="shared" ref="D156:M156" si="35">$C$178/$C$180*D121</f>
        <v>138998.05862019982</v>
      </c>
      <c r="E156" s="395">
        <f t="shared" si="35"/>
        <v>170711.20791704152</v>
      </c>
      <c r="F156" s="307">
        <f t="shared" si="35"/>
        <v>247497.51408684126</v>
      </c>
      <c r="G156" s="395">
        <f t="shared" si="35"/>
        <v>274973.24683933897</v>
      </c>
      <c r="H156" s="266">
        <f t="shared" si="35"/>
        <v>284622.14119986742</v>
      </c>
      <c r="I156" s="266">
        <f t="shared" si="35"/>
        <v>328278.32757232827</v>
      </c>
      <c r="J156" s="266">
        <f t="shared" si="35"/>
        <v>341975.70907713438</v>
      </c>
      <c r="K156" s="266">
        <f t="shared" si="35"/>
        <v>336982.57493252523</v>
      </c>
      <c r="L156" s="266">
        <f t="shared" si="35"/>
        <v>310464.98413750652</v>
      </c>
      <c r="M156" s="266">
        <f t="shared" si="35"/>
        <v>308656.65987972915</v>
      </c>
    </row>
    <row r="157" spans="2:13" x14ac:dyDescent="0.25">
      <c r="B157" s="397"/>
      <c r="C157" s="36"/>
      <c r="D157" s="398"/>
      <c r="E157" s="398"/>
      <c r="F157" s="398"/>
      <c r="G157" s="398"/>
      <c r="H157" s="398"/>
      <c r="I157" s="398"/>
      <c r="J157" s="398"/>
      <c r="K157" s="398"/>
      <c r="L157" s="398"/>
      <c r="M157" s="398"/>
    </row>
    <row r="158" spans="2:13" x14ac:dyDescent="0.25">
      <c r="B158" s="1" t="s">
        <v>570</v>
      </c>
      <c r="C158" s="308"/>
      <c r="D158" s="308"/>
      <c r="E158" s="308"/>
      <c r="F158" s="308"/>
      <c r="G158" s="308"/>
      <c r="H158" s="308"/>
      <c r="I158" s="308"/>
      <c r="J158" s="308"/>
      <c r="K158" s="308"/>
      <c r="L158" s="308"/>
      <c r="M158" s="308"/>
    </row>
    <row r="159" spans="2:13" x14ac:dyDescent="0.25">
      <c r="B159" s="2" t="s">
        <v>571</v>
      </c>
      <c r="C159" s="308"/>
      <c r="D159" s="308"/>
      <c r="E159" s="308"/>
      <c r="F159" s="308"/>
      <c r="G159" s="308"/>
      <c r="H159" s="308"/>
      <c r="I159" s="308"/>
      <c r="J159" s="308"/>
      <c r="K159" s="308"/>
      <c r="L159" s="308"/>
      <c r="M159" s="308"/>
    </row>
    <row r="160" spans="2:13" x14ac:dyDescent="0.25">
      <c r="B160" s="452" t="s">
        <v>574</v>
      </c>
      <c r="C160" s="308"/>
      <c r="D160" s="308"/>
      <c r="E160" s="308"/>
      <c r="F160" s="308"/>
      <c r="G160" s="308"/>
      <c r="H160" s="308"/>
      <c r="I160" s="308"/>
      <c r="J160" s="308"/>
      <c r="K160" s="308"/>
      <c r="L160" s="308"/>
      <c r="M160" s="308"/>
    </row>
    <row r="161" spans="2:13" x14ac:dyDescent="0.25">
      <c r="B161" s="1" t="s">
        <v>575</v>
      </c>
      <c r="C161" s="308"/>
      <c r="D161" s="308"/>
      <c r="E161" s="308"/>
      <c r="F161" s="308"/>
      <c r="G161" s="308"/>
      <c r="H161" s="308"/>
      <c r="I161" s="308"/>
      <c r="J161" s="308"/>
      <c r="K161" s="308"/>
      <c r="L161" s="308"/>
      <c r="M161" s="308"/>
    </row>
    <row r="162" spans="2:13" x14ac:dyDescent="0.25">
      <c r="B162" s="367" t="s">
        <v>576</v>
      </c>
      <c r="C162" s="36"/>
      <c r="D162" s="373"/>
      <c r="E162" s="373"/>
      <c r="F162" s="374"/>
      <c r="G162" s="375"/>
      <c r="H162" s="376"/>
      <c r="I162" s="376"/>
      <c r="J162" s="376"/>
      <c r="K162" s="376"/>
      <c r="L162" s="376"/>
      <c r="M162" s="376"/>
    </row>
    <row r="163" spans="2:13" x14ac:dyDescent="0.25">
      <c r="B163" s="369" t="s">
        <v>198</v>
      </c>
      <c r="C163" s="36"/>
      <c r="D163" s="373"/>
      <c r="E163" s="373"/>
      <c r="F163" s="374"/>
      <c r="G163" s="375"/>
      <c r="H163" s="376"/>
      <c r="I163" s="376"/>
      <c r="J163" s="376"/>
      <c r="K163" s="376"/>
      <c r="L163" s="376"/>
      <c r="M163" s="376"/>
    </row>
    <row r="164" spans="2:13" x14ac:dyDescent="0.25">
      <c r="B164" s="523" t="s">
        <v>578</v>
      </c>
      <c r="C164" s="523"/>
      <c r="D164" s="523"/>
      <c r="E164" s="523"/>
      <c r="F164" s="523"/>
      <c r="G164" s="523"/>
      <c r="H164" s="523"/>
      <c r="I164" s="523"/>
      <c r="J164" s="376"/>
      <c r="K164" s="376"/>
      <c r="L164" s="376"/>
      <c r="M164" s="376"/>
    </row>
    <row r="165" spans="2:13" x14ac:dyDescent="0.25">
      <c r="B165" s="523"/>
      <c r="C165" s="523"/>
      <c r="D165" s="523"/>
      <c r="E165" s="523"/>
      <c r="F165" s="523"/>
      <c r="G165" s="523"/>
      <c r="H165" s="523"/>
      <c r="I165" s="523"/>
      <c r="J165" s="376"/>
      <c r="K165" s="376"/>
      <c r="L165" s="376"/>
      <c r="M165" s="376"/>
    </row>
    <row r="166" spans="2:13" x14ac:dyDescent="0.25">
      <c r="B166" s="367"/>
      <c r="C166" s="36"/>
      <c r="D166" s="373"/>
      <c r="E166" s="373"/>
      <c r="F166" s="374"/>
      <c r="G166" s="375"/>
      <c r="H166" s="376"/>
      <c r="I166" s="376"/>
      <c r="J166" s="376"/>
      <c r="K166" s="376"/>
      <c r="L166" s="376"/>
      <c r="M166" s="376"/>
    </row>
    <row r="167" spans="2:13" x14ac:dyDescent="0.25">
      <c r="B167" s="210" t="s">
        <v>577</v>
      </c>
      <c r="E167" s="373"/>
      <c r="F167" s="374"/>
      <c r="G167" s="375"/>
      <c r="H167" s="376"/>
      <c r="I167" s="376"/>
      <c r="J167" s="376"/>
      <c r="K167" s="376"/>
      <c r="L167" s="376"/>
      <c r="M167" s="376"/>
    </row>
    <row r="168" spans="2:13" x14ac:dyDescent="0.25">
      <c r="E168" s="373"/>
      <c r="F168" s="374"/>
      <c r="G168" s="375"/>
      <c r="H168" s="376"/>
      <c r="I168" s="376"/>
      <c r="J168" s="376"/>
      <c r="K168" s="376"/>
      <c r="L168" s="376"/>
      <c r="M168" s="376"/>
    </row>
    <row r="169" spans="2:13" x14ac:dyDescent="0.25">
      <c r="B169" s="98" t="s">
        <v>194</v>
      </c>
      <c r="C169" s="99" t="s">
        <v>515</v>
      </c>
      <c r="D169" s="35"/>
      <c r="E169" s="373"/>
      <c r="F169" s="374"/>
      <c r="G169" s="375"/>
      <c r="H169" s="376"/>
      <c r="I169" s="376"/>
      <c r="J169" s="376"/>
      <c r="K169" s="376"/>
      <c r="L169" s="376"/>
      <c r="M169" s="376"/>
    </row>
    <row r="170" spans="2:13" x14ac:dyDescent="0.25">
      <c r="B170" s="101" t="s">
        <v>154</v>
      </c>
      <c r="C170" s="403">
        <f>D187+D201+D202</f>
        <v>7075000</v>
      </c>
      <c r="E170" s="373"/>
      <c r="F170" s="374"/>
      <c r="G170" s="375"/>
      <c r="H170" s="376"/>
      <c r="I170" s="376"/>
      <c r="J170" s="376"/>
      <c r="K170" s="376"/>
      <c r="L170" s="376"/>
      <c r="M170" s="376"/>
    </row>
    <row r="171" spans="2:13" x14ac:dyDescent="0.25">
      <c r="B171" s="101" t="s">
        <v>163</v>
      </c>
      <c r="C171" s="403">
        <f>D188+D188+D233+D189+D212</f>
        <v>3820000</v>
      </c>
      <c r="E171" s="373"/>
      <c r="F171" s="374"/>
      <c r="G171" s="375"/>
      <c r="H171" s="376"/>
      <c r="I171" s="376"/>
      <c r="J171" s="376"/>
      <c r="K171" s="376"/>
      <c r="L171" s="376"/>
      <c r="M171" s="376"/>
    </row>
    <row r="172" spans="2:13" x14ac:dyDescent="0.25">
      <c r="B172" s="101" t="s">
        <v>168</v>
      </c>
      <c r="C172" s="403">
        <f>D191+D192+D196+D197+D200+D214+D220+D221+D223+D231+D236+D240+D225</f>
        <v>2743000</v>
      </c>
      <c r="E172" s="373"/>
      <c r="F172" s="374"/>
      <c r="G172" s="375"/>
      <c r="H172" s="376"/>
      <c r="I172" s="376"/>
      <c r="J172" s="376"/>
      <c r="K172" s="376"/>
      <c r="L172" s="376"/>
      <c r="M172" s="376"/>
    </row>
    <row r="173" spans="2:13" x14ac:dyDescent="0.25">
      <c r="B173" s="101" t="s">
        <v>376</v>
      </c>
      <c r="C173" s="403">
        <f>D193+D194+D195+D199+D204+D206+D208+D209+D215+D216+D217+D218+D219+D224+D226+D227+D232+D234+D235+D237+D238+D211</f>
        <v>6093000</v>
      </c>
      <c r="E173" s="373"/>
      <c r="F173" s="374"/>
      <c r="G173" s="375"/>
      <c r="H173" s="376"/>
      <c r="I173" s="376"/>
      <c r="J173" s="376"/>
      <c r="K173" s="376"/>
      <c r="L173" s="376"/>
      <c r="M173" s="376"/>
    </row>
    <row r="174" spans="2:13" x14ac:dyDescent="0.25">
      <c r="B174" s="101" t="s">
        <v>158</v>
      </c>
      <c r="C174" s="403">
        <f>D198+D241</f>
        <v>330000</v>
      </c>
      <c r="E174" s="373"/>
      <c r="F174" s="374"/>
      <c r="G174" s="375"/>
      <c r="H174" s="376"/>
      <c r="I174" s="376"/>
      <c r="J174" s="376"/>
      <c r="K174" s="376"/>
      <c r="L174" s="376"/>
      <c r="M174" s="376"/>
    </row>
    <row r="175" spans="2:13" x14ac:dyDescent="0.25">
      <c r="B175" s="101" t="s">
        <v>153</v>
      </c>
      <c r="C175" s="403">
        <f>D203+D228</f>
        <v>228000</v>
      </c>
      <c r="E175" s="373"/>
      <c r="F175" s="374"/>
      <c r="G175" s="375"/>
      <c r="H175" s="376"/>
      <c r="I175" s="376"/>
      <c r="J175" s="376"/>
      <c r="K175" s="376"/>
      <c r="L175" s="376"/>
      <c r="M175" s="376"/>
    </row>
    <row r="176" spans="2:13" x14ac:dyDescent="0.25">
      <c r="B176" s="101" t="s">
        <v>144</v>
      </c>
      <c r="C176" s="403">
        <f>D205</f>
        <v>220000.00000000003</v>
      </c>
      <c r="E176" s="373"/>
      <c r="F176" s="374"/>
      <c r="G176" s="375"/>
      <c r="H176" s="376"/>
      <c r="I176" s="376"/>
      <c r="J176" s="376"/>
      <c r="K176" s="376"/>
      <c r="L176" s="376"/>
      <c r="M176" s="376"/>
    </row>
    <row r="177" spans="2:15" x14ac:dyDescent="0.25">
      <c r="B177" s="101" t="s">
        <v>177</v>
      </c>
      <c r="C177" s="403">
        <f>D207+D229</f>
        <v>205000</v>
      </c>
      <c r="E177" s="373"/>
      <c r="F177" s="374"/>
      <c r="G177" s="375"/>
      <c r="H177" s="376"/>
      <c r="I177" s="376"/>
      <c r="J177" s="376"/>
      <c r="K177" s="376"/>
      <c r="L177" s="376"/>
      <c r="M177" s="376"/>
    </row>
    <row r="178" spans="2:15" x14ac:dyDescent="0.25">
      <c r="B178" s="101" t="s">
        <v>159</v>
      </c>
      <c r="C178" s="403">
        <f>D210+D213</f>
        <v>285000</v>
      </c>
      <c r="E178" s="373"/>
      <c r="F178" s="374"/>
      <c r="G178" s="375"/>
      <c r="H178" s="376"/>
      <c r="I178" s="376"/>
      <c r="J178" s="376"/>
      <c r="K178" s="376"/>
      <c r="L178" s="376"/>
      <c r="M178" s="376"/>
    </row>
    <row r="179" spans="2:15" x14ac:dyDescent="0.25">
      <c r="B179" s="101" t="s">
        <v>170</v>
      </c>
      <c r="C179" s="403">
        <f>D239</f>
        <v>120000</v>
      </c>
      <c r="E179" s="373"/>
      <c r="F179" s="374"/>
      <c r="G179" s="375"/>
      <c r="H179" s="376"/>
      <c r="I179" s="376"/>
      <c r="J179" s="376"/>
      <c r="K179" s="376"/>
      <c r="L179" s="376"/>
      <c r="M179" s="376"/>
    </row>
    <row r="180" spans="2:15" x14ac:dyDescent="0.25">
      <c r="B180" s="218" t="s">
        <v>202</v>
      </c>
      <c r="C180" s="270">
        <f>SUM(C170:C179)</f>
        <v>21119000</v>
      </c>
      <c r="E180" s="373"/>
      <c r="F180" s="374"/>
      <c r="G180" s="375"/>
      <c r="H180" s="376"/>
      <c r="I180" s="376"/>
      <c r="J180" s="376"/>
      <c r="K180" s="376"/>
      <c r="L180" s="376"/>
      <c r="M180" s="376"/>
    </row>
    <row r="181" spans="2:15" x14ac:dyDescent="0.25">
      <c r="B181" s="2" t="s">
        <v>522</v>
      </c>
      <c r="K181" s="126"/>
      <c r="M181" s="126"/>
      <c r="N181" s="126"/>
    </row>
    <row r="182" spans="2:15" x14ac:dyDescent="0.25">
      <c r="B182" s="120"/>
      <c r="K182" s="126"/>
      <c r="M182" s="126"/>
      <c r="N182" s="126"/>
    </row>
    <row r="183" spans="2:15" x14ac:dyDescent="0.25">
      <c r="B183" s="210" t="s">
        <v>579</v>
      </c>
      <c r="K183" s="126"/>
      <c r="M183" s="126"/>
      <c r="N183" s="126"/>
    </row>
    <row r="184" spans="2:15" x14ac:dyDescent="0.25">
      <c r="B184" s="120"/>
      <c r="K184" s="126"/>
      <c r="M184" s="126"/>
      <c r="N184" s="126"/>
    </row>
    <row r="185" spans="2:15" s="35" customFormat="1" ht="38.25" customHeight="1" x14ac:dyDescent="0.25">
      <c r="B185" s="100" t="s">
        <v>367</v>
      </c>
      <c r="C185" s="98" t="s">
        <v>364</v>
      </c>
      <c r="D185" s="98" t="s">
        <v>515</v>
      </c>
      <c r="K185" s="415"/>
      <c r="M185" s="415"/>
      <c r="N185" s="415"/>
    </row>
    <row r="186" spans="2:15" x14ac:dyDescent="0.25">
      <c r="B186" s="377" t="s">
        <v>368</v>
      </c>
      <c r="C186" s="102"/>
      <c r="D186" s="125"/>
      <c r="L186" s="126"/>
      <c r="N186" s="126"/>
      <c r="O186" s="126"/>
    </row>
    <row r="187" spans="2:15" x14ac:dyDescent="0.25">
      <c r="B187" s="102" t="s">
        <v>369</v>
      </c>
      <c r="C187" s="102" t="s">
        <v>370</v>
      </c>
      <c r="D187" s="195">
        <v>6800000</v>
      </c>
      <c r="E187" s="402"/>
      <c r="L187" s="126"/>
      <c r="N187" s="126"/>
      <c r="O187" s="126"/>
    </row>
    <row r="188" spans="2:15" ht="31.5" x14ac:dyDescent="0.25">
      <c r="B188" s="102" t="s">
        <v>371</v>
      </c>
      <c r="C188" s="102" t="s">
        <v>372</v>
      </c>
      <c r="D188" s="195">
        <v>900000</v>
      </c>
      <c r="E188" s="402"/>
      <c r="L188" s="126"/>
      <c r="N188" s="126"/>
      <c r="O188" s="126"/>
    </row>
    <row r="189" spans="2:15" ht="31.5" x14ac:dyDescent="0.25">
      <c r="B189" s="102" t="s">
        <v>373</v>
      </c>
      <c r="C189" s="102" t="s">
        <v>374</v>
      </c>
      <c r="D189" s="195">
        <v>1600000</v>
      </c>
      <c r="E189" s="402"/>
      <c r="L189" s="126"/>
      <c r="N189" s="126"/>
      <c r="O189" s="126"/>
    </row>
    <row r="190" spans="2:15" x14ac:dyDescent="0.25">
      <c r="B190" s="377" t="s">
        <v>375</v>
      </c>
      <c r="C190" s="102"/>
      <c r="D190" s="195">
        <v>0</v>
      </c>
      <c r="E190" s="402"/>
      <c r="L190" s="126"/>
      <c r="N190" s="126"/>
      <c r="O190" s="126"/>
    </row>
    <row r="191" spans="2:15" ht="31.5" x14ac:dyDescent="0.25">
      <c r="B191" s="102" t="s">
        <v>377</v>
      </c>
      <c r="C191" s="102" t="s">
        <v>378</v>
      </c>
      <c r="D191" s="195">
        <v>250000</v>
      </c>
      <c r="E191" s="402"/>
      <c r="L191" s="126"/>
      <c r="N191" s="126"/>
      <c r="O191" s="126"/>
    </row>
    <row r="192" spans="2:15" ht="31.5" x14ac:dyDescent="0.25">
      <c r="B192" s="102" t="s">
        <v>379</v>
      </c>
      <c r="C192" s="102" t="s">
        <v>380</v>
      </c>
      <c r="D192" s="195">
        <v>180000</v>
      </c>
      <c r="E192" s="402"/>
      <c r="L192" s="126"/>
      <c r="N192" s="126"/>
      <c r="O192" s="126"/>
    </row>
    <row r="193" spans="2:15" x14ac:dyDescent="0.25">
      <c r="B193" s="102" t="s">
        <v>381</v>
      </c>
      <c r="C193" s="102" t="s">
        <v>382</v>
      </c>
      <c r="D193" s="195">
        <v>500000</v>
      </c>
      <c r="E193" s="402"/>
      <c r="L193" s="126"/>
      <c r="N193" s="126"/>
      <c r="O193" s="126"/>
    </row>
    <row r="194" spans="2:15" x14ac:dyDescent="0.25">
      <c r="B194" s="102" t="s">
        <v>383</v>
      </c>
      <c r="C194" s="102" t="s">
        <v>384</v>
      </c>
      <c r="D194" s="195">
        <v>102000</v>
      </c>
      <c r="E194" s="402"/>
      <c r="L194" s="126"/>
      <c r="N194" s="126"/>
      <c r="O194" s="126"/>
    </row>
    <row r="195" spans="2:15" x14ac:dyDescent="0.25">
      <c r="B195" s="102" t="s">
        <v>385</v>
      </c>
      <c r="C195" s="102" t="s">
        <v>386</v>
      </c>
      <c r="D195" s="195">
        <v>105000</v>
      </c>
      <c r="E195" s="402"/>
      <c r="L195" s="126"/>
      <c r="N195" s="126"/>
      <c r="O195" s="126"/>
    </row>
    <row r="196" spans="2:15" x14ac:dyDescent="0.25">
      <c r="B196" s="102" t="s">
        <v>387</v>
      </c>
      <c r="C196" s="102" t="s">
        <v>388</v>
      </c>
      <c r="D196" s="195">
        <v>105000</v>
      </c>
      <c r="E196" s="402"/>
      <c r="L196" s="126"/>
      <c r="N196" s="126"/>
      <c r="O196" s="126"/>
    </row>
    <row r="197" spans="2:15" x14ac:dyDescent="0.25">
      <c r="B197" s="102" t="s">
        <v>389</v>
      </c>
      <c r="C197" s="102" t="s">
        <v>390</v>
      </c>
      <c r="D197" s="195">
        <v>300000</v>
      </c>
      <c r="E197" s="402"/>
      <c r="K197" s="126"/>
      <c r="M197" s="126"/>
      <c r="N197" s="126"/>
    </row>
    <row r="198" spans="2:15" x14ac:dyDescent="0.25">
      <c r="B198" s="102" t="s">
        <v>391</v>
      </c>
      <c r="C198" s="102" t="s">
        <v>392</v>
      </c>
      <c r="D198" s="195">
        <v>210000</v>
      </c>
      <c r="E198" s="402"/>
      <c r="K198" s="126"/>
      <c r="M198" s="126"/>
      <c r="N198" s="126"/>
    </row>
    <row r="199" spans="2:15" x14ac:dyDescent="0.25">
      <c r="B199" s="102" t="s">
        <v>393</v>
      </c>
      <c r="C199" s="102" t="s">
        <v>394</v>
      </c>
      <c r="D199" s="195">
        <v>114999.99999999999</v>
      </c>
      <c r="E199" s="402"/>
      <c r="K199" s="126"/>
      <c r="M199" s="126"/>
      <c r="N199" s="126"/>
    </row>
    <row r="200" spans="2:15" x14ac:dyDescent="0.25">
      <c r="B200" s="102" t="s">
        <v>395</v>
      </c>
      <c r="C200" s="102" t="s">
        <v>396</v>
      </c>
      <c r="D200" s="195">
        <v>144000</v>
      </c>
      <c r="E200" s="402"/>
      <c r="K200" s="126"/>
      <c r="M200" s="126"/>
      <c r="N200" s="126"/>
    </row>
    <row r="201" spans="2:15" x14ac:dyDescent="0.25">
      <c r="B201" s="102" t="s">
        <v>397</v>
      </c>
      <c r="C201" s="102" t="s">
        <v>398</v>
      </c>
      <c r="D201" s="195">
        <v>170000</v>
      </c>
      <c r="E201" s="402"/>
      <c r="K201" s="126"/>
      <c r="M201" s="126"/>
      <c r="N201" s="126"/>
    </row>
    <row r="202" spans="2:15" x14ac:dyDescent="0.25">
      <c r="B202" s="102" t="s">
        <v>399</v>
      </c>
      <c r="C202" s="102" t="s">
        <v>400</v>
      </c>
      <c r="D202" s="195">
        <v>105000</v>
      </c>
      <c r="E202" s="402"/>
      <c r="K202" s="126"/>
      <c r="M202" s="126"/>
      <c r="N202" s="126"/>
    </row>
    <row r="203" spans="2:15" x14ac:dyDescent="0.25">
      <c r="B203" s="102" t="s">
        <v>401</v>
      </c>
      <c r="C203" s="102" t="s">
        <v>402</v>
      </c>
      <c r="D203" s="195">
        <v>100000</v>
      </c>
      <c r="E203" s="402"/>
      <c r="K203" s="126"/>
      <c r="M203" s="126"/>
      <c r="N203" s="126"/>
    </row>
    <row r="204" spans="2:15" x14ac:dyDescent="0.25">
      <c r="B204" s="102" t="s">
        <v>403</v>
      </c>
      <c r="C204" s="102" t="s">
        <v>386</v>
      </c>
      <c r="D204" s="195">
        <v>495000</v>
      </c>
      <c r="E204" s="402"/>
      <c r="K204" s="126"/>
      <c r="M204" s="126"/>
      <c r="N204" s="126"/>
    </row>
    <row r="205" spans="2:15" ht="31.5" x14ac:dyDescent="0.25">
      <c r="B205" s="102" t="s">
        <v>404</v>
      </c>
      <c r="C205" s="102" t="s">
        <v>405</v>
      </c>
      <c r="D205" s="195">
        <v>220000.00000000003</v>
      </c>
      <c r="E205" s="402"/>
      <c r="K205" s="126"/>
      <c r="M205" s="126"/>
      <c r="N205" s="126"/>
    </row>
    <row r="206" spans="2:15" x14ac:dyDescent="0.25">
      <c r="B206" s="102" t="s">
        <v>406</v>
      </c>
      <c r="C206" s="102" t="s">
        <v>407</v>
      </c>
      <c r="D206" s="195">
        <v>300000</v>
      </c>
      <c r="E206" s="402"/>
      <c r="K206" s="126"/>
      <c r="M206" s="126"/>
      <c r="N206" s="126"/>
    </row>
    <row r="207" spans="2:15" x14ac:dyDescent="0.25">
      <c r="B207" s="102" t="s">
        <v>408</v>
      </c>
      <c r="C207" s="102" t="s">
        <v>409</v>
      </c>
      <c r="D207" s="195">
        <v>105000</v>
      </c>
      <c r="E207" s="402"/>
      <c r="K207" s="126"/>
      <c r="M207" s="126"/>
      <c r="N207" s="126"/>
    </row>
    <row r="208" spans="2:15" ht="31.5" x14ac:dyDescent="0.25">
      <c r="B208" s="102" t="s">
        <v>410</v>
      </c>
      <c r="C208" s="102" t="s">
        <v>411</v>
      </c>
      <c r="D208" s="195">
        <v>120000</v>
      </c>
      <c r="E208" s="402"/>
      <c r="K208" s="126"/>
      <c r="M208" s="126"/>
      <c r="N208" s="126"/>
    </row>
    <row r="209" spans="2:14" x14ac:dyDescent="0.25">
      <c r="B209" s="102" t="s">
        <v>412</v>
      </c>
      <c r="C209" s="102" t="s">
        <v>386</v>
      </c>
      <c r="D209" s="195">
        <v>254999.99999999997</v>
      </c>
      <c r="E209" s="402"/>
      <c r="K209" s="126"/>
      <c r="M209" s="126"/>
      <c r="N209" s="126"/>
    </row>
    <row r="210" spans="2:14" x14ac:dyDescent="0.25">
      <c r="B210" s="102" t="s">
        <v>413</v>
      </c>
      <c r="C210" s="102" t="s">
        <v>414</v>
      </c>
      <c r="D210" s="195">
        <v>180000</v>
      </c>
      <c r="E210" s="402"/>
      <c r="K210" s="126"/>
      <c r="M210" s="126"/>
      <c r="N210" s="126"/>
    </row>
    <row r="211" spans="2:14" ht="31.5" x14ac:dyDescent="0.25">
      <c r="B211" s="102" t="s">
        <v>419</v>
      </c>
      <c r="C211" s="102" t="s">
        <v>420</v>
      </c>
      <c r="D211" s="195">
        <v>1370000</v>
      </c>
      <c r="E211" s="402"/>
      <c r="K211" s="126"/>
      <c r="M211" s="126"/>
      <c r="N211" s="126"/>
    </row>
    <row r="212" spans="2:14" x14ac:dyDescent="0.25">
      <c r="B212" s="102" t="s">
        <v>421</v>
      </c>
      <c r="C212" s="102" t="s">
        <v>422</v>
      </c>
      <c r="D212" s="195">
        <v>270000</v>
      </c>
      <c r="E212" s="402"/>
      <c r="K212" s="126"/>
      <c r="M212" s="126"/>
      <c r="N212" s="126"/>
    </row>
    <row r="213" spans="2:14" x14ac:dyDescent="0.25">
      <c r="B213" s="102" t="s">
        <v>423</v>
      </c>
      <c r="C213" s="102" t="s">
        <v>424</v>
      </c>
      <c r="D213" s="195">
        <v>105000</v>
      </c>
      <c r="E213" s="402"/>
      <c r="K213" s="126"/>
      <c r="M213" s="126"/>
      <c r="N213" s="126"/>
    </row>
    <row r="214" spans="2:14" x14ac:dyDescent="0.25">
      <c r="B214" s="102" t="s">
        <v>425</v>
      </c>
      <c r="C214" s="102" t="s">
        <v>426</v>
      </c>
      <c r="D214" s="195">
        <v>100000</v>
      </c>
      <c r="E214" s="402"/>
      <c r="K214" s="126"/>
      <c r="M214" s="126"/>
      <c r="N214" s="126"/>
    </row>
    <row r="215" spans="2:14" ht="31.5" x14ac:dyDescent="0.25">
      <c r="B215" s="102" t="s">
        <v>427</v>
      </c>
      <c r="C215" s="102" t="s">
        <v>428</v>
      </c>
      <c r="D215" s="195">
        <v>300000</v>
      </c>
      <c r="E215" s="402"/>
      <c r="K215" s="126"/>
      <c r="M215" s="126"/>
      <c r="N215" s="126"/>
    </row>
    <row r="216" spans="2:14" x14ac:dyDescent="0.25">
      <c r="B216" s="102" t="s">
        <v>429</v>
      </c>
      <c r="C216" s="102" t="s">
        <v>430</v>
      </c>
      <c r="D216" s="195">
        <v>500000</v>
      </c>
      <c r="E216" s="402"/>
      <c r="K216" s="126"/>
      <c r="M216" s="126"/>
      <c r="N216" s="126"/>
    </row>
    <row r="217" spans="2:14" x14ac:dyDescent="0.25">
      <c r="B217" s="102" t="s">
        <v>431</v>
      </c>
      <c r="C217" s="102" t="s">
        <v>432</v>
      </c>
      <c r="D217" s="195">
        <v>192000</v>
      </c>
      <c r="E217" s="402"/>
      <c r="K217" s="126"/>
      <c r="M217" s="126"/>
      <c r="N217" s="126"/>
    </row>
    <row r="218" spans="2:14" x14ac:dyDescent="0.25">
      <c r="B218" s="102" t="s">
        <v>433</v>
      </c>
      <c r="C218" s="102" t="s">
        <v>434</v>
      </c>
      <c r="D218" s="195">
        <v>198000</v>
      </c>
      <c r="E218" s="402"/>
      <c r="K218" s="126"/>
      <c r="M218" s="126"/>
      <c r="N218" s="126"/>
    </row>
    <row r="219" spans="2:14" x14ac:dyDescent="0.25">
      <c r="B219" s="102" t="s">
        <v>435</v>
      </c>
      <c r="C219" s="102" t="s">
        <v>436</v>
      </c>
      <c r="D219" s="195">
        <v>150000</v>
      </c>
      <c r="E219" s="402"/>
      <c r="K219" s="126"/>
      <c r="M219" s="126"/>
      <c r="N219" s="126"/>
    </row>
    <row r="220" spans="2:14" x14ac:dyDescent="0.25">
      <c r="B220" s="102" t="s">
        <v>437</v>
      </c>
      <c r="C220" s="102" t="s">
        <v>438</v>
      </c>
      <c r="D220" s="195">
        <v>120000</v>
      </c>
      <c r="E220" s="402"/>
      <c r="K220" s="126"/>
      <c r="M220" s="126"/>
      <c r="N220" s="126"/>
    </row>
    <row r="221" spans="2:14" x14ac:dyDescent="0.25">
      <c r="B221" s="102" t="s">
        <v>439</v>
      </c>
      <c r="C221" s="102" t="s">
        <v>440</v>
      </c>
      <c r="D221" s="195">
        <v>250000</v>
      </c>
      <c r="E221" s="402"/>
      <c r="K221" s="126"/>
      <c r="M221" s="126"/>
      <c r="N221" s="126"/>
    </row>
    <row r="222" spans="2:14" ht="31.5" x14ac:dyDescent="0.25">
      <c r="B222" s="102" t="s">
        <v>441</v>
      </c>
      <c r="C222" s="102" t="s">
        <v>442</v>
      </c>
      <c r="D222" s="195">
        <v>450000</v>
      </c>
      <c r="E222" s="402"/>
      <c r="K222" s="126"/>
      <c r="M222" s="126"/>
      <c r="N222" s="126"/>
    </row>
    <row r="223" spans="2:14" ht="31.5" x14ac:dyDescent="0.25">
      <c r="B223" s="102" t="s">
        <v>443</v>
      </c>
      <c r="C223" s="102" t="s">
        <v>444</v>
      </c>
      <c r="D223" s="195">
        <v>330000</v>
      </c>
      <c r="E223" s="402"/>
      <c r="K223" s="126"/>
      <c r="M223" s="126"/>
      <c r="N223" s="126"/>
    </row>
    <row r="224" spans="2:14" x14ac:dyDescent="0.25">
      <c r="B224" s="102" t="s">
        <v>445</v>
      </c>
      <c r="C224" s="102" t="s">
        <v>386</v>
      </c>
      <c r="D224" s="195">
        <v>210000</v>
      </c>
      <c r="E224" s="402"/>
      <c r="K224" s="126"/>
      <c r="M224" s="126"/>
      <c r="N224" s="126"/>
    </row>
    <row r="225" spans="2:14" x14ac:dyDescent="0.25">
      <c r="B225" s="102" t="s">
        <v>446</v>
      </c>
      <c r="C225" s="102" t="s">
        <v>447</v>
      </c>
      <c r="D225" s="195">
        <v>100000</v>
      </c>
      <c r="E225" s="402"/>
      <c r="K225" s="126"/>
      <c r="M225" s="126"/>
      <c r="N225" s="126"/>
    </row>
    <row r="226" spans="2:14" ht="31.5" x14ac:dyDescent="0.25">
      <c r="B226" s="102" t="s">
        <v>448</v>
      </c>
      <c r="C226" s="102" t="s">
        <v>449</v>
      </c>
      <c r="D226" s="195">
        <v>100000</v>
      </c>
      <c r="E226" s="402"/>
      <c r="K226" s="126"/>
      <c r="M226" s="126"/>
      <c r="N226" s="126"/>
    </row>
    <row r="227" spans="2:14" x14ac:dyDescent="0.25">
      <c r="B227" s="102" t="s">
        <v>450</v>
      </c>
      <c r="C227" s="102" t="s">
        <v>451</v>
      </c>
      <c r="D227" s="195">
        <v>210000</v>
      </c>
      <c r="E227" s="402"/>
      <c r="K227" s="126"/>
      <c r="M227" s="126"/>
      <c r="N227" s="126"/>
    </row>
    <row r="228" spans="2:14" x14ac:dyDescent="0.25">
      <c r="B228" s="102" t="s">
        <v>452</v>
      </c>
      <c r="C228" s="102" t="s">
        <v>402</v>
      </c>
      <c r="D228" s="195">
        <v>128000</v>
      </c>
      <c r="E228" s="402"/>
      <c r="K228" s="126"/>
      <c r="M228" s="126"/>
      <c r="N228" s="126"/>
    </row>
    <row r="229" spans="2:14" ht="31.5" x14ac:dyDescent="0.25">
      <c r="B229" s="102" t="s">
        <v>453</v>
      </c>
      <c r="C229" s="102" t="s">
        <v>454</v>
      </c>
      <c r="D229" s="195">
        <v>100000</v>
      </c>
      <c r="E229" s="402"/>
      <c r="K229" s="126"/>
      <c r="M229" s="126"/>
      <c r="N229" s="126"/>
    </row>
    <row r="230" spans="2:14" x14ac:dyDescent="0.25">
      <c r="B230" s="102" t="s">
        <v>455</v>
      </c>
      <c r="C230" s="102" t="s">
        <v>434</v>
      </c>
      <c r="D230" s="195">
        <v>194000</v>
      </c>
      <c r="E230" s="402"/>
      <c r="K230" s="126"/>
      <c r="M230" s="126"/>
      <c r="N230" s="126"/>
    </row>
    <row r="231" spans="2:14" x14ac:dyDescent="0.25">
      <c r="B231" s="102" t="s">
        <v>456</v>
      </c>
      <c r="C231" s="102" t="s">
        <v>457</v>
      </c>
      <c r="D231" s="195">
        <v>174000</v>
      </c>
      <c r="E231" s="402"/>
      <c r="K231" s="126"/>
      <c r="M231" s="126"/>
      <c r="N231" s="126"/>
    </row>
    <row r="232" spans="2:14" x14ac:dyDescent="0.25">
      <c r="B232" s="102" t="s">
        <v>458</v>
      </c>
      <c r="C232" s="102" t="s">
        <v>366</v>
      </c>
      <c r="D232" s="195">
        <v>270000</v>
      </c>
      <c r="E232" s="402"/>
      <c r="K232" s="126"/>
      <c r="M232" s="126"/>
      <c r="N232" s="126"/>
    </row>
    <row r="233" spans="2:14" x14ac:dyDescent="0.25">
      <c r="B233" s="102" t="s">
        <v>459</v>
      </c>
      <c r="C233" s="102" t="s">
        <v>460</v>
      </c>
      <c r="D233" s="195">
        <v>150000</v>
      </c>
      <c r="E233" s="402"/>
      <c r="K233" s="126"/>
      <c r="M233" s="126"/>
      <c r="N233" s="126"/>
    </row>
    <row r="234" spans="2:14" x14ac:dyDescent="0.25">
      <c r="B234" s="102" t="s">
        <v>461</v>
      </c>
      <c r="C234" s="102" t="s">
        <v>386</v>
      </c>
      <c r="D234" s="195">
        <v>114999.99999999999</v>
      </c>
      <c r="E234" s="402"/>
      <c r="K234" s="126"/>
      <c r="M234" s="126"/>
      <c r="N234" s="126"/>
    </row>
    <row r="235" spans="2:14" x14ac:dyDescent="0.25">
      <c r="B235" s="102" t="s">
        <v>462</v>
      </c>
      <c r="C235" s="102" t="s">
        <v>463</v>
      </c>
      <c r="D235" s="195">
        <v>105000</v>
      </c>
      <c r="E235" s="402"/>
      <c r="K235" s="126"/>
      <c r="M235" s="126"/>
      <c r="N235" s="126"/>
    </row>
    <row r="236" spans="2:14" x14ac:dyDescent="0.25">
      <c r="B236" s="102" t="s">
        <v>464</v>
      </c>
      <c r="C236" s="102" t="s">
        <v>465</v>
      </c>
      <c r="D236" s="195">
        <v>390000</v>
      </c>
      <c r="E236" s="402"/>
      <c r="K236" s="126"/>
      <c r="M236" s="126"/>
      <c r="N236" s="126"/>
    </row>
    <row r="237" spans="2:14" x14ac:dyDescent="0.25">
      <c r="B237" s="102" t="s">
        <v>466</v>
      </c>
      <c r="C237" s="102" t="s">
        <v>394</v>
      </c>
      <c r="D237" s="195">
        <v>165000</v>
      </c>
      <c r="E237" s="402"/>
      <c r="K237" s="126"/>
      <c r="M237" s="126"/>
      <c r="N237" s="126"/>
    </row>
    <row r="238" spans="2:14" x14ac:dyDescent="0.25">
      <c r="B238" s="102" t="s">
        <v>467</v>
      </c>
      <c r="C238" s="102" t="s">
        <v>386</v>
      </c>
      <c r="D238" s="195">
        <v>216000</v>
      </c>
      <c r="E238" s="402"/>
      <c r="K238" s="126"/>
      <c r="M238" s="126"/>
      <c r="N238" s="126"/>
    </row>
    <row r="239" spans="2:14" x14ac:dyDescent="0.25">
      <c r="B239" s="102" t="s">
        <v>468</v>
      </c>
      <c r="C239" s="102" t="s">
        <v>469</v>
      </c>
      <c r="D239" s="195">
        <v>120000</v>
      </c>
      <c r="E239" s="402"/>
      <c r="K239" s="126"/>
      <c r="M239" s="126"/>
      <c r="N239" s="126"/>
    </row>
    <row r="240" spans="2:14" x14ac:dyDescent="0.25">
      <c r="B240" s="102" t="s">
        <v>470</v>
      </c>
      <c r="C240" s="102" t="s">
        <v>471</v>
      </c>
      <c r="D240" s="195">
        <v>300000</v>
      </c>
      <c r="E240" s="402"/>
      <c r="K240" s="126"/>
      <c r="M240" s="126"/>
      <c r="N240" s="126"/>
    </row>
    <row r="241" spans="2:40" ht="31.5" x14ac:dyDescent="0.25">
      <c r="B241" s="102" t="s">
        <v>472</v>
      </c>
      <c r="C241" s="102" t="s">
        <v>473</v>
      </c>
      <c r="D241" s="195">
        <v>120000</v>
      </c>
      <c r="E241" s="402"/>
      <c r="K241" s="126"/>
      <c r="M241" s="126"/>
      <c r="N241" s="126"/>
    </row>
    <row r="242" spans="2:40" x14ac:dyDescent="0.25">
      <c r="B242" s="370"/>
      <c r="C242" s="370"/>
      <c r="D242" s="70"/>
      <c r="E242" s="402"/>
      <c r="K242" s="126"/>
      <c r="M242" s="126"/>
      <c r="N242" s="126"/>
    </row>
    <row r="243" spans="2:40" x14ac:dyDescent="0.25">
      <c r="B243" s="308" t="s">
        <v>569</v>
      </c>
      <c r="C243" s="370"/>
      <c r="D243" s="70"/>
      <c r="E243" s="402"/>
      <c r="K243" s="126"/>
      <c r="M243" s="126"/>
      <c r="N243" s="126"/>
    </row>
    <row r="244" spans="2:40" x14ac:dyDescent="0.25">
      <c r="B244" s="308" t="s">
        <v>514</v>
      </c>
      <c r="C244" s="370"/>
      <c r="D244" s="70"/>
      <c r="E244" s="402"/>
      <c r="K244" s="126"/>
      <c r="M244" s="126"/>
      <c r="N244" s="126"/>
    </row>
    <row r="245" spans="2:40" x14ac:dyDescent="0.25">
      <c r="B245" s="120"/>
      <c r="C245" s="126"/>
      <c r="D245" s="126"/>
      <c r="E245" s="126"/>
      <c r="F245" s="126"/>
      <c r="G245" s="126"/>
      <c r="H245" s="126"/>
      <c r="I245" s="126"/>
      <c r="J245" s="126"/>
      <c r="K245" s="126"/>
      <c r="M245" s="126"/>
      <c r="N245" s="126"/>
    </row>
    <row r="246" spans="2:40" x14ac:dyDescent="0.25">
      <c r="B246" s="378" t="s">
        <v>519</v>
      </c>
    </row>
    <row r="247" spans="2:40" x14ac:dyDescent="0.25">
      <c r="B247" s="379"/>
      <c r="C247" s="21"/>
      <c r="D247" s="362"/>
      <c r="E247" s="21"/>
      <c r="F247" s="363"/>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row>
    <row r="248" spans="2:40" x14ac:dyDescent="0.25">
      <c r="B248" s="210" t="s">
        <v>418</v>
      </c>
      <c r="C248" s="21"/>
      <c r="D248" s="362"/>
      <c r="E248" s="21"/>
      <c r="F248" s="363"/>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row>
    <row r="249" spans="2:40" x14ac:dyDescent="0.25">
      <c r="B249" s="379"/>
      <c r="C249" s="401"/>
      <c r="D249" s="375"/>
      <c r="E249" s="375"/>
      <c r="F249" s="375"/>
      <c r="G249" s="375"/>
      <c r="H249" s="375"/>
      <c r="I249" s="375"/>
      <c r="J249" s="375"/>
      <c r="K249" s="375"/>
      <c r="L249" s="375"/>
      <c r="M249" s="37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row>
    <row r="250" spans="2:40" x14ac:dyDescent="0.25">
      <c r="B250" s="532" t="s">
        <v>341</v>
      </c>
      <c r="C250" s="532" t="s">
        <v>97</v>
      </c>
      <c r="D250" s="532"/>
      <c r="E250" s="532"/>
      <c r="F250" s="532"/>
      <c r="G250" s="532"/>
      <c r="H250" s="532"/>
      <c r="I250" s="532"/>
      <c r="J250" s="532"/>
      <c r="K250" s="532"/>
      <c r="L250" s="532"/>
      <c r="M250" s="532"/>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row>
    <row r="251" spans="2:40" x14ac:dyDescent="0.25">
      <c r="B251" s="532"/>
      <c r="C251" s="385" t="s">
        <v>83</v>
      </c>
      <c r="D251" s="387" t="s">
        <v>93</v>
      </c>
      <c r="E251" s="387" t="s">
        <v>94</v>
      </c>
      <c r="F251" s="385" t="s">
        <v>84</v>
      </c>
      <c r="G251" s="385" t="s">
        <v>85</v>
      </c>
      <c r="H251" s="385" t="s">
        <v>86</v>
      </c>
      <c r="I251" s="385" t="s">
        <v>87</v>
      </c>
      <c r="J251" s="385" t="s">
        <v>88</v>
      </c>
      <c r="K251" s="385" t="s">
        <v>89</v>
      </c>
      <c r="L251" s="385" t="s">
        <v>90</v>
      </c>
      <c r="M251" s="385" t="s">
        <v>95</v>
      </c>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row>
    <row r="252" spans="2:40" s="1" customFormat="1" x14ac:dyDescent="0.25">
      <c r="B252" s="240" t="s">
        <v>348</v>
      </c>
      <c r="C252" s="240"/>
      <c r="D252" s="305">
        <v>43513000</v>
      </c>
      <c r="E252" s="305">
        <v>46566000</v>
      </c>
      <c r="F252" s="305">
        <v>52529000</v>
      </c>
      <c r="G252" s="305">
        <v>56075000</v>
      </c>
      <c r="H252" s="305">
        <v>57164000</v>
      </c>
      <c r="I252" s="305">
        <v>60624000</v>
      </c>
      <c r="J252" s="305">
        <v>68621000</v>
      </c>
      <c r="K252" s="305">
        <v>75696000</v>
      </c>
      <c r="L252" s="305">
        <v>81680000</v>
      </c>
      <c r="M252" s="305">
        <v>87675000</v>
      </c>
      <c r="N252" s="313"/>
      <c r="O252" s="313"/>
      <c r="P252" s="313"/>
      <c r="Q252" s="313"/>
      <c r="R252" s="313"/>
      <c r="S252" s="313"/>
      <c r="T252" s="313"/>
      <c r="U252" s="313"/>
      <c r="V252" s="313"/>
      <c r="W252" s="313"/>
      <c r="X252" s="313"/>
      <c r="Y252" s="313"/>
      <c r="Z252" s="313"/>
      <c r="AA252" s="313"/>
      <c r="AB252" s="313"/>
      <c r="AC252" s="313"/>
      <c r="AD252" s="313"/>
      <c r="AE252" s="313"/>
      <c r="AF252" s="313"/>
      <c r="AG252" s="313"/>
      <c r="AH252" s="313"/>
      <c r="AI252" s="313"/>
      <c r="AJ252" s="313"/>
      <c r="AK252" s="313"/>
      <c r="AL252" s="313"/>
      <c r="AM252" s="313"/>
      <c r="AN252" s="313"/>
    </row>
    <row r="253" spans="2:40" x14ac:dyDescent="0.25">
      <c r="B253" s="211" t="s">
        <v>143</v>
      </c>
      <c r="C253" s="211" t="s">
        <v>92</v>
      </c>
      <c r="D253" s="195">
        <v>0</v>
      </c>
      <c r="E253" s="195">
        <v>0</v>
      </c>
      <c r="F253" s="195">
        <v>0</v>
      </c>
      <c r="G253" s="195">
        <v>0</v>
      </c>
      <c r="H253" s="195">
        <v>0</v>
      </c>
      <c r="I253" s="195">
        <v>0</v>
      </c>
      <c r="J253" s="195">
        <v>0</v>
      </c>
      <c r="K253" s="195">
        <v>0</v>
      </c>
      <c r="L253" s="195">
        <v>0</v>
      </c>
      <c r="M253" s="195">
        <v>0</v>
      </c>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row>
    <row r="254" spans="2:40" x14ac:dyDescent="0.25">
      <c r="B254" s="211" t="s">
        <v>144</v>
      </c>
      <c r="C254" s="211" t="s">
        <v>92</v>
      </c>
      <c r="D254" s="307">
        <f t="shared" ref="D254:J254" si="36">$D$302/$D$311*D$252</f>
        <v>5362478.3499871902</v>
      </c>
      <c r="E254" s="307">
        <f t="shared" si="36"/>
        <v>5738725.5956956195</v>
      </c>
      <c r="F254" s="307">
        <f t="shared" si="36"/>
        <v>6473596.9766846029</v>
      </c>
      <c r="G254" s="307">
        <f t="shared" si="36"/>
        <v>6910600.8198821433</v>
      </c>
      <c r="H254" s="307">
        <f t="shared" si="36"/>
        <v>7044807.5839098142</v>
      </c>
      <c r="I254" s="307">
        <f t="shared" si="36"/>
        <v>7471212.9131437372</v>
      </c>
      <c r="J254" s="307">
        <f t="shared" si="36"/>
        <v>8456751.4732257258</v>
      </c>
      <c r="K254" s="307">
        <f>$E$302/$E$311*K$252</f>
        <v>8710676.0137457065</v>
      </c>
      <c r="L254" s="307">
        <f>$F$302/$F$311*L$252</f>
        <v>10628821.938678348</v>
      </c>
      <c r="M254" s="307">
        <f>$G$302/$G$311*M$252</f>
        <v>10249371.990702307</v>
      </c>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row>
    <row r="255" spans="2:40" x14ac:dyDescent="0.25">
      <c r="B255" s="211" t="s">
        <v>145</v>
      </c>
      <c r="C255" s="211" t="s">
        <v>92</v>
      </c>
      <c r="D255" s="195"/>
      <c r="E255" s="195"/>
      <c r="F255" s="195"/>
      <c r="G255" s="195"/>
      <c r="H255" s="195"/>
      <c r="I255" s="195"/>
      <c r="J255" s="195"/>
      <c r="K255" s="195"/>
      <c r="L255" s="195"/>
      <c r="M255" s="19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row>
    <row r="256" spans="2:40" x14ac:dyDescent="0.25">
      <c r="B256" s="211" t="s">
        <v>146</v>
      </c>
      <c r="C256" s="211" t="s">
        <v>92</v>
      </c>
      <c r="D256" s="195"/>
      <c r="E256" s="195"/>
      <c r="F256" s="195"/>
      <c r="G256" s="195"/>
      <c r="H256" s="195"/>
      <c r="I256" s="195"/>
      <c r="J256" s="195"/>
      <c r="K256" s="195"/>
      <c r="L256" s="195"/>
      <c r="M256" s="19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row>
    <row r="257" spans="2:40" x14ac:dyDescent="0.25">
      <c r="B257" s="211" t="s">
        <v>147</v>
      </c>
      <c r="C257" s="211" t="s">
        <v>92</v>
      </c>
      <c r="D257" s="195"/>
      <c r="E257" s="195"/>
      <c r="F257" s="195"/>
      <c r="G257" s="195"/>
      <c r="H257" s="195"/>
      <c r="I257" s="195"/>
      <c r="J257" s="195"/>
      <c r="K257" s="195"/>
      <c r="L257" s="195"/>
      <c r="M257" s="19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row>
    <row r="258" spans="2:40" x14ac:dyDescent="0.25">
      <c r="B258" s="211" t="s">
        <v>148</v>
      </c>
      <c r="C258" s="211" t="s">
        <v>92</v>
      </c>
      <c r="D258" s="195"/>
      <c r="E258" s="195"/>
      <c r="F258" s="195"/>
      <c r="G258" s="195"/>
      <c r="H258" s="195"/>
      <c r="I258" s="195"/>
      <c r="J258" s="195"/>
      <c r="K258" s="195"/>
      <c r="L258" s="195"/>
      <c r="M258" s="19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row>
    <row r="259" spans="2:40" x14ac:dyDescent="0.25">
      <c r="B259" s="211" t="s">
        <v>149</v>
      </c>
      <c r="C259" s="211" t="s">
        <v>92</v>
      </c>
      <c r="D259" s="307">
        <f t="shared" ref="D259:J259" si="37">$D$303/$D$311*D$252</f>
        <v>5295586.7281578276</v>
      </c>
      <c r="E259" s="307">
        <f t="shared" si="37"/>
        <v>5667140.6610299768</v>
      </c>
      <c r="F259" s="307">
        <f t="shared" si="37"/>
        <v>6392845.2472457085</v>
      </c>
      <c r="G259" s="307">
        <f t="shared" si="37"/>
        <v>6824397.8990520118</v>
      </c>
      <c r="H259" s="307">
        <f t="shared" si="37"/>
        <v>6956930.5662311045</v>
      </c>
      <c r="I259" s="307">
        <f t="shared" si="37"/>
        <v>7378016.9100691779</v>
      </c>
      <c r="J259" s="307">
        <f t="shared" si="37"/>
        <v>8351261.8498590831</v>
      </c>
      <c r="K259" s="307">
        <f>$E$302/$E$311*K$252</f>
        <v>8710676.0137457065</v>
      </c>
      <c r="L259" s="307">
        <f>$F$302/$F$311*L$252</f>
        <v>10628821.938678348</v>
      </c>
      <c r="M259" s="307">
        <f>$G$302/$G$311*M$252</f>
        <v>10249371.990702307</v>
      </c>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row>
    <row r="260" spans="2:40" x14ac:dyDescent="0.25">
      <c r="B260" s="211" t="s">
        <v>362</v>
      </c>
      <c r="C260" s="211" t="s">
        <v>92</v>
      </c>
      <c r="D260" s="195"/>
      <c r="E260" s="195"/>
      <c r="F260" s="195"/>
      <c r="G260" s="195"/>
      <c r="H260" s="195"/>
      <c r="I260" s="195"/>
      <c r="J260" s="195"/>
      <c r="K260" s="195"/>
      <c r="L260" s="195"/>
      <c r="M260" s="19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row>
    <row r="261" spans="2:40" x14ac:dyDescent="0.25">
      <c r="B261" s="211" t="s">
        <v>152</v>
      </c>
      <c r="C261" s="211" t="s">
        <v>92</v>
      </c>
      <c r="D261" s="195"/>
      <c r="E261" s="195"/>
      <c r="F261" s="195"/>
      <c r="G261" s="195"/>
      <c r="H261" s="195"/>
      <c r="I261" s="195"/>
      <c r="J261" s="195"/>
      <c r="K261" s="195"/>
      <c r="L261" s="195"/>
      <c r="M261" s="19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row>
    <row r="262" spans="2:40" x14ac:dyDescent="0.25">
      <c r="B262" s="211" t="s">
        <v>153</v>
      </c>
      <c r="C262" s="211" t="s">
        <v>92</v>
      </c>
      <c r="D262" s="195"/>
      <c r="E262" s="195"/>
      <c r="F262" s="195"/>
      <c r="G262" s="195"/>
      <c r="H262" s="195"/>
      <c r="I262" s="195"/>
      <c r="J262" s="195"/>
      <c r="K262" s="195"/>
      <c r="L262" s="195"/>
      <c r="M262" s="19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row>
    <row r="263" spans="2:40" x14ac:dyDescent="0.25">
      <c r="B263" s="211" t="s">
        <v>154</v>
      </c>
      <c r="C263" s="211" t="s">
        <v>92</v>
      </c>
      <c r="D263" s="307">
        <f t="shared" ref="D263:J263" si="38">$D$307/$D$311*D$252</f>
        <v>2564178.836792211</v>
      </c>
      <c r="E263" s="307">
        <f t="shared" si="38"/>
        <v>2744089.1621829364</v>
      </c>
      <c r="F263" s="307">
        <f t="shared" si="38"/>
        <v>3095482.9618242378</v>
      </c>
      <c r="G263" s="307">
        <f t="shared" si="38"/>
        <v>3304445.2984883422</v>
      </c>
      <c r="H263" s="307">
        <f t="shared" si="38"/>
        <v>3368619.0110171665</v>
      </c>
      <c r="I263" s="307">
        <f t="shared" si="38"/>
        <v>3572513.4511913913</v>
      </c>
      <c r="J263" s="307">
        <f t="shared" si="38"/>
        <v>4043768.89572124</v>
      </c>
      <c r="K263" s="307">
        <f>$E$307/$E$311*K$252</f>
        <v>5462597.938144329</v>
      </c>
      <c r="L263" s="307">
        <f>$F$307/$F$311*L$252</f>
        <v>6610931.2511902489</v>
      </c>
      <c r="M263" s="307">
        <f>$G$307/$G$311*M$252</f>
        <v>6186597.2106923461</v>
      </c>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row>
    <row r="264" spans="2:40" x14ac:dyDescent="0.25">
      <c r="B264" s="211" t="s">
        <v>155</v>
      </c>
      <c r="C264" s="211" t="s">
        <v>92</v>
      </c>
      <c r="D264" s="195"/>
      <c r="E264" s="195"/>
      <c r="F264" s="195"/>
      <c r="G264" s="195"/>
      <c r="H264" s="195"/>
      <c r="I264" s="195"/>
      <c r="J264" s="195"/>
      <c r="K264" s="195"/>
      <c r="L264" s="195"/>
      <c r="M264" s="19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row>
    <row r="265" spans="2:40" x14ac:dyDescent="0.25">
      <c r="B265" s="211" t="s">
        <v>156</v>
      </c>
      <c r="C265" s="211" t="s">
        <v>92</v>
      </c>
      <c r="D265" s="195"/>
      <c r="E265" s="195"/>
      <c r="F265" s="195"/>
      <c r="G265" s="195"/>
      <c r="H265" s="195"/>
      <c r="I265" s="195"/>
      <c r="J265" s="195"/>
      <c r="K265" s="195"/>
      <c r="L265" s="195"/>
      <c r="M265" s="19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row>
    <row r="266" spans="2:40" x14ac:dyDescent="0.25">
      <c r="B266" s="211" t="s">
        <v>157</v>
      </c>
      <c r="C266" s="211" t="s">
        <v>92</v>
      </c>
      <c r="D266" s="195"/>
      <c r="E266" s="195"/>
      <c r="F266" s="195"/>
      <c r="G266" s="195"/>
      <c r="H266" s="195"/>
      <c r="I266" s="195"/>
      <c r="J266" s="195"/>
      <c r="K266" s="195"/>
      <c r="L266" s="195"/>
      <c r="M266" s="19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row>
    <row r="267" spans="2:40" x14ac:dyDescent="0.25">
      <c r="B267" s="211" t="s">
        <v>158</v>
      </c>
      <c r="C267" s="211" t="s">
        <v>92</v>
      </c>
      <c r="D267" s="307">
        <f t="shared" ref="D267:J267" si="39">$D$304/$D$311*D$252</f>
        <v>3790525.236997182</v>
      </c>
      <c r="E267" s="307">
        <f t="shared" si="39"/>
        <v>4056479.6310530365</v>
      </c>
      <c r="F267" s="307">
        <f t="shared" si="39"/>
        <v>4575931.3348706122</v>
      </c>
      <c r="G267" s="307">
        <f t="shared" si="39"/>
        <v>4884832.1803740719</v>
      </c>
      <c r="H267" s="307">
        <f t="shared" si="39"/>
        <v>4979697.6684601596</v>
      </c>
      <c r="I267" s="307">
        <f t="shared" si="39"/>
        <v>5281106.840891622</v>
      </c>
      <c r="J267" s="307">
        <f t="shared" si="39"/>
        <v>5977745.3241096595</v>
      </c>
      <c r="K267" s="307">
        <f>$E$304/$E$311*K$252</f>
        <v>6607142.2680412363</v>
      </c>
      <c r="L267" s="307">
        <f>$F$304/$F$311*L$252</f>
        <v>8493102.2662350032</v>
      </c>
      <c r="M267" s="307">
        <f>$G$304/$G$311*M$252</f>
        <v>8879586.5847584251</v>
      </c>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row>
    <row r="268" spans="2:40" x14ac:dyDescent="0.25">
      <c r="B268" s="211" t="s">
        <v>159</v>
      </c>
      <c r="C268" s="211" t="s">
        <v>92</v>
      </c>
      <c r="D268" s="307">
        <f t="shared" ref="D268:J268" si="40">$D$306/$D$311*D$252</f>
        <v>9673159.527491672</v>
      </c>
      <c r="E268" s="307">
        <f t="shared" si="40"/>
        <v>10351856.837202152</v>
      </c>
      <c r="F268" s="307">
        <f t="shared" si="40"/>
        <v>11677461.83484499</v>
      </c>
      <c r="G268" s="307">
        <f t="shared" si="40"/>
        <v>12465755.532923391</v>
      </c>
      <c r="H268" s="307">
        <f t="shared" si="40"/>
        <v>12707845.729541378</v>
      </c>
      <c r="I268" s="307">
        <f t="shared" si="40"/>
        <v>13477021.193543429</v>
      </c>
      <c r="J268" s="307">
        <f t="shared" si="40"/>
        <v>15254794.65759672</v>
      </c>
      <c r="K268" s="307">
        <f>$E$306/$E$311*K$252</f>
        <v>17303342.570446737</v>
      </c>
      <c r="L268" s="307">
        <f>$F$306/$F$311*L$252</f>
        <v>17211303.630546562</v>
      </c>
      <c r="M268" s="307">
        <f>$G$306/$G$311*M$252</f>
        <v>17575194.685995352</v>
      </c>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row>
    <row r="269" spans="2:40" x14ac:dyDescent="0.25">
      <c r="B269" s="211" t="s">
        <v>160</v>
      </c>
      <c r="C269" s="211" t="s">
        <v>92</v>
      </c>
      <c r="D269" s="195"/>
      <c r="E269" s="195"/>
      <c r="F269" s="195"/>
      <c r="G269" s="195"/>
      <c r="H269" s="195"/>
      <c r="I269" s="195"/>
      <c r="J269" s="195"/>
      <c r="K269" s="195"/>
      <c r="L269" s="195"/>
      <c r="M269" s="19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row>
    <row r="270" spans="2:40" x14ac:dyDescent="0.25">
      <c r="B270" s="211" t="s">
        <v>161</v>
      </c>
      <c r="C270" s="211" t="s">
        <v>92</v>
      </c>
      <c r="D270" s="195"/>
      <c r="E270" s="195"/>
      <c r="F270" s="195"/>
      <c r="G270" s="195"/>
      <c r="H270" s="195"/>
      <c r="I270" s="195"/>
      <c r="J270" s="195"/>
      <c r="K270" s="195"/>
      <c r="L270" s="195"/>
      <c r="M270" s="19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row>
    <row r="271" spans="2:40" x14ac:dyDescent="0.25">
      <c r="B271" s="211" t="s">
        <v>162</v>
      </c>
      <c r="C271" s="211" t="s">
        <v>92</v>
      </c>
      <c r="D271" s="195"/>
      <c r="E271" s="195"/>
      <c r="F271" s="195"/>
      <c r="G271" s="195"/>
      <c r="H271" s="195"/>
      <c r="I271" s="195"/>
      <c r="J271" s="195"/>
      <c r="K271" s="195"/>
      <c r="L271" s="195"/>
      <c r="M271" s="19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row>
    <row r="272" spans="2:40" x14ac:dyDescent="0.25">
      <c r="B272" s="211" t="s">
        <v>163</v>
      </c>
      <c r="C272" s="211" t="s">
        <v>92</v>
      </c>
      <c r="D272" s="307">
        <f t="shared" ref="D272:J272" si="41">$D$309/$D$311*D$252</f>
        <v>5630044.8373046378</v>
      </c>
      <c r="E272" s="307">
        <f t="shared" si="41"/>
        <v>6025065.3343581865</v>
      </c>
      <c r="F272" s="307">
        <f t="shared" si="41"/>
        <v>6796603.894440175</v>
      </c>
      <c r="G272" s="307">
        <f t="shared" si="41"/>
        <v>7255412.5032026656</v>
      </c>
      <c r="H272" s="307">
        <f t="shared" si="41"/>
        <v>7396315.6546246484</v>
      </c>
      <c r="I272" s="307">
        <f t="shared" si="41"/>
        <v>7843996.9254419683</v>
      </c>
      <c r="J272" s="307">
        <f t="shared" si="41"/>
        <v>8878709.9666922893</v>
      </c>
      <c r="K272" s="307">
        <f>$E$309/$E$311*K$252</f>
        <v>9126873.9518900365</v>
      </c>
      <c r="L272" s="307">
        <f>$F$309/$F$311*L$252</f>
        <v>8528879.0706532095</v>
      </c>
      <c r="M272" s="307">
        <f>$G$309/$G$311*M$252</f>
        <v>8284217.582600032</v>
      </c>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row>
    <row r="273" spans="2:40" x14ac:dyDescent="0.25">
      <c r="B273" s="211" t="s">
        <v>164</v>
      </c>
      <c r="C273" s="211" t="s">
        <v>92</v>
      </c>
      <c r="D273" s="195"/>
      <c r="E273" s="195"/>
      <c r="F273" s="195"/>
      <c r="G273" s="195"/>
      <c r="H273" s="195"/>
      <c r="I273" s="195"/>
      <c r="J273" s="195"/>
      <c r="K273" s="195"/>
      <c r="L273" s="195"/>
      <c r="M273" s="19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row>
    <row r="274" spans="2:40" x14ac:dyDescent="0.25">
      <c r="B274" s="211" t="s">
        <v>165</v>
      </c>
      <c r="C274" s="211" t="s">
        <v>92</v>
      </c>
      <c r="D274" s="195"/>
      <c r="E274" s="195"/>
      <c r="F274" s="195"/>
      <c r="G274" s="195"/>
      <c r="H274" s="195"/>
      <c r="I274" s="195"/>
      <c r="J274" s="195"/>
      <c r="K274" s="195"/>
      <c r="L274" s="195"/>
      <c r="M274" s="19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row>
    <row r="275" spans="2:40" x14ac:dyDescent="0.25">
      <c r="B275" s="211" t="s">
        <v>166</v>
      </c>
      <c r="C275" s="211" t="s">
        <v>92</v>
      </c>
      <c r="D275" s="195"/>
      <c r="E275" s="195"/>
      <c r="F275" s="195"/>
      <c r="G275" s="195"/>
      <c r="H275" s="195"/>
      <c r="I275" s="195"/>
      <c r="J275" s="195"/>
      <c r="K275" s="195"/>
      <c r="L275" s="195"/>
      <c r="M275" s="19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row>
    <row r="276" spans="2:40" x14ac:dyDescent="0.25">
      <c r="B276" s="211" t="s">
        <v>167</v>
      </c>
      <c r="C276" s="211" t="s">
        <v>92</v>
      </c>
      <c r="D276" s="195"/>
      <c r="E276" s="195"/>
      <c r="F276" s="195"/>
      <c r="G276" s="195"/>
      <c r="H276" s="195"/>
      <c r="I276" s="195"/>
      <c r="J276" s="195"/>
      <c r="K276" s="195"/>
      <c r="L276" s="195"/>
      <c r="M276" s="19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row>
    <row r="277" spans="2:40" x14ac:dyDescent="0.25">
      <c r="B277" s="211" t="s">
        <v>168</v>
      </c>
      <c r="C277" s="211" t="s">
        <v>92</v>
      </c>
      <c r="D277" s="307">
        <f t="shared" ref="D277:J277" si="42">$D$305/$D$311*D$252</f>
        <v>1783776.5821163207</v>
      </c>
      <c r="E277" s="307">
        <f t="shared" si="42"/>
        <v>1908931.5910837818</v>
      </c>
      <c r="F277" s="307">
        <f t="shared" si="42"/>
        <v>2153379.4517038176</v>
      </c>
      <c r="G277" s="307">
        <f t="shared" si="42"/>
        <v>2298744.5554701514</v>
      </c>
      <c r="H277" s="307">
        <f t="shared" si="42"/>
        <v>2343387.1380988983</v>
      </c>
      <c r="I277" s="307">
        <f t="shared" si="42"/>
        <v>2485226.748654881</v>
      </c>
      <c r="J277" s="307">
        <f t="shared" si="42"/>
        <v>2813056.623110428</v>
      </c>
      <c r="K277" s="307">
        <f>$E$305/$E$311*K$252</f>
        <v>3988563.5738831614</v>
      </c>
      <c r="L277" s="307">
        <f>$F$305/$F$311*L$252</f>
        <v>6066501.6187392874</v>
      </c>
      <c r="M277" s="307">
        <f>$G$305/$G$311*M$252</f>
        <v>8588452.5983729046</v>
      </c>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row>
    <row r="278" spans="2:40" x14ac:dyDescent="0.25">
      <c r="B278" s="211" t="s">
        <v>169</v>
      </c>
      <c r="C278" s="211" t="s">
        <v>92</v>
      </c>
      <c r="D278" s="195"/>
      <c r="E278" s="195"/>
      <c r="F278" s="195"/>
      <c r="G278" s="195"/>
      <c r="H278" s="195"/>
      <c r="I278" s="195"/>
      <c r="J278" s="195"/>
      <c r="K278" s="195"/>
      <c r="L278" s="195"/>
      <c r="M278" s="19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row>
    <row r="279" spans="2:40" x14ac:dyDescent="0.25">
      <c r="B279" s="211" t="s">
        <v>170</v>
      </c>
      <c r="C279" s="211" t="s">
        <v>92</v>
      </c>
      <c r="D279" s="195"/>
      <c r="E279" s="195"/>
      <c r="F279" s="195"/>
      <c r="G279" s="195"/>
      <c r="H279" s="195"/>
      <c r="I279" s="195"/>
      <c r="J279" s="195"/>
      <c r="K279" s="195"/>
      <c r="L279" s="195"/>
      <c r="M279" s="19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row>
    <row r="280" spans="2:40" x14ac:dyDescent="0.25">
      <c r="B280" s="211" t="s">
        <v>171</v>
      </c>
      <c r="C280" s="211" t="s">
        <v>92</v>
      </c>
      <c r="D280" s="195"/>
      <c r="E280" s="195"/>
      <c r="F280" s="195"/>
      <c r="G280" s="195"/>
      <c r="H280" s="195"/>
      <c r="I280" s="195"/>
      <c r="J280" s="195"/>
      <c r="K280" s="195"/>
      <c r="L280" s="195"/>
      <c r="M280" s="19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row>
    <row r="281" spans="2:40" x14ac:dyDescent="0.25">
      <c r="B281" s="211" t="s">
        <v>172</v>
      </c>
      <c r="C281" s="211" t="s">
        <v>92</v>
      </c>
      <c r="D281" s="195"/>
      <c r="E281" s="195"/>
      <c r="F281" s="195"/>
      <c r="G281" s="195"/>
      <c r="H281" s="195"/>
      <c r="I281" s="195"/>
      <c r="J281" s="195"/>
      <c r="K281" s="195"/>
      <c r="L281" s="195"/>
      <c r="M281" s="19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row>
    <row r="282" spans="2:40" x14ac:dyDescent="0.25">
      <c r="B282" s="211" t="s">
        <v>173</v>
      </c>
      <c r="C282" s="211" t="s">
        <v>92</v>
      </c>
      <c r="D282" s="307">
        <f t="shared" ref="D282:J282" si="43">$D$308/$D$311*D$252</f>
        <v>3840531.1837560846</v>
      </c>
      <c r="E282" s="307">
        <f t="shared" si="43"/>
        <v>4109994.142044581</v>
      </c>
      <c r="F282" s="307">
        <f t="shared" si="43"/>
        <v>4636298.636074814</v>
      </c>
      <c r="G282" s="307">
        <f t="shared" si="43"/>
        <v>4949274.6105559822</v>
      </c>
      <c r="H282" s="307">
        <f t="shared" si="43"/>
        <v>5045391.597642838</v>
      </c>
      <c r="I282" s="307">
        <f t="shared" si="43"/>
        <v>5350777.0662567252</v>
      </c>
      <c r="J282" s="307">
        <f t="shared" si="43"/>
        <v>6056605.850217781</v>
      </c>
      <c r="K282" s="307">
        <f>$E$308/$E$311*K$252</f>
        <v>6037558.0481099654</v>
      </c>
      <c r="L282" s="307">
        <f>$F$308/$F$311*L$252</f>
        <v>6225435.4058274608</v>
      </c>
      <c r="M282" s="307">
        <f>$G$308/$G$311*M$252</f>
        <v>7655386.3678814545</v>
      </c>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row>
    <row r="283" spans="2:40" x14ac:dyDescent="0.25">
      <c r="B283" s="211" t="s">
        <v>193</v>
      </c>
      <c r="C283" s="211" t="s">
        <v>92</v>
      </c>
      <c r="D283" s="195"/>
      <c r="E283" s="195"/>
      <c r="F283" s="195"/>
      <c r="G283" s="195"/>
      <c r="H283" s="195"/>
      <c r="I283" s="195"/>
      <c r="J283" s="195"/>
      <c r="K283" s="195"/>
      <c r="L283" s="195"/>
      <c r="M283" s="19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row>
    <row r="284" spans="2:40" x14ac:dyDescent="0.25">
      <c r="B284" s="211" t="s">
        <v>174</v>
      </c>
      <c r="C284" s="211" t="s">
        <v>92</v>
      </c>
      <c r="D284" s="195"/>
      <c r="E284" s="195"/>
      <c r="F284" s="195"/>
      <c r="G284" s="195"/>
      <c r="H284" s="195"/>
      <c r="I284" s="195"/>
      <c r="J284" s="195"/>
      <c r="K284" s="195"/>
      <c r="L284" s="195"/>
      <c r="M284" s="19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row>
    <row r="285" spans="2:40" x14ac:dyDescent="0.25">
      <c r="B285" s="211" t="s">
        <v>175</v>
      </c>
      <c r="C285" s="211" t="s">
        <v>92</v>
      </c>
      <c r="D285" s="195"/>
      <c r="E285" s="195"/>
      <c r="F285" s="195"/>
      <c r="G285" s="195"/>
      <c r="H285" s="195"/>
      <c r="I285" s="195"/>
      <c r="J285" s="195"/>
      <c r="K285" s="195"/>
      <c r="L285" s="195"/>
      <c r="M285" s="19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row>
    <row r="286" spans="2:40" x14ac:dyDescent="0.25">
      <c r="B286" s="211" t="s">
        <v>176</v>
      </c>
      <c r="C286" s="211" t="s">
        <v>92</v>
      </c>
      <c r="D286" s="195"/>
      <c r="E286" s="195"/>
      <c r="F286" s="195"/>
      <c r="G286" s="195"/>
      <c r="H286" s="195"/>
      <c r="I286" s="195"/>
      <c r="J286" s="195"/>
      <c r="K286" s="195"/>
      <c r="L286" s="195"/>
      <c r="M286" s="19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row>
    <row r="287" spans="2:40" x14ac:dyDescent="0.25">
      <c r="B287" s="211" t="s">
        <v>177</v>
      </c>
      <c r="C287" s="211" t="s">
        <v>92</v>
      </c>
      <c r="D287" s="307">
        <f t="shared" ref="D287:J287" si="44">$D$310/$D$311*D$252</f>
        <v>5572718.7173968749</v>
      </c>
      <c r="E287" s="307">
        <f t="shared" si="44"/>
        <v>5963717.045349732</v>
      </c>
      <c r="F287" s="307">
        <f t="shared" si="44"/>
        <v>6727399.6623110436</v>
      </c>
      <c r="G287" s="307">
        <f t="shared" si="44"/>
        <v>7181536.6000512438</v>
      </c>
      <c r="H287" s="307">
        <f t="shared" si="44"/>
        <v>7321005.0504739955</v>
      </c>
      <c r="I287" s="307">
        <f t="shared" si="44"/>
        <v>7764127.9508070722</v>
      </c>
      <c r="J287" s="307">
        <f t="shared" si="44"/>
        <v>8788305.359467078</v>
      </c>
      <c r="K287" s="307">
        <f>$E$310/$E$311*K$252</f>
        <v>9072247.9725085925</v>
      </c>
      <c r="L287" s="307">
        <f>$F$310/$F$311*L$252</f>
        <v>8919491.7768044174</v>
      </c>
      <c r="M287" s="307">
        <f>$G$310/$G$311*M$252</f>
        <v>9642903.5053129662</v>
      </c>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row>
    <row r="288" spans="2:40" x14ac:dyDescent="0.25">
      <c r="B288" s="166"/>
      <c r="C288" s="166"/>
      <c r="D288" s="456"/>
      <c r="E288" s="456"/>
      <c r="F288" s="456"/>
      <c r="G288" s="456"/>
      <c r="H288" s="456"/>
      <c r="I288" s="456"/>
      <c r="J288" s="456"/>
      <c r="K288" s="456"/>
      <c r="L288" s="456"/>
      <c r="M288" s="456"/>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row>
    <row r="289" spans="2:39" x14ac:dyDescent="0.25">
      <c r="B289" s="1" t="s">
        <v>570</v>
      </c>
      <c r="C289" s="308"/>
      <c r="D289" s="308"/>
      <c r="E289" s="308"/>
      <c r="F289" s="308"/>
      <c r="G289" s="308"/>
      <c r="H289" s="308"/>
      <c r="I289" s="308"/>
      <c r="J289" s="308"/>
      <c r="K289" s="308"/>
      <c r="L289" s="308"/>
      <c r="M289" s="308"/>
    </row>
    <row r="290" spans="2:39" x14ac:dyDescent="0.25">
      <c r="B290" s="2" t="s">
        <v>571</v>
      </c>
      <c r="C290" s="308"/>
      <c r="D290" s="308"/>
      <c r="E290" s="308"/>
      <c r="F290" s="308"/>
      <c r="G290" s="308"/>
      <c r="H290" s="308"/>
      <c r="I290" s="308"/>
      <c r="J290" s="308"/>
      <c r="K290" s="308"/>
      <c r="L290" s="308"/>
      <c r="M290" s="308"/>
    </row>
    <row r="291" spans="2:39" x14ac:dyDescent="0.25">
      <c r="B291" s="452" t="s">
        <v>574</v>
      </c>
      <c r="C291" s="308"/>
      <c r="D291" s="308"/>
      <c r="E291" s="308"/>
      <c r="F291" s="308"/>
      <c r="G291" s="308"/>
      <c r="H291" s="308"/>
      <c r="I291" s="308"/>
      <c r="J291" s="308"/>
      <c r="K291" s="308"/>
      <c r="L291" s="308"/>
      <c r="M291" s="308"/>
    </row>
    <row r="292" spans="2:39" x14ac:dyDescent="0.25">
      <c r="B292" s="1" t="s">
        <v>575</v>
      </c>
      <c r="C292" s="308"/>
      <c r="D292" s="308"/>
      <c r="E292" s="308"/>
      <c r="F292" s="308"/>
      <c r="G292" s="308"/>
      <c r="H292" s="308"/>
      <c r="I292" s="308"/>
      <c r="J292" s="308"/>
      <c r="K292" s="308"/>
      <c r="L292" s="308"/>
      <c r="M292" s="308"/>
    </row>
    <row r="293" spans="2:39" x14ac:dyDescent="0.25">
      <c r="B293" s="367" t="s">
        <v>576</v>
      </c>
      <c r="C293" s="36"/>
      <c r="D293" s="373"/>
      <c r="E293" s="373"/>
      <c r="F293" s="374"/>
      <c r="G293" s="375"/>
      <c r="H293" s="376"/>
      <c r="I293" s="376"/>
      <c r="J293" s="376"/>
      <c r="K293" s="376"/>
      <c r="L293" s="376"/>
      <c r="M293" s="376"/>
    </row>
    <row r="294" spans="2:39" x14ac:dyDescent="0.25">
      <c r="B294" s="369" t="s">
        <v>198</v>
      </c>
      <c r="C294" s="36"/>
      <c r="D294" s="373"/>
      <c r="E294" s="373"/>
      <c r="F294" s="374"/>
      <c r="G294" s="375"/>
      <c r="H294" s="376"/>
      <c r="I294" s="376"/>
      <c r="J294" s="376"/>
      <c r="K294" s="376"/>
      <c r="L294" s="376"/>
      <c r="M294" s="376"/>
    </row>
    <row r="295" spans="2:39" x14ac:dyDescent="0.25">
      <c r="B295" s="523" t="s">
        <v>580</v>
      </c>
      <c r="C295" s="523"/>
      <c r="D295" s="523"/>
      <c r="E295" s="523"/>
      <c r="F295" s="523"/>
      <c r="G295" s="523"/>
      <c r="H295" s="523"/>
      <c r="I295" s="523"/>
      <c r="J295" s="376"/>
      <c r="K295" s="376"/>
      <c r="L295" s="376"/>
      <c r="M295" s="376"/>
    </row>
    <row r="296" spans="2:39" x14ac:dyDescent="0.25">
      <c r="B296" s="523"/>
      <c r="C296" s="523"/>
      <c r="D296" s="523"/>
      <c r="E296" s="523"/>
      <c r="F296" s="523"/>
      <c r="G296" s="523"/>
      <c r="H296" s="523"/>
      <c r="I296" s="523"/>
      <c r="J296" s="376"/>
      <c r="K296" s="376"/>
      <c r="L296" s="376"/>
      <c r="M296" s="376"/>
    </row>
    <row r="297" spans="2:39" x14ac:dyDescent="0.25">
      <c r="B297" s="372"/>
      <c r="C297" s="21"/>
      <c r="D297" s="362"/>
      <c r="E297" s="21"/>
      <c r="F297" s="363"/>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row>
    <row r="298" spans="2:39" x14ac:dyDescent="0.25">
      <c r="B298" s="210" t="s">
        <v>652</v>
      </c>
    </row>
    <row r="300" spans="2:39" x14ac:dyDescent="0.25">
      <c r="B300" s="533" t="s">
        <v>194</v>
      </c>
      <c r="C300" s="519" t="s">
        <v>83</v>
      </c>
      <c r="D300" s="519" t="s">
        <v>527</v>
      </c>
      <c r="E300" s="519"/>
      <c r="F300" s="519"/>
      <c r="G300" s="519"/>
      <c r="I300" s="428"/>
      <c r="J300" s="14"/>
      <c r="K300" s="14"/>
    </row>
    <row r="301" spans="2:39" x14ac:dyDescent="0.25">
      <c r="B301" s="533"/>
      <c r="C301" s="519"/>
      <c r="D301" s="422" t="s">
        <v>88</v>
      </c>
      <c r="E301" s="422" t="s">
        <v>89</v>
      </c>
      <c r="F301" s="422" t="s">
        <v>90</v>
      </c>
      <c r="G301" s="422" t="s">
        <v>95</v>
      </c>
      <c r="I301" s="428"/>
      <c r="J301" s="14"/>
      <c r="K301" s="14"/>
    </row>
    <row r="302" spans="2:39" x14ac:dyDescent="0.25">
      <c r="B302" s="101" t="s">
        <v>144</v>
      </c>
      <c r="C302" s="211" t="s">
        <v>92</v>
      </c>
      <c r="D302" s="307">
        <f>(D321+(D332/5)+(D339/5))*10^6</f>
        <v>9620000.0000000019</v>
      </c>
      <c r="E302" s="307">
        <f>(E321+(E332/5)+(E339/5))*10^6</f>
        <v>10046000.000000002</v>
      </c>
      <c r="F302" s="307">
        <f>(F321+(F332/5)+(F339/5))*10^6</f>
        <v>13666000</v>
      </c>
      <c r="G302" s="307">
        <f>(G321+(G332/5)+(G339/5))*10^6</f>
        <v>14081999.999999998</v>
      </c>
      <c r="I302" s="428"/>
      <c r="J302" s="14"/>
      <c r="K302" s="14"/>
    </row>
    <row r="303" spans="2:39" x14ac:dyDescent="0.25">
      <c r="B303" s="101" t="s">
        <v>376</v>
      </c>
      <c r="C303" s="211" t="s">
        <v>92</v>
      </c>
      <c r="D303" s="307">
        <f>((D322+D327+D335+D337)+(D332/5)+(D339/5))*10^6</f>
        <v>9500000</v>
      </c>
      <c r="E303" s="307">
        <f>((E322+E327+E335+E337)+(E332/5)+(E339/5))*10^6</f>
        <v>10826000</v>
      </c>
      <c r="F303" s="307">
        <f>((F322+F327+F335+F337)+(F332/5)+(F339/5))*10^6</f>
        <v>11565999.999999998</v>
      </c>
      <c r="G303" s="307">
        <f>((G322+G327+G335+G337)+(G332/5)+(G339/5))*10^6</f>
        <v>14581999.999999998</v>
      </c>
      <c r="I303" s="428"/>
      <c r="J303" s="14"/>
      <c r="K303" s="14"/>
    </row>
    <row r="304" spans="2:39" x14ac:dyDescent="0.25">
      <c r="B304" s="101" t="s">
        <v>158</v>
      </c>
      <c r="C304" s="211" t="s">
        <v>92</v>
      </c>
      <c r="D304" s="307">
        <f>(D323+D329)*1000000</f>
        <v>6800000</v>
      </c>
      <c r="E304" s="307">
        <f>(E323+E329)*1000000</f>
        <v>7620000</v>
      </c>
      <c r="F304" s="307">
        <f t="shared" ref="F304:G304" si="45">(F323+F329)*1000000</f>
        <v>10920000</v>
      </c>
      <c r="G304" s="307">
        <f t="shared" si="45"/>
        <v>12200000</v>
      </c>
      <c r="I304" s="428"/>
      <c r="J304" s="14"/>
      <c r="K304" s="14"/>
    </row>
    <row r="305" spans="2:39" x14ac:dyDescent="0.25">
      <c r="B305" s="365" t="s">
        <v>168</v>
      </c>
      <c r="C305" s="211" t="s">
        <v>92</v>
      </c>
      <c r="D305" s="307">
        <f>(D324+D328+D330+D331+D336+D338)*1000000</f>
        <v>3200000</v>
      </c>
      <c r="E305" s="307">
        <f t="shared" ref="E305:G305" si="46">(E324+E328+E330+E331+E336+E338)*1000000</f>
        <v>4600000</v>
      </c>
      <c r="F305" s="307">
        <f t="shared" si="46"/>
        <v>7800000</v>
      </c>
      <c r="G305" s="307">
        <f t="shared" si="46"/>
        <v>11800000</v>
      </c>
      <c r="I305" s="428"/>
      <c r="J305" s="14"/>
      <c r="K305" s="14"/>
    </row>
    <row r="306" spans="2:39" x14ac:dyDescent="0.25">
      <c r="B306" s="101" t="s">
        <v>159</v>
      </c>
      <c r="C306" s="211" t="s">
        <v>92</v>
      </c>
      <c r="D306" s="307">
        <f>(D325+(D320*0.2923)+(D332/5)+(D339/5))*1000000</f>
        <v>17353132</v>
      </c>
      <c r="E306" s="307">
        <f>(E325+(E320*0.2923)+(E332/5)+(E339/5))*1000000</f>
        <v>19955900</v>
      </c>
      <c r="F306" s="307">
        <f>(F325+(F320*0.2923)+(F332/5)+(F339/5))*1000000</f>
        <v>22129421</v>
      </c>
      <c r="G306" s="307">
        <f>(G325+(G320*0.2923)+(G332/5)+(G339/5))*1000000</f>
        <v>24147225</v>
      </c>
      <c r="I306" s="428"/>
      <c r="J306" s="14"/>
      <c r="K306" s="14"/>
    </row>
    <row r="307" spans="2:39" x14ac:dyDescent="0.25">
      <c r="B307" s="101" t="s">
        <v>154</v>
      </c>
      <c r="C307" s="211" t="s">
        <v>92</v>
      </c>
      <c r="D307" s="307">
        <f>(D326)*1000000</f>
        <v>4600000</v>
      </c>
      <c r="E307" s="307">
        <f t="shared" ref="E307:G307" si="47">(E326)*1000000</f>
        <v>6300000</v>
      </c>
      <c r="F307" s="307">
        <f t="shared" si="47"/>
        <v>8500000</v>
      </c>
      <c r="G307" s="307">
        <f t="shared" si="47"/>
        <v>8500000</v>
      </c>
      <c r="I307" s="428"/>
      <c r="J307" s="14"/>
      <c r="K307" s="14"/>
    </row>
    <row r="308" spans="2:39" x14ac:dyDescent="0.25">
      <c r="B308" s="101" t="s">
        <v>173</v>
      </c>
      <c r="C308" s="211" t="s">
        <v>92</v>
      </c>
      <c r="D308" s="307">
        <f>(D333+(D320*0.4587))*1000000</f>
        <v>6889708</v>
      </c>
      <c r="E308" s="307">
        <f>(E333+(E320*0.4587))*1000000</f>
        <v>6963100</v>
      </c>
      <c r="F308" s="307">
        <f>(F333+(F320*0.4587))*1000000</f>
        <v>8004348.9999999991</v>
      </c>
      <c r="G308" s="307">
        <f>(G333+(G320*0.4587))*1000000</f>
        <v>10518025</v>
      </c>
      <c r="I308" s="428"/>
      <c r="J308" s="14"/>
      <c r="K308" s="14"/>
    </row>
    <row r="309" spans="2:39" x14ac:dyDescent="0.25">
      <c r="B309" s="101" t="s">
        <v>163</v>
      </c>
      <c r="C309" s="211" t="s">
        <v>92</v>
      </c>
      <c r="D309" s="307">
        <f>(D334+(D332/5)+(D339/5))*1000000</f>
        <v>10100000.000000002</v>
      </c>
      <c r="E309" s="307">
        <f t="shared" ref="E309:G309" si="48">(E334+(E332/5)+(E339/5))*1000000</f>
        <v>10526000.000000002</v>
      </c>
      <c r="F309" s="307">
        <f t="shared" si="48"/>
        <v>10966000</v>
      </c>
      <c r="G309" s="307">
        <f t="shared" si="48"/>
        <v>11381999.999999998</v>
      </c>
      <c r="I309" s="428"/>
      <c r="J309" s="14"/>
      <c r="K309" s="14"/>
    </row>
    <row r="310" spans="2:39" x14ac:dyDescent="0.25">
      <c r="B310" s="101" t="s">
        <v>177</v>
      </c>
      <c r="C310" s="211" t="s">
        <v>92</v>
      </c>
      <c r="D310" s="307">
        <f>((D320*0.249)+(D332/5)+(D339/5))*1000000</f>
        <v>9997160.0000000019</v>
      </c>
      <c r="E310" s="307">
        <f>((E320*0.249)+(E332/5)+(E339/5))*1000000</f>
        <v>10463000.000000002</v>
      </c>
      <c r="F310" s="307">
        <f>((F320*0.249)+(F332/5)+(F339/5))*1000000</f>
        <v>11468229.999999998</v>
      </c>
      <c r="G310" s="307">
        <f>((G320*0.249)+(G332/5)+(G339/5))*1000000</f>
        <v>13248750</v>
      </c>
      <c r="I310" s="14"/>
      <c r="J310" s="14"/>
      <c r="K310" s="14"/>
    </row>
    <row r="311" spans="2:39" x14ac:dyDescent="0.25">
      <c r="B311" s="218" t="s">
        <v>528</v>
      </c>
      <c r="C311" s="219" t="s">
        <v>92</v>
      </c>
      <c r="D311" s="305">
        <f>SUM(D302:D310)</f>
        <v>78060000</v>
      </c>
      <c r="E311" s="305">
        <f t="shared" ref="E311:G311" si="49">SUM(E302:E310)</f>
        <v>87300000</v>
      </c>
      <c r="F311" s="305">
        <f t="shared" si="49"/>
        <v>105020000</v>
      </c>
      <c r="G311" s="305">
        <f t="shared" si="49"/>
        <v>120460000</v>
      </c>
    </row>
    <row r="312" spans="2:39" x14ac:dyDescent="0.25">
      <c r="B312" s="457"/>
      <c r="C312" s="78"/>
      <c r="D312" s="458"/>
      <c r="E312" s="458"/>
      <c r="F312" s="458"/>
      <c r="G312" s="458"/>
    </row>
    <row r="313" spans="2:39" x14ac:dyDescent="0.25">
      <c r="B313" s="1" t="s">
        <v>198</v>
      </c>
      <c r="C313" s="12"/>
      <c r="D313" s="12"/>
      <c r="E313" s="12"/>
      <c r="F313" s="12"/>
      <c r="G313" s="12"/>
    </row>
    <row r="314" spans="2:39" ht="101.25" customHeight="1" x14ac:dyDescent="0.25">
      <c r="B314" s="522" t="s">
        <v>597</v>
      </c>
      <c r="C314" s="522"/>
      <c r="D314" s="522"/>
      <c r="E314" s="522"/>
      <c r="F314" s="522"/>
      <c r="G314" s="522"/>
    </row>
    <row r="315" spans="2:39" x14ac:dyDescent="0.25">
      <c r="B315" s="372"/>
      <c r="C315" s="21"/>
      <c r="D315" s="362"/>
      <c r="E315" s="21"/>
      <c r="F315" s="363"/>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row>
    <row r="316" spans="2:39" x14ac:dyDescent="0.25">
      <c r="B316" s="210" t="s">
        <v>529</v>
      </c>
    </row>
    <row r="318" spans="2:39" x14ac:dyDescent="0.25">
      <c r="B318" s="517" t="s">
        <v>288</v>
      </c>
      <c r="C318" s="517" t="s">
        <v>194</v>
      </c>
      <c r="D318" s="519" t="s">
        <v>530</v>
      </c>
      <c r="E318" s="519"/>
      <c r="F318" s="519"/>
      <c r="G318" s="519"/>
    </row>
    <row r="319" spans="2:39" x14ac:dyDescent="0.25">
      <c r="B319" s="518"/>
      <c r="C319" s="518"/>
      <c r="D319" s="422" t="s">
        <v>88</v>
      </c>
      <c r="E319" s="422" t="s">
        <v>531</v>
      </c>
      <c r="F319" s="422" t="s">
        <v>532</v>
      </c>
      <c r="G319" s="422" t="s">
        <v>533</v>
      </c>
    </row>
    <row r="320" spans="2:39" s="103" customFormat="1" ht="45.75" customHeight="1" x14ac:dyDescent="0.25">
      <c r="B320" s="105" t="s">
        <v>415</v>
      </c>
      <c r="C320" s="104" t="s">
        <v>534</v>
      </c>
      <c r="D320" s="382">
        <v>12.84</v>
      </c>
      <c r="E320" s="382">
        <v>13</v>
      </c>
      <c r="F320" s="382">
        <v>15.27</v>
      </c>
      <c r="G320" s="382">
        <v>20.75</v>
      </c>
    </row>
    <row r="321" spans="2:7" x14ac:dyDescent="0.25">
      <c r="B321" s="101" t="s">
        <v>535</v>
      </c>
      <c r="C321" s="102" t="s">
        <v>144</v>
      </c>
      <c r="D321" s="306">
        <v>2.82</v>
      </c>
      <c r="E321" s="306">
        <v>2.82</v>
      </c>
      <c r="F321" s="306">
        <v>6</v>
      </c>
      <c r="G321" s="306">
        <v>6</v>
      </c>
    </row>
    <row r="322" spans="2:7" x14ac:dyDescent="0.25">
      <c r="B322" s="101" t="s">
        <v>581</v>
      </c>
      <c r="C322" s="102" t="s">
        <v>363</v>
      </c>
      <c r="D322" s="306"/>
      <c r="E322" s="306"/>
      <c r="F322" s="306"/>
      <c r="G322" s="306"/>
    </row>
    <row r="323" spans="2:7" x14ac:dyDescent="0.25">
      <c r="B323" s="101" t="s">
        <v>582</v>
      </c>
      <c r="C323" s="102" t="s">
        <v>158</v>
      </c>
      <c r="D323" s="306">
        <v>6.8</v>
      </c>
      <c r="E323" s="306">
        <v>7.62</v>
      </c>
      <c r="F323" s="306">
        <v>9.2200000000000006</v>
      </c>
      <c r="G323" s="306">
        <v>10</v>
      </c>
    </row>
    <row r="324" spans="2:7" x14ac:dyDescent="0.25">
      <c r="B324" s="101" t="s">
        <v>583</v>
      </c>
      <c r="C324" s="365" t="s">
        <v>168</v>
      </c>
      <c r="D324" s="306"/>
      <c r="E324" s="306"/>
      <c r="F324" s="306"/>
      <c r="G324" s="306">
        <v>1</v>
      </c>
    </row>
    <row r="325" spans="2:7" x14ac:dyDescent="0.25">
      <c r="B325" s="101" t="s">
        <v>584</v>
      </c>
      <c r="C325" s="102" t="s">
        <v>159</v>
      </c>
      <c r="D325" s="306">
        <v>6.8</v>
      </c>
      <c r="E325" s="306">
        <v>8.93</v>
      </c>
      <c r="F325" s="306">
        <v>10</v>
      </c>
      <c r="G325" s="306">
        <v>10</v>
      </c>
    </row>
    <row r="326" spans="2:7" x14ac:dyDescent="0.25">
      <c r="B326" s="101" t="s">
        <v>585</v>
      </c>
      <c r="C326" s="102" t="s">
        <v>154</v>
      </c>
      <c r="D326" s="306">
        <v>4.5999999999999996</v>
      </c>
      <c r="E326" s="306">
        <v>6.3</v>
      </c>
      <c r="F326" s="306">
        <v>8.5</v>
      </c>
      <c r="G326" s="306">
        <v>8.5</v>
      </c>
    </row>
    <row r="327" spans="2:7" x14ac:dyDescent="0.25">
      <c r="B327" s="101" t="s">
        <v>586</v>
      </c>
      <c r="C327" s="102" t="s">
        <v>416</v>
      </c>
      <c r="D327" s="306">
        <v>2.4</v>
      </c>
      <c r="E327" s="306">
        <v>3</v>
      </c>
      <c r="F327" s="306">
        <v>3</v>
      </c>
      <c r="G327" s="306">
        <v>3.5</v>
      </c>
    </row>
    <row r="328" spans="2:7" x14ac:dyDescent="0.25">
      <c r="B328" s="101" t="s">
        <v>587</v>
      </c>
      <c r="C328" s="102" t="s">
        <v>342</v>
      </c>
      <c r="D328" s="306"/>
      <c r="E328" s="306"/>
      <c r="F328" s="306">
        <v>1.5</v>
      </c>
      <c r="G328" s="306">
        <v>2</v>
      </c>
    </row>
    <row r="329" spans="2:7" ht="31.5" x14ac:dyDescent="0.25">
      <c r="B329" s="102" t="s">
        <v>588</v>
      </c>
      <c r="C329" s="102" t="s">
        <v>158</v>
      </c>
      <c r="D329" s="306"/>
      <c r="E329" s="306"/>
      <c r="F329" s="306">
        <v>1.7</v>
      </c>
      <c r="G329" s="306">
        <v>2.2000000000000002</v>
      </c>
    </row>
    <row r="330" spans="2:7" ht="31.5" x14ac:dyDescent="0.25">
      <c r="B330" s="102" t="s">
        <v>589</v>
      </c>
      <c r="C330" s="365" t="s">
        <v>168</v>
      </c>
      <c r="D330" s="306">
        <v>1.5</v>
      </c>
      <c r="E330" s="306">
        <v>2.2999999999999998</v>
      </c>
      <c r="F330" s="306">
        <v>2.2999999999999998</v>
      </c>
      <c r="G330" s="306">
        <v>4</v>
      </c>
    </row>
    <row r="331" spans="2:7" x14ac:dyDescent="0.25">
      <c r="B331" s="101" t="s">
        <v>590</v>
      </c>
      <c r="C331" s="365" t="s">
        <v>168</v>
      </c>
      <c r="D331" s="306"/>
      <c r="E331" s="306"/>
      <c r="F331" s="306">
        <v>0.6</v>
      </c>
      <c r="G331" s="306">
        <v>0.8</v>
      </c>
    </row>
    <row r="332" spans="2:7" ht="68.25" customHeight="1" x14ac:dyDescent="0.25">
      <c r="B332" s="101" t="s">
        <v>239</v>
      </c>
      <c r="C332" s="102" t="s">
        <v>536</v>
      </c>
      <c r="D332" s="306">
        <v>32.5</v>
      </c>
      <c r="E332" s="306">
        <v>34.130000000000003</v>
      </c>
      <c r="F332" s="306">
        <v>35.83</v>
      </c>
      <c r="G332" s="306">
        <v>37.909999999999997</v>
      </c>
    </row>
    <row r="333" spans="2:7" x14ac:dyDescent="0.25">
      <c r="B333" s="101" t="s">
        <v>591</v>
      </c>
      <c r="C333" s="102" t="s">
        <v>173</v>
      </c>
      <c r="D333" s="306">
        <v>1</v>
      </c>
      <c r="E333" s="306">
        <v>1</v>
      </c>
      <c r="F333" s="306">
        <v>1</v>
      </c>
      <c r="G333" s="306">
        <v>1</v>
      </c>
    </row>
    <row r="334" spans="2:7" x14ac:dyDescent="0.25">
      <c r="B334" s="101" t="s">
        <v>592</v>
      </c>
      <c r="C334" s="102" t="s">
        <v>163</v>
      </c>
      <c r="D334" s="306">
        <v>3.3</v>
      </c>
      <c r="E334" s="306">
        <v>3.3</v>
      </c>
      <c r="F334" s="306">
        <v>3.3</v>
      </c>
      <c r="G334" s="306">
        <v>3.3</v>
      </c>
    </row>
    <row r="335" spans="2:7" x14ac:dyDescent="0.25">
      <c r="B335" s="101" t="s">
        <v>593</v>
      </c>
      <c r="C335" s="102" t="s">
        <v>363</v>
      </c>
      <c r="D335" s="306"/>
      <c r="E335" s="306"/>
      <c r="F335" s="306"/>
      <c r="G335" s="306">
        <v>1.5</v>
      </c>
    </row>
    <row r="336" spans="2:7" x14ac:dyDescent="0.25">
      <c r="B336" s="101" t="s">
        <v>594</v>
      </c>
      <c r="C336" s="102" t="s">
        <v>342</v>
      </c>
      <c r="D336" s="306">
        <v>1.2</v>
      </c>
      <c r="E336" s="306">
        <v>1.8</v>
      </c>
      <c r="F336" s="306">
        <v>2.5</v>
      </c>
      <c r="G336" s="306">
        <v>2.5</v>
      </c>
    </row>
    <row r="337" spans="2:39" x14ac:dyDescent="0.25">
      <c r="B337" s="101" t="s">
        <v>595</v>
      </c>
      <c r="C337" s="102" t="s">
        <v>417</v>
      </c>
      <c r="D337" s="306">
        <v>0.3</v>
      </c>
      <c r="E337" s="306">
        <v>0.6</v>
      </c>
      <c r="F337" s="306">
        <v>0.9</v>
      </c>
      <c r="G337" s="306">
        <v>1.5</v>
      </c>
    </row>
    <row r="338" spans="2:39" x14ac:dyDescent="0.25">
      <c r="B338" s="101" t="s">
        <v>596</v>
      </c>
      <c r="C338" s="102" t="s">
        <v>342</v>
      </c>
      <c r="D338" s="306">
        <v>0.5</v>
      </c>
      <c r="E338" s="306">
        <v>0.5</v>
      </c>
      <c r="F338" s="306">
        <v>0.9</v>
      </c>
      <c r="G338" s="306">
        <v>1.5</v>
      </c>
    </row>
    <row r="339" spans="2:39" ht="47.25" x14ac:dyDescent="0.25">
      <c r="B339" s="101" t="s">
        <v>239</v>
      </c>
      <c r="C339" s="102" t="s">
        <v>536</v>
      </c>
      <c r="D339" s="306">
        <v>1.5</v>
      </c>
      <c r="E339" s="306">
        <v>2</v>
      </c>
      <c r="F339" s="306">
        <v>2.5</v>
      </c>
      <c r="G339" s="306">
        <v>2.5</v>
      </c>
    </row>
    <row r="340" spans="2:39" x14ac:dyDescent="0.25">
      <c r="B340" s="520" t="s">
        <v>537</v>
      </c>
      <c r="C340" s="521"/>
      <c r="D340" s="306">
        <v>78.06</v>
      </c>
      <c r="E340" s="306">
        <f>SUM(E320:E339)</f>
        <v>87.299999999999983</v>
      </c>
      <c r="F340" s="306">
        <f>SUM(F320:F339)</f>
        <v>105.02000000000001</v>
      </c>
      <c r="G340" s="306">
        <f>SUM(G320:G339)</f>
        <v>120.46</v>
      </c>
    </row>
    <row r="342" spans="2:39" x14ac:dyDescent="0.25">
      <c r="B342" s="2" t="s">
        <v>538</v>
      </c>
    </row>
    <row r="343" spans="2:39" x14ac:dyDescent="0.25">
      <c r="B343" s="2" t="s">
        <v>539</v>
      </c>
    </row>
    <row r="345" spans="2:39" x14ac:dyDescent="0.25">
      <c r="B345" s="372"/>
      <c r="C345" s="21"/>
      <c r="D345" s="362"/>
      <c r="E345" s="21"/>
      <c r="F345" s="363"/>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row>
    <row r="346" spans="2:39" x14ac:dyDescent="0.25">
      <c r="B346" s="372"/>
      <c r="C346" s="21"/>
      <c r="D346" s="362"/>
      <c r="E346" s="21"/>
      <c r="F346" s="363"/>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row>
    <row r="347" spans="2:39" x14ac:dyDescent="0.25">
      <c r="B347" s="372"/>
      <c r="C347" s="21"/>
      <c r="D347" s="362"/>
      <c r="E347" s="21"/>
      <c r="F347" s="363"/>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row>
    <row r="348" spans="2:39" x14ac:dyDescent="0.25">
      <c r="B348" s="223"/>
    </row>
    <row r="349" spans="2:39" x14ac:dyDescent="0.25">
      <c r="B349" s="223"/>
    </row>
    <row r="350" spans="2:39" x14ac:dyDescent="0.25">
      <c r="B350" s="223"/>
    </row>
    <row r="351" spans="2:39" x14ac:dyDescent="0.25">
      <c r="B351" s="223"/>
    </row>
    <row r="352" spans="2:39" x14ac:dyDescent="0.25">
      <c r="B352" s="223"/>
    </row>
    <row r="353" spans="2:2" x14ac:dyDescent="0.25">
      <c r="B353" s="223"/>
    </row>
    <row r="354" spans="2:2" x14ac:dyDescent="0.25">
      <c r="B354" s="223"/>
    </row>
    <row r="355" spans="2:2" x14ac:dyDescent="0.25">
      <c r="B355" s="223"/>
    </row>
    <row r="356" spans="2:2" x14ac:dyDescent="0.25">
      <c r="B356" s="223"/>
    </row>
    <row r="357" spans="2:2" x14ac:dyDescent="0.25">
      <c r="B357" s="223"/>
    </row>
    <row r="358" spans="2:2" x14ac:dyDescent="0.25">
      <c r="B358" s="223"/>
    </row>
    <row r="359" spans="2:2" x14ac:dyDescent="0.25">
      <c r="B359" s="223"/>
    </row>
    <row r="360" spans="2:2" x14ac:dyDescent="0.25">
      <c r="B360" s="223"/>
    </row>
    <row r="361" spans="2:2" x14ac:dyDescent="0.25">
      <c r="B361" s="223"/>
    </row>
    <row r="362" spans="2:2" x14ac:dyDescent="0.25">
      <c r="B362" s="223"/>
    </row>
    <row r="363" spans="2:2" x14ac:dyDescent="0.25">
      <c r="B363" s="223"/>
    </row>
    <row r="364" spans="2:2" x14ac:dyDescent="0.25">
      <c r="B364" s="223"/>
    </row>
    <row r="365" spans="2:2" x14ac:dyDescent="0.25">
      <c r="B365" s="223"/>
    </row>
    <row r="366" spans="2:2" x14ac:dyDescent="0.25">
      <c r="B366" s="223"/>
    </row>
    <row r="367" spans="2:2" x14ac:dyDescent="0.25">
      <c r="B367" s="223"/>
    </row>
    <row r="368" spans="2:2" x14ac:dyDescent="0.25">
      <c r="B368" s="223"/>
    </row>
    <row r="369" spans="2:2" x14ac:dyDescent="0.25">
      <c r="B369" s="223"/>
    </row>
    <row r="370" spans="2:2" x14ac:dyDescent="0.25">
      <c r="B370" s="223"/>
    </row>
    <row r="371" spans="2:2" x14ac:dyDescent="0.25">
      <c r="B371" s="223"/>
    </row>
  </sheetData>
  <mergeCells count="18">
    <mergeCell ref="B250:B251"/>
    <mergeCell ref="C250:M250"/>
    <mergeCell ref="B119:B120"/>
    <mergeCell ref="C119:M119"/>
    <mergeCell ref="B300:B301"/>
    <mergeCell ref="C300:C301"/>
    <mergeCell ref="D300:G300"/>
    <mergeCell ref="B61:J62"/>
    <mergeCell ref="B5:B6"/>
    <mergeCell ref="C5:M5"/>
    <mergeCell ref="B100:H100"/>
    <mergeCell ref="B164:I165"/>
    <mergeCell ref="C318:C319"/>
    <mergeCell ref="D318:G318"/>
    <mergeCell ref="B340:C340"/>
    <mergeCell ref="B314:G314"/>
    <mergeCell ref="B295:I296"/>
    <mergeCell ref="B318:B319"/>
  </mergeCells>
  <pageMargins left="0.7" right="0.7" top="0.75" bottom="0.75" header="0.3" footer="0.3"/>
  <pageSetup orientation="portrait" horizontalDpi="1200" verticalDpi="1200" r:id="rId1"/>
  <ignoredErrors>
    <ignoredError sqref="I69" formula="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M466"/>
  <sheetViews>
    <sheetView zoomScale="70" zoomScaleNormal="70" workbookViewId="0">
      <selection activeCell="B224" sqref="B224"/>
    </sheetView>
  </sheetViews>
  <sheetFormatPr defaultRowHeight="15.75" x14ac:dyDescent="0.25"/>
  <cols>
    <col min="1" max="1" width="5.7109375" style="2" customWidth="1"/>
    <col min="2" max="2" width="66.42578125" style="2" customWidth="1"/>
    <col min="3" max="3" width="19.7109375" style="2" customWidth="1"/>
    <col min="4" max="5" width="15.5703125" style="2" customWidth="1"/>
    <col min="6" max="12" width="14.85546875" style="2" bestFit="1" customWidth="1"/>
    <col min="13" max="16384" width="9.140625" style="2"/>
  </cols>
  <sheetData>
    <row r="2" spans="2:5" x14ac:dyDescent="0.25">
      <c r="B2" s="1" t="s">
        <v>639</v>
      </c>
    </row>
    <row r="3" spans="2:5" ht="18.75" customHeight="1" thickBot="1" x14ac:dyDescent="0.3">
      <c r="C3" s="1"/>
      <c r="D3" s="1"/>
      <c r="E3" s="1"/>
    </row>
    <row r="4" spans="2:5" ht="18.75" x14ac:dyDescent="0.35">
      <c r="B4" s="3" t="s">
        <v>70</v>
      </c>
      <c r="C4" s="4" t="s">
        <v>3</v>
      </c>
      <c r="D4" s="118"/>
      <c r="E4" s="118"/>
    </row>
    <row r="5" spans="2:5" x14ac:dyDescent="0.25">
      <c r="B5" s="9" t="s">
        <v>4</v>
      </c>
      <c r="C5" s="8">
        <v>0.55000000000000004</v>
      </c>
      <c r="D5" s="13"/>
      <c r="E5" s="13"/>
    </row>
    <row r="6" spans="2:5" x14ac:dyDescent="0.25">
      <c r="B6" s="5" t="s">
        <v>5</v>
      </c>
      <c r="C6" s="6">
        <v>3</v>
      </c>
      <c r="D6" s="13"/>
      <c r="E6" s="13"/>
    </row>
    <row r="7" spans="2:5" x14ac:dyDescent="0.25">
      <c r="B7" s="7" t="s">
        <v>2</v>
      </c>
      <c r="C7" s="8">
        <v>2.5</v>
      </c>
      <c r="D7" s="13"/>
      <c r="E7" s="13"/>
    </row>
    <row r="8" spans="2:5" x14ac:dyDescent="0.25">
      <c r="B8" s="7" t="s">
        <v>6</v>
      </c>
      <c r="C8" s="8">
        <v>9</v>
      </c>
      <c r="D8" s="13"/>
      <c r="E8" s="13"/>
    </row>
    <row r="9" spans="2:5" x14ac:dyDescent="0.25">
      <c r="B9" s="7" t="s">
        <v>50</v>
      </c>
      <c r="C9" s="8">
        <v>1</v>
      </c>
      <c r="D9" s="13"/>
      <c r="E9" s="13"/>
    </row>
    <row r="10" spans="2:5" x14ac:dyDescent="0.25">
      <c r="B10" s="9" t="s">
        <v>7</v>
      </c>
      <c r="C10" s="8">
        <v>2.2400000000000002</v>
      </c>
      <c r="D10" s="13"/>
      <c r="E10" s="13"/>
    </row>
    <row r="11" spans="2:5" x14ac:dyDescent="0.25">
      <c r="B11" s="7" t="s">
        <v>1</v>
      </c>
      <c r="C11" s="8">
        <v>2.9</v>
      </c>
      <c r="D11" s="13"/>
      <c r="E11" s="13"/>
    </row>
    <row r="12" spans="2:5" x14ac:dyDescent="0.25">
      <c r="B12" s="7" t="s">
        <v>12</v>
      </c>
      <c r="C12" s="8">
        <v>4.0999999999999996</v>
      </c>
      <c r="D12" s="13"/>
      <c r="E12" s="13"/>
    </row>
    <row r="13" spans="2:5" x14ac:dyDescent="0.25">
      <c r="B13" s="7" t="s">
        <v>58</v>
      </c>
      <c r="C13" s="8">
        <v>9</v>
      </c>
      <c r="D13" s="13"/>
      <c r="E13" s="13"/>
    </row>
    <row r="14" spans="2:5" x14ac:dyDescent="0.25">
      <c r="B14" s="7" t="s">
        <v>8</v>
      </c>
      <c r="C14" s="8">
        <v>5.9</v>
      </c>
      <c r="D14" s="13"/>
      <c r="E14" s="13"/>
    </row>
    <row r="15" spans="2:5" x14ac:dyDescent="0.25">
      <c r="B15" s="7" t="s">
        <v>9</v>
      </c>
      <c r="C15" s="8">
        <v>6.12</v>
      </c>
      <c r="D15" s="13"/>
      <c r="E15" s="13"/>
    </row>
    <row r="16" spans="2:5" ht="16.5" thickBot="1" x14ac:dyDescent="0.3">
      <c r="B16" s="10" t="s">
        <v>10</v>
      </c>
      <c r="C16" s="11">
        <v>3.1</v>
      </c>
      <c r="D16" s="13"/>
      <c r="E16" s="13"/>
    </row>
    <row r="17" spans="2:13" x14ac:dyDescent="0.25">
      <c r="D17" s="13"/>
      <c r="E17" s="13"/>
    </row>
    <row r="18" spans="2:13" s="19" customFormat="1" ht="18.75" x14ac:dyDescent="0.25">
      <c r="B18" s="16" t="s">
        <v>71</v>
      </c>
      <c r="C18" s="17" t="s">
        <v>15</v>
      </c>
      <c r="D18" s="17">
        <v>2005</v>
      </c>
      <c r="E18" s="17">
        <v>2006</v>
      </c>
      <c r="F18" s="17">
        <v>2007</v>
      </c>
      <c r="G18" s="17">
        <v>2008</v>
      </c>
      <c r="H18" s="17">
        <v>2009</v>
      </c>
      <c r="I18" s="17">
        <v>2010</v>
      </c>
      <c r="J18" s="17">
        <v>2011</v>
      </c>
      <c r="K18" s="17">
        <v>2012</v>
      </c>
      <c r="L18" s="18">
        <v>2013</v>
      </c>
    </row>
    <row r="19" spans="2:13" s="62" customFormat="1" x14ac:dyDescent="0.25">
      <c r="B19" s="159" t="s">
        <v>20</v>
      </c>
      <c r="C19" s="28"/>
      <c r="D19" s="252"/>
      <c r="E19" s="252"/>
      <c r="F19" s="252"/>
      <c r="G19" s="252"/>
      <c r="H19" s="252"/>
      <c r="I19" s="252"/>
      <c r="J19" s="252"/>
      <c r="K19" s="252"/>
      <c r="L19" s="339"/>
      <c r="M19" s="340"/>
    </row>
    <row r="20" spans="2:13" s="19" customFormat="1" x14ac:dyDescent="0.25">
      <c r="B20" s="158" t="s">
        <v>143</v>
      </c>
      <c r="C20" s="21"/>
      <c r="D20" s="70">
        <v>0</v>
      </c>
      <c r="E20" s="70">
        <v>0</v>
      </c>
      <c r="F20" s="70">
        <v>0</v>
      </c>
      <c r="G20" s="70">
        <v>0</v>
      </c>
      <c r="H20" s="70">
        <v>0</v>
      </c>
      <c r="I20" s="70">
        <v>0</v>
      </c>
      <c r="J20" s="70">
        <v>0</v>
      </c>
      <c r="K20" s="70">
        <v>0</v>
      </c>
      <c r="L20" s="303">
        <v>0</v>
      </c>
    </row>
    <row r="21" spans="2:13" s="19" customFormat="1" x14ac:dyDescent="0.25">
      <c r="B21" s="158" t="s">
        <v>144</v>
      </c>
      <c r="C21" s="21"/>
      <c r="D21" s="22">
        <f>((State_Production_Fertilizers!E7*0.25)+(State_Production_Fertilizers!F7*0.75))*1000</f>
        <v>985984.5</v>
      </c>
      <c r="E21" s="22">
        <f>((State_Production_Fertilizers!F7*0.25)+(State_Production_Fertilizers!G7*0.75))*1000</f>
        <v>998825</v>
      </c>
      <c r="F21" s="22">
        <f>((State_Production_Fertilizers!G7*0.25)+(State_Production_Fertilizers!H7*0.75))*1000</f>
        <v>952275.00000000012</v>
      </c>
      <c r="G21" s="22">
        <f>((State_Production_Fertilizers!H7*0.25)+(State_Production_Fertilizers!I7*0.75))*1000</f>
        <v>947949.99999999988</v>
      </c>
      <c r="H21" s="22">
        <f>((State_Production_Fertilizers!I7*0.25)+(State_Production_Fertilizers!J7*0.75))*1000</f>
        <v>1054575</v>
      </c>
      <c r="I21" s="22">
        <f>((State_Production_Fertilizers!J7*0.25)+(State_Production_Fertilizers!K7*0.75))*1000</f>
        <v>1120350</v>
      </c>
      <c r="J21" s="22">
        <f>((State_Production_Fertilizers!K7*0.25)+(State_Production_Fertilizers!L7*0.75))*1000</f>
        <v>1103725.0000000002</v>
      </c>
      <c r="K21" s="22">
        <f>((State_Production_Fertilizers!L7*0.25)+(State_Production_Fertilizers!M7*0.75))*1000</f>
        <v>1094925</v>
      </c>
      <c r="L21" s="133">
        <f>((State_Production_Fertilizers!M7*0.25)+(State_Production_Fertilizers!N7*0.75))*1000</f>
        <v>1095824.9999999998</v>
      </c>
    </row>
    <row r="22" spans="2:13" s="19" customFormat="1" x14ac:dyDescent="0.25">
      <c r="B22" s="158" t="s">
        <v>145</v>
      </c>
      <c r="C22" s="21"/>
      <c r="D22" s="70">
        <v>0</v>
      </c>
      <c r="E22" s="70">
        <v>0</v>
      </c>
      <c r="F22" s="70">
        <v>0</v>
      </c>
      <c r="G22" s="70">
        <v>0</v>
      </c>
      <c r="H22" s="70">
        <v>0</v>
      </c>
      <c r="I22" s="70">
        <v>0</v>
      </c>
      <c r="J22" s="70">
        <v>0</v>
      </c>
      <c r="K22" s="70">
        <v>0</v>
      </c>
      <c r="L22" s="303">
        <v>0</v>
      </c>
    </row>
    <row r="23" spans="2:13" s="19" customFormat="1" x14ac:dyDescent="0.25">
      <c r="B23" s="158" t="s">
        <v>146</v>
      </c>
      <c r="C23" s="21"/>
      <c r="D23" s="22">
        <f>((State_Production_Fertilizers!E8*0.25)+(State_Production_Fertilizers!F8*0.75))*1000</f>
        <v>110550.00000000001</v>
      </c>
      <c r="E23" s="22">
        <f>((State_Production_Fertilizers!F8*0.25)+(State_Production_Fertilizers!G8*0.75))*1000</f>
        <v>135000</v>
      </c>
      <c r="F23" s="22">
        <f>((State_Production_Fertilizers!G8*0.25)+(State_Production_Fertilizers!H8*0.75))*1000</f>
        <v>148975</v>
      </c>
      <c r="G23" s="22">
        <f>((State_Production_Fertilizers!H8*0.25)+(State_Production_Fertilizers!I8*0.75))*1000</f>
        <v>103125</v>
      </c>
      <c r="H23" s="22">
        <f>((State_Production_Fertilizers!I8*0.25)+(State_Production_Fertilizers!J8*0.75))*1000</f>
        <v>128550.00000000001</v>
      </c>
      <c r="I23" s="22">
        <f>((State_Production_Fertilizers!J8*0.25)+(State_Production_Fertilizers!K8*0.75))*1000</f>
        <v>133924.99999999997</v>
      </c>
      <c r="J23" s="22">
        <f>((State_Production_Fertilizers!K8*0.25)+(State_Production_Fertilizers!L8*0.75))*1000</f>
        <v>128924.99999999999</v>
      </c>
      <c r="K23" s="22">
        <f>((State_Production_Fertilizers!L8*0.25)+(State_Production_Fertilizers!M8*0.75))*1000</f>
        <v>168175</v>
      </c>
      <c r="L23" s="133">
        <f>((State_Production_Fertilizers!M8*0.25)+(State_Production_Fertilizers!N8*0.75))*1000</f>
        <v>221325.00000000003</v>
      </c>
    </row>
    <row r="24" spans="2:13" s="19" customFormat="1" x14ac:dyDescent="0.25">
      <c r="B24" s="158" t="s">
        <v>147</v>
      </c>
      <c r="C24" s="21"/>
      <c r="D24" s="70">
        <v>0</v>
      </c>
      <c r="E24" s="70">
        <v>0</v>
      </c>
      <c r="F24" s="70">
        <v>0</v>
      </c>
      <c r="G24" s="70">
        <v>0</v>
      </c>
      <c r="H24" s="70">
        <v>0</v>
      </c>
      <c r="I24" s="70">
        <v>0</v>
      </c>
      <c r="J24" s="70">
        <v>0</v>
      </c>
      <c r="K24" s="70">
        <v>0</v>
      </c>
      <c r="L24" s="303">
        <v>0</v>
      </c>
    </row>
    <row r="25" spans="2:13" s="19" customFormat="1" x14ac:dyDescent="0.25">
      <c r="B25" s="158" t="s">
        <v>148</v>
      </c>
      <c r="C25" s="21"/>
      <c r="D25" s="70">
        <v>0</v>
      </c>
      <c r="E25" s="70">
        <v>0</v>
      </c>
      <c r="F25" s="70">
        <v>0</v>
      </c>
      <c r="G25" s="70">
        <v>0</v>
      </c>
      <c r="H25" s="70">
        <v>0</v>
      </c>
      <c r="I25" s="70">
        <v>0</v>
      </c>
      <c r="J25" s="70">
        <v>0</v>
      </c>
      <c r="K25" s="70">
        <v>0</v>
      </c>
      <c r="L25" s="303">
        <v>0</v>
      </c>
    </row>
    <row r="26" spans="2:13" s="19" customFormat="1" x14ac:dyDescent="0.25">
      <c r="B26" s="158" t="s">
        <v>149</v>
      </c>
      <c r="C26" s="21"/>
      <c r="D26" s="70">
        <v>0</v>
      </c>
      <c r="E26" s="70">
        <v>0</v>
      </c>
      <c r="F26" s="70">
        <v>0</v>
      </c>
      <c r="G26" s="70">
        <v>0</v>
      </c>
      <c r="H26" s="70">
        <v>0</v>
      </c>
      <c r="I26" s="70">
        <v>0</v>
      </c>
      <c r="J26" s="70">
        <v>0</v>
      </c>
      <c r="K26" s="70">
        <v>0</v>
      </c>
      <c r="L26" s="303">
        <v>0</v>
      </c>
    </row>
    <row r="27" spans="2:13" s="19" customFormat="1" x14ac:dyDescent="0.25">
      <c r="B27" s="158" t="s">
        <v>150</v>
      </c>
      <c r="C27" s="21"/>
      <c r="D27" s="70">
        <v>0</v>
      </c>
      <c r="E27" s="70">
        <v>0</v>
      </c>
      <c r="F27" s="70">
        <v>0</v>
      </c>
      <c r="G27" s="70">
        <v>0</v>
      </c>
      <c r="H27" s="70">
        <v>0</v>
      </c>
      <c r="I27" s="70">
        <v>0</v>
      </c>
      <c r="J27" s="70">
        <v>0</v>
      </c>
      <c r="K27" s="70">
        <v>0</v>
      </c>
      <c r="L27" s="303">
        <v>0</v>
      </c>
    </row>
    <row r="28" spans="2:13" s="19" customFormat="1" x14ac:dyDescent="0.25">
      <c r="B28" s="158" t="s">
        <v>151</v>
      </c>
      <c r="C28" s="21"/>
      <c r="D28" s="70">
        <v>0</v>
      </c>
      <c r="E28" s="70">
        <v>0</v>
      </c>
      <c r="F28" s="70">
        <v>0</v>
      </c>
      <c r="G28" s="70">
        <v>0</v>
      </c>
      <c r="H28" s="70">
        <v>0</v>
      </c>
      <c r="I28" s="70">
        <v>0</v>
      </c>
      <c r="J28" s="70">
        <v>0</v>
      </c>
      <c r="K28" s="70">
        <v>0</v>
      </c>
      <c r="L28" s="303">
        <v>0</v>
      </c>
    </row>
    <row r="29" spans="2:13" s="19" customFormat="1" x14ac:dyDescent="0.25">
      <c r="B29" s="158" t="s">
        <v>152</v>
      </c>
      <c r="C29" s="21"/>
      <c r="D29" s="70">
        <v>0</v>
      </c>
      <c r="E29" s="70">
        <v>0</v>
      </c>
      <c r="F29" s="70">
        <v>0</v>
      </c>
      <c r="G29" s="70">
        <v>0</v>
      </c>
      <c r="H29" s="70">
        <v>0</v>
      </c>
      <c r="I29" s="70">
        <v>0</v>
      </c>
      <c r="J29" s="70">
        <v>0</v>
      </c>
      <c r="K29" s="70">
        <v>0</v>
      </c>
      <c r="L29" s="303">
        <v>0</v>
      </c>
    </row>
    <row r="30" spans="2:13" s="19" customFormat="1" x14ac:dyDescent="0.25">
      <c r="B30" s="158" t="s">
        <v>153</v>
      </c>
      <c r="C30" s="21"/>
      <c r="D30" s="22">
        <f>((State_Production_Fertilizers!E9*0.25)+(State_Production_Fertilizers!F9*0.75))*1000</f>
        <v>298131</v>
      </c>
      <c r="E30" s="22">
        <f>((State_Production_Fertilizers!F9*0.25)+(State_Production_Fertilizers!G9*0.75))*1000</f>
        <v>302150</v>
      </c>
      <c r="F30" s="22">
        <f>((State_Production_Fertilizers!G9*0.25)+(State_Production_Fertilizers!H9*0.75))*1000</f>
        <v>294250</v>
      </c>
      <c r="G30" s="22">
        <f>((State_Production_Fertilizers!H9*0.25)+(State_Production_Fertilizers!I9*0.75))*1000</f>
        <v>274250</v>
      </c>
      <c r="H30" s="22">
        <f>((State_Production_Fertilizers!I9*0.25)+(State_Production_Fertilizers!J9*0.75))*1000</f>
        <v>279525</v>
      </c>
      <c r="I30" s="22">
        <f>((State_Production_Fertilizers!J9*0.25)+(State_Production_Fertilizers!K9*0.75))*1000</f>
        <v>269025.00000000006</v>
      </c>
      <c r="J30" s="22">
        <f>((State_Production_Fertilizers!K9*0.25)+(State_Production_Fertilizers!L9*0.75))*1000</f>
        <v>248175</v>
      </c>
      <c r="K30" s="22">
        <f>((State_Production_Fertilizers!L9*0.25)+(State_Production_Fertilizers!M9*0.75))*1000</f>
        <v>233349.99999999997</v>
      </c>
      <c r="L30" s="133">
        <f>((State_Production_Fertilizers!M9*0.25)+(State_Production_Fertilizers!N9*0.75))*1000</f>
        <v>286900.00000000006</v>
      </c>
    </row>
    <row r="31" spans="2:13" s="19" customFormat="1" x14ac:dyDescent="0.25">
      <c r="B31" s="158" t="s">
        <v>154</v>
      </c>
      <c r="C31" s="21"/>
      <c r="D31" s="22">
        <f>((State_Production_Fertilizers!E10*0.25)+(State_Production_Fertilizers!F10*0.75))*1000</f>
        <v>1824350.0000000005</v>
      </c>
      <c r="E31" s="22">
        <f>((State_Production_Fertilizers!F10*0.25)+(State_Production_Fertilizers!G10*0.75))*1000</f>
        <v>2186550</v>
      </c>
      <c r="F31" s="22">
        <f>((State_Production_Fertilizers!G10*0.25)+(State_Production_Fertilizers!H10*0.75))*1000</f>
        <v>2083125</v>
      </c>
      <c r="G31" s="22">
        <f>((State_Production_Fertilizers!H10*0.25)+(State_Production_Fertilizers!I10*0.75))*1000</f>
        <v>1971575.0000000002</v>
      </c>
      <c r="H31" s="22">
        <f>((State_Production_Fertilizers!I10*0.25)+(State_Production_Fertilizers!J10*0.75))*1000</f>
        <v>2116750</v>
      </c>
      <c r="I31" s="22">
        <f>((State_Production_Fertilizers!J10*0.25)+(State_Production_Fertilizers!K10*0.75))*1000</f>
        <v>2150575</v>
      </c>
      <c r="J31" s="22">
        <f>((State_Production_Fertilizers!K10*0.25)+(State_Production_Fertilizers!L10*0.75))*1000</f>
        <v>2033050</v>
      </c>
      <c r="K31" s="22">
        <f>((State_Production_Fertilizers!L10*0.25)+(State_Production_Fertilizers!M10*0.75))*1000</f>
        <v>2245125</v>
      </c>
      <c r="L31" s="133">
        <f>((State_Production_Fertilizers!M10*0.25)+(State_Production_Fertilizers!N10*0.75))*1000</f>
        <v>2265150</v>
      </c>
    </row>
    <row r="32" spans="2:13" s="19" customFormat="1" x14ac:dyDescent="0.25">
      <c r="B32" s="158" t="s">
        <v>155</v>
      </c>
      <c r="C32" s="21"/>
      <c r="D32" s="22">
        <f>((State_Production_Fertilizers!E11*0.25)+(State_Production_Fertilizers!F11*0.75))*1000</f>
        <v>234874.99999999997</v>
      </c>
      <c r="E32" s="22">
        <f>((State_Production_Fertilizers!F11*0.25)+(State_Production_Fertilizers!G11*0.75))*1000</f>
        <v>233425</v>
      </c>
      <c r="F32" s="22">
        <f>((State_Production_Fertilizers!G11*0.25)+(State_Production_Fertilizers!H11*0.75))*1000</f>
        <v>234975.00000000003</v>
      </c>
      <c r="G32" s="22">
        <f>((State_Production_Fertilizers!H11*0.25)+(State_Production_Fertilizers!I11*0.75))*1000</f>
        <v>227349.99999999997</v>
      </c>
      <c r="H32" s="22">
        <f>((State_Production_Fertilizers!I11*0.25)+(State_Production_Fertilizers!J11*0.75))*1000</f>
        <v>233100.00000000003</v>
      </c>
      <c r="I32" s="22">
        <f>((State_Production_Fertilizers!J11*0.25)+(State_Production_Fertilizers!K11*0.75))*1000</f>
        <v>221124.99999999997</v>
      </c>
      <c r="J32" s="22">
        <f>((State_Production_Fertilizers!K11*0.25)+(State_Production_Fertilizers!L11*0.75))*1000</f>
        <v>226625</v>
      </c>
      <c r="K32" s="22">
        <f>((State_Production_Fertilizers!L11*0.25)+(State_Production_Fertilizers!M11*0.75))*1000</f>
        <v>209850</v>
      </c>
      <c r="L32" s="133">
        <f>((State_Production_Fertilizers!M11*0.25)+(State_Production_Fertilizers!N11*0.75))*1000</f>
        <v>227250.00000000003</v>
      </c>
    </row>
    <row r="33" spans="2:12" s="19" customFormat="1" x14ac:dyDescent="0.25">
      <c r="B33" s="158" t="s">
        <v>156</v>
      </c>
      <c r="C33" s="21"/>
      <c r="D33" s="70">
        <v>0</v>
      </c>
      <c r="E33" s="70">
        <v>0</v>
      </c>
      <c r="F33" s="70">
        <v>0</v>
      </c>
      <c r="G33" s="70">
        <v>0</v>
      </c>
      <c r="H33" s="70">
        <v>0</v>
      </c>
      <c r="I33" s="70">
        <v>0</v>
      </c>
      <c r="J33" s="70">
        <v>0</v>
      </c>
      <c r="K33" s="70">
        <v>0</v>
      </c>
      <c r="L33" s="303">
        <v>0</v>
      </c>
    </row>
    <row r="34" spans="2:12" s="19" customFormat="1" x14ac:dyDescent="0.25">
      <c r="B34" s="158" t="s">
        <v>157</v>
      </c>
      <c r="C34" s="21"/>
      <c r="D34" s="70">
        <v>0</v>
      </c>
      <c r="E34" s="70">
        <v>0</v>
      </c>
      <c r="F34" s="70">
        <v>0</v>
      </c>
      <c r="G34" s="70">
        <v>0</v>
      </c>
      <c r="H34" s="70">
        <v>0</v>
      </c>
      <c r="I34" s="70">
        <v>0</v>
      </c>
      <c r="J34" s="70">
        <v>0</v>
      </c>
      <c r="K34" s="70">
        <v>0</v>
      </c>
      <c r="L34" s="303">
        <v>0</v>
      </c>
    </row>
    <row r="35" spans="2:12" s="19" customFormat="1" x14ac:dyDescent="0.25">
      <c r="B35" s="158" t="s">
        <v>158</v>
      </c>
      <c r="C35" s="21"/>
      <c r="D35" s="70">
        <v>0</v>
      </c>
      <c r="E35" s="70">
        <v>0</v>
      </c>
      <c r="F35" s="70">
        <v>0</v>
      </c>
      <c r="G35" s="70">
        <v>0</v>
      </c>
      <c r="H35" s="70">
        <v>0</v>
      </c>
      <c r="I35" s="70">
        <v>0</v>
      </c>
      <c r="J35" s="70">
        <v>0</v>
      </c>
      <c r="K35" s="70">
        <v>0</v>
      </c>
      <c r="L35" s="303">
        <v>0</v>
      </c>
    </row>
    <row r="36" spans="2:12" s="19" customFormat="1" x14ac:dyDescent="0.25">
      <c r="B36" s="158" t="s">
        <v>159</v>
      </c>
      <c r="C36" s="21"/>
      <c r="D36" s="22">
        <f>((State_Production_Fertilizers!E12*0.25)+(State_Production_Fertilizers!F12*0.75))*1000</f>
        <v>213331.5</v>
      </c>
      <c r="E36" s="22">
        <f>((State_Production_Fertilizers!F12*0.25)+(State_Production_Fertilizers!G12*0.75))*1000</f>
        <v>218000</v>
      </c>
      <c r="F36" s="22">
        <f>((State_Production_Fertilizers!G12*0.25)+(State_Production_Fertilizers!H12*0.75))*1000</f>
        <v>218925</v>
      </c>
      <c r="G36" s="22">
        <f>((State_Production_Fertilizers!H12*0.25)+(State_Production_Fertilizers!I12*0.75))*1000</f>
        <v>218200.00000000003</v>
      </c>
      <c r="H36" s="22">
        <f>((State_Production_Fertilizers!I12*0.25)+(State_Production_Fertilizers!J12*0.75))*1000</f>
        <v>224700</v>
      </c>
      <c r="I36" s="22">
        <f>((State_Production_Fertilizers!J12*0.25)+(State_Production_Fertilizers!K12*0.75))*1000</f>
        <v>218524.99999999997</v>
      </c>
      <c r="J36" s="22">
        <f>((State_Production_Fertilizers!K12*0.25)+(State_Production_Fertilizers!L12*0.75))*1000</f>
        <v>208425</v>
      </c>
      <c r="K36" s="22">
        <f>((State_Production_Fertilizers!L12*0.25)+(State_Production_Fertilizers!M12*0.75))*1000</f>
        <v>204875</v>
      </c>
      <c r="L36" s="133">
        <f>((State_Production_Fertilizers!M12*0.25)+(State_Production_Fertilizers!N12*0.75))*1000</f>
        <v>217925</v>
      </c>
    </row>
    <row r="37" spans="2:12" s="19" customFormat="1" x14ac:dyDescent="0.25">
      <c r="B37" s="158" t="s">
        <v>160</v>
      </c>
      <c r="C37" s="21"/>
      <c r="D37" s="22">
        <f>((State_Production_Fertilizers!E13*0.25)+(State_Production_Fertilizers!F13*0.75))*1000</f>
        <v>178375</v>
      </c>
      <c r="E37" s="22">
        <f>((State_Production_Fertilizers!F13*0.25)+(State_Production_Fertilizers!G13*0.75))*1000</f>
        <v>182575</v>
      </c>
      <c r="F37" s="22">
        <f>((State_Production_Fertilizers!G13*0.25)+(State_Production_Fertilizers!H13*0.75))*1000</f>
        <v>114025</v>
      </c>
      <c r="G37" s="22">
        <f>((State_Production_Fertilizers!H13*0.25)+(State_Production_Fertilizers!I13*0.75))*1000</f>
        <v>133950.00000000003</v>
      </c>
      <c r="H37" s="22">
        <f>((State_Production_Fertilizers!I13*0.25)+(State_Production_Fertilizers!J13*0.75))*1000</f>
        <v>177725.00000000003</v>
      </c>
      <c r="I37" s="22">
        <f>((State_Production_Fertilizers!J13*0.25)+(State_Production_Fertilizers!K13*0.75))*1000</f>
        <v>171775</v>
      </c>
      <c r="J37" s="22">
        <f>((State_Production_Fertilizers!K13*0.25)+(State_Production_Fertilizers!L13*0.75))*1000</f>
        <v>159750</v>
      </c>
      <c r="K37" s="22">
        <f>((State_Production_Fertilizers!L13*0.25)+(State_Production_Fertilizers!M13*0.75))*1000</f>
        <v>158850.00000000003</v>
      </c>
      <c r="L37" s="133">
        <f>((State_Production_Fertilizers!M13*0.25)+(State_Production_Fertilizers!N13*0.75))*1000</f>
        <v>170325</v>
      </c>
    </row>
    <row r="38" spans="2:12" s="19" customFormat="1" x14ac:dyDescent="0.25">
      <c r="B38" s="158" t="s">
        <v>161</v>
      </c>
      <c r="C38" s="21"/>
      <c r="D38" s="70">
        <v>0</v>
      </c>
      <c r="E38" s="70">
        <v>0</v>
      </c>
      <c r="F38" s="70">
        <v>0</v>
      </c>
      <c r="G38" s="70">
        <v>0</v>
      </c>
      <c r="H38" s="70">
        <v>0</v>
      </c>
      <c r="I38" s="70">
        <v>0</v>
      </c>
      <c r="J38" s="70">
        <v>0</v>
      </c>
      <c r="K38" s="70">
        <v>0</v>
      </c>
      <c r="L38" s="303">
        <v>0</v>
      </c>
    </row>
    <row r="39" spans="2:12" s="19" customFormat="1" x14ac:dyDescent="0.25">
      <c r="B39" s="158" t="s">
        <v>162</v>
      </c>
      <c r="C39" s="21"/>
      <c r="D39" s="22">
        <f>((State_Production_Fertilizers!E15*0.25)+(State_Production_Fertilizers!F15*0.75))*1000</f>
        <v>850225</v>
      </c>
      <c r="E39" s="22">
        <f>((State_Production_Fertilizers!F15*0.25)+(State_Production_Fertilizers!G15*0.75))*1000</f>
        <v>849974.99999999988</v>
      </c>
      <c r="F39" s="22">
        <f>((State_Production_Fertilizers!G15*0.25)+(State_Production_Fertilizers!H15*0.75))*1000</f>
        <v>822150.00000000012</v>
      </c>
      <c r="G39" s="22">
        <f>((State_Production_Fertilizers!H15*0.25)+(State_Production_Fertilizers!I15*0.75))*1000</f>
        <v>825425.00000000012</v>
      </c>
      <c r="H39" s="22">
        <f>((State_Production_Fertilizers!I15*0.25)+(State_Production_Fertilizers!J15*0.75))*1000</f>
        <v>838100.00000000012</v>
      </c>
      <c r="I39" s="22">
        <f>((State_Production_Fertilizers!J15*0.25)+(State_Production_Fertilizers!K15*0.75))*1000</f>
        <v>858150.00000000012</v>
      </c>
      <c r="J39" s="22">
        <f>((State_Production_Fertilizers!K15*0.25)+(State_Production_Fertilizers!L15*0.75))*1000</f>
        <v>876275</v>
      </c>
      <c r="K39" s="22">
        <f>((State_Production_Fertilizers!L15*0.25)+(State_Production_Fertilizers!M15*0.75))*1000</f>
        <v>863525.00000000012</v>
      </c>
      <c r="L39" s="133">
        <f>((State_Production_Fertilizers!M15*0.25)+(State_Production_Fertilizers!N15*0.75))*1000</f>
        <v>927350</v>
      </c>
    </row>
    <row r="40" spans="2:12" s="19" customFormat="1" x14ac:dyDescent="0.25">
      <c r="B40" s="158" t="s">
        <v>163</v>
      </c>
      <c r="C40" s="21"/>
      <c r="D40" s="22">
        <f>((State_Production_Fertilizers!E14*0.25)+(State_Production_Fertilizers!F14*0.75))*1000</f>
        <v>904300</v>
      </c>
      <c r="E40" s="22">
        <f>((State_Production_Fertilizers!F14*0.25)+(State_Production_Fertilizers!G14*0.75))*1000</f>
        <v>937225.00000000012</v>
      </c>
      <c r="F40" s="22">
        <f>((State_Production_Fertilizers!G14*0.25)+(State_Production_Fertilizers!H14*0.75))*1000</f>
        <v>931300</v>
      </c>
      <c r="G40" s="22">
        <f>((State_Production_Fertilizers!H14*0.25)+(State_Production_Fertilizers!I14*0.75))*1000</f>
        <v>950950</v>
      </c>
      <c r="H40" s="22">
        <f>((State_Production_Fertilizers!I14*0.25)+(State_Production_Fertilizers!J14*0.75))*1000</f>
        <v>1035124.9999999998</v>
      </c>
      <c r="I40" s="22">
        <f>((State_Production_Fertilizers!J14*0.25)+(State_Production_Fertilizers!K14*0.75))*1000</f>
        <v>1093225</v>
      </c>
      <c r="J40" s="22">
        <f>((State_Production_Fertilizers!K14*0.25)+(State_Production_Fertilizers!L14*0.75))*1000</f>
        <v>1113950</v>
      </c>
      <c r="K40" s="22">
        <f>((State_Production_Fertilizers!L14*0.25)+(State_Production_Fertilizers!M14*0.75))*1000</f>
        <v>1202100</v>
      </c>
      <c r="L40" s="133">
        <f>((State_Production_Fertilizers!M14*0.25)+(State_Production_Fertilizers!N14*0.75))*1000</f>
        <v>1137700</v>
      </c>
    </row>
    <row r="41" spans="2:12" s="19" customFormat="1" x14ac:dyDescent="0.25">
      <c r="B41" s="158" t="s">
        <v>164</v>
      </c>
      <c r="C41" s="21"/>
      <c r="D41" s="70">
        <v>0</v>
      </c>
      <c r="E41" s="70">
        <v>0</v>
      </c>
      <c r="F41" s="70">
        <v>0</v>
      </c>
      <c r="G41" s="70">
        <v>0</v>
      </c>
      <c r="H41" s="70">
        <v>0</v>
      </c>
      <c r="I41" s="70">
        <v>0</v>
      </c>
      <c r="J41" s="70">
        <v>0</v>
      </c>
      <c r="K41" s="70">
        <v>0</v>
      </c>
      <c r="L41" s="303">
        <v>0</v>
      </c>
    </row>
    <row r="42" spans="2:12" s="19" customFormat="1" x14ac:dyDescent="0.25">
      <c r="B42" s="158" t="s">
        <v>165</v>
      </c>
      <c r="C42" s="21"/>
      <c r="D42" s="70">
        <v>0</v>
      </c>
      <c r="E42" s="70">
        <v>0</v>
      </c>
      <c r="F42" s="70">
        <v>0</v>
      </c>
      <c r="G42" s="70">
        <v>0</v>
      </c>
      <c r="H42" s="70">
        <v>0</v>
      </c>
      <c r="I42" s="70">
        <v>0</v>
      </c>
      <c r="J42" s="70">
        <v>0</v>
      </c>
      <c r="K42" s="70">
        <v>0</v>
      </c>
      <c r="L42" s="303">
        <v>0</v>
      </c>
    </row>
    <row r="43" spans="2:12" s="19" customFormat="1" x14ac:dyDescent="0.25">
      <c r="B43" s="158" t="s">
        <v>166</v>
      </c>
      <c r="C43" s="21"/>
      <c r="D43" s="70">
        <v>0</v>
      </c>
      <c r="E43" s="70">
        <v>0</v>
      </c>
      <c r="F43" s="70">
        <v>0</v>
      </c>
      <c r="G43" s="70">
        <v>0</v>
      </c>
      <c r="H43" s="70">
        <v>0</v>
      </c>
      <c r="I43" s="70">
        <v>0</v>
      </c>
      <c r="J43" s="70">
        <v>0</v>
      </c>
      <c r="K43" s="70">
        <v>0</v>
      </c>
      <c r="L43" s="303">
        <v>0</v>
      </c>
    </row>
    <row r="44" spans="2:12" s="19" customFormat="1" x14ac:dyDescent="0.25">
      <c r="B44" s="158" t="s">
        <v>167</v>
      </c>
      <c r="C44" s="21"/>
      <c r="D44" s="70">
        <v>0</v>
      </c>
      <c r="E44" s="70">
        <v>0</v>
      </c>
      <c r="F44" s="70">
        <v>0</v>
      </c>
      <c r="G44" s="70">
        <v>0</v>
      </c>
      <c r="H44" s="70">
        <v>0</v>
      </c>
      <c r="I44" s="70">
        <v>0</v>
      </c>
      <c r="J44" s="70">
        <v>0</v>
      </c>
      <c r="K44" s="70">
        <v>0</v>
      </c>
      <c r="L44" s="303">
        <v>0</v>
      </c>
    </row>
    <row r="45" spans="2:12" s="19" customFormat="1" x14ac:dyDescent="0.25">
      <c r="B45" s="158" t="s">
        <v>168</v>
      </c>
      <c r="C45" s="21"/>
      <c r="D45" s="22">
        <f>((State_Production_Fertilizers!E16*0.25)+(State_Production_Fertilizers!F16*0.75))*1000</f>
        <v>263775</v>
      </c>
      <c r="E45" s="22">
        <f>((State_Production_Fertilizers!F16*0.25)+(State_Production_Fertilizers!G16*0.75))*1000</f>
        <v>347425.00000000006</v>
      </c>
      <c r="F45" s="22">
        <f>((State_Production_Fertilizers!G16*0.25)+(State_Production_Fertilizers!H16*0.75))*1000</f>
        <v>378475</v>
      </c>
      <c r="G45" s="22">
        <f>((State_Production_Fertilizers!H16*0.25)+(State_Production_Fertilizers!I16*0.75))*1000</f>
        <v>403949.99999999994</v>
      </c>
      <c r="H45" s="22">
        <f>((State_Production_Fertilizers!I16*0.25)+(State_Production_Fertilizers!J16*0.75))*1000</f>
        <v>477225</v>
      </c>
      <c r="I45" s="22">
        <f>((State_Production_Fertilizers!J16*0.25)+(State_Production_Fertilizers!K16*0.75))*1000</f>
        <v>513700.00000000006</v>
      </c>
      <c r="J45" s="22">
        <f>((State_Production_Fertilizers!K16*0.25)+(State_Production_Fertilizers!L16*0.75))*1000</f>
        <v>524824.99999999988</v>
      </c>
      <c r="K45" s="22">
        <f>((State_Production_Fertilizers!L16*0.25)+(State_Production_Fertilizers!M16*0.75))*1000</f>
        <v>474850</v>
      </c>
      <c r="L45" s="133">
        <f>((State_Production_Fertilizers!M16*0.25)+(State_Production_Fertilizers!N16*0.75))*1000</f>
        <v>543075</v>
      </c>
    </row>
    <row r="46" spans="2:12" s="19" customFormat="1" x14ac:dyDescent="0.25">
      <c r="B46" s="158" t="s">
        <v>169</v>
      </c>
      <c r="C46" s="21"/>
      <c r="D46" s="70">
        <v>0</v>
      </c>
      <c r="E46" s="70">
        <v>0</v>
      </c>
      <c r="F46" s="70">
        <v>0</v>
      </c>
      <c r="G46" s="70">
        <v>0</v>
      </c>
      <c r="H46" s="70">
        <v>0</v>
      </c>
      <c r="I46" s="70">
        <v>0</v>
      </c>
      <c r="J46" s="70">
        <v>0</v>
      </c>
      <c r="K46" s="70">
        <v>0</v>
      </c>
      <c r="L46" s="303">
        <v>0</v>
      </c>
    </row>
    <row r="47" spans="2:12" s="19" customFormat="1" x14ac:dyDescent="0.25">
      <c r="B47" s="158" t="s">
        <v>170</v>
      </c>
      <c r="C47" s="21"/>
      <c r="D47" s="22">
        <f>((State_Production_Fertilizers!E17*0.25)+(State_Production_Fertilizers!F17*0.75))*1000</f>
        <v>462900.00000000006</v>
      </c>
      <c r="E47" s="22">
        <f>((State_Production_Fertilizers!F17*0.25)+(State_Production_Fertilizers!G17*0.75))*1000</f>
        <v>457325</v>
      </c>
      <c r="F47" s="22">
        <f>((State_Production_Fertilizers!G17*0.25)+(State_Production_Fertilizers!H17*0.75))*1000</f>
        <v>455724.99999999994</v>
      </c>
      <c r="G47" s="22">
        <f>((State_Production_Fertilizers!H17*0.25)+(State_Production_Fertilizers!I17*0.75))*1000</f>
        <v>476699.99999999994</v>
      </c>
      <c r="H47" s="22">
        <f>((State_Production_Fertilizers!I17*0.25)+(State_Production_Fertilizers!J17*0.75))*1000</f>
        <v>462050</v>
      </c>
      <c r="I47" s="22">
        <f>((State_Production_Fertilizers!J17*0.25)+(State_Production_Fertilizers!K17*0.75))*1000</f>
        <v>469575</v>
      </c>
      <c r="J47" s="22">
        <f>((State_Production_Fertilizers!K17*0.25)+(State_Production_Fertilizers!L17*0.75))*1000</f>
        <v>458825.00000000006</v>
      </c>
      <c r="K47" s="22">
        <f>((State_Production_Fertilizers!L17*0.25)+(State_Production_Fertilizers!M17*0.75))*1000</f>
        <v>437475</v>
      </c>
      <c r="L47" s="133">
        <f>((State_Production_Fertilizers!M17*0.25)+(State_Production_Fertilizers!N17*0.75))*1000</f>
        <v>449574.99999999994</v>
      </c>
    </row>
    <row r="48" spans="2:12" s="19" customFormat="1" x14ac:dyDescent="0.25">
      <c r="B48" s="158" t="s">
        <v>171</v>
      </c>
      <c r="C48" s="21"/>
      <c r="D48" s="22">
        <f>((State_Production_Fertilizers!E18*0.25)+(State_Production_Fertilizers!F18*0.75))*1000</f>
        <v>1041056</v>
      </c>
      <c r="E48" s="22">
        <f>((State_Production_Fertilizers!F18*0.25)+(State_Production_Fertilizers!G18*0.75))*1000</f>
        <v>1051175.0000000002</v>
      </c>
      <c r="F48" s="22">
        <f>((State_Production_Fertilizers!G18*0.25)+(State_Production_Fertilizers!H18*0.75))*1000</f>
        <v>1084375</v>
      </c>
      <c r="G48" s="22">
        <f>((State_Production_Fertilizers!H18*0.25)+(State_Production_Fertilizers!I18*0.75))*1000</f>
        <v>1071950</v>
      </c>
      <c r="H48" s="22">
        <f>((State_Production_Fertilizers!I18*0.25)+(State_Production_Fertilizers!J18*0.75))*1000</f>
        <v>1098550</v>
      </c>
      <c r="I48" s="22">
        <f>((State_Production_Fertilizers!J18*0.25)+(State_Production_Fertilizers!K18*0.75))*1000</f>
        <v>1141275</v>
      </c>
      <c r="J48" s="22">
        <f>((State_Production_Fertilizers!K18*0.25)+(State_Production_Fertilizers!L18*0.75))*1000</f>
        <v>1161450</v>
      </c>
      <c r="K48" s="22">
        <f>((State_Production_Fertilizers!L18*0.25)+(State_Production_Fertilizers!M18*0.75))*1000</f>
        <v>1120750</v>
      </c>
      <c r="L48" s="133">
        <f>((State_Production_Fertilizers!M18*0.25)+(State_Production_Fertilizers!N18*0.75))*1000</f>
        <v>1003800.0000000001</v>
      </c>
    </row>
    <row r="49" spans="2:13" s="19" customFormat="1" x14ac:dyDescent="0.25">
      <c r="B49" s="158" t="s">
        <v>172</v>
      </c>
      <c r="C49" s="21"/>
      <c r="D49" s="70">
        <v>0</v>
      </c>
      <c r="E49" s="70">
        <v>0</v>
      </c>
      <c r="F49" s="70">
        <v>0</v>
      </c>
      <c r="G49" s="70">
        <v>0</v>
      </c>
      <c r="H49" s="70">
        <v>0</v>
      </c>
      <c r="I49" s="70">
        <v>0</v>
      </c>
      <c r="J49" s="70">
        <v>0</v>
      </c>
      <c r="K49" s="70">
        <v>0</v>
      </c>
      <c r="L49" s="303">
        <v>0</v>
      </c>
    </row>
    <row r="50" spans="2:13" s="19" customFormat="1" x14ac:dyDescent="0.25">
      <c r="B50" s="158" t="s">
        <v>173</v>
      </c>
      <c r="C50" s="21"/>
      <c r="D50" s="22">
        <f>((State_Production_Fertilizers!E19*0.25)+(State_Production_Fertilizers!F19*0.75))*1000</f>
        <v>628638.5</v>
      </c>
      <c r="E50" s="22">
        <f>((State_Production_Fertilizers!F19*0.25)+(State_Production_Fertilizers!G19*0.75))*1000</f>
        <v>644825</v>
      </c>
      <c r="F50" s="22">
        <f>((State_Production_Fertilizers!G19*0.25)+(State_Production_Fertilizers!H19*0.75))*1000</f>
        <v>352750</v>
      </c>
      <c r="G50" s="22">
        <f>((State_Production_Fertilizers!H19*0.25)+(State_Production_Fertilizers!I19*0.75))*1000</f>
        <v>222300</v>
      </c>
      <c r="H50" s="22">
        <f>((State_Production_Fertilizers!I19*0.25)+(State_Production_Fertilizers!J19*0.75))*1000</f>
        <v>255049.99999999997</v>
      </c>
      <c r="I50" s="22">
        <f>((State_Production_Fertilizers!J19*0.25)+(State_Production_Fertilizers!K19*0.75))*1000</f>
        <v>398174.99999999994</v>
      </c>
      <c r="J50" s="22">
        <f>((State_Production_Fertilizers!K19*0.25)+(State_Production_Fertilizers!L19*0.75))*1000</f>
        <v>584575</v>
      </c>
      <c r="K50" s="22">
        <f>((State_Production_Fertilizers!L19*0.25)+(State_Production_Fertilizers!M19*0.75))*1000</f>
        <v>600675</v>
      </c>
      <c r="L50" s="133">
        <f>((State_Production_Fertilizers!M19*0.25)+(State_Production_Fertilizers!N19*0.75))*1000</f>
        <v>752175</v>
      </c>
    </row>
    <row r="51" spans="2:13" s="19" customFormat="1" x14ac:dyDescent="0.25">
      <c r="B51" s="158" t="s">
        <v>193</v>
      </c>
      <c r="C51" s="21"/>
      <c r="D51" s="70">
        <v>0</v>
      </c>
      <c r="E51" s="70">
        <v>0</v>
      </c>
      <c r="F51" s="70">
        <v>0</v>
      </c>
      <c r="G51" s="70">
        <v>0</v>
      </c>
      <c r="H51" s="70">
        <v>0</v>
      </c>
      <c r="I51" s="70">
        <v>0</v>
      </c>
      <c r="J51" s="70">
        <v>0</v>
      </c>
      <c r="K51" s="70">
        <v>0</v>
      </c>
      <c r="L51" s="303">
        <v>0</v>
      </c>
    </row>
    <row r="52" spans="2:13" s="19" customFormat="1" x14ac:dyDescent="0.25">
      <c r="B52" s="158" t="s">
        <v>174</v>
      </c>
      <c r="C52" s="21"/>
      <c r="D52" s="70">
        <v>0</v>
      </c>
      <c r="E52" s="70">
        <v>0</v>
      </c>
      <c r="F52" s="70">
        <v>0</v>
      </c>
      <c r="G52" s="70">
        <v>0</v>
      </c>
      <c r="H52" s="70">
        <v>0</v>
      </c>
      <c r="I52" s="70">
        <v>0</v>
      </c>
      <c r="J52" s="70">
        <v>0</v>
      </c>
      <c r="K52" s="70">
        <v>0</v>
      </c>
      <c r="L52" s="303">
        <v>0</v>
      </c>
    </row>
    <row r="53" spans="2:13" s="19" customFormat="1" x14ac:dyDescent="0.25">
      <c r="B53" s="158" t="s">
        <v>175</v>
      </c>
      <c r="C53" s="21"/>
      <c r="D53" s="22">
        <f>((State_Production_Fertilizers!E20*0.25)+(State_Production_Fertilizers!F20*0.75))*1000</f>
        <v>2256200</v>
      </c>
      <c r="E53" s="22">
        <f>((State_Production_Fertilizers!F20*0.25)+(State_Production_Fertilizers!G20*0.75))*1000</f>
        <v>2813149.9999999995</v>
      </c>
      <c r="F53" s="22">
        <f>((State_Production_Fertilizers!G20*0.25)+(State_Production_Fertilizers!H20*0.75))*1000</f>
        <v>2872800</v>
      </c>
      <c r="G53" s="22">
        <f>((State_Production_Fertilizers!H20*0.25)+(State_Production_Fertilizers!I20*0.75))*1000</f>
        <v>2952925</v>
      </c>
      <c r="H53" s="22">
        <f>((State_Production_Fertilizers!I20*0.25)+(State_Production_Fertilizers!J20*0.75))*1000</f>
        <v>3166649.9999999995</v>
      </c>
      <c r="I53" s="22">
        <f>((State_Production_Fertilizers!J20*0.25)+(State_Production_Fertilizers!K20*0.75))*1000</f>
        <v>3239300</v>
      </c>
      <c r="J53" s="22">
        <f>((State_Production_Fertilizers!K20*0.25)+(State_Production_Fertilizers!L20*0.75))*1000</f>
        <v>3304575</v>
      </c>
      <c r="K53" s="22">
        <f>((State_Production_Fertilizers!L20*0.25)+(State_Production_Fertilizers!M20*0.75))*1000</f>
        <v>3266825</v>
      </c>
      <c r="L53" s="133">
        <f>((State_Production_Fertilizers!M20*0.25)+(State_Production_Fertilizers!N20*0.75))*1000</f>
        <v>3231549.9999999991</v>
      </c>
    </row>
    <row r="54" spans="2:13" s="19" customFormat="1" x14ac:dyDescent="0.25">
      <c r="B54" s="158" t="s">
        <v>176</v>
      </c>
      <c r="C54" s="21"/>
      <c r="D54" s="70">
        <v>0</v>
      </c>
      <c r="E54" s="70">
        <v>0</v>
      </c>
      <c r="F54" s="70">
        <v>0</v>
      </c>
      <c r="G54" s="70">
        <v>0</v>
      </c>
      <c r="H54" s="70">
        <v>0</v>
      </c>
      <c r="I54" s="70">
        <v>0</v>
      </c>
      <c r="J54" s="70">
        <v>0</v>
      </c>
      <c r="K54" s="70">
        <v>0</v>
      </c>
      <c r="L54" s="303">
        <v>0</v>
      </c>
    </row>
    <row r="55" spans="2:13" s="19" customFormat="1" x14ac:dyDescent="0.25">
      <c r="B55" s="158" t="s">
        <v>177</v>
      </c>
      <c r="C55" s="21"/>
      <c r="D55" s="22">
        <f>((State_Production_Fertilizers!E21*0.25)+(State_Production_Fertilizers!F21*0.75))*1000</f>
        <v>97936</v>
      </c>
      <c r="E55" s="22">
        <f>((State_Production_Fertilizers!F21*0.25)+(State_Production_Fertilizers!G21*0.75))*1000</f>
        <v>140625</v>
      </c>
      <c r="F55" s="22">
        <f>((State_Production_Fertilizers!G21*0.25)+(State_Production_Fertilizers!H21*0.75))*1000</f>
        <v>102824.99999999999</v>
      </c>
      <c r="G55" s="22">
        <f>((State_Production_Fertilizers!H21*0.25)+(State_Production_Fertilizers!I21*0.75))*1000</f>
        <v>73900</v>
      </c>
      <c r="H55" s="22">
        <f>((State_Production_Fertilizers!I21*0.25)+(State_Production_Fertilizers!J21*0.75))*1000</f>
        <v>72324.999999999985</v>
      </c>
      <c r="I55" s="22">
        <f>((State_Production_Fertilizers!J21*0.25)+(State_Production_Fertilizers!K21*0.75))*1000</f>
        <v>71225</v>
      </c>
      <c r="J55" s="22">
        <f>((State_Production_Fertilizers!K21*0.25)+(State_Production_Fertilizers!L21*0.75))*1000</f>
        <v>77425.000000000015</v>
      </c>
      <c r="K55" s="22">
        <f>((State_Production_Fertilizers!L21*0.25)+(State_Production_Fertilizers!M21*0.75))*1000</f>
        <v>68675</v>
      </c>
      <c r="L55" s="133">
        <f>((State_Production_Fertilizers!M21*0.25)+(State_Production_Fertilizers!N21*0.75))*1000</f>
        <v>107375</v>
      </c>
    </row>
    <row r="56" spans="2:13" s="19" customFormat="1" x14ac:dyDescent="0.25">
      <c r="B56" s="468" t="s">
        <v>631</v>
      </c>
      <c r="C56" s="21"/>
      <c r="D56" s="469">
        <f>SUM(D20:D55)</f>
        <v>10350627.5</v>
      </c>
      <c r="E56" s="469">
        <f t="shared" ref="E56:L56" si="0">SUM(E20:E55)</f>
        <v>11498250</v>
      </c>
      <c r="F56" s="469">
        <f t="shared" si="0"/>
        <v>11046950</v>
      </c>
      <c r="G56" s="469">
        <f t="shared" si="0"/>
        <v>10854500</v>
      </c>
      <c r="H56" s="469">
        <f t="shared" si="0"/>
        <v>11620000</v>
      </c>
      <c r="I56" s="469">
        <f t="shared" si="0"/>
        <v>12069925</v>
      </c>
      <c r="J56" s="469">
        <f t="shared" si="0"/>
        <v>12210575</v>
      </c>
      <c r="K56" s="469">
        <f t="shared" si="0"/>
        <v>12350025</v>
      </c>
      <c r="L56" s="470">
        <f t="shared" si="0"/>
        <v>12637300</v>
      </c>
    </row>
    <row r="57" spans="2:13" s="62" customFormat="1" x14ac:dyDescent="0.25">
      <c r="B57" s="159" t="s">
        <v>21</v>
      </c>
      <c r="C57" s="28"/>
      <c r="D57" s="252"/>
      <c r="E57" s="252"/>
      <c r="F57" s="252"/>
      <c r="G57" s="252"/>
      <c r="H57" s="252"/>
      <c r="I57" s="252"/>
      <c r="J57" s="252"/>
      <c r="K57" s="252"/>
      <c r="L57" s="339"/>
      <c r="M57" s="340"/>
    </row>
    <row r="58" spans="2:13" s="19" customFormat="1" x14ac:dyDescent="0.25">
      <c r="B58" s="158" t="s">
        <v>143</v>
      </c>
      <c r="C58" s="21"/>
      <c r="D58" s="70">
        <v>0</v>
      </c>
      <c r="E58" s="70">
        <v>0</v>
      </c>
      <c r="F58" s="70">
        <v>0</v>
      </c>
      <c r="G58" s="70">
        <v>0</v>
      </c>
      <c r="H58" s="70">
        <v>0</v>
      </c>
      <c r="I58" s="70">
        <v>0</v>
      </c>
      <c r="J58" s="70">
        <v>0</v>
      </c>
      <c r="K58" s="70">
        <v>0</v>
      </c>
      <c r="L58" s="303">
        <v>0</v>
      </c>
    </row>
    <row r="59" spans="2:13" s="19" customFormat="1" x14ac:dyDescent="0.25">
      <c r="B59" s="158" t="s">
        <v>144</v>
      </c>
      <c r="C59" s="21"/>
      <c r="D59" s="22">
        <f>((State_Production_Fertilizers!E31*0.25)+(State_Production_Fertilizers!F31*0.75))*1000</f>
        <v>552050</v>
      </c>
      <c r="E59" s="22">
        <f>((State_Production_Fertilizers!F31*0.25)+(State_Production_Fertilizers!G31*0.75))*1000</f>
        <v>678474.99999999988</v>
      </c>
      <c r="F59" s="22">
        <f>((State_Production_Fertilizers!G31*0.25)+(State_Production_Fertilizers!H31*0.75))*1000</f>
        <v>600125</v>
      </c>
      <c r="G59" s="22">
        <f>((State_Production_Fertilizers!H31*0.25)+(State_Production_Fertilizers!I31*0.75))*1000</f>
        <v>571800.00000000012</v>
      </c>
      <c r="H59" s="22">
        <f>((State_Production_Fertilizers!I31*0.25)+(State_Production_Fertilizers!J31*0.75))*1000</f>
        <v>695124.99999999988</v>
      </c>
      <c r="I59" s="22">
        <f>((State_Production_Fertilizers!J31*0.25)+(State_Production_Fertilizers!K31*0.75))*1000</f>
        <v>673225</v>
      </c>
      <c r="J59" s="22">
        <f>((State_Production_Fertilizers!K31*0.25)+(State_Production_Fertilizers!L31*0.75))*1000</f>
        <v>622275</v>
      </c>
      <c r="K59" s="22">
        <f>((State_Production_Fertilizers!L31*0.25)+(State_Production_Fertilizers!M31*0.75))*1000</f>
        <v>578100</v>
      </c>
      <c r="L59" s="133">
        <f>((State_Production_Fertilizers!M31*0.25)+(State_Production_Fertilizers!N31*0.75))*1000</f>
        <v>618000</v>
      </c>
    </row>
    <row r="60" spans="2:13" s="19" customFormat="1" x14ac:dyDescent="0.25">
      <c r="B60" s="158" t="s">
        <v>145</v>
      </c>
      <c r="C60" s="21"/>
      <c r="D60" s="70">
        <v>0</v>
      </c>
      <c r="E60" s="70">
        <v>0</v>
      </c>
      <c r="F60" s="70">
        <v>0</v>
      </c>
      <c r="G60" s="70">
        <v>0</v>
      </c>
      <c r="H60" s="70">
        <v>0</v>
      </c>
      <c r="I60" s="70">
        <v>0</v>
      </c>
      <c r="J60" s="70">
        <v>0</v>
      </c>
      <c r="K60" s="70">
        <v>0</v>
      </c>
      <c r="L60" s="303">
        <v>0</v>
      </c>
    </row>
    <row r="61" spans="2:13" s="19" customFormat="1" x14ac:dyDescent="0.25">
      <c r="B61" s="158" t="s">
        <v>146</v>
      </c>
      <c r="C61" s="21"/>
      <c r="D61" s="70">
        <v>0</v>
      </c>
      <c r="E61" s="70">
        <v>0</v>
      </c>
      <c r="F61" s="70">
        <v>0</v>
      </c>
      <c r="G61" s="70">
        <v>0</v>
      </c>
      <c r="H61" s="70">
        <v>0</v>
      </c>
      <c r="I61" s="70">
        <v>0</v>
      </c>
      <c r="J61" s="70">
        <v>0</v>
      </c>
      <c r="K61" s="70">
        <v>0</v>
      </c>
      <c r="L61" s="303">
        <v>0</v>
      </c>
    </row>
    <row r="62" spans="2:13" s="19" customFormat="1" x14ac:dyDescent="0.25">
      <c r="B62" s="158" t="s">
        <v>147</v>
      </c>
      <c r="C62" s="21"/>
      <c r="D62" s="70">
        <v>0</v>
      </c>
      <c r="E62" s="70">
        <v>0</v>
      </c>
      <c r="F62" s="70">
        <v>0</v>
      </c>
      <c r="G62" s="70">
        <v>0</v>
      </c>
      <c r="H62" s="70">
        <v>0</v>
      </c>
      <c r="I62" s="70">
        <v>0</v>
      </c>
      <c r="J62" s="70">
        <v>0</v>
      </c>
      <c r="K62" s="70">
        <v>0</v>
      </c>
      <c r="L62" s="303">
        <v>0</v>
      </c>
    </row>
    <row r="63" spans="2:13" s="19" customFormat="1" x14ac:dyDescent="0.25">
      <c r="B63" s="158" t="s">
        <v>148</v>
      </c>
      <c r="C63" s="21"/>
      <c r="D63" s="70">
        <v>0</v>
      </c>
      <c r="E63" s="70">
        <v>0</v>
      </c>
      <c r="F63" s="70">
        <v>0</v>
      </c>
      <c r="G63" s="70">
        <v>0</v>
      </c>
      <c r="H63" s="70">
        <v>0</v>
      </c>
      <c r="I63" s="70">
        <v>0</v>
      </c>
      <c r="J63" s="70">
        <v>0</v>
      </c>
      <c r="K63" s="70">
        <v>0</v>
      </c>
      <c r="L63" s="303">
        <v>0</v>
      </c>
    </row>
    <row r="64" spans="2:13" s="19" customFormat="1" x14ac:dyDescent="0.25">
      <c r="B64" s="158" t="s">
        <v>149</v>
      </c>
      <c r="C64" s="21"/>
      <c r="D64" s="70">
        <v>0</v>
      </c>
      <c r="E64" s="70">
        <v>0</v>
      </c>
      <c r="F64" s="70">
        <v>0</v>
      </c>
      <c r="G64" s="70">
        <v>0</v>
      </c>
      <c r="H64" s="70">
        <v>0</v>
      </c>
      <c r="I64" s="70">
        <v>0</v>
      </c>
      <c r="J64" s="70">
        <v>0</v>
      </c>
      <c r="K64" s="70">
        <v>0</v>
      </c>
      <c r="L64" s="303">
        <v>0</v>
      </c>
    </row>
    <row r="65" spans="2:12" s="19" customFormat="1" x14ac:dyDescent="0.25">
      <c r="B65" s="158" t="s">
        <v>150</v>
      </c>
      <c r="C65" s="21"/>
      <c r="D65" s="70">
        <v>0</v>
      </c>
      <c r="E65" s="70">
        <v>0</v>
      </c>
      <c r="F65" s="70">
        <v>0</v>
      </c>
      <c r="G65" s="70">
        <v>0</v>
      </c>
      <c r="H65" s="70">
        <v>0</v>
      </c>
      <c r="I65" s="70">
        <v>0</v>
      </c>
      <c r="J65" s="70">
        <v>0</v>
      </c>
      <c r="K65" s="70">
        <v>0</v>
      </c>
      <c r="L65" s="303">
        <v>0</v>
      </c>
    </row>
    <row r="66" spans="2:12" s="19" customFormat="1" x14ac:dyDescent="0.25">
      <c r="B66" s="158" t="s">
        <v>151</v>
      </c>
      <c r="C66" s="21"/>
      <c r="D66" s="70">
        <v>0</v>
      </c>
      <c r="E66" s="70">
        <v>0</v>
      </c>
      <c r="F66" s="70">
        <v>0</v>
      </c>
      <c r="G66" s="70">
        <v>0</v>
      </c>
      <c r="H66" s="70">
        <v>0</v>
      </c>
      <c r="I66" s="70">
        <v>0</v>
      </c>
      <c r="J66" s="70">
        <v>0</v>
      </c>
      <c r="K66" s="70">
        <v>0</v>
      </c>
      <c r="L66" s="303">
        <v>0</v>
      </c>
    </row>
    <row r="67" spans="2:12" s="19" customFormat="1" x14ac:dyDescent="0.25">
      <c r="B67" s="158" t="s">
        <v>152</v>
      </c>
      <c r="C67" s="21"/>
      <c r="D67" s="70">
        <v>0</v>
      </c>
      <c r="E67" s="70">
        <v>0</v>
      </c>
      <c r="F67" s="70">
        <v>0</v>
      </c>
      <c r="G67" s="70">
        <v>0</v>
      </c>
      <c r="H67" s="70">
        <v>0</v>
      </c>
      <c r="I67" s="70">
        <v>0</v>
      </c>
      <c r="J67" s="70">
        <v>0</v>
      </c>
      <c r="K67" s="70">
        <v>0</v>
      </c>
      <c r="L67" s="303">
        <v>0</v>
      </c>
    </row>
    <row r="68" spans="2:12" s="19" customFormat="1" x14ac:dyDescent="0.25">
      <c r="B68" s="158" t="s">
        <v>153</v>
      </c>
      <c r="C68" s="21"/>
      <c r="D68" s="22">
        <f>((State_Production_Fertilizers!E32*0.25)+(State_Production_Fertilizers!F32*0.75))*1000</f>
        <v>196225.00000000003</v>
      </c>
      <c r="E68" s="22">
        <f>((State_Production_Fertilizers!F32*0.25)+(State_Production_Fertilizers!G32*0.75))*1000</f>
        <v>208524.99999999997</v>
      </c>
      <c r="F68" s="22">
        <f>((State_Production_Fertilizers!G32*0.25)+(State_Production_Fertilizers!H32*0.75))*1000</f>
        <v>208049.99999999997</v>
      </c>
      <c r="G68" s="22">
        <f>((State_Production_Fertilizers!H32*0.25)+(State_Production_Fertilizers!I32*0.75))*1000</f>
        <v>196550</v>
      </c>
      <c r="H68" s="22">
        <f>((State_Production_Fertilizers!I32*0.25)+(State_Production_Fertilizers!J32*0.75))*1000</f>
        <v>246100.00000000003</v>
      </c>
      <c r="I68" s="22">
        <f>((State_Production_Fertilizers!J32*0.25)+(State_Production_Fertilizers!K32*0.75))*1000</f>
        <v>220075</v>
      </c>
      <c r="J68" s="22">
        <f>((State_Production_Fertilizers!K32*0.25)+(State_Production_Fertilizers!L32*0.75))*1000</f>
        <v>192899.99999999997</v>
      </c>
      <c r="K68" s="22">
        <f>((State_Production_Fertilizers!L32*0.25)+(State_Production_Fertilizers!M32*0.75))*1000</f>
        <v>139050</v>
      </c>
      <c r="L68" s="133">
        <f>((State_Production_Fertilizers!M32*0.25)+(State_Production_Fertilizers!N32*0.75))*1000</f>
        <v>130675.00000000001</v>
      </c>
    </row>
    <row r="69" spans="2:12" s="19" customFormat="1" x14ac:dyDescent="0.25">
      <c r="B69" s="158" t="s">
        <v>154</v>
      </c>
      <c r="C69" s="21"/>
      <c r="D69" s="22">
        <f>((State_Production_Fertilizers!E33*0.25)+(State_Production_Fertilizers!F33*0.75))*1000</f>
        <v>1428000</v>
      </c>
      <c r="E69" s="22">
        <f>((State_Production_Fertilizers!F33*0.25)+(State_Production_Fertilizers!G33*0.75))*1000</f>
        <v>1478525</v>
      </c>
      <c r="F69" s="22">
        <f>((State_Production_Fertilizers!G33*0.25)+(State_Production_Fertilizers!H33*0.75))*1000</f>
        <v>1256375</v>
      </c>
      <c r="G69" s="22">
        <f>((State_Production_Fertilizers!H33*0.25)+(State_Production_Fertilizers!I33*0.75))*1000</f>
        <v>1054350</v>
      </c>
      <c r="H69" s="22">
        <f>((State_Production_Fertilizers!I33*0.25)+(State_Production_Fertilizers!J33*0.75))*1000</f>
        <v>1294699.9999999998</v>
      </c>
      <c r="I69" s="22">
        <f>((State_Production_Fertilizers!J33*0.25)+(State_Production_Fertilizers!K33*0.75))*1000</f>
        <v>1272325</v>
      </c>
      <c r="J69" s="22">
        <f>((State_Production_Fertilizers!K33*0.25)+(State_Production_Fertilizers!L33*0.75))*1000</f>
        <v>1167025</v>
      </c>
      <c r="K69" s="22">
        <f>((State_Production_Fertilizers!L33*0.25)+(State_Production_Fertilizers!M33*0.75))*1000</f>
        <v>1113100</v>
      </c>
      <c r="L69" s="133">
        <f>((State_Production_Fertilizers!M33*0.25)+(State_Production_Fertilizers!N33*0.75))*1000</f>
        <v>988950</v>
      </c>
    </row>
    <row r="70" spans="2:12" s="19" customFormat="1" x14ac:dyDescent="0.25">
      <c r="B70" s="158" t="s">
        <v>155</v>
      </c>
      <c r="C70" s="21"/>
      <c r="D70" s="70">
        <v>0</v>
      </c>
      <c r="E70" s="70">
        <v>0</v>
      </c>
      <c r="F70" s="70">
        <v>0</v>
      </c>
      <c r="G70" s="70">
        <v>0</v>
      </c>
      <c r="H70" s="70">
        <v>0</v>
      </c>
      <c r="I70" s="70">
        <v>0</v>
      </c>
      <c r="J70" s="70">
        <v>0</v>
      </c>
      <c r="K70" s="70">
        <v>0</v>
      </c>
      <c r="L70" s="303">
        <v>0</v>
      </c>
    </row>
    <row r="71" spans="2:12" s="19" customFormat="1" x14ac:dyDescent="0.25">
      <c r="B71" s="158" t="s">
        <v>156</v>
      </c>
      <c r="C71" s="21"/>
      <c r="D71" s="70">
        <v>0</v>
      </c>
      <c r="E71" s="70">
        <v>0</v>
      </c>
      <c r="F71" s="70">
        <v>0</v>
      </c>
      <c r="G71" s="70">
        <v>0</v>
      </c>
      <c r="H71" s="70">
        <v>0</v>
      </c>
      <c r="I71" s="70">
        <v>0</v>
      </c>
      <c r="J71" s="70">
        <v>0</v>
      </c>
      <c r="K71" s="70">
        <v>0</v>
      </c>
      <c r="L71" s="303">
        <v>0</v>
      </c>
    </row>
    <row r="72" spans="2:12" s="19" customFormat="1" x14ac:dyDescent="0.25">
      <c r="B72" s="158" t="s">
        <v>157</v>
      </c>
      <c r="C72" s="21"/>
      <c r="D72" s="70">
        <v>0</v>
      </c>
      <c r="E72" s="70">
        <v>0</v>
      </c>
      <c r="F72" s="70">
        <v>0</v>
      </c>
      <c r="G72" s="70">
        <v>0</v>
      </c>
      <c r="H72" s="70">
        <v>0</v>
      </c>
      <c r="I72" s="70">
        <v>0</v>
      </c>
      <c r="J72" s="70">
        <v>0</v>
      </c>
      <c r="K72" s="70">
        <v>0</v>
      </c>
      <c r="L72" s="303">
        <v>0</v>
      </c>
    </row>
    <row r="73" spans="2:12" s="19" customFormat="1" x14ac:dyDescent="0.25">
      <c r="B73" s="158" t="s">
        <v>158</v>
      </c>
      <c r="C73" s="21"/>
      <c r="D73" s="70">
        <v>0</v>
      </c>
      <c r="E73" s="70">
        <v>0</v>
      </c>
      <c r="F73" s="70">
        <v>0</v>
      </c>
      <c r="G73" s="70">
        <v>0</v>
      </c>
      <c r="H73" s="70">
        <v>0</v>
      </c>
      <c r="I73" s="70">
        <v>0</v>
      </c>
      <c r="J73" s="70">
        <v>0</v>
      </c>
      <c r="K73" s="70">
        <v>0</v>
      </c>
      <c r="L73" s="303">
        <v>0</v>
      </c>
    </row>
    <row r="74" spans="2:12" s="19" customFormat="1" x14ac:dyDescent="0.25">
      <c r="B74" s="158" t="s">
        <v>159</v>
      </c>
      <c r="C74" s="21"/>
      <c r="D74" s="22">
        <f>((State_Production_Fertilizers!E34*0.25)+(State_Production_Fertilizers!F34*0.75))*1000</f>
        <v>82800</v>
      </c>
      <c r="E74" s="22">
        <f>((State_Production_Fertilizers!F34*0.25)+(State_Production_Fertilizers!G34*0.75))*1000</f>
        <v>98875.000000000015</v>
      </c>
      <c r="F74" s="22">
        <f>((State_Production_Fertilizers!G34*0.25)+(State_Production_Fertilizers!H34*0.75))*1000</f>
        <v>104400</v>
      </c>
      <c r="G74" s="22">
        <f>((State_Production_Fertilizers!H34*0.25)+(State_Production_Fertilizers!I34*0.75))*1000</f>
        <v>91875</v>
      </c>
      <c r="H74" s="22">
        <f>((State_Production_Fertilizers!I34*0.25)+(State_Production_Fertilizers!J34*0.75))*1000</f>
        <v>102850.00000000001</v>
      </c>
      <c r="I74" s="22">
        <f>((State_Production_Fertilizers!J34*0.25)+(State_Production_Fertilizers!K34*0.75))*1000</f>
        <v>93949.999999999985</v>
      </c>
      <c r="J74" s="22">
        <f>((State_Production_Fertilizers!K34*0.25)+(State_Production_Fertilizers!L34*0.75))*1000</f>
        <v>73325</v>
      </c>
      <c r="K74" s="22">
        <f>((State_Production_Fertilizers!L34*0.25)+(State_Production_Fertilizers!M34*0.75))*1000</f>
        <v>75500</v>
      </c>
      <c r="L74" s="133">
        <f>((State_Production_Fertilizers!M34*0.25)+(State_Production_Fertilizers!N34*0.75))*1000</f>
        <v>65775</v>
      </c>
    </row>
    <row r="75" spans="2:12" s="19" customFormat="1" x14ac:dyDescent="0.25">
      <c r="B75" s="158" t="s">
        <v>160</v>
      </c>
      <c r="C75" s="21"/>
      <c r="D75" s="22">
        <f>((State_Production_Fertilizers!E35*0.25)+(State_Production_Fertilizers!F35*0.75))*1000</f>
        <v>140549.99999999997</v>
      </c>
      <c r="E75" s="22">
        <f>((State_Production_Fertilizers!F35*0.25)+(State_Production_Fertilizers!G35*0.75))*1000</f>
        <v>144600</v>
      </c>
      <c r="F75" s="22">
        <f>((State_Production_Fertilizers!G35*0.25)+(State_Production_Fertilizers!H35*0.75))*1000</f>
        <v>99600</v>
      </c>
      <c r="G75" s="22">
        <f>((State_Production_Fertilizers!H35*0.25)+(State_Production_Fertilizers!I35*0.75))*1000</f>
        <v>112100.00000000001</v>
      </c>
      <c r="H75" s="22">
        <f>((State_Production_Fertilizers!I35*0.25)+(State_Production_Fertilizers!J35*0.75))*1000</f>
        <v>144049.99999999997</v>
      </c>
      <c r="I75" s="22">
        <f>((State_Production_Fertilizers!J35*0.25)+(State_Production_Fertilizers!K35*0.75))*1000</f>
        <v>134525</v>
      </c>
      <c r="J75" s="22">
        <f>((State_Production_Fertilizers!K35*0.25)+(State_Production_Fertilizers!L35*0.75))*1000</f>
        <v>124675</v>
      </c>
      <c r="K75" s="22">
        <f>((State_Production_Fertilizers!L35*0.25)+(State_Production_Fertilizers!M35*0.75))*1000</f>
        <v>126300</v>
      </c>
      <c r="L75" s="133">
        <f>((State_Production_Fertilizers!M35*0.25)+(State_Production_Fertilizers!N35*0.75))*1000</f>
        <v>130824.99999999999</v>
      </c>
    </row>
    <row r="76" spans="2:12" s="19" customFormat="1" x14ac:dyDescent="0.25">
      <c r="B76" s="158" t="s">
        <v>161</v>
      </c>
      <c r="C76" s="21"/>
      <c r="D76" s="70">
        <v>0</v>
      </c>
      <c r="E76" s="70">
        <v>0</v>
      </c>
      <c r="F76" s="70">
        <v>0</v>
      </c>
      <c r="G76" s="70">
        <v>0</v>
      </c>
      <c r="H76" s="70">
        <v>0</v>
      </c>
      <c r="I76" s="70">
        <v>0</v>
      </c>
      <c r="J76" s="70">
        <v>0</v>
      </c>
      <c r="K76" s="70">
        <v>0</v>
      </c>
      <c r="L76" s="303">
        <v>0</v>
      </c>
    </row>
    <row r="77" spans="2:12" s="19" customFormat="1" x14ac:dyDescent="0.25">
      <c r="B77" s="158" t="s">
        <v>162</v>
      </c>
      <c r="C77" s="21"/>
      <c r="D77" s="70">
        <v>0</v>
      </c>
      <c r="E77" s="70">
        <v>0</v>
      </c>
      <c r="F77" s="70">
        <v>0</v>
      </c>
      <c r="G77" s="70">
        <v>0</v>
      </c>
      <c r="H77" s="70">
        <v>0</v>
      </c>
      <c r="I77" s="70">
        <v>0</v>
      </c>
      <c r="J77" s="70">
        <v>0</v>
      </c>
      <c r="K77" s="70">
        <v>0</v>
      </c>
      <c r="L77" s="303">
        <v>0</v>
      </c>
    </row>
    <row r="78" spans="2:12" s="19" customFormat="1" x14ac:dyDescent="0.25">
      <c r="B78" s="158" t="s">
        <v>163</v>
      </c>
      <c r="C78" s="21"/>
      <c r="D78" s="22">
        <f>((State_Production_Fertilizers!E36*0.25)+(State_Production_Fertilizers!F36*0.75))*1000</f>
        <v>117275</v>
      </c>
      <c r="E78" s="22">
        <f>((State_Production_Fertilizers!F36*0.25)+(State_Production_Fertilizers!G36*0.75))*1000</f>
        <v>101425</v>
      </c>
      <c r="F78" s="22">
        <f>((State_Production_Fertilizers!G36*0.25)+(State_Production_Fertilizers!H36*0.75))*1000</f>
        <v>85100</v>
      </c>
      <c r="G78" s="22">
        <f>((State_Production_Fertilizers!H36*0.25)+(State_Production_Fertilizers!I36*0.75))*1000</f>
        <v>83525</v>
      </c>
      <c r="H78" s="22">
        <f>((State_Production_Fertilizers!I36*0.25)+(State_Production_Fertilizers!J36*0.75))*1000</f>
        <v>95475</v>
      </c>
      <c r="I78" s="22">
        <f>((State_Production_Fertilizers!J36*0.25)+(State_Production_Fertilizers!K36*0.75))*1000</f>
        <v>132375</v>
      </c>
      <c r="J78" s="22">
        <f>((State_Production_Fertilizers!K36*0.25)+(State_Production_Fertilizers!L36*0.75))*1000</f>
        <v>146325.00000000003</v>
      </c>
      <c r="K78" s="22">
        <f>((State_Production_Fertilizers!L36*0.25)+(State_Production_Fertilizers!M36*0.75))*1000</f>
        <v>154425</v>
      </c>
      <c r="L78" s="133">
        <f>((State_Production_Fertilizers!M36*0.25)+(State_Production_Fertilizers!N36*0.75))*1000</f>
        <v>147274.99999999997</v>
      </c>
    </row>
    <row r="79" spans="2:12" s="19" customFormat="1" x14ac:dyDescent="0.25">
      <c r="B79" s="158" t="s">
        <v>164</v>
      </c>
      <c r="C79" s="21"/>
      <c r="D79" s="70">
        <v>0</v>
      </c>
      <c r="E79" s="70">
        <v>0</v>
      </c>
      <c r="F79" s="70">
        <v>0</v>
      </c>
      <c r="G79" s="70">
        <v>0</v>
      </c>
      <c r="H79" s="70">
        <v>0</v>
      </c>
      <c r="I79" s="70">
        <v>0</v>
      </c>
      <c r="J79" s="70">
        <v>0</v>
      </c>
      <c r="K79" s="70">
        <v>0</v>
      </c>
      <c r="L79" s="303">
        <v>0</v>
      </c>
    </row>
    <row r="80" spans="2:12" s="19" customFormat="1" x14ac:dyDescent="0.25">
      <c r="B80" s="158" t="s">
        <v>165</v>
      </c>
      <c r="C80" s="21"/>
      <c r="D80" s="70">
        <v>0</v>
      </c>
      <c r="E80" s="70">
        <v>0</v>
      </c>
      <c r="F80" s="70">
        <v>0</v>
      </c>
      <c r="G80" s="70">
        <v>0</v>
      </c>
      <c r="H80" s="70">
        <v>0</v>
      </c>
      <c r="I80" s="70">
        <v>0</v>
      </c>
      <c r="J80" s="70">
        <v>0</v>
      </c>
      <c r="K80" s="70">
        <v>0</v>
      </c>
      <c r="L80" s="303">
        <v>0</v>
      </c>
    </row>
    <row r="81" spans="2:12" s="19" customFormat="1" x14ac:dyDescent="0.25">
      <c r="B81" s="158" t="s">
        <v>166</v>
      </c>
      <c r="C81" s="21"/>
      <c r="D81" s="70">
        <v>0</v>
      </c>
      <c r="E81" s="70">
        <v>0</v>
      </c>
      <c r="F81" s="70">
        <v>0</v>
      </c>
      <c r="G81" s="70">
        <v>0</v>
      </c>
      <c r="H81" s="70">
        <v>0</v>
      </c>
      <c r="I81" s="70">
        <v>0</v>
      </c>
      <c r="J81" s="70">
        <v>0</v>
      </c>
      <c r="K81" s="70">
        <v>0</v>
      </c>
      <c r="L81" s="303">
        <v>0</v>
      </c>
    </row>
    <row r="82" spans="2:12" s="19" customFormat="1" x14ac:dyDescent="0.25">
      <c r="B82" s="158" t="s">
        <v>167</v>
      </c>
      <c r="C82" s="21"/>
      <c r="D82" s="70">
        <v>0</v>
      </c>
      <c r="E82" s="70">
        <v>0</v>
      </c>
      <c r="F82" s="70">
        <v>0</v>
      </c>
      <c r="G82" s="70">
        <v>0</v>
      </c>
      <c r="H82" s="70">
        <v>0</v>
      </c>
      <c r="I82" s="70">
        <v>0</v>
      </c>
      <c r="J82" s="70">
        <v>0</v>
      </c>
      <c r="K82" s="70">
        <v>0</v>
      </c>
      <c r="L82" s="303">
        <v>0</v>
      </c>
    </row>
    <row r="83" spans="2:12" s="19" customFormat="1" x14ac:dyDescent="0.25">
      <c r="B83" s="158" t="s">
        <v>168</v>
      </c>
      <c r="C83" s="21"/>
      <c r="D83" s="22">
        <f>((State_Production_Fertilizers!E37*0.25)+(State_Production_Fertilizers!F37*0.75))*1000</f>
        <v>558648</v>
      </c>
      <c r="E83" s="22">
        <f>((State_Production_Fertilizers!F37*0.25)+(State_Production_Fertilizers!G37*0.75))*1000</f>
        <v>704825</v>
      </c>
      <c r="F83" s="22">
        <f>((State_Production_Fertilizers!G37*0.25)+(State_Production_Fertilizers!H37*0.75))*1000</f>
        <v>808824.99999999988</v>
      </c>
      <c r="G83" s="22">
        <f>((State_Production_Fertilizers!H37*0.25)+(State_Production_Fertilizers!I37*0.75))*1000</f>
        <v>754425</v>
      </c>
      <c r="H83" s="22">
        <f>((State_Production_Fertilizers!I37*0.25)+(State_Production_Fertilizers!J37*0.75))*1000</f>
        <v>827150.00000000012</v>
      </c>
      <c r="I83" s="22">
        <f>((State_Production_Fertilizers!J37*0.25)+(State_Production_Fertilizers!K37*0.75))*1000</f>
        <v>948625</v>
      </c>
      <c r="J83" s="22">
        <f>((State_Production_Fertilizers!K37*0.25)+(State_Production_Fertilizers!L37*0.75))*1000</f>
        <v>990825</v>
      </c>
      <c r="K83" s="22">
        <f>((State_Production_Fertilizers!L37*0.25)+(State_Production_Fertilizers!M37*0.75))*1000</f>
        <v>924950</v>
      </c>
      <c r="L83" s="133">
        <f>((State_Production_Fertilizers!M37*0.25)+(State_Production_Fertilizers!N37*0.75))*1000</f>
        <v>904825</v>
      </c>
    </row>
    <row r="84" spans="2:12" s="19" customFormat="1" x14ac:dyDescent="0.25">
      <c r="B84" s="158" t="s">
        <v>169</v>
      </c>
      <c r="C84" s="21"/>
      <c r="D84" s="70">
        <v>0</v>
      </c>
      <c r="E84" s="70">
        <v>0</v>
      </c>
      <c r="F84" s="70">
        <v>0</v>
      </c>
      <c r="G84" s="70">
        <v>0</v>
      </c>
      <c r="H84" s="70">
        <v>0</v>
      </c>
      <c r="I84" s="70">
        <v>0</v>
      </c>
      <c r="J84" s="70">
        <v>0</v>
      </c>
      <c r="K84" s="70">
        <v>0</v>
      </c>
      <c r="L84" s="303">
        <v>0</v>
      </c>
    </row>
    <row r="85" spans="2:12" s="19" customFormat="1" x14ac:dyDescent="0.25">
      <c r="B85" s="158" t="s">
        <v>170</v>
      </c>
      <c r="C85" s="21"/>
      <c r="D85" s="70">
        <v>0</v>
      </c>
      <c r="E85" s="70">
        <v>0</v>
      </c>
      <c r="F85" s="70">
        <v>0</v>
      </c>
      <c r="G85" s="70">
        <v>0</v>
      </c>
      <c r="H85" s="70">
        <v>0</v>
      </c>
      <c r="I85" s="70">
        <v>0</v>
      </c>
      <c r="J85" s="70">
        <v>0</v>
      </c>
      <c r="K85" s="70">
        <v>0</v>
      </c>
      <c r="L85" s="303">
        <v>0</v>
      </c>
    </row>
    <row r="86" spans="2:12" s="19" customFormat="1" x14ac:dyDescent="0.25">
      <c r="B86" s="158" t="s">
        <v>171</v>
      </c>
      <c r="C86" s="21"/>
      <c r="D86" s="70">
        <v>0</v>
      </c>
      <c r="E86" s="70">
        <v>0</v>
      </c>
      <c r="F86" s="70">
        <v>0</v>
      </c>
      <c r="G86" s="70">
        <v>0</v>
      </c>
      <c r="H86" s="70">
        <v>0</v>
      </c>
      <c r="I86" s="70">
        <v>0</v>
      </c>
      <c r="J86" s="70">
        <v>0</v>
      </c>
      <c r="K86" s="70">
        <v>0</v>
      </c>
      <c r="L86" s="303">
        <v>0</v>
      </c>
    </row>
    <row r="87" spans="2:12" s="19" customFormat="1" x14ac:dyDescent="0.25">
      <c r="B87" s="158" t="s">
        <v>172</v>
      </c>
      <c r="C87" s="21"/>
      <c r="D87" s="70">
        <v>0</v>
      </c>
      <c r="E87" s="70">
        <v>0</v>
      </c>
      <c r="F87" s="70">
        <v>0</v>
      </c>
      <c r="G87" s="70">
        <v>0</v>
      </c>
      <c r="H87" s="70">
        <v>0</v>
      </c>
      <c r="I87" s="70">
        <v>0</v>
      </c>
      <c r="J87" s="70">
        <v>0</v>
      </c>
      <c r="K87" s="70">
        <v>0</v>
      </c>
      <c r="L87" s="303">
        <v>0</v>
      </c>
    </row>
    <row r="88" spans="2:12" s="19" customFormat="1" x14ac:dyDescent="0.25">
      <c r="B88" s="158" t="s">
        <v>173</v>
      </c>
      <c r="C88" s="21"/>
      <c r="D88" s="22">
        <f>((State_Production_Fertilizers!E38*0.25)+(State_Production_Fertilizers!F38*0.75))*1000</f>
        <v>267525</v>
      </c>
      <c r="E88" s="22">
        <f>((State_Production_Fertilizers!F38*0.25)+(State_Production_Fertilizers!G38*0.75))*1000</f>
        <v>222000</v>
      </c>
      <c r="F88" s="22">
        <f>((State_Production_Fertilizers!G38*0.25)+(State_Production_Fertilizers!H38*0.75))*1000</f>
        <v>109325</v>
      </c>
      <c r="G88" s="22">
        <f>((State_Production_Fertilizers!H38*0.25)+(State_Production_Fertilizers!I38*0.75))*1000</f>
        <v>42875</v>
      </c>
      <c r="H88" s="22">
        <f>((State_Production_Fertilizers!I38*0.25)+(State_Production_Fertilizers!J38*0.75))*1000</f>
        <v>65975.000000000015</v>
      </c>
      <c r="I88" s="22">
        <f>((State_Production_Fertilizers!J38*0.25)+(State_Production_Fertilizers!K38*0.75))*1000</f>
        <v>174674.99999999997</v>
      </c>
      <c r="J88" s="22">
        <f>((State_Production_Fertilizers!K38*0.25)+(State_Production_Fertilizers!L38*0.75))*1000</f>
        <v>187150</v>
      </c>
      <c r="K88" s="22">
        <f>((State_Production_Fertilizers!L38*0.25)+(State_Production_Fertilizers!M38*0.75))*1000</f>
        <v>205774.99999999997</v>
      </c>
      <c r="L88" s="133">
        <f>((State_Production_Fertilizers!M38*0.25)+(State_Production_Fertilizers!N38*0.75))*1000</f>
        <v>160350.00000000003</v>
      </c>
    </row>
    <row r="89" spans="2:12" s="19" customFormat="1" x14ac:dyDescent="0.25">
      <c r="B89" s="158" t="s">
        <v>193</v>
      </c>
      <c r="C89" s="21"/>
      <c r="D89" s="70">
        <v>0</v>
      </c>
      <c r="E89" s="70">
        <v>0</v>
      </c>
      <c r="F89" s="70">
        <v>0</v>
      </c>
      <c r="G89" s="70">
        <v>0</v>
      </c>
      <c r="H89" s="70">
        <v>0</v>
      </c>
      <c r="I89" s="70">
        <v>0</v>
      </c>
      <c r="J89" s="70">
        <v>0</v>
      </c>
      <c r="K89" s="70">
        <v>0</v>
      </c>
      <c r="L89" s="303">
        <v>0</v>
      </c>
    </row>
    <row r="90" spans="2:12" s="19" customFormat="1" x14ac:dyDescent="0.25">
      <c r="B90" s="158" t="s">
        <v>174</v>
      </c>
      <c r="C90" s="21"/>
      <c r="D90" s="70">
        <v>0</v>
      </c>
      <c r="E90" s="70">
        <v>0</v>
      </c>
      <c r="F90" s="70">
        <v>0</v>
      </c>
      <c r="G90" s="70">
        <v>0</v>
      </c>
      <c r="H90" s="70">
        <v>0</v>
      </c>
      <c r="I90" s="70">
        <v>0</v>
      </c>
      <c r="J90" s="70">
        <v>0</v>
      </c>
      <c r="K90" s="70">
        <v>0</v>
      </c>
      <c r="L90" s="303">
        <v>0</v>
      </c>
    </row>
    <row r="91" spans="2:12" s="19" customFormat="1" x14ac:dyDescent="0.25">
      <c r="B91" s="158" t="s">
        <v>175</v>
      </c>
      <c r="C91" s="21"/>
      <c r="D91" s="70">
        <v>0</v>
      </c>
      <c r="E91" s="70">
        <v>0</v>
      </c>
      <c r="F91" s="70">
        <v>0</v>
      </c>
      <c r="G91" s="70">
        <v>0</v>
      </c>
      <c r="H91" s="70">
        <v>0</v>
      </c>
      <c r="I91" s="70">
        <v>0</v>
      </c>
      <c r="J91" s="70">
        <v>0</v>
      </c>
      <c r="K91" s="70">
        <v>0</v>
      </c>
      <c r="L91" s="303">
        <v>0</v>
      </c>
    </row>
    <row r="92" spans="2:12" s="19" customFormat="1" x14ac:dyDescent="0.25">
      <c r="B92" s="158" t="s">
        <v>176</v>
      </c>
      <c r="C92" s="21"/>
      <c r="D92" s="70">
        <v>0</v>
      </c>
      <c r="E92" s="70">
        <v>0</v>
      </c>
      <c r="F92" s="70">
        <v>0</v>
      </c>
      <c r="G92" s="70">
        <v>0</v>
      </c>
      <c r="H92" s="70">
        <v>0</v>
      </c>
      <c r="I92" s="70">
        <v>0</v>
      </c>
      <c r="J92" s="70">
        <v>0</v>
      </c>
      <c r="K92" s="70">
        <v>0</v>
      </c>
      <c r="L92" s="303">
        <v>0</v>
      </c>
    </row>
    <row r="93" spans="2:12" s="19" customFormat="1" x14ac:dyDescent="0.25">
      <c r="B93" s="158" t="s">
        <v>177</v>
      </c>
      <c r="C93" s="21"/>
      <c r="D93" s="22">
        <f>((State_Production_Fertilizers!E39*0.25)+(State_Production_Fertilizers!F39*0.75))*1000</f>
        <v>270539.99999999994</v>
      </c>
      <c r="E93" s="22">
        <f>((State_Production_Fertilizers!F39*0.25)+(State_Production_Fertilizers!G39*0.75))*1000</f>
        <v>388575</v>
      </c>
      <c r="F93" s="22">
        <f>((State_Production_Fertilizers!G39*0.25)+(State_Production_Fertilizers!H39*0.75))*1000</f>
        <v>283925</v>
      </c>
      <c r="G93" s="22">
        <f>((State_Production_Fertilizers!H39*0.25)+(State_Production_Fertilizers!I39*0.75))*1000</f>
        <v>210774.99999999997</v>
      </c>
      <c r="H93" s="22">
        <f>((State_Production_Fertilizers!I39*0.25)+(State_Production_Fertilizers!J39*0.75))*1000</f>
        <v>203550</v>
      </c>
      <c r="I93" s="22">
        <f>((State_Production_Fertilizers!J39*0.25)+(State_Production_Fertilizers!K39*0.75))*1000</f>
        <v>230100.00000000003</v>
      </c>
      <c r="J93" s="22">
        <f>((State_Production_Fertilizers!K39*0.25)+(State_Production_Fertilizers!L39*0.75))*1000</f>
        <v>216750</v>
      </c>
      <c r="K93" s="22">
        <f>((State_Production_Fertilizers!L39*0.25)+(State_Production_Fertilizers!M39*0.75))*1000</f>
        <v>183299.99999999997</v>
      </c>
      <c r="L93" s="133">
        <f>((State_Production_Fertilizers!M39*0.25)+(State_Production_Fertilizers!N39*0.75))*1000</f>
        <v>175650</v>
      </c>
    </row>
    <row r="94" spans="2:12" s="19" customFormat="1" x14ac:dyDescent="0.25">
      <c r="B94" s="472" t="s">
        <v>632</v>
      </c>
      <c r="C94" s="162"/>
      <c r="D94" s="196">
        <f>SUM(D58:D93)</f>
        <v>3613613</v>
      </c>
      <c r="E94" s="196">
        <f t="shared" ref="E94" si="1">SUM(E58:E93)</f>
        <v>4025825</v>
      </c>
      <c r="F94" s="196">
        <f t="shared" ref="F94" si="2">SUM(F58:F93)</f>
        <v>3555725</v>
      </c>
      <c r="G94" s="196">
        <f t="shared" ref="G94" si="3">SUM(G58:G93)</f>
        <v>3118275</v>
      </c>
      <c r="H94" s="196">
        <f t="shared" ref="H94" si="4">SUM(H58:H93)</f>
        <v>3674974.9999999995</v>
      </c>
      <c r="I94" s="196">
        <f t="shared" ref="I94" si="5">SUM(I58:I93)</f>
        <v>3879875</v>
      </c>
      <c r="J94" s="196">
        <f t="shared" ref="J94" si="6">SUM(J58:J93)</f>
        <v>3721250</v>
      </c>
      <c r="K94" s="196">
        <f t="shared" ref="K94" si="7">SUM(K58:K93)</f>
        <v>3500500</v>
      </c>
      <c r="L94" s="197">
        <f t="shared" ref="L94" si="8">SUM(L58:L93)</f>
        <v>3322325</v>
      </c>
    </row>
    <row r="95" spans="2:12" s="19" customFormat="1" x14ac:dyDescent="0.25">
      <c r="B95" s="27"/>
      <c r="C95" s="28"/>
      <c r="D95" s="28"/>
      <c r="E95" s="28"/>
      <c r="F95" s="70"/>
      <c r="G95" s="70"/>
      <c r="H95" s="70"/>
      <c r="I95" s="70"/>
      <c r="J95" s="70"/>
      <c r="K95" s="70"/>
    </row>
    <row r="96" spans="2:12" s="19" customFormat="1" x14ac:dyDescent="0.25">
      <c r="B96" s="30"/>
      <c r="C96" s="30"/>
      <c r="D96" s="30"/>
      <c r="E96" s="30"/>
      <c r="F96" s="31"/>
      <c r="G96" s="31"/>
      <c r="H96" s="31"/>
      <c r="I96" s="31"/>
      <c r="J96" s="31"/>
      <c r="K96" s="31"/>
    </row>
    <row r="97" spans="2:13" s="19" customFormat="1" ht="18.75" x14ac:dyDescent="0.25">
      <c r="B97" s="16" t="s">
        <v>72</v>
      </c>
      <c r="C97" s="17" t="s">
        <v>73</v>
      </c>
      <c r="D97" s="17">
        <v>2005</v>
      </c>
      <c r="E97" s="17">
        <v>2006</v>
      </c>
      <c r="F97" s="17">
        <v>2007</v>
      </c>
      <c r="G97" s="17">
        <v>2008</v>
      </c>
      <c r="H97" s="17">
        <v>2009</v>
      </c>
      <c r="I97" s="17">
        <v>2010</v>
      </c>
      <c r="J97" s="17">
        <v>2011</v>
      </c>
      <c r="K97" s="17">
        <v>2012</v>
      </c>
      <c r="L97" s="18">
        <v>2013</v>
      </c>
    </row>
    <row r="98" spans="2:13" s="19" customFormat="1" x14ac:dyDescent="0.25">
      <c r="B98" s="23" t="s">
        <v>11</v>
      </c>
      <c r="C98" s="24" t="s">
        <v>11</v>
      </c>
      <c r="D98" s="32">
        <v>8</v>
      </c>
      <c r="E98" s="32">
        <v>8</v>
      </c>
      <c r="F98" s="32">
        <v>8</v>
      </c>
      <c r="G98" s="32">
        <v>8</v>
      </c>
      <c r="H98" s="32">
        <v>8</v>
      </c>
      <c r="I98" s="32">
        <v>8</v>
      </c>
      <c r="J98" s="32">
        <v>8</v>
      </c>
      <c r="K98" s="32">
        <v>8</v>
      </c>
      <c r="L98" s="33">
        <v>8</v>
      </c>
    </row>
    <row r="99" spans="2:13" s="19" customFormat="1" x14ac:dyDescent="0.25">
      <c r="B99" s="27"/>
      <c r="C99" s="28"/>
      <c r="D99" s="28"/>
      <c r="E99" s="28"/>
      <c r="F99" s="34"/>
      <c r="G99" s="34"/>
      <c r="H99" s="34"/>
      <c r="I99" s="34"/>
      <c r="J99" s="34"/>
      <c r="K99" s="34"/>
    </row>
    <row r="100" spans="2:13" x14ac:dyDescent="0.25">
      <c r="B100" s="35"/>
      <c r="C100" s="35"/>
      <c r="D100" s="35"/>
      <c r="E100" s="35"/>
      <c r="F100" s="35"/>
      <c r="G100" s="35"/>
      <c r="H100" s="35"/>
      <c r="I100" s="35"/>
      <c r="J100" s="35"/>
      <c r="K100" s="35"/>
    </row>
    <row r="101" spans="2:13" s="19" customFormat="1" ht="18.75" x14ac:dyDescent="0.25">
      <c r="B101" s="16" t="s">
        <v>74</v>
      </c>
      <c r="C101" s="17" t="s">
        <v>14</v>
      </c>
      <c r="D101" s="17">
        <v>2005</v>
      </c>
      <c r="E101" s="17">
        <v>2006</v>
      </c>
      <c r="F101" s="17">
        <v>2007</v>
      </c>
      <c r="G101" s="17">
        <v>2008</v>
      </c>
      <c r="H101" s="17">
        <v>2009</v>
      </c>
      <c r="I101" s="17">
        <v>2010</v>
      </c>
      <c r="J101" s="17">
        <v>2011</v>
      </c>
      <c r="K101" s="17">
        <v>2012</v>
      </c>
      <c r="L101" s="18">
        <v>2013</v>
      </c>
    </row>
    <row r="102" spans="2:13" s="19" customFormat="1" x14ac:dyDescent="0.25">
      <c r="B102" s="159" t="s">
        <v>20</v>
      </c>
      <c r="C102" s="36"/>
      <c r="D102" s="170"/>
      <c r="E102" s="170"/>
      <c r="F102" s="170"/>
      <c r="G102" s="170"/>
      <c r="H102" s="170"/>
      <c r="I102" s="170"/>
      <c r="J102" s="170"/>
      <c r="K102" s="170"/>
      <c r="L102" s="171"/>
      <c r="M102" s="172"/>
    </row>
    <row r="103" spans="2:13" s="19" customFormat="1" x14ac:dyDescent="0.25">
      <c r="B103" s="158" t="s">
        <v>143</v>
      </c>
      <c r="C103" s="21"/>
      <c r="D103" s="22">
        <f t="shared" ref="D103:F122" si="9">D20*$F$98*$C$6</f>
        <v>0</v>
      </c>
      <c r="E103" s="22">
        <f t="shared" si="9"/>
        <v>0</v>
      </c>
      <c r="F103" s="22">
        <f t="shared" si="9"/>
        <v>0</v>
      </c>
      <c r="G103" s="22">
        <f t="shared" ref="G103:G138" si="10">G20*$G$98*$C$6</f>
        <v>0</v>
      </c>
      <c r="H103" s="22">
        <f t="shared" ref="H103:H138" si="11">H20*$H$98*$C$6</f>
        <v>0</v>
      </c>
      <c r="I103" s="22">
        <f t="shared" ref="I103:I138" si="12">I20*$I$98*$C$6</f>
        <v>0</v>
      </c>
      <c r="J103" s="22">
        <f t="shared" ref="J103:J138" si="13">J20*$J$98*$C$6</f>
        <v>0</v>
      </c>
      <c r="K103" s="22">
        <f t="shared" ref="K103:L122" si="14">K20*$K$98*$C$6</f>
        <v>0</v>
      </c>
      <c r="L103" s="133">
        <f t="shared" si="14"/>
        <v>0</v>
      </c>
    </row>
    <row r="104" spans="2:13" s="19" customFormat="1" x14ac:dyDescent="0.25">
      <c r="B104" s="158" t="s">
        <v>144</v>
      </c>
      <c r="C104" s="21"/>
      <c r="D104" s="22">
        <f t="shared" si="9"/>
        <v>23663628</v>
      </c>
      <c r="E104" s="22">
        <f t="shared" si="9"/>
        <v>23971800</v>
      </c>
      <c r="F104" s="22">
        <f t="shared" si="9"/>
        <v>22854600.000000004</v>
      </c>
      <c r="G104" s="22">
        <f t="shared" si="10"/>
        <v>22750799.999999996</v>
      </c>
      <c r="H104" s="22">
        <f t="shared" si="11"/>
        <v>25309800</v>
      </c>
      <c r="I104" s="22">
        <f t="shared" si="12"/>
        <v>26888400</v>
      </c>
      <c r="J104" s="22">
        <f t="shared" si="13"/>
        <v>26489400.000000007</v>
      </c>
      <c r="K104" s="22">
        <f t="shared" si="14"/>
        <v>26278200</v>
      </c>
      <c r="L104" s="133">
        <f t="shared" si="14"/>
        <v>26299799.999999993</v>
      </c>
    </row>
    <row r="105" spans="2:13" s="19" customFormat="1" x14ac:dyDescent="0.25">
      <c r="B105" s="158" t="s">
        <v>145</v>
      </c>
      <c r="C105" s="21"/>
      <c r="D105" s="22">
        <f t="shared" si="9"/>
        <v>0</v>
      </c>
      <c r="E105" s="22">
        <f t="shared" si="9"/>
        <v>0</v>
      </c>
      <c r="F105" s="22">
        <f t="shared" si="9"/>
        <v>0</v>
      </c>
      <c r="G105" s="22">
        <f t="shared" si="10"/>
        <v>0</v>
      </c>
      <c r="H105" s="22">
        <f t="shared" si="11"/>
        <v>0</v>
      </c>
      <c r="I105" s="22">
        <f t="shared" si="12"/>
        <v>0</v>
      </c>
      <c r="J105" s="22">
        <f t="shared" si="13"/>
        <v>0</v>
      </c>
      <c r="K105" s="22">
        <f t="shared" si="14"/>
        <v>0</v>
      </c>
      <c r="L105" s="133">
        <f t="shared" si="14"/>
        <v>0</v>
      </c>
    </row>
    <row r="106" spans="2:13" s="19" customFormat="1" x14ac:dyDescent="0.25">
      <c r="B106" s="158" t="s">
        <v>146</v>
      </c>
      <c r="C106" s="21"/>
      <c r="D106" s="22">
        <f t="shared" si="9"/>
        <v>2653200.0000000005</v>
      </c>
      <c r="E106" s="22">
        <f t="shared" si="9"/>
        <v>3240000</v>
      </c>
      <c r="F106" s="22">
        <f t="shared" si="9"/>
        <v>3575400</v>
      </c>
      <c r="G106" s="22">
        <f t="shared" si="10"/>
        <v>2475000</v>
      </c>
      <c r="H106" s="22">
        <f t="shared" si="11"/>
        <v>3085200.0000000005</v>
      </c>
      <c r="I106" s="22">
        <f t="shared" si="12"/>
        <v>3214199.9999999991</v>
      </c>
      <c r="J106" s="22">
        <f t="shared" si="13"/>
        <v>3094199.9999999995</v>
      </c>
      <c r="K106" s="22">
        <f t="shared" si="14"/>
        <v>4036200</v>
      </c>
      <c r="L106" s="133">
        <f t="shared" si="14"/>
        <v>5311800.0000000009</v>
      </c>
    </row>
    <row r="107" spans="2:13" s="19" customFormat="1" x14ac:dyDescent="0.25">
      <c r="B107" s="158" t="s">
        <v>147</v>
      </c>
      <c r="C107" s="21"/>
      <c r="D107" s="22">
        <f t="shared" si="9"/>
        <v>0</v>
      </c>
      <c r="E107" s="22">
        <f t="shared" si="9"/>
        <v>0</v>
      </c>
      <c r="F107" s="22">
        <f t="shared" si="9"/>
        <v>0</v>
      </c>
      <c r="G107" s="22">
        <f t="shared" si="10"/>
        <v>0</v>
      </c>
      <c r="H107" s="22">
        <f t="shared" si="11"/>
        <v>0</v>
      </c>
      <c r="I107" s="22">
        <f t="shared" si="12"/>
        <v>0</v>
      </c>
      <c r="J107" s="22">
        <f t="shared" si="13"/>
        <v>0</v>
      </c>
      <c r="K107" s="22">
        <f t="shared" si="14"/>
        <v>0</v>
      </c>
      <c r="L107" s="133">
        <f t="shared" si="14"/>
        <v>0</v>
      </c>
    </row>
    <row r="108" spans="2:13" s="19" customFormat="1" x14ac:dyDescent="0.25">
      <c r="B108" s="158" t="s">
        <v>148</v>
      </c>
      <c r="C108" s="21"/>
      <c r="D108" s="22">
        <f t="shared" si="9"/>
        <v>0</v>
      </c>
      <c r="E108" s="22">
        <f t="shared" si="9"/>
        <v>0</v>
      </c>
      <c r="F108" s="22">
        <f t="shared" si="9"/>
        <v>0</v>
      </c>
      <c r="G108" s="22">
        <f t="shared" si="10"/>
        <v>0</v>
      </c>
      <c r="H108" s="22">
        <f t="shared" si="11"/>
        <v>0</v>
      </c>
      <c r="I108" s="22">
        <f t="shared" si="12"/>
        <v>0</v>
      </c>
      <c r="J108" s="22">
        <f t="shared" si="13"/>
        <v>0</v>
      </c>
      <c r="K108" s="22">
        <f t="shared" si="14"/>
        <v>0</v>
      </c>
      <c r="L108" s="133">
        <f t="shared" si="14"/>
        <v>0</v>
      </c>
    </row>
    <row r="109" spans="2:13" s="19" customFormat="1" x14ac:dyDescent="0.25">
      <c r="B109" s="158" t="s">
        <v>149</v>
      </c>
      <c r="C109" s="21"/>
      <c r="D109" s="22">
        <f t="shared" si="9"/>
        <v>0</v>
      </c>
      <c r="E109" s="22">
        <f t="shared" si="9"/>
        <v>0</v>
      </c>
      <c r="F109" s="22">
        <f t="shared" si="9"/>
        <v>0</v>
      </c>
      <c r="G109" s="22">
        <f t="shared" si="10"/>
        <v>0</v>
      </c>
      <c r="H109" s="22">
        <f t="shared" si="11"/>
        <v>0</v>
      </c>
      <c r="I109" s="22">
        <f t="shared" si="12"/>
        <v>0</v>
      </c>
      <c r="J109" s="22">
        <f t="shared" si="13"/>
        <v>0</v>
      </c>
      <c r="K109" s="22">
        <f t="shared" si="14"/>
        <v>0</v>
      </c>
      <c r="L109" s="133">
        <f t="shared" si="14"/>
        <v>0</v>
      </c>
    </row>
    <row r="110" spans="2:13" s="19" customFormat="1" x14ac:dyDescent="0.25">
      <c r="B110" s="158" t="s">
        <v>150</v>
      </c>
      <c r="C110" s="21"/>
      <c r="D110" s="22">
        <f t="shared" si="9"/>
        <v>0</v>
      </c>
      <c r="E110" s="22">
        <f t="shared" si="9"/>
        <v>0</v>
      </c>
      <c r="F110" s="22">
        <f t="shared" si="9"/>
        <v>0</v>
      </c>
      <c r="G110" s="22">
        <f t="shared" si="10"/>
        <v>0</v>
      </c>
      <c r="H110" s="22">
        <f t="shared" si="11"/>
        <v>0</v>
      </c>
      <c r="I110" s="22">
        <f t="shared" si="12"/>
        <v>0</v>
      </c>
      <c r="J110" s="22">
        <f t="shared" si="13"/>
        <v>0</v>
      </c>
      <c r="K110" s="22">
        <f t="shared" si="14"/>
        <v>0</v>
      </c>
      <c r="L110" s="133">
        <f t="shared" si="14"/>
        <v>0</v>
      </c>
    </row>
    <row r="111" spans="2:13" s="19" customFormat="1" x14ac:dyDescent="0.25">
      <c r="B111" s="158" t="s">
        <v>151</v>
      </c>
      <c r="C111" s="21"/>
      <c r="D111" s="22">
        <f t="shared" si="9"/>
        <v>0</v>
      </c>
      <c r="E111" s="22">
        <f t="shared" si="9"/>
        <v>0</v>
      </c>
      <c r="F111" s="22">
        <f t="shared" si="9"/>
        <v>0</v>
      </c>
      <c r="G111" s="22">
        <f t="shared" si="10"/>
        <v>0</v>
      </c>
      <c r="H111" s="22">
        <f t="shared" si="11"/>
        <v>0</v>
      </c>
      <c r="I111" s="22">
        <f t="shared" si="12"/>
        <v>0</v>
      </c>
      <c r="J111" s="22">
        <f t="shared" si="13"/>
        <v>0</v>
      </c>
      <c r="K111" s="22">
        <f t="shared" si="14"/>
        <v>0</v>
      </c>
      <c r="L111" s="133">
        <f t="shared" si="14"/>
        <v>0</v>
      </c>
    </row>
    <row r="112" spans="2:13" s="19" customFormat="1" x14ac:dyDescent="0.25">
      <c r="B112" s="158" t="s">
        <v>152</v>
      </c>
      <c r="C112" s="21"/>
      <c r="D112" s="22">
        <f t="shared" si="9"/>
        <v>0</v>
      </c>
      <c r="E112" s="22">
        <f t="shared" si="9"/>
        <v>0</v>
      </c>
      <c r="F112" s="22">
        <f t="shared" si="9"/>
        <v>0</v>
      </c>
      <c r="G112" s="22">
        <f t="shared" si="10"/>
        <v>0</v>
      </c>
      <c r="H112" s="22">
        <f t="shared" si="11"/>
        <v>0</v>
      </c>
      <c r="I112" s="22">
        <f t="shared" si="12"/>
        <v>0</v>
      </c>
      <c r="J112" s="22">
        <f t="shared" si="13"/>
        <v>0</v>
      </c>
      <c r="K112" s="22">
        <f t="shared" si="14"/>
        <v>0</v>
      </c>
      <c r="L112" s="133">
        <f t="shared" si="14"/>
        <v>0</v>
      </c>
    </row>
    <row r="113" spans="2:12" s="19" customFormat="1" x14ac:dyDescent="0.25">
      <c r="B113" s="158" t="s">
        <v>153</v>
      </c>
      <c r="C113" s="21"/>
      <c r="D113" s="22">
        <f t="shared" si="9"/>
        <v>7155144</v>
      </c>
      <c r="E113" s="22">
        <f t="shared" si="9"/>
        <v>7251600</v>
      </c>
      <c r="F113" s="22">
        <f t="shared" si="9"/>
        <v>7062000</v>
      </c>
      <c r="G113" s="22">
        <f t="shared" si="10"/>
        <v>6582000</v>
      </c>
      <c r="H113" s="22">
        <f t="shared" si="11"/>
        <v>6708600</v>
      </c>
      <c r="I113" s="22">
        <f t="shared" si="12"/>
        <v>6456600.0000000019</v>
      </c>
      <c r="J113" s="22">
        <f t="shared" si="13"/>
        <v>5956200</v>
      </c>
      <c r="K113" s="22">
        <f t="shared" si="14"/>
        <v>5600399.9999999991</v>
      </c>
      <c r="L113" s="133">
        <f t="shared" si="14"/>
        <v>6885600.0000000019</v>
      </c>
    </row>
    <row r="114" spans="2:12" s="19" customFormat="1" x14ac:dyDescent="0.25">
      <c r="B114" s="158" t="s">
        <v>154</v>
      </c>
      <c r="C114" s="21"/>
      <c r="D114" s="22">
        <f t="shared" si="9"/>
        <v>43784400.000000015</v>
      </c>
      <c r="E114" s="22">
        <f t="shared" si="9"/>
        <v>52477200</v>
      </c>
      <c r="F114" s="22">
        <f t="shared" si="9"/>
        <v>49995000</v>
      </c>
      <c r="G114" s="22">
        <f t="shared" si="10"/>
        <v>47317800.000000007</v>
      </c>
      <c r="H114" s="22">
        <f t="shared" si="11"/>
        <v>50802000</v>
      </c>
      <c r="I114" s="22">
        <f t="shared" si="12"/>
        <v>51613800</v>
      </c>
      <c r="J114" s="22">
        <f t="shared" si="13"/>
        <v>48793200</v>
      </c>
      <c r="K114" s="22">
        <f t="shared" si="14"/>
        <v>53883000</v>
      </c>
      <c r="L114" s="133">
        <f t="shared" si="14"/>
        <v>54363600</v>
      </c>
    </row>
    <row r="115" spans="2:12" s="19" customFormat="1" x14ac:dyDescent="0.25">
      <c r="B115" s="158" t="s">
        <v>155</v>
      </c>
      <c r="C115" s="21"/>
      <c r="D115" s="22">
        <f t="shared" si="9"/>
        <v>5636999.9999999991</v>
      </c>
      <c r="E115" s="22">
        <f t="shared" si="9"/>
        <v>5602200</v>
      </c>
      <c r="F115" s="22">
        <f t="shared" si="9"/>
        <v>5639400.0000000009</v>
      </c>
      <c r="G115" s="22">
        <f t="shared" si="10"/>
        <v>5456399.9999999991</v>
      </c>
      <c r="H115" s="22">
        <f t="shared" si="11"/>
        <v>5594400.0000000009</v>
      </c>
      <c r="I115" s="22">
        <f t="shared" si="12"/>
        <v>5306999.9999999991</v>
      </c>
      <c r="J115" s="22">
        <f t="shared" si="13"/>
        <v>5439000</v>
      </c>
      <c r="K115" s="22">
        <f t="shared" si="14"/>
        <v>5036400</v>
      </c>
      <c r="L115" s="133">
        <f t="shared" si="14"/>
        <v>5454000.0000000009</v>
      </c>
    </row>
    <row r="116" spans="2:12" s="19" customFormat="1" x14ac:dyDescent="0.25">
      <c r="B116" s="158" t="s">
        <v>156</v>
      </c>
      <c r="C116" s="21"/>
      <c r="D116" s="22">
        <f t="shared" si="9"/>
        <v>0</v>
      </c>
      <c r="E116" s="22">
        <f t="shared" si="9"/>
        <v>0</v>
      </c>
      <c r="F116" s="22">
        <f t="shared" si="9"/>
        <v>0</v>
      </c>
      <c r="G116" s="22">
        <f t="shared" si="10"/>
        <v>0</v>
      </c>
      <c r="H116" s="22">
        <f t="shared" si="11"/>
        <v>0</v>
      </c>
      <c r="I116" s="22">
        <f t="shared" si="12"/>
        <v>0</v>
      </c>
      <c r="J116" s="22">
        <f t="shared" si="13"/>
        <v>0</v>
      </c>
      <c r="K116" s="22">
        <f t="shared" si="14"/>
        <v>0</v>
      </c>
      <c r="L116" s="133">
        <f t="shared" si="14"/>
        <v>0</v>
      </c>
    </row>
    <row r="117" spans="2:12" s="19" customFormat="1" x14ac:dyDescent="0.25">
      <c r="B117" s="158" t="s">
        <v>157</v>
      </c>
      <c r="C117" s="21"/>
      <c r="D117" s="22">
        <f t="shared" si="9"/>
        <v>0</v>
      </c>
      <c r="E117" s="22">
        <f t="shared" si="9"/>
        <v>0</v>
      </c>
      <c r="F117" s="22">
        <f t="shared" si="9"/>
        <v>0</v>
      </c>
      <c r="G117" s="22">
        <f t="shared" si="10"/>
        <v>0</v>
      </c>
      <c r="H117" s="22">
        <f t="shared" si="11"/>
        <v>0</v>
      </c>
      <c r="I117" s="22">
        <f t="shared" si="12"/>
        <v>0</v>
      </c>
      <c r="J117" s="22">
        <f t="shared" si="13"/>
        <v>0</v>
      </c>
      <c r="K117" s="22">
        <f t="shared" si="14"/>
        <v>0</v>
      </c>
      <c r="L117" s="133">
        <f t="shared" si="14"/>
        <v>0</v>
      </c>
    </row>
    <row r="118" spans="2:12" s="19" customFormat="1" x14ac:dyDescent="0.25">
      <c r="B118" s="158" t="s">
        <v>158</v>
      </c>
      <c r="C118" s="21"/>
      <c r="D118" s="22">
        <f t="shared" si="9"/>
        <v>0</v>
      </c>
      <c r="E118" s="22">
        <f t="shared" si="9"/>
        <v>0</v>
      </c>
      <c r="F118" s="22">
        <f t="shared" si="9"/>
        <v>0</v>
      </c>
      <c r="G118" s="22">
        <f t="shared" si="10"/>
        <v>0</v>
      </c>
      <c r="H118" s="22">
        <f t="shared" si="11"/>
        <v>0</v>
      </c>
      <c r="I118" s="22">
        <f t="shared" si="12"/>
        <v>0</v>
      </c>
      <c r="J118" s="22">
        <f t="shared" si="13"/>
        <v>0</v>
      </c>
      <c r="K118" s="22">
        <f t="shared" si="14"/>
        <v>0</v>
      </c>
      <c r="L118" s="133">
        <f t="shared" si="14"/>
        <v>0</v>
      </c>
    </row>
    <row r="119" spans="2:12" s="19" customFormat="1" x14ac:dyDescent="0.25">
      <c r="B119" s="158" t="s">
        <v>159</v>
      </c>
      <c r="C119" s="21"/>
      <c r="D119" s="22">
        <f t="shared" si="9"/>
        <v>5119956</v>
      </c>
      <c r="E119" s="22">
        <f t="shared" si="9"/>
        <v>5232000</v>
      </c>
      <c r="F119" s="22">
        <f t="shared" si="9"/>
        <v>5254200</v>
      </c>
      <c r="G119" s="22">
        <f t="shared" si="10"/>
        <v>5236800.0000000009</v>
      </c>
      <c r="H119" s="22">
        <f t="shared" si="11"/>
        <v>5392800</v>
      </c>
      <c r="I119" s="22">
        <f t="shared" si="12"/>
        <v>5244599.9999999991</v>
      </c>
      <c r="J119" s="22">
        <f t="shared" si="13"/>
        <v>5002200</v>
      </c>
      <c r="K119" s="22">
        <f t="shared" si="14"/>
        <v>4917000</v>
      </c>
      <c r="L119" s="133">
        <f t="shared" si="14"/>
        <v>5230200</v>
      </c>
    </row>
    <row r="120" spans="2:12" s="19" customFormat="1" x14ac:dyDescent="0.25">
      <c r="B120" s="158" t="s">
        <v>160</v>
      </c>
      <c r="C120" s="21"/>
      <c r="D120" s="22">
        <f t="shared" si="9"/>
        <v>4281000</v>
      </c>
      <c r="E120" s="22">
        <f t="shared" si="9"/>
        <v>4381800</v>
      </c>
      <c r="F120" s="22">
        <f t="shared" si="9"/>
        <v>2736600</v>
      </c>
      <c r="G120" s="22">
        <f t="shared" si="10"/>
        <v>3214800.0000000009</v>
      </c>
      <c r="H120" s="22">
        <f t="shared" si="11"/>
        <v>4265400.0000000009</v>
      </c>
      <c r="I120" s="22">
        <f t="shared" si="12"/>
        <v>4122600</v>
      </c>
      <c r="J120" s="22">
        <f t="shared" si="13"/>
        <v>3834000</v>
      </c>
      <c r="K120" s="22">
        <f t="shared" si="14"/>
        <v>3812400.0000000009</v>
      </c>
      <c r="L120" s="133">
        <f t="shared" si="14"/>
        <v>4087800</v>
      </c>
    </row>
    <row r="121" spans="2:12" s="19" customFormat="1" x14ac:dyDescent="0.25">
      <c r="B121" s="158" t="s">
        <v>161</v>
      </c>
      <c r="C121" s="21"/>
      <c r="D121" s="22">
        <f t="shared" si="9"/>
        <v>0</v>
      </c>
      <c r="E121" s="22">
        <f t="shared" si="9"/>
        <v>0</v>
      </c>
      <c r="F121" s="22">
        <f t="shared" si="9"/>
        <v>0</v>
      </c>
      <c r="G121" s="22">
        <f t="shared" si="10"/>
        <v>0</v>
      </c>
      <c r="H121" s="22">
        <f t="shared" si="11"/>
        <v>0</v>
      </c>
      <c r="I121" s="22">
        <f t="shared" si="12"/>
        <v>0</v>
      </c>
      <c r="J121" s="22">
        <f t="shared" si="13"/>
        <v>0</v>
      </c>
      <c r="K121" s="22">
        <f t="shared" si="14"/>
        <v>0</v>
      </c>
      <c r="L121" s="133">
        <f t="shared" si="14"/>
        <v>0</v>
      </c>
    </row>
    <row r="122" spans="2:12" s="19" customFormat="1" x14ac:dyDescent="0.25">
      <c r="B122" s="158" t="s">
        <v>162</v>
      </c>
      <c r="C122" s="21"/>
      <c r="D122" s="22">
        <f t="shared" si="9"/>
        <v>20405400</v>
      </c>
      <c r="E122" s="22">
        <f t="shared" si="9"/>
        <v>20399399.999999996</v>
      </c>
      <c r="F122" s="22">
        <f t="shared" si="9"/>
        <v>19731600.000000004</v>
      </c>
      <c r="G122" s="22">
        <f t="shared" si="10"/>
        <v>19810200.000000004</v>
      </c>
      <c r="H122" s="22">
        <f t="shared" si="11"/>
        <v>20114400.000000004</v>
      </c>
      <c r="I122" s="22">
        <f t="shared" si="12"/>
        <v>20595600.000000004</v>
      </c>
      <c r="J122" s="22">
        <f t="shared" si="13"/>
        <v>21030600</v>
      </c>
      <c r="K122" s="22">
        <f t="shared" si="14"/>
        <v>20724600.000000004</v>
      </c>
      <c r="L122" s="133">
        <f t="shared" si="14"/>
        <v>22256400</v>
      </c>
    </row>
    <row r="123" spans="2:12" s="19" customFormat="1" x14ac:dyDescent="0.25">
      <c r="B123" s="158" t="s">
        <v>163</v>
      </c>
      <c r="C123" s="21"/>
      <c r="D123" s="22">
        <f t="shared" ref="D123:F138" si="15">D40*$F$98*$C$6</f>
        <v>21703200</v>
      </c>
      <c r="E123" s="22">
        <f t="shared" si="15"/>
        <v>22493400.000000004</v>
      </c>
      <c r="F123" s="22">
        <f t="shared" si="15"/>
        <v>22351200</v>
      </c>
      <c r="G123" s="22">
        <f t="shared" si="10"/>
        <v>22822800</v>
      </c>
      <c r="H123" s="22">
        <f t="shared" si="11"/>
        <v>24842999.999999993</v>
      </c>
      <c r="I123" s="22">
        <f t="shared" si="12"/>
        <v>26237400</v>
      </c>
      <c r="J123" s="22">
        <f t="shared" si="13"/>
        <v>26734800</v>
      </c>
      <c r="K123" s="22">
        <f t="shared" ref="K123:L138" si="16">K40*$K$98*$C$6</f>
        <v>28850400</v>
      </c>
      <c r="L123" s="133">
        <f t="shared" si="16"/>
        <v>27304800</v>
      </c>
    </row>
    <row r="124" spans="2:12" s="19" customFormat="1" x14ac:dyDescent="0.25">
      <c r="B124" s="158" t="s">
        <v>164</v>
      </c>
      <c r="C124" s="21"/>
      <c r="D124" s="22">
        <f t="shared" si="15"/>
        <v>0</v>
      </c>
      <c r="E124" s="22">
        <f t="shared" si="15"/>
        <v>0</v>
      </c>
      <c r="F124" s="22">
        <f t="shared" si="15"/>
        <v>0</v>
      </c>
      <c r="G124" s="22">
        <f t="shared" si="10"/>
        <v>0</v>
      </c>
      <c r="H124" s="22">
        <f t="shared" si="11"/>
        <v>0</v>
      </c>
      <c r="I124" s="22">
        <f t="shared" si="12"/>
        <v>0</v>
      </c>
      <c r="J124" s="22">
        <f t="shared" si="13"/>
        <v>0</v>
      </c>
      <c r="K124" s="22">
        <f t="shared" si="16"/>
        <v>0</v>
      </c>
      <c r="L124" s="133">
        <f t="shared" si="16"/>
        <v>0</v>
      </c>
    </row>
    <row r="125" spans="2:12" s="19" customFormat="1" x14ac:dyDescent="0.25">
      <c r="B125" s="158" t="s">
        <v>165</v>
      </c>
      <c r="C125" s="21"/>
      <c r="D125" s="22">
        <f t="shared" si="15"/>
        <v>0</v>
      </c>
      <c r="E125" s="22">
        <f t="shared" si="15"/>
        <v>0</v>
      </c>
      <c r="F125" s="22">
        <f t="shared" si="15"/>
        <v>0</v>
      </c>
      <c r="G125" s="22">
        <f t="shared" si="10"/>
        <v>0</v>
      </c>
      <c r="H125" s="22">
        <f t="shared" si="11"/>
        <v>0</v>
      </c>
      <c r="I125" s="22">
        <f t="shared" si="12"/>
        <v>0</v>
      </c>
      <c r="J125" s="22">
        <f t="shared" si="13"/>
        <v>0</v>
      </c>
      <c r="K125" s="22">
        <f t="shared" si="16"/>
        <v>0</v>
      </c>
      <c r="L125" s="133">
        <f t="shared" si="16"/>
        <v>0</v>
      </c>
    </row>
    <row r="126" spans="2:12" s="19" customFormat="1" x14ac:dyDescent="0.25">
      <c r="B126" s="158" t="s">
        <v>166</v>
      </c>
      <c r="C126" s="21"/>
      <c r="D126" s="22">
        <f t="shared" si="15"/>
        <v>0</v>
      </c>
      <c r="E126" s="22">
        <f t="shared" si="15"/>
        <v>0</v>
      </c>
      <c r="F126" s="22">
        <f t="shared" si="15"/>
        <v>0</v>
      </c>
      <c r="G126" s="22">
        <f t="shared" si="10"/>
        <v>0</v>
      </c>
      <c r="H126" s="22">
        <f t="shared" si="11"/>
        <v>0</v>
      </c>
      <c r="I126" s="22">
        <f t="shared" si="12"/>
        <v>0</v>
      </c>
      <c r="J126" s="22">
        <f t="shared" si="13"/>
        <v>0</v>
      </c>
      <c r="K126" s="22">
        <f t="shared" si="16"/>
        <v>0</v>
      </c>
      <c r="L126" s="133">
        <f t="shared" si="16"/>
        <v>0</v>
      </c>
    </row>
    <row r="127" spans="2:12" s="19" customFormat="1" x14ac:dyDescent="0.25">
      <c r="B127" s="158" t="s">
        <v>167</v>
      </c>
      <c r="C127" s="21"/>
      <c r="D127" s="22">
        <f t="shared" si="15"/>
        <v>0</v>
      </c>
      <c r="E127" s="22">
        <f t="shared" si="15"/>
        <v>0</v>
      </c>
      <c r="F127" s="22">
        <f t="shared" si="15"/>
        <v>0</v>
      </c>
      <c r="G127" s="22">
        <f t="shared" si="10"/>
        <v>0</v>
      </c>
      <c r="H127" s="22">
        <f t="shared" si="11"/>
        <v>0</v>
      </c>
      <c r="I127" s="22">
        <f t="shared" si="12"/>
        <v>0</v>
      </c>
      <c r="J127" s="22">
        <f t="shared" si="13"/>
        <v>0</v>
      </c>
      <c r="K127" s="22">
        <f t="shared" si="16"/>
        <v>0</v>
      </c>
      <c r="L127" s="133">
        <f t="shared" si="16"/>
        <v>0</v>
      </c>
    </row>
    <row r="128" spans="2:12" s="19" customFormat="1" x14ac:dyDescent="0.25">
      <c r="B128" s="158" t="s">
        <v>168</v>
      </c>
      <c r="C128" s="21"/>
      <c r="D128" s="22">
        <f t="shared" si="15"/>
        <v>6330600</v>
      </c>
      <c r="E128" s="22">
        <f t="shared" si="15"/>
        <v>8338200.0000000019</v>
      </c>
      <c r="F128" s="22">
        <f t="shared" si="15"/>
        <v>9083400</v>
      </c>
      <c r="G128" s="22">
        <f t="shared" si="10"/>
        <v>9694799.9999999981</v>
      </c>
      <c r="H128" s="22">
        <f t="shared" si="11"/>
        <v>11453400</v>
      </c>
      <c r="I128" s="22">
        <f t="shared" si="12"/>
        <v>12328800.000000002</v>
      </c>
      <c r="J128" s="22">
        <f t="shared" si="13"/>
        <v>12595799.999999996</v>
      </c>
      <c r="K128" s="22">
        <f t="shared" si="16"/>
        <v>11396400</v>
      </c>
      <c r="L128" s="133">
        <f t="shared" si="16"/>
        <v>13033800</v>
      </c>
    </row>
    <row r="129" spans="2:13" s="19" customFormat="1" x14ac:dyDescent="0.25">
      <c r="B129" s="158" t="s">
        <v>169</v>
      </c>
      <c r="C129" s="21"/>
      <c r="D129" s="22">
        <f t="shared" si="15"/>
        <v>0</v>
      </c>
      <c r="E129" s="22">
        <f t="shared" si="15"/>
        <v>0</v>
      </c>
      <c r="F129" s="22">
        <f t="shared" si="15"/>
        <v>0</v>
      </c>
      <c r="G129" s="22">
        <f t="shared" si="10"/>
        <v>0</v>
      </c>
      <c r="H129" s="22">
        <f t="shared" si="11"/>
        <v>0</v>
      </c>
      <c r="I129" s="22">
        <f t="shared" si="12"/>
        <v>0</v>
      </c>
      <c r="J129" s="22">
        <f t="shared" si="13"/>
        <v>0</v>
      </c>
      <c r="K129" s="22">
        <f t="shared" si="16"/>
        <v>0</v>
      </c>
      <c r="L129" s="133">
        <f t="shared" si="16"/>
        <v>0</v>
      </c>
    </row>
    <row r="130" spans="2:13" s="19" customFormat="1" x14ac:dyDescent="0.25">
      <c r="B130" s="158" t="s">
        <v>170</v>
      </c>
      <c r="C130" s="21"/>
      <c r="D130" s="22">
        <f t="shared" si="15"/>
        <v>11109600.000000002</v>
      </c>
      <c r="E130" s="22">
        <f t="shared" si="15"/>
        <v>10975800</v>
      </c>
      <c r="F130" s="22">
        <f t="shared" si="15"/>
        <v>10937399.999999998</v>
      </c>
      <c r="G130" s="22">
        <f t="shared" si="10"/>
        <v>11440799.999999998</v>
      </c>
      <c r="H130" s="22">
        <f t="shared" si="11"/>
        <v>11089200</v>
      </c>
      <c r="I130" s="22">
        <f t="shared" si="12"/>
        <v>11269800</v>
      </c>
      <c r="J130" s="22">
        <f t="shared" si="13"/>
        <v>11011800.000000002</v>
      </c>
      <c r="K130" s="22">
        <f t="shared" si="16"/>
        <v>10499400</v>
      </c>
      <c r="L130" s="133">
        <f t="shared" si="16"/>
        <v>10789799.999999998</v>
      </c>
    </row>
    <row r="131" spans="2:13" s="19" customFormat="1" x14ac:dyDescent="0.25">
      <c r="B131" s="158" t="s">
        <v>171</v>
      </c>
      <c r="C131" s="21"/>
      <c r="D131" s="22">
        <f t="shared" si="15"/>
        <v>24985344</v>
      </c>
      <c r="E131" s="22">
        <f t="shared" si="15"/>
        <v>25228200.000000007</v>
      </c>
      <c r="F131" s="22">
        <f t="shared" si="15"/>
        <v>26025000</v>
      </c>
      <c r="G131" s="22">
        <f t="shared" si="10"/>
        <v>25726800</v>
      </c>
      <c r="H131" s="22">
        <f t="shared" si="11"/>
        <v>26365200</v>
      </c>
      <c r="I131" s="22">
        <f t="shared" si="12"/>
        <v>27390600</v>
      </c>
      <c r="J131" s="22">
        <f t="shared" si="13"/>
        <v>27874800</v>
      </c>
      <c r="K131" s="22">
        <f t="shared" si="16"/>
        <v>26898000</v>
      </c>
      <c r="L131" s="133">
        <f t="shared" si="16"/>
        <v>24091200.000000004</v>
      </c>
    </row>
    <row r="132" spans="2:13" s="19" customFormat="1" x14ac:dyDescent="0.25">
      <c r="B132" s="158" t="s">
        <v>172</v>
      </c>
      <c r="C132" s="21"/>
      <c r="D132" s="22">
        <f t="shared" si="15"/>
        <v>0</v>
      </c>
      <c r="E132" s="22">
        <f t="shared" si="15"/>
        <v>0</v>
      </c>
      <c r="F132" s="22">
        <f t="shared" si="15"/>
        <v>0</v>
      </c>
      <c r="G132" s="22">
        <f t="shared" si="10"/>
        <v>0</v>
      </c>
      <c r="H132" s="22">
        <f t="shared" si="11"/>
        <v>0</v>
      </c>
      <c r="I132" s="22">
        <f t="shared" si="12"/>
        <v>0</v>
      </c>
      <c r="J132" s="22">
        <f t="shared" si="13"/>
        <v>0</v>
      </c>
      <c r="K132" s="22">
        <f t="shared" si="16"/>
        <v>0</v>
      </c>
      <c r="L132" s="133">
        <f t="shared" si="16"/>
        <v>0</v>
      </c>
    </row>
    <row r="133" spans="2:13" s="19" customFormat="1" x14ac:dyDescent="0.25">
      <c r="B133" s="158" t="s">
        <v>173</v>
      </c>
      <c r="C133" s="21"/>
      <c r="D133" s="22">
        <f t="shared" si="15"/>
        <v>15087324</v>
      </c>
      <c r="E133" s="22">
        <f t="shared" si="15"/>
        <v>15475800</v>
      </c>
      <c r="F133" s="22">
        <f t="shared" si="15"/>
        <v>8466000</v>
      </c>
      <c r="G133" s="22">
        <f t="shared" si="10"/>
        <v>5335200</v>
      </c>
      <c r="H133" s="22">
        <f t="shared" si="11"/>
        <v>6121199.9999999991</v>
      </c>
      <c r="I133" s="22">
        <f t="shared" si="12"/>
        <v>9556199.9999999981</v>
      </c>
      <c r="J133" s="22">
        <f t="shared" si="13"/>
        <v>14029800</v>
      </c>
      <c r="K133" s="22">
        <f t="shared" si="16"/>
        <v>14416200</v>
      </c>
      <c r="L133" s="133">
        <f t="shared" si="16"/>
        <v>18052200</v>
      </c>
    </row>
    <row r="134" spans="2:13" s="19" customFormat="1" x14ac:dyDescent="0.25">
      <c r="B134" s="158" t="s">
        <v>193</v>
      </c>
      <c r="C134" s="21"/>
      <c r="D134" s="22">
        <f t="shared" si="15"/>
        <v>0</v>
      </c>
      <c r="E134" s="22">
        <f t="shared" si="15"/>
        <v>0</v>
      </c>
      <c r="F134" s="22">
        <f t="shared" si="15"/>
        <v>0</v>
      </c>
      <c r="G134" s="22">
        <f t="shared" si="10"/>
        <v>0</v>
      </c>
      <c r="H134" s="22">
        <f t="shared" si="11"/>
        <v>0</v>
      </c>
      <c r="I134" s="22">
        <f t="shared" si="12"/>
        <v>0</v>
      </c>
      <c r="J134" s="22">
        <f t="shared" si="13"/>
        <v>0</v>
      </c>
      <c r="K134" s="22">
        <f t="shared" si="16"/>
        <v>0</v>
      </c>
      <c r="L134" s="133">
        <f t="shared" si="16"/>
        <v>0</v>
      </c>
    </row>
    <row r="135" spans="2:13" s="19" customFormat="1" x14ac:dyDescent="0.25">
      <c r="B135" s="158" t="s">
        <v>174</v>
      </c>
      <c r="C135" s="21"/>
      <c r="D135" s="22">
        <f t="shared" si="15"/>
        <v>0</v>
      </c>
      <c r="E135" s="22">
        <f t="shared" si="15"/>
        <v>0</v>
      </c>
      <c r="F135" s="22">
        <f t="shared" si="15"/>
        <v>0</v>
      </c>
      <c r="G135" s="22">
        <f t="shared" si="10"/>
        <v>0</v>
      </c>
      <c r="H135" s="22">
        <f t="shared" si="11"/>
        <v>0</v>
      </c>
      <c r="I135" s="22">
        <f t="shared" si="12"/>
        <v>0</v>
      </c>
      <c r="J135" s="22">
        <f t="shared" si="13"/>
        <v>0</v>
      </c>
      <c r="K135" s="22">
        <f t="shared" si="16"/>
        <v>0</v>
      </c>
      <c r="L135" s="133">
        <f t="shared" si="16"/>
        <v>0</v>
      </c>
    </row>
    <row r="136" spans="2:13" s="19" customFormat="1" x14ac:dyDescent="0.25">
      <c r="B136" s="158" t="s">
        <v>175</v>
      </c>
      <c r="C136" s="21"/>
      <c r="D136" s="22">
        <f t="shared" si="15"/>
        <v>54148800</v>
      </c>
      <c r="E136" s="22">
        <f t="shared" si="15"/>
        <v>67515599.999999985</v>
      </c>
      <c r="F136" s="22">
        <f t="shared" si="15"/>
        <v>68947200</v>
      </c>
      <c r="G136" s="22">
        <f t="shared" si="10"/>
        <v>70870200</v>
      </c>
      <c r="H136" s="22">
        <f t="shared" si="11"/>
        <v>75999599.999999985</v>
      </c>
      <c r="I136" s="22">
        <f t="shared" si="12"/>
        <v>77743200</v>
      </c>
      <c r="J136" s="22">
        <f t="shared" si="13"/>
        <v>79309800</v>
      </c>
      <c r="K136" s="22">
        <f t="shared" si="16"/>
        <v>78403800</v>
      </c>
      <c r="L136" s="133">
        <f t="shared" si="16"/>
        <v>77557199.99999997</v>
      </c>
    </row>
    <row r="137" spans="2:13" s="19" customFormat="1" x14ac:dyDescent="0.25">
      <c r="B137" s="158" t="s">
        <v>176</v>
      </c>
      <c r="C137" s="21"/>
      <c r="D137" s="22">
        <f t="shared" si="15"/>
        <v>0</v>
      </c>
      <c r="E137" s="22">
        <f t="shared" si="15"/>
        <v>0</v>
      </c>
      <c r="F137" s="22">
        <f t="shared" si="15"/>
        <v>0</v>
      </c>
      <c r="G137" s="22">
        <f t="shared" si="10"/>
        <v>0</v>
      </c>
      <c r="H137" s="22">
        <f t="shared" si="11"/>
        <v>0</v>
      </c>
      <c r="I137" s="22">
        <f t="shared" si="12"/>
        <v>0</v>
      </c>
      <c r="J137" s="22">
        <f t="shared" si="13"/>
        <v>0</v>
      </c>
      <c r="K137" s="22">
        <f t="shared" si="16"/>
        <v>0</v>
      </c>
      <c r="L137" s="133">
        <f t="shared" si="16"/>
        <v>0</v>
      </c>
    </row>
    <row r="138" spans="2:13" s="19" customFormat="1" x14ac:dyDescent="0.25">
      <c r="B138" s="158" t="s">
        <v>177</v>
      </c>
      <c r="C138" s="21"/>
      <c r="D138" s="22">
        <f t="shared" si="15"/>
        <v>2350464</v>
      </c>
      <c r="E138" s="22">
        <f t="shared" si="15"/>
        <v>3375000</v>
      </c>
      <c r="F138" s="22">
        <f t="shared" si="15"/>
        <v>2467799.9999999995</v>
      </c>
      <c r="G138" s="22">
        <f t="shared" si="10"/>
        <v>1773600</v>
      </c>
      <c r="H138" s="22">
        <f t="shared" si="11"/>
        <v>1735799.9999999995</v>
      </c>
      <c r="I138" s="22">
        <f t="shared" si="12"/>
        <v>1709400</v>
      </c>
      <c r="J138" s="22">
        <f t="shared" si="13"/>
        <v>1858200.0000000005</v>
      </c>
      <c r="K138" s="22">
        <f t="shared" si="16"/>
        <v>1648200</v>
      </c>
      <c r="L138" s="133">
        <f t="shared" si="16"/>
        <v>2577000</v>
      </c>
    </row>
    <row r="139" spans="2:13" s="19" customFormat="1" x14ac:dyDescent="0.25">
      <c r="B139" s="468" t="s">
        <v>631</v>
      </c>
      <c r="C139" s="21"/>
      <c r="D139" s="469">
        <f>SUM(D103:D138)</f>
        <v>248415060</v>
      </c>
      <c r="E139" s="469">
        <f t="shared" ref="E139" si="17">SUM(E103:E138)</f>
        <v>275958000</v>
      </c>
      <c r="F139" s="469">
        <f t="shared" ref="F139" si="18">SUM(F103:F138)</f>
        <v>265126800</v>
      </c>
      <c r="G139" s="469">
        <f t="shared" ref="G139" si="19">SUM(G103:G138)</f>
        <v>260508000</v>
      </c>
      <c r="H139" s="469">
        <f t="shared" ref="H139" si="20">SUM(H103:H138)</f>
        <v>278880000</v>
      </c>
      <c r="I139" s="469">
        <f t="shared" ref="I139" si="21">SUM(I103:I138)</f>
        <v>289678200</v>
      </c>
      <c r="J139" s="469">
        <f t="shared" ref="J139" si="22">SUM(J103:J138)</f>
        <v>293053800</v>
      </c>
      <c r="K139" s="469">
        <f t="shared" ref="K139" si="23">SUM(K103:K138)</f>
        <v>296400600</v>
      </c>
      <c r="L139" s="470">
        <f t="shared" ref="L139" si="24">SUM(L103:L138)</f>
        <v>303295200</v>
      </c>
    </row>
    <row r="140" spans="2:13" s="19" customFormat="1" x14ac:dyDescent="0.25">
      <c r="B140" s="159" t="s">
        <v>21</v>
      </c>
      <c r="C140" s="39"/>
      <c r="D140" s="170"/>
      <c r="E140" s="170"/>
      <c r="F140" s="170"/>
      <c r="G140" s="170"/>
      <c r="H140" s="170"/>
      <c r="I140" s="170"/>
      <c r="J140" s="170"/>
      <c r="K140" s="170"/>
      <c r="L140" s="171"/>
      <c r="M140" s="172"/>
    </row>
    <row r="141" spans="2:13" s="19" customFormat="1" x14ac:dyDescent="0.25">
      <c r="B141" s="158" t="s">
        <v>143</v>
      </c>
      <c r="C141" s="21"/>
      <c r="D141" s="22">
        <f t="shared" ref="D141:F160" si="25">D58*$F$98*$C$6</f>
        <v>0</v>
      </c>
      <c r="E141" s="22">
        <f t="shared" si="25"/>
        <v>0</v>
      </c>
      <c r="F141" s="22">
        <f t="shared" si="25"/>
        <v>0</v>
      </c>
      <c r="G141" s="22">
        <f t="shared" ref="G141:G176" si="26">G58*$G$98*$C$6</f>
        <v>0</v>
      </c>
      <c r="H141" s="22">
        <f t="shared" ref="H141:H176" si="27">H58*$H$98*$C$6</f>
        <v>0</v>
      </c>
      <c r="I141" s="22">
        <f t="shared" ref="I141:I176" si="28">I58*$I$98*$C$6</f>
        <v>0</v>
      </c>
      <c r="J141" s="22">
        <f t="shared" ref="J141:J176" si="29">J58*$J$98*$C$6</f>
        <v>0</v>
      </c>
      <c r="K141" s="22">
        <f t="shared" ref="K141:L160" si="30">K58*$K$98*$C$6</f>
        <v>0</v>
      </c>
      <c r="L141" s="133">
        <f t="shared" si="30"/>
        <v>0</v>
      </c>
    </row>
    <row r="142" spans="2:13" s="19" customFormat="1" x14ac:dyDescent="0.25">
      <c r="B142" s="158" t="s">
        <v>144</v>
      </c>
      <c r="C142" s="21"/>
      <c r="D142" s="22">
        <f t="shared" si="25"/>
        <v>13249200</v>
      </c>
      <c r="E142" s="22">
        <f t="shared" si="25"/>
        <v>16283399.999999996</v>
      </c>
      <c r="F142" s="22">
        <f t="shared" si="25"/>
        <v>14403000</v>
      </c>
      <c r="G142" s="22">
        <f t="shared" si="26"/>
        <v>13723200.000000004</v>
      </c>
      <c r="H142" s="22">
        <f t="shared" si="27"/>
        <v>16682999.999999996</v>
      </c>
      <c r="I142" s="22">
        <f t="shared" si="28"/>
        <v>16157400</v>
      </c>
      <c r="J142" s="22">
        <f t="shared" si="29"/>
        <v>14934600</v>
      </c>
      <c r="K142" s="22">
        <f t="shared" si="30"/>
        <v>13874400</v>
      </c>
      <c r="L142" s="133">
        <f t="shared" si="30"/>
        <v>14832000</v>
      </c>
    </row>
    <row r="143" spans="2:13" s="19" customFormat="1" x14ac:dyDescent="0.25">
      <c r="B143" s="158" t="s">
        <v>145</v>
      </c>
      <c r="C143" s="21"/>
      <c r="D143" s="22">
        <f t="shared" si="25"/>
        <v>0</v>
      </c>
      <c r="E143" s="22">
        <f t="shared" si="25"/>
        <v>0</v>
      </c>
      <c r="F143" s="22">
        <f t="shared" si="25"/>
        <v>0</v>
      </c>
      <c r="G143" s="22">
        <f t="shared" si="26"/>
        <v>0</v>
      </c>
      <c r="H143" s="22">
        <f t="shared" si="27"/>
        <v>0</v>
      </c>
      <c r="I143" s="22">
        <f t="shared" si="28"/>
        <v>0</v>
      </c>
      <c r="J143" s="22">
        <f t="shared" si="29"/>
        <v>0</v>
      </c>
      <c r="K143" s="22">
        <f t="shared" si="30"/>
        <v>0</v>
      </c>
      <c r="L143" s="133">
        <f t="shared" si="30"/>
        <v>0</v>
      </c>
    </row>
    <row r="144" spans="2:13" s="19" customFormat="1" x14ac:dyDescent="0.25">
      <c r="B144" s="158" t="s">
        <v>146</v>
      </c>
      <c r="C144" s="21"/>
      <c r="D144" s="22">
        <f t="shared" si="25"/>
        <v>0</v>
      </c>
      <c r="E144" s="22">
        <f t="shared" si="25"/>
        <v>0</v>
      </c>
      <c r="F144" s="22">
        <f t="shared" si="25"/>
        <v>0</v>
      </c>
      <c r="G144" s="22">
        <f t="shared" si="26"/>
        <v>0</v>
      </c>
      <c r="H144" s="22">
        <f t="shared" si="27"/>
        <v>0</v>
      </c>
      <c r="I144" s="22">
        <f t="shared" si="28"/>
        <v>0</v>
      </c>
      <c r="J144" s="22">
        <f t="shared" si="29"/>
        <v>0</v>
      </c>
      <c r="K144" s="22">
        <f t="shared" si="30"/>
        <v>0</v>
      </c>
      <c r="L144" s="133">
        <f t="shared" si="30"/>
        <v>0</v>
      </c>
    </row>
    <row r="145" spans="2:12" s="19" customFormat="1" x14ac:dyDescent="0.25">
      <c r="B145" s="158" t="s">
        <v>147</v>
      </c>
      <c r="C145" s="21"/>
      <c r="D145" s="22">
        <f t="shared" si="25"/>
        <v>0</v>
      </c>
      <c r="E145" s="22">
        <f t="shared" si="25"/>
        <v>0</v>
      </c>
      <c r="F145" s="22">
        <f t="shared" si="25"/>
        <v>0</v>
      </c>
      <c r="G145" s="22">
        <f t="shared" si="26"/>
        <v>0</v>
      </c>
      <c r="H145" s="22">
        <f t="shared" si="27"/>
        <v>0</v>
      </c>
      <c r="I145" s="22">
        <f t="shared" si="28"/>
        <v>0</v>
      </c>
      <c r="J145" s="22">
        <f t="shared" si="29"/>
        <v>0</v>
      </c>
      <c r="K145" s="22">
        <f t="shared" si="30"/>
        <v>0</v>
      </c>
      <c r="L145" s="133">
        <f t="shared" si="30"/>
        <v>0</v>
      </c>
    </row>
    <row r="146" spans="2:12" s="19" customFormat="1" x14ac:dyDescent="0.25">
      <c r="B146" s="158" t="s">
        <v>148</v>
      </c>
      <c r="C146" s="21"/>
      <c r="D146" s="22">
        <f t="shared" si="25"/>
        <v>0</v>
      </c>
      <c r="E146" s="22">
        <f t="shared" si="25"/>
        <v>0</v>
      </c>
      <c r="F146" s="22">
        <f t="shared" si="25"/>
        <v>0</v>
      </c>
      <c r="G146" s="22">
        <f t="shared" si="26"/>
        <v>0</v>
      </c>
      <c r="H146" s="22">
        <f t="shared" si="27"/>
        <v>0</v>
      </c>
      <c r="I146" s="22">
        <f t="shared" si="28"/>
        <v>0</v>
      </c>
      <c r="J146" s="22">
        <f t="shared" si="29"/>
        <v>0</v>
      </c>
      <c r="K146" s="22">
        <f t="shared" si="30"/>
        <v>0</v>
      </c>
      <c r="L146" s="133">
        <f t="shared" si="30"/>
        <v>0</v>
      </c>
    </row>
    <row r="147" spans="2:12" s="19" customFormat="1" x14ac:dyDescent="0.25">
      <c r="B147" s="158" t="s">
        <v>149</v>
      </c>
      <c r="C147" s="21"/>
      <c r="D147" s="22">
        <f t="shared" si="25"/>
        <v>0</v>
      </c>
      <c r="E147" s="22">
        <f t="shared" si="25"/>
        <v>0</v>
      </c>
      <c r="F147" s="22">
        <f t="shared" si="25"/>
        <v>0</v>
      </c>
      <c r="G147" s="22">
        <f t="shared" si="26"/>
        <v>0</v>
      </c>
      <c r="H147" s="22">
        <f t="shared" si="27"/>
        <v>0</v>
      </c>
      <c r="I147" s="22">
        <f t="shared" si="28"/>
        <v>0</v>
      </c>
      <c r="J147" s="22">
        <f t="shared" si="29"/>
        <v>0</v>
      </c>
      <c r="K147" s="22">
        <f t="shared" si="30"/>
        <v>0</v>
      </c>
      <c r="L147" s="133">
        <f t="shared" si="30"/>
        <v>0</v>
      </c>
    </row>
    <row r="148" spans="2:12" s="19" customFormat="1" x14ac:dyDescent="0.25">
      <c r="B148" s="158" t="s">
        <v>150</v>
      </c>
      <c r="C148" s="21"/>
      <c r="D148" s="22">
        <f t="shared" si="25"/>
        <v>0</v>
      </c>
      <c r="E148" s="22">
        <f t="shared" si="25"/>
        <v>0</v>
      </c>
      <c r="F148" s="22">
        <f t="shared" si="25"/>
        <v>0</v>
      </c>
      <c r="G148" s="22">
        <f t="shared" si="26"/>
        <v>0</v>
      </c>
      <c r="H148" s="22">
        <f t="shared" si="27"/>
        <v>0</v>
      </c>
      <c r="I148" s="22">
        <f t="shared" si="28"/>
        <v>0</v>
      </c>
      <c r="J148" s="22">
        <f t="shared" si="29"/>
        <v>0</v>
      </c>
      <c r="K148" s="22">
        <f t="shared" si="30"/>
        <v>0</v>
      </c>
      <c r="L148" s="133">
        <f t="shared" si="30"/>
        <v>0</v>
      </c>
    </row>
    <row r="149" spans="2:12" s="19" customFormat="1" x14ac:dyDescent="0.25">
      <c r="B149" s="158" t="s">
        <v>151</v>
      </c>
      <c r="C149" s="21"/>
      <c r="D149" s="22">
        <f t="shared" si="25"/>
        <v>0</v>
      </c>
      <c r="E149" s="22">
        <f t="shared" si="25"/>
        <v>0</v>
      </c>
      <c r="F149" s="22">
        <f t="shared" si="25"/>
        <v>0</v>
      </c>
      <c r="G149" s="22">
        <f t="shared" si="26"/>
        <v>0</v>
      </c>
      <c r="H149" s="22">
        <f t="shared" si="27"/>
        <v>0</v>
      </c>
      <c r="I149" s="22">
        <f t="shared" si="28"/>
        <v>0</v>
      </c>
      <c r="J149" s="22">
        <f t="shared" si="29"/>
        <v>0</v>
      </c>
      <c r="K149" s="22">
        <f t="shared" si="30"/>
        <v>0</v>
      </c>
      <c r="L149" s="133">
        <f t="shared" si="30"/>
        <v>0</v>
      </c>
    </row>
    <row r="150" spans="2:12" s="19" customFormat="1" x14ac:dyDescent="0.25">
      <c r="B150" s="158" t="s">
        <v>152</v>
      </c>
      <c r="C150" s="21"/>
      <c r="D150" s="22">
        <f t="shared" si="25"/>
        <v>0</v>
      </c>
      <c r="E150" s="22">
        <f t="shared" si="25"/>
        <v>0</v>
      </c>
      <c r="F150" s="22">
        <f t="shared" si="25"/>
        <v>0</v>
      </c>
      <c r="G150" s="22">
        <f t="shared" si="26"/>
        <v>0</v>
      </c>
      <c r="H150" s="22">
        <f t="shared" si="27"/>
        <v>0</v>
      </c>
      <c r="I150" s="22">
        <f t="shared" si="28"/>
        <v>0</v>
      </c>
      <c r="J150" s="22">
        <f t="shared" si="29"/>
        <v>0</v>
      </c>
      <c r="K150" s="22">
        <f t="shared" si="30"/>
        <v>0</v>
      </c>
      <c r="L150" s="133">
        <f t="shared" si="30"/>
        <v>0</v>
      </c>
    </row>
    <row r="151" spans="2:12" s="19" customFormat="1" x14ac:dyDescent="0.25">
      <c r="B151" s="158" t="s">
        <v>153</v>
      </c>
      <c r="C151" s="21"/>
      <c r="D151" s="22">
        <f t="shared" si="25"/>
        <v>4709400.0000000009</v>
      </c>
      <c r="E151" s="22">
        <f t="shared" si="25"/>
        <v>5004599.9999999991</v>
      </c>
      <c r="F151" s="22">
        <f t="shared" si="25"/>
        <v>4993199.9999999991</v>
      </c>
      <c r="G151" s="22">
        <f t="shared" si="26"/>
        <v>4717200</v>
      </c>
      <c r="H151" s="22">
        <f t="shared" si="27"/>
        <v>5906400.0000000009</v>
      </c>
      <c r="I151" s="22">
        <f t="shared" si="28"/>
        <v>5281800</v>
      </c>
      <c r="J151" s="22">
        <f t="shared" si="29"/>
        <v>4629599.9999999991</v>
      </c>
      <c r="K151" s="22">
        <f t="shared" si="30"/>
        <v>3337200</v>
      </c>
      <c r="L151" s="133">
        <f t="shared" si="30"/>
        <v>3136200.0000000005</v>
      </c>
    </row>
    <row r="152" spans="2:12" s="19" customFormat="1" x14ac:dyDescent="0.25">
      <c r="B152" s="158" t="s">
        <v>154</v>
      </c>
      <c r="C152" s="21"/>
      <c r="D152" s="22">
        <f t="shared" si="25"/>
        <v>34272000</v>
      </c>
      <c r="E152" s="22">
        <f t="shared" si="25"/>
        <v>35484600</v>
      </c>
      <c r="F152" s="22">
        <f t="shared" si="25"/>
        <v>30153000</v>
      </c>
      <c r="G152" s="22">
        <f t="shared" si="26"/>
        <v>25304400</v>
      </c>
      <c r="H152" s="22">
        <f t="shared" si="27"/>
        <v>31072799.999999993</v>
      </c>
      <c r="I152" s="22">
        <f t="shared" si="28"/>
        <v>30535800</v>
      </c>
      <c r="J152" s="22">
        <f t="shared" si="29"/>
        <v>28008600</v>
      </c>
      <c r="K152" s="22">
        <f t="shared" si="30"/>
        <v>26714400</v>
      </c>
      <c r="L152" s="133">
        <f t="shared" si="30"/>
        <v>23734800</v>
      </c>
    </row>
    <row r="153" spans="2:12" s="19" customFormat="1" x14ac:dyDescent="0.25">
      <c r="B153" s="158" t="s">
        <v>155</v>
      </c>
      <c r="C153" s="21"/>
      <c r="D153" s="22">
        <f t="shared" si="25"/>
        <v>0</v>
      </c>
      <c r="E153" s="22">
        <f t="shared" si="25"/>
        <v>0</v>
      </c>
      <c r="F153" s="22">
        <f t="shared" si="25"/>
        <v>0</v>
      </c>
      <c r="G153" s="22">
        <f t="shared" si="26"/>
        <v>0</v>
      </c>
      <c r="H153" s="22">
        <f t="shared" si="27"/>
        <v>0</v>
      </c>
      <c r="I153" s="22">
        <f t="shared" si="28"/>
        <v>0</v>
      </c>
      <c r="J153" s="22">
        <f t="shared" si="29"/>
        <v>0</v>
      </c>
      <c r="K153" s="22">
        <f t="shared" si="30"/>
        <v>0</v>
      </c>
      <c r="L153" s="133">
        <f t="shared" si="30"/>
        <v>0</v>
      </c>
    </row>
    <row r="154" spans="2:12" s="19" customFormat="1" x14ac:dyDescent="0.25">
      <c r="B154" s="158" t="s">
        <v>156</v>
      </c>
      <c r="C154" s="21"/>
      <c r="D154" s="22">
        <f t="shared" si="25"/>
        <v>0</v>
      </c>
      <c r="E154" s="22">
        <f t="shared" si="25"/>
        <v>0</v>
      </c>
      <c r="F154" s="22">
        <f t="shared" si="25"/>
        <v>0</v>
      </c>
      <c r="G154" s="22">
        <f t="shared" si="26"/>
        <v>0</v>
      </c>
      <c r="H154" s="22">
        <f t="shared" si="27"/>
        <v>0</v>
      </c>
      <c r="I154" s="22">
        <f t="shared" si="28"/>
        <v>0</v>
      </c>
      <c r="J154" s="22">
        <f t="shared" si="29"/>
        <v>0</v>
      </c>
      <c r="K154" s="22">
        <f t="shared" si="30"/>
        <v>0</v>
      </c>
      <c r="L154" s="133">
        <f t="shared" si="30"/>
        <v>0</v>
      </c>
    </row>
    <row r="155" spans="2:12" s="19" customFormat="1" x14ac:dyDescent="0.25">
      <c r="B155" s="158" t="s">
        <v>157</v>
      </c>
      <c r="C155" s="21"/>
      <c r="D155" s="22">
        <f t="shared" si="25"/>
        <v>0</v>
      </c>
      <c r="E155" s="22">
        <f t="shared" si="25"/>
        <v>0</v>
      </c>
      <c r="F155" s="22">
        <f t="shared" si="25"/>
        <v>0</v>
      </c>
      <c r="G155" s="22">
        <f t="shared" si="26"/>
        <v>0</v>
      </c>
      <c r="H155" s="22">
        <f t="shared" si="27"/>
        <v>0</v>
      </c>
      <c r="I155" s="22">
        <f t="shared" si="28"/>
        <v>0</v>
      </c>
      <c r="J155" s="22">
        <f t="shared" si="29"/>
        <v>0</v>
      </c>
      <c r="K155" s="22">
        <f t="shared" si="30"/>
        <v>0</v>
      </c>
      <c r="L155" s="133">
        <f t="shared" si="30"/>
        <v>0</v>
      </c>
    </row>
    <row r="156" spans="2:12" s="19" customFormat="1" x14ac:dyDescent="0.25">
      <c r="B156" s="158" t="s">
        <v>158</v>
      </c>
      <c r="C156" s="21"/>
      <c r="D156" s="22">
        <f t="shared" si="25"/>
        <v>0</v>
      </c>
      <c r="E156" s="22">
        <f t="shared" si="25"/>
        <v>0</v>
      </c>
      <c r="F156" s="22">
        <f t="shared" si="25"/>
        <v>0</v>
      </c>
      <c r="G156" s="22">
        <f t="shared" si="26"/>
        <v>0</v>
      </c>
      <c r="H156" s="22">
        <f t="shared" si="27"/>
        <v>0</v>
      </c>
      <c r="I156" s="22">
        <f t="shared" si="28"/>
        <v>0</v>
      </c>
      <c r="J156" s="22">
        <f t="shared" si="29"/>
        <v>0</v>
      </c>
      <c r="K156" s="22">
        <f t="shared" si="30"/>
        <v>0</v>
      </c>
      <c r="L156" s="133">
        <f t="shared" si="30"/>
        <v>0</v>
      </c>
    </row>
    <row r="157" spans="2:12" s="19" customFormat="1" x14ac:dyDescent="0.25">
      <c r="B157" s="158" t="s">
        <v>159</v>
      </c>
      <c r="C157" s="21"/>
      <c r="D157" s="22">
        <f t="shared" si="25"/>
        <v>1987200</v>
      </c>
      <c r="E157" s="22">
        <f t="shared" si="25"/>
        <v>2373000.0000000005</v>
      </c>
      <c r="F157" s="22">
        <f t="shared" si="25"/>
        <v>2505600</v>
      </c>
      <c r="G157" s="22">
        <f t="shared" si="26"/>
        <v>2205000</v>
      </c>
      <c r="H157" s="22">
        <f t="shared" si="27"/>
        <v>2468400.0000000005</v>
      </c>
      <c r="I157" s="22">
        <f t="shared" si="28"/>
        <v>2254799.9999999995</v>
      </c>
      <c r="J157" s="22">
        <f t="shared" si="29"/>
        <v>1759800</v>
      </c>
      <c r="K157" s="22">
        <f t="shared" si="30"/>
        <v>1812000</v>
      </c>
      <c r="L157" s="133">
        <f t="shared" si="30"/>
        <v>1578600</v>
      </c>
    </row>
    <row r="158" spans="2:12" s="19" customFormat="1" x14ac:dyDescent="0.25">
      <c r="B158" s="158" t="s">
        <v>160</v>
      </c>
      <c r="C158" s="21"/>
      <c r="D158" s="22">
        <f t="shared" si="25"/>
        <v>3373199.9999999991</v>
      </c>
      <c r="E158" s="22">
        <f t="shared" si="25"/>
        <v>3470400</v>
      </c>
      <c r="F158" s="22">
        <f t="shared" si="25"/>
        <v>2390400</v>
      </c>
      <c r="G158" s="22">
        <f t="shared" si="26"/>
        <v>2690400.0000000005</v>
      </c>
      <c r="H158" s="22">
        <f t="shared" si="27"/>
        <v>3457199.9999999991</v>
      </c>
      <c r="I158" s="22">
        <f t="shared" si="28"/>
        <v>3228600</v>
      </c>
      <c r="J158" s="22">
        <f t="shared" si="29"/>
        <v>2992200</v>
      </c>
      <c r="K158" s="22">
        <f t="shared" si="30"/>
        <v>3031200</v>
      </c>
      <c r="L158" s="133">
        <f t="shared" si="30"/>
        <v>3139799.9999999995</v>
      </c>
    </row>
    <row r="159" spans="2:12" s="19" customFormat="1" x14ac:dyDescent="0.25">
      <c r="B159" s="158" t="s">
        <v>161</v>
      </c>
      <c r="C159" s="21"/>
      <c r="D159" s="22">
        <f t="shared" si="25"/>
        <v>0</v>
      </c>
      <c r="E159" s="22">
        <f t="shared" si="25"/>
        <v>0</v>
      </c>
      <c r="F159" s="22">
        <f t="shared" si="25"/>
        <v>0</v>
      </c>
      <c r="G159" s="22">
        <f t="shared" si="26"/>
        <v>0</v>
      </c>
      <c r="H159" s="22">
        <f t="shared" si="27"/>
        <v>0</v>
      </c>
      <c r="I159" s="22">
        <f t="shared" si="28"/>
        <v>0</v>
      </c>
      <c r="J159" s="22">
        <f t="shared" si="29"/>
        <v>0</v>
      </c>
      <c r="K159" s="22">
        <f t="shared" si="30"/>
        <v>0</v>
      </c>
      <c r="L159" s="133">
        <f t="shared" si="30"/>
        <v>0</v>
      </c>
    </row>
    <row r="160" spans="2:12" s="19" customFormat="1" x14ac:dyDescent="0.25">
      <c r="B160" s="158" t="s">
        <v>162</v>
      </c>
      <c r="C160" s="21"/>
      <c r="D160" s="22">
        <f t="shared" si="25"/>
        <v>0</v>
      </c>
      <c r="E160" s="22">
        <f t="shared" si="25"/>
        <v>0</v>
      </c>
      <c r="F160" s="22">
        <f t="shared" si="25"/>
        <v>0</v>
      </c>
      <c r="G160" s="22">
        <f t="shared" si="26"/>
        <v>0</v>
      </c>
      <c r="H160" s="22">
        <f t="shared" si="27"/>
        <v>0</v>
      </c>
      <c r="I160" s="22">
        <f t="shared" si="28"/>
        <v>0</v>
      </c>
      <c r="J160" s="22">
        <f t="shared" si="29"/>
        <v>0</v>
      </c>
      <c r="K160" s="22">
        <f t="shared" si="30"/>
        <v>0</v>
      </c>
      <c r="L160" s="133">
        <f t="shared" si="30"/>
        <v>0</v>
      </c>
    </row>
    <row r="161" spans="2:12" s="19" customFormat="1" x14ac:dyDescent="0.25">
      <c r="B161" s="158" t="s">
        <v>163</v>
      </c>
      <c r="C161" s="21"/>
      <c r="D161" s="22">
        <f t="shared" ref="D161:F176" si="31">D78*$F$98*$C$6</f>
        <v>2814600</v>
      </c>
      <c r="E161" s="22">
        <f t="shared" si="31"/>
        <v>2434200</v>
      </c>
      <c r="F161" s="22">
        <f t="shared" si="31"/>
        <v>2042400</v>
      </c>
      <c r="G161" s="22">
        <f t="shared" si="26"/>
        <v>2004600</v>
      </c>
      <c r="H161" s="22">
        <f t="shared" si="27"/>
        <v>2291400</v>
      </c>
      <c r="I161" s="22">
        <f t="shared" si="28"/>
        <v>3177000</v>
      </c>
      <c r="J161" s="22">
        <f t="shared" si="29"/>
        <v>3511800.0000000009</v>
      </c>
      <c r="K161" s="22">
        <f t="shared" ref="K161:L176" si="32">K78*$K$98*$C$6</f>
        <v>3706200</v>
      </c>
      <c r="L161" s="133">
        <f t="shared" si="32"/>
        <v>3534599.9999999991</v>
      </c>
    </row>
    <row r="162" spans="2:12" s="19" customFormat="1" x14ac:dyDescent="0.25">
      <c r="B162" s="158" t="s">
        <v>164</v>
      </c>
      <c r="C162" s="21"/>
      <c r="D162" s="22">
        <f t="shared" si="31"/>
        <v>0</v>
      </c>
      <c r="E162" s="22">
        <f t="shared" si="31"/>
        <v>0</v>
      </c>
      <c r="F162" s="22">
        <f t="shared" si="31"/>
        <v>0</v>
      </c>
      <c r="G162" s="22">
        <f t="shared" si="26"/>
        <v>0</v>
      </c>
      <c r="H162" s="22">
        <f t="shared" si="27"/>
        <v>0</v>
      </c>
      <c r="I162" s="22">
        <f t="shared" si="28"/>
        <v>0</v>
      </c>
      <c r="J162" s="22">
        <f t="shared" si="29"/>
        <v>0</v>
      </c>
      <c r="K162" s="22">
        <f t="shared" si="32"/>
        <v>0</v>
      </c>
      <c r="L162" s="133">
        <f t="shared" si="32"/>
        <v>0</v>
      </c>
    </row>
    <row r="163" spans="2:12" s="19" customFormat="1" x14ac:dyDescent="0.25">
      <c r="B163" s="158" t="s">
        <v>165</v>
      </c>
      <c r="C163" s="21"/>
      <c r="D163" s="22">
        <f t="shared" si="31"/>
        <v>0</v>
      </c>
      <c r="E163" s="22">
        <f t="shared" si="31"/>
        <v>0</v>
      </c>
      <c r="F163" s="22">
        <f t="shared" si="31"/>
        <v>0</v>
      </c>
      <c r="G163" s="22">
        <f t="shared" si="26"/>
        <v>0</v>
      </c>
      <c r="H163" s="22">
        <f t="shared" si="27"/>
        <v>0</v>
      </c>
      <c r="I163" s="22">
        <f t="shared" si="28"/>
        <v>0</v>
      </c>
      <c r="J163" s="22">
        <f t="shared" si="29"/>
        <v>0</v>
      </c>
      <c r="K163" s="22">
        <f t="shared" si="32"/>
        <v>0</v>
      </c>
      <c r="L163" s="133">
        <f t="shared" si="32"/>
        <v>0</v>
      </c>
    </row>
    <row r="164" spans="2:12" s="19" customFormat="1" x14ac:dyDescent="0.25">
      <c r="B164" s="158" t="s">
        <v>166</v>
      </c>
      <c r="C164" s="21"/>
      <c r="D164" s="22">
        <f t="shared" si="31"/>
        <v>0</v>
      </c>
      <c r="E164" s="22">
        <f t="shared" si="31"/>
        <v>0</v>
      </c>
      <c r="F164" s="22">
        <f t="shared" si="31"/>
        <v>0</v>
      </c>
      <c r="G164" s="22">
        <f t="shared" si="26"/>
        <v>0</v>
      </c>
      <c r="H164" s="22">
        <f t="shared" si="27"/>
        <v>0</v>
      </c>
      <c r="I164" s="22">
        <f t="shared" si="28"/>
        <v>0</v>
      </c>
      <c r="J164" s="22">
        <f t="shared" si="29"/>
        <v>0</v>
      </c>
      <c r="K164" s="22">
        <f t="shared" si="32"/>
        <v>0</v>
      </c>
      <c r="L164" s="133">
        <f t="shared" si="32"/>
        <v>0</v>
      </c>
    </row>
    <row r="165" spans="2:12" s="19" customFormat="1" x14ac:dyDescent="0.25">
      <c r="B165" s="158" t="s">
        <v>167</v>
      </c>
      <c r="C165" s="21"/>
      <c r="D165" s="22">
        <f t="shared" si="31"/>
        <v>0</v>
      </c>
      <c r="E165" s="22">
        <f t="shared" si="31"/>
        <v>0</v>
      </c>
      <c r="F165" s="22">
        <f t="shared" si="31"/>
        <v>0</v>
      </c>
      <c r="G165" s="22">
        <f t="shared" si="26"/>
        <v>0</v>
      </c>
      <c r="H165" s="22">
        <f t="shared" si="27"/>
        <v>0</v>
      </c>
      <c r="I165" s="22">
        <f t="shared" si="28"/>
        <v>0</v>
      </c>
      <c r="J165" s="22">
        <f t="shared" si="29"/>
        <v>0</v>
      </c>
      <c r="K165" s="22">
        <f t="shared" si="32"/>
        <v>0</v>
      </c>
      <c r="L165" s="133">
        <f t="shared" si="32"/>
        <v>0</v>
      </c>
    </row>
    <row r="166" spans="2:12" s="19" customFormat="1" x14ac:dyDescent="0.25">
      <c r="B166" s="158" t="s">
        <v>168</v>
      </c>
      <c r="C166" s="21"/>
      <c r="D166" s="22">
        <f t="shared" si="31"/>
        <v>13407552</v>
      </c>
      <c r="E166" s="22">
        <f t="shared" si="31"/>
        <v>16915800</v>
      </c>
      <c r="F166" s="22">
        <f t="shared" si="31"/>
        <v>19411799.999999996</v>
      </c>
      <c r="G166" s="22">
        <f t="shared" si="26"/>
        <v>18106200</v>
      </c>
      <c r="H166" s="22">
        <f t="shared" si="27"/>
        <v>19851600.000000004</v>
      </c>
      <c r="I166" s="22">
        <f t="shared" si="28"/>
        <v>22767000</v>
      </c>
      <c r="J166" s="22">
        <f t="shared" si="29"/>
        <v>23779800</v>
      </c>
      <c r="K166" s="22">
        <f t="shared" si="32"/>
        <v>22198800</v>
      </c>
      <c r="L166" s="133">
        <f t="shared" si="32"/>
        <v>21715800</v>
      </c>
    </row>
    <row r="167" spans="2:12" s="19" customFormat="1" x14ac:dyDescent="0.25">
      <c r="B167" s="158" t="s">
        <v>169</v>
      </c>
      <c r="C167" s="21"/>
      <c r="D167" s="22">
        <f t="shared" si="31"/>
        <v>0</v>
      </c>
      <c r="E167" s="22">
        <f t="shared" si="31"/>
        <v>0</v>
      </c>
      <c r="F167" s="22">
        <f t="shared" si="31"/>
        <v>0</v>
      </c>
      <c r="G167" s="22">
        <f t="shared" si="26"/>
        <v>0</v>
      </c>
      <c r="H167" s="22">
        <f t="shared" si="27"/>
        <v>0</v>
      </c>
      <c r="I167" s="22">
        <f t="shared" si="28"/>
        <v>0</v>
      </c>
      <c r="J167" s="22">
        <f t="shared" si="29"/>
        <v>0</v>
      </c>
      <c r="K167" s="22">
        <f t="shared" si="32"/>
        <v>0</v>
      </c>
      <c r="L167" s="133">
        <f t="shared" si="32"/>
        <v>0</v>
      </c>
    </row>
    <row r="168" spans="2:12" s="19" customFormat="1" x14ac:dyDescent="0.25">
      <c r="B168" s="158" t="s">
        <v>170</v>
      </c>
      <c r="C168" s="21"/>
      <c r="D168" s="22">
        <f t="shared" si="31"/>
        <v>0</v>
      </c>
      <c r="E168" s="22">
        <f t="shared" si="31"/>
        <v>0</v>
      </c>
      <c r="F168" s="22">
        <f t="shared" si="31"/>
        <v>0</v>
      </c>
      <c r="G168" s="22">
        <f t="shared" si="26"/>
        <v>0</v>
      </c>
      <c r="H168" s="22">
        <f t="shared" si="27"/>
        <v>0</v>
      </c>
      <c r="I168" s="22">
        <f t="shared" si="28"/>
        <v>0</v>
      </c>
      <c r="J168" s="22">
        <f t="shared" si="29"/>
        <v>0</v>
      </c>
      <c r="K168" s="22">
        <f t="shared" si="32"/>
        <v>0</v>
      </c>
      <c r="L168" s="133">
        <f t="shared" si="32"/>
        <v>0</v>
      </c>
    </row>
    <row r="169" spans="2:12" s="19" customFormat="1" x14ac:dyDescent="0.25">
      <c r="B169" s="158" t="s">
        <v>171</v>
      </c>
      <c r="C169" s="21"/>
      <c r="D169" s="22">
        <f t="shared" si="31"/>
        <v>0</v>
      </c>
      <c r="E169" s="22">
        <f t="shared" si="31"/>
        <v>0</v>
      </c>
      <c r="F169" s="22">
        <f t="shared" si="31"/>
        <v>0</v>
      </c>
      <c r="G169" s="22">
        <f t="shared" si="26"/>
        <v>0</v>
      </c>
      <c r="H169" s="22">
        <f t="shared" si="27"/>
        <v>0</v>
      </c>
      <c r="I169" s="22">
        <f t="shared" si="28"/>
        <v>0</v>
      </c>
      <c r="J169" s="22">
        <f t="shared" si="29"/>
        <v>0</v>
      </c>
      <c r="K169" s="22">
        <f t="shared" si="32"/>
        <v>0</v>
      </c>
      <c r="L169" s="133">
        <f t="shared" si="32"/>
        <v>0</v>
      </c>
    </row>
    <row r="170" spans="2:12" s="19" customFormat="1" x14ac:dyDescent="0.25">
      <c r="B170" s="158" t="s">
        <v>172</v>
      </c>
      <c r="C170" s="21"/>
      <c r="D170" s="22">
        <f t="shared" si="31"/>
        <v>0</v>
      </c>
      <c r="E170" s="22">
        <f t="shared" si="31"/>
        <v>0</v>
      </c>
      <c r="F170" s="22">
        <f t="shared" si="31"/>
        <v>0</v>
      </c>
      <c r="G170" s="22">
        <f t="shared" si="26"/>
        <v>0</v>
      </c>
      <c r="H170" s="22">
        <f t="shared" si="27"/>
        <v>0</v>
      </c>
      <c r="I170" s="22">
        <f t="shared" si="28"/>
        <v>0</v>
      </c>
      <c r="J170" s="22">
        <f t="shared" si="29"/>
        <v>0</v>
      </c>
      <c r="K170" s="22">
        <f t="shared" si="32"/>
        <v>0</v>
      </c>
      <c r="L170" s="133">
        <f t="shared" si="32"/>
        <v>0</v>
      </c>
    </row>
    <row r="171" spans="2:12" s="19" customFormat="1" x14ac:dyDescent="0.25">
      <c r="B171" s="158" t="s">
        <v>173</v>
      </c>
      <c r="C171" s="21"/>
      <c r="D171" s="22">
        <f t="shared" si="31"/>
        <v>6420600</v>
      </c>
      <c r="E171" s="22">
        <f t="shared" si="31"/>
        <v>5328000</v>
      </c>
      <c r="F171" s="22">
        <f t="shared" si="31"/>
        <v>2623800</v>
      </c>
      <c r="G171" s="22">
        <f t="shared" si="26"/>
        <v>1029000</v>
      </c>
      <c r="H171" s="22">
        <f t="shared" si="27"/>
        <v>1583400.0000000005</v>
      </c>
      <c r="I171" s="22">
        <f t="shared" si="28"/>
        <v>4192199.9999999991</v>
      </c>
      <c r="J171" s="22">
        <f t="shared" si="29"/>
        <v>4491600</v>
      </c>
      <c r="K171" s="22">
        <f t="shared" si="32"/>
        <v>4938599.9999999991</v>
      </c>
      <c r="L171" s="133">
        <f t="shared" si="32"/>
        <v>3848400.0000000009</v>
      </c>
    </row>
    <row r="172" spans="2:12" s="19" customFormat="1" x14ac:dyDescent="0.25">
      <c r="B172" s="158" t="s">
        <v>193</v>
      </c>
      <c r="C172" s="21"/>
      <c r="D172" s="22">
        <f t="shared" si="31"/>
        <v>0</v>
      </c>
      <c r="E172" s="22">
        <f t="shared" si="31"/>
        <v>0</v>
      </c>
      <c r="F172" s="22">
        <f t="shared" si="31"/>
        <v>0</v>
      </c>
      <c r="G172" s="22">
        <f t="shared" si="26"/>
        <v>0</v>
      </c>
      <c r="H172" s="22">
        <f t="shared" si="27"/>
        <v>0</v>
      </c>
      <c r="I172" s="22">
        <f t="shared" si="28"/>
        <v>0</v>
      </c>
      <c r="J172" s="22">
        <f t="shared" si="29"/>
        <v>0</v>
      </c>
      <c r="K172" s="22">
        <f t="shared" si="32"/>
        <v>0</v>
      </c>
      <c r="L172" s="133">
        <f t="shared" si="32"/>
        <v>0</v>
      </c>
    </row>
    <row r="173" spans="2:12" s="19" customFormat="1" x14ac:dyDescent="0.25">
      <c r="B173" s="158" t="s">
        <v>174</v>
      </c>
      <c r="C173" s="21"/>
      <c r="D173" s="22">
        <f t="shared" si="31"/>
        <v>0</v>
      </c>
      <c r="E173" s="22">
        <f t="shared" si="31"/>
        <v>0</v>
      </c>
      <c r="F173" s="22">
        <f t="shared" si="31"/>
        <v>0</v>
      </c>
      <c r="G173" s="22">
        <f t="shared" si="26"/>
        <v>0</v>
      </c>
      <c r="H173" s="22">
        <f t="shared" si="27"/>
        <v>0</v>
      </c>
      <c r="I173" s="22">
        <f t="shared" si="28"/>
        <v>0</v>
      </c>
      <c r="J173" s="22">
        <f t="shared" si="29"/>
        <v>0</v>
      </c>
      <c r="K173" s="22">
        <f t="shared" si="32"/>
        <v>0</v>
      </c>
      <c r="L173" s="133">
        <f t="shared" si="32"/>
        <v>0</v>
      </c>
    </row>
    <row r="174" spans="2:12" s="19" customFormat="1" x14ac:dyDescent="0.25">
      <c r="B174" s="158" t="s">
        <v>175</v>
      </c>
      <c r="C174" s="21"/>
      <c r="D174" s="22">
        <f t="shared" si="31"/>
        <v>0</v>
      </c>
      <c r="E174" s="22">
        <f t="shared" si="31"/>
        <v>0</v>
      </c>
      <c r="F174" s="22">
        <f t="shared" si="31"/>
        <v>0</v>
      </c>
      <c r="G174" s="22">
        <f t="shared" si="26"/>
        <v>0</v>
      </c>
      <c r="H174" s="22">
        <f t="shared" si="27"/>
        <v>0</v>
      </c>
      <c r="I174" s="22">
        <f t="shared" si="28"/>
        <v>0</v>
      </c>
      <c r="J174" s="22">
        <f t="shared" si="29"/>
        <v>0</v>
      </c>
      <c r="K174" s="22">
        <f t="shared" si="32"/>
        <v>0</v>
      </c>
      <c r="L174" s="133">
        <f t="shared" si="32"/>
        <v>0</v>
      </c>
    </row>
    <row r="175" spans="2:12" s="19" customFormat="1" x14ac:dyDescent="0.25">
      <c r="B175" s="158" t="s">
        <v>176</v>
      </c>
      <c r="C175" s="21"/>
      <c r="D175" s="22">
        <f t="shared" si="31"/>
        <v>0</v>
      </c>
      <c r="E175" s="22">
        <f t="shared" si="31"/>
        <v>0</v>
      </c>
      <c r="F175" s="22">
        <f t="shared" si="31"/>
        <v>0</v>
      </c>
      <c r="G175" s="22">
        <f t="shared" si="26"/>
        <v>0</v>
      </c>
      <c r="H175" s="22">
        <f t="shared" si="27"/>
        <v>0</v>
      </c>
      <c r="I175" s="22">
        <f t="shared" si="28"/>
        <v>0</v>
      </c>
      <c r="J175" s="22">
        <f t="shared" si="29"/>
        <v>0</v>
      </c>
      <c r="K175" s="22">
        <f t="shared" si="32"/>
        <v>0</v>
      </c>
      <c r="L175" s="133">
        <f t="shared" si="32"/>
        <v>0</v>
      </c>
    </row>
    <row r="176" spans="2:12" s="19" customFormat="1" x14ac:dyDescent="0.25">
      <c r="B176" s="158" t="s">
        <v>177</v>
      </c>
      <c r="C176" s="21"/>
      <c r="D176" s="22">
        <f t="shared" si="31"/>
        <v>6492959.9999999981</v>
      </c>
      <c r="E176" s="22">
        <f t="shared" si="31"/>
        <v>9325800</v>
      </c>
      <c r="F176" s="22">
        <f t="shared" si="31"/>
        <v>6814200</v>
      </c>
      <c r="G176" s="22">
        <f t="shared" si="26"/>
        <v>5058599.9999999991</v>
      </c>
      <c r="H176" s="22">
        <f t="shared" si="27"/>
        <v>4885200</v>
      </c>
      <c r="I176" s="22">
        <f t="shared" si="28"/>
        <v>5522400.0000000009</v>
      </c>
      <c r="J176" s="22">
        <f t="shared" si="29"/>
        <v>5202000</v>
      </c>
      <c r="K176" s="22">
        <f t="shared" si="32"/>
        <v>4399199.9999999991</v>
      </c>
      <c r="L176" s="133">
        <f t="shared" si="32"/>
        <v>4215600</v>
      </c>
    </row>
    <row r="177" spans="2:12" s="19" customFormat="1" x14ac:dyDescent="0.25">
      <c r="B177" s="472" t="s">
        <v>632</v>
      </c>
      <c r="C177" s="162"/>
      <c r="D177" s="196">
        <f>SUM(D141:D176)</f>
        <v>86726712</v>
      </c>
      <c r="E177" s="196">
        <f t="shared" ref="E177" si="33">SUM(E141:E176)</f>
        <v>96619800</v>
      </c>
      <c r="F177" s="196">
        <f t="shared" ref="F177" si="34">SUM(F141:F176)</f>
        <v>85337400</v>
      </c>
      <c r="G177" s="196">
        <f t="shared" ref="G177" si="35">SUM(G141:G176)</f>
        <v>74838600</v>
      </c>
      <c r="H177" s="196">
        <f t="shared" ref="H177" si="36">SUM(H141:H176)</f>
        <v>88199399.999999985</v>
      </c>
      <c r="I177" s="196">
        <f t="shared" ref="I177" si="37">SUM(I141:I176)</f>
        <v>93117000</v>
      </c>
      <c r="J177" s="196">
        <f t="shared" ref="J177" si="38">SUM(J141:J176)</f>
        <v>89310000</v>
      </c>
      <c r="K177" s="196">
        <f t="shared" ref="K177" si="39">SUM(K141:K176)</f>
        <v>84012000</v>
      </c>
      <c r="L177" s="197">
        <f t="shared" ref="L177" si="40">SUM(L141:L176)</f>
        <v>79735800</v>
      </c>
    </row>
    <row r="178" spans="2:12" x14ac:dyDescent="0.25">
      <c r="B178" s="43"/>
      <c r="C178" s="43"/>
      <c r="D178" s="43"/>
      <c r="E178" s="43"/>
      <c r="F178" s="44"/>
      <c r="G178" s="44"/>
      <c r="H178" s="44"/>
      <c r="I178" s="44"/>
      <c r="J178" s="44"/>
      <c r="K178" s="44"/>
    </row>
    <row r="179" spans="2:12" x14ac:dyDescent="0.25">
      <c r="B179" s="15"/>
      <c r="C179" s="15"/>
      <c r="D179" s="15"/>
      <c r="E179" s="15"/>
      <c r="F179" s="51"/>
      <c r="G179" s="51"/>
      <c r="H179" s="51"/>
      <c r="I179" s="51"/>
      <c r="J179" s="51"/>
      <c r="K179" s="51"/>
    </row>
    <row r="180" spans="2:12" ht="71.25" customHeight="1" x14ac:dyDescent="0.25">
      <c r="B180" s="491" t="s">
        <v>656</v>
      </c>
      <c r="C180" s="18" t="s">
        <v>60</v>
      </c>
      <c r="D180" s="27"/>
      <c r="E180" s="27"/>
      <c r="F180" s="27"/>
      <c r="G180" s="27"/>
      <c r="H180" s="46"/>
      <c r="I180" s="46"/>
      <c r="J180" s="46"/>
      <c r="K180" s="46"/>
    </row>
    <row r="181" spans="2:12" x14ac:dyDescent="0.25">
      <c r="B181" s="47" t="s">
        <v>61</v>
      </c>
      <c r="C181" s="48">
        <v>0.1</v>
      </c>
      <c r="D181" s="75"/>
      <c r="E181" s="75"/>
      <c r="F181" s="46"/>
      <c r="G181" s="46"/>
      <c r="H181" s="44"/>
      <c r="I181" s="44"/>
      <c r="J181" s="44"/>
      <c r="K181" s="44"/>
    </row>
    <row r="182" spans="2:12" x14ac:dyDescent="0.25">
      <c r="B182" s="47" t="s">
        <v>62</v>
      </c>
      <c r="C182" s="48">
        <v>0</v>
      </c>
      <c r="D182" s="75"/>
      <c r="E182" s="75"/>
      <c r="F182" s="12"/>
      <c r="G182" s="46"/>
      <c r="H182" s="44"/>
      <c r="I182" s="44"/>
      <c r="J182" s="44"/>
      <c r="K182" s="44"/>
    </row>
    <row r="183" spans="2:12" x14ac:dyDescent="0.25">
      <c r="B183" s="47" t="s">
        <v>63</v>
      </c>
      <c r="C183" s="48">
        <v>0.3</v>
      </c>
      <c r="D183" s="75"/>
      <c r="E183" s="75"/>
      <c r="F183" s="12"/>
      <c r="G183" s="46"/>
      <c r="H183" s="44"/>
      <c r="I183" s="44"/>
      <c r="J183" s="44"/>
      <c r="K183" s="44"/>
    </row>
    <row r="184" spans="2:12" x14ac:dyDescent="0.25">
      <c r="B184" s="47" t="s">
        <v>64</v>
      </c>
      <c r="C184" s="48">
        <v>0.8</v>
      </c>
      <c r="D184" s="75"/>
      <c r="E184" s="75"/>
      <c r="F184" s="12"/>
      <c r="G184" s="46"/>
      <c r="H184" s="44"/>
      <c r="I184" s="44"/>
      <c r="J184" s="44"/>
      <c r="K184" s="44"/>
    </row>
    <row r="185" spans="2:12" x14ac:dyDescent="0.25">
      <c r="B185" s="47" t="s">
        <v>65</v>
      </c>
      <c r="C185" s="48">
        <v>0.8</v>
      </c>
      <c r="D185" s="75"/>
      <c r="E185" s="75"/>
      <c r="F185" s="12"/>
      <c r="G185" s="46"/>
      <c r="H185" s="44"/>
      <c r="I185" s="44"/>
      <c r="J185" s="44"/>
      <c r="K185" s="44"/>
    </row>
    <row r="186" spans="2:12" x14ac:dyDescent="0.25">
      <c r="B186" s="47" t="s">
        <v>66</v>
      </c>
      <c r="C186" s="48">
        <v>0.2</v>
      </c>
      <c r="D186" s="75"/>
      <c r="E186" s="75"/>
      <c r="F186" s="12"/>
      <c r="G186" s="46"/>
      <c r="H186" s="44"/>
      <c r="I186" s="44"/>
      <c r="J186" s="44"/>
      <c r="K186" s="44"/>
    </row>
    <row r="187" spans="2:12" x14ac:dyDescent="0.25">
      <c r="B187" s="49" t="s">
        <v>67</v>
      </c>
      <c r="C187" s="50">
        <v>0.8</v>
      </c>
      <c r="D187" s="75"/>
      <c r="E187" s="75"/>
      <c r="F187" s="12"/>
      <c r="G187" s="46"/>
      <c r="H187" s="44"/>
      <c r="I187" s="44"/>
      <c r="J187" s="44"/>
      <c r="K187" s="44"/>
    </row>
    <row r="188" spans="2:12" x14ac:dyDescent="0.25">
      <c r="B188" s="15"/>
      <c r="C188" s="15"/>
      <c r="D188" s="15"/>
      <c r="E188" s="15"/>
      <c r="F188" s="51"/>
      <c r="G188" s="51"/>
      <c r="H188" s="51"/>
      <c r="I188" s="51"/>
      <c r="J188" s="51"/>
      <c r="K188" s="51"/>
    </row>
    <row r="189" spans="2:12" ht="16.5" thickBot="1" x14ac:dyDescent="0.3">
      <c r="B189" s="15"/>
      <c r="C189" s="15"/>
      <c r="D189" s="15"/>
      <c r="E189" s="15"/>
      <c r="F189" s="51"/>
      <c r="G189" s="51"/>
      <c r="H189" s="51"/>
      <c r="I189" s="51"/>
      <c r="J189" s="51"/>
      <c r="K189" s="51"/>
    </row>
    <row r="190" spans="2:12" x14ac:dyDescent="0.25">
      <c r="B190" s="534" t="s">
        <v>68</v>
      </c>
      <c r="C190" s="535"/>
      <c r="D190" s="120"/>
      <c r="E190" s="120"/>
    </row>
    <row r="191" spans="2:12" x14ac:dyDescent="0.25">
      <c r="B191" s="9" t="s">
        <v>4</v>
      </c>
      <c r="C191" s="8">
        <f>C182</f>
        <v>0</v>
      </c>
      <c r="D191" s="13"/>
      <c r="E191" s="13"/>
    </row>
    <row r="192" spans="2:12" x14ac:dyDescent="0.25">
      <c r="B192" s="5" t="s">
        <v>5</v>
      </c>
      <c r="C192" s="6">
        <f>C186</f>
        <v>0.2</v>
      </c>
      <c r="D192" s="13"/>
      <c r="E192" s="13"/>
    </row>
    <row r="193" spans="2:11" x14ac:dyDescent="0.25">
      <c r="B193" s="7" t="s">
        <v>2</v>
      </c>
      <c r="C193" s="8">
        <f>C185</f>
        <v>0.8</v>
      </c>
      <c r="D193" s="13"/>
      <c r="E193" s="13"/>
    </row>
    <row r="194" spans="2:11" x14ac:dyDescent="0.25">
      <c r="B194" s="7" t="s">
        <v>6</v>
      </c>
      <c r="C194" s="8">
        <f>C185</f>
        <v>0.8</v>
      </c>
      <c r="D194" s="13"/>
      <c r="E194" s="13"/>
    </row>
    <row r="195" spans="2:11" x14ac:dyDescent="0.25">
      <c r="B195" s="7" t="s">
        <v>50</v>
      </c>
      <c r="C195" s="8">
        <f>C182</f>
        <v>0</v>
      </c>
      <c r="D195" s="13"/>
      <c r="E195" s="13"/>
    </row>
    <row r="196" spans="2:11" x14ac:dyDescent="0.25">
      <c r="B196" s="9" t="s">
        <v>7</v>
      </c>
      <c r="C196" s="8">
        <f>C185</f>
        <v>0.8</v>
      </c>
      <c r="D196" s="13"/>
      <c r="E196" s="13"/>
    </row>
    <row r="197" spans="2:11" x14ac:dyDescent="0.25">
      <c r="B197" s="7" t="s">
        <v>1</v>
      </c>
      <c r="C197" s="8">
        <f>C185</f>
        <v>0.8</v>
      </c>
      <c r="D197" s="13"/>
      <c r="E197" s="13"/>
    </row>
    <row r="198" spans="2:11" x14ac:dyDescent="0.25">
      <c r="B198" s="7" t="s">
        <v>12</v>
      </c>
      <c r="C198" s="8">
        <f>C185</f>
        <v>0.8</v>
      </c>
      <c r="D198" s="13"/>
      <c r="E198" s="13"/>
    </row>
    <row r="199" spans="2:11" x14ac:dyDescent="0.25">
      <c r="B199" s="7" t="s">
        <v>58</v>
      </c>
      <c r="C199" s="8">
        <f>C185</f>
        <v>0.8</v>
      </c>
      <c r="D199" s="13"/>
      <c r="E199" s="13"/>
    </row>
    <row r="200" spans="2:11" x14ac:dyDescent="0.25">
      <c r="B200" s="7" t="s">
        <v>8</v>
      </c>
      <c r="C200" s="8">
        <f>C185</f>
        <v>0.8</v>
      </c>
      <c r="D200" s="13"/>
      <c r="E200" s="13"/>
    </row>
    <row r="201" spans="2:11" s="14" customFormat="1" x14ac:dyDescent="0.25">
      <c r="B201" s="7" t="s">
        <v>9</v>
      </c>
      <c r="C201" s="8">
        <f>C182</f>
        <v>0</v>
      </c>
      <c r="D201" s="13"/>
      <c r="E201" s="13"/>
      <c r="F201" s="2"/>
      <c r="G201" s="2"/>
      <c r="H201" s="2"/>
      <c r="I201" s="2"/>
      <c r="J201" s="2"/>
      <c r="K201" s="2"/>
    </row>
    <row r="202" spans="2:11" s="14" customFormat="1" ht="16.5" thickBot="1" x14ac:dyDescent="0.3">
      <c r="B202" s="10" t="s">
        <v>10</v>
      </c>
      <c r="C202" s="11">
        <f>C186</f>
        <v>0.2</v>
      </c>
      <c r="D202" s="13"/>
      <c r="E202" s="13"/>
      <c r="F202" s="2"/>
      <c r="G202" s="2"/>
      <c r="H202" s="2"/>
      <c r="I202" s="2"/>
      <c r="J202" s="2"/>
      <c r="K202" s="2"/>
    </row>
    <row r="203" spans="2:11" x14ac:dyDescent="0.25">
      <c r="B203" s="14"/>
      <c r="C203" s="15"/>
      <c r="D203" s="15"/>
      <c r="E203" s="15"/>
    </row>
    <row r="204" spans="2:11" ht="16.5" thickBot="1" x14ac:dyDescent="0.3">
      <c r="B204" s="14"/>
      <c r="C204" s="15"/>
      <c r="D204" s="15"/>
      <c r="E204" s="15"/>
    </row>
    <row r="205" spans="2:11" ht="47.25" x14ac:dyDescent="0.25">
      <c r="B205" s="495" t="s">
        <v>666</v>
      </c>
      <c r="C205" s="52" t="s">
        <v>13</v>
      </c>
      <c r="D205" s="28"/>
      <c r="E205" s="28"/>
    </row>
    <row r="206" spans="2:11" ht="16.5" thickBot="1" x14ac:dyDescent="0.3">
      <c r="B206" s="10"/>
      <c r="C206" s="53">
        <v>0.25</v>
      </c>
      <c r="D206" s="72"/>
      <c r="E206" s="72"/>
    </row>
    <row r="207" spans="2:11" x14ac:dyDescent="0.25">
      <c r="B207" s="12"/>
      <c r="C207" s="54"/>
      <c r="D207" s="54"/>
      <c r="E207" s="54"/>
    </row>
    <row r="208" spans="2:11" ht="16.5" thickBot="1" x14ac:dyDescent="0.3">
      <c r="B208" s="14"/>
      <c r="C208" s="15"/>
      <c r="D208" s="15"/>
      <c r="E208" s="15"/>
    </row>
    <row r="209" spans="2:11" ht="18.75" x14ac:dyDescent="0.35">
      <c r="B209" s="55" t="s">
        <v>75</v>
      </c>
      <c r="C209" s="56" t="s">
        <v>0</v>
      </c>
      <c r="D209" s="59"/>
      <c r="E209" s="59"/>
    </row>
    <row r="210" spans="2:11" x14ac:dyDescent="0.25">
      <c r="B210" s="9" t="s">
        <v>4</v>
      </c>
      <c r="C210" s="71">
        <f t="shared" ref="C210:C221" si="41">C191*$C$206</f>
        <v>0</v>
      </c>
      <c r="D210" s="13"/>
      <c r="E210" s="13"/>
    </row>
    <row r="211" spans="2:11" x14ac:dyDescent="0.25">
      <c r="B211" s="5" t="s">
        <v>5</v>
      </c>
      <c r="C211" s="6">
        <f t="shared" si="41"/>
        <v>0.05</v>
      </c>
      <c r="D211" s="13"/>
      <c r="E211" s="13"/>
    </row>
    <row r="212" spans="2:11" s="14" customFormat="1" x14ac:dyDescent="0.25">
      <c r="B212" s="7" t="s">
        <v>2</v>
      </c>
      <c r="C212" s="8">
        <f t="shared" si="41"/>
        <v>0.2</v>
      </c>
      <c r="D212" s="13"/>
      <c r="E212" s="13"/>
      <c r="F212" s="2"/>
      <c r="G212" s="2"/>
      <c r="H212" s="2"/>
      <c r="I212" s="2"/>
      <c r="J212" s="2"/>
      <c r="K212" s="2"/>
    </row>
    <row r="213" spans="2:11" s="14" customFormat="1" x14ac:dyDescent="0.25">
      <c r="B213" s="7" t="s">
        <v>6</v>
      </c>
      <c r="C213" s="8">
        <f t="shared" si="41"/>
        <v>0.2</v>
      </c>
      <c r="D213" s="13"/>
      <c r="E213" s="13"/>
      <c r="F213" s="2"/>
      <c r="G213" s="2"/>
      <c r="H213" s="2"/>
      <c r="I213" s="2"/>
      <c r="J213" s="2"/>
      <c r="K213" s="2"/>
    </row>
    <row r="214" spans="2:11" x14ac:dyDescent="0.25">
      <c r="B214" s="7" t="s">
        <v>50</v>
      </c>
      <c r="C214" s="8">
        <f t="shared" si="41"/>
        <v>0</v>
      </c>
      <c r="D214" s="13"/>
      <c r="E214" s="13"/>
    </row>
    <row r="215" spans="2:11" x14ac:dyDescent="0.25">
      <c r="B215" s="9" t="s">
        <v>7</v>
      </c>
      <c r="C215" s="8">
        <f t="shared" si="41"/>
        <v>0.2</v>
      </c>
      <c r="D215" s="13"/>
      <c r="E215" s="13"/>
    </row>
    <row r="216" spans="2:11" x14ac:dyDescent="0.25">
      <c r="B216" s="7" t="s">
        <v>1</v>
      </c>
      <c r="C216" s="8">
        <f t="shared" si="41"/>
        <v>0.2</v>
      </c>
      <c r="D216" s="13"/>
      <c r="E216" s="13"/>
    </row>
    <row r="217" spans="2:11" x14ac:dyDescent="0.25">
      <c r="B217" s="7" t="s">
        <v>12</v>
      </c>
      <c r="C217" s="8">
        <f t="shared" si="41"/>
        <v>0.2</v>
      </c>
      <c r="D217" s="13"/>
      <c r="E217" s="13"/>
    </row>
    <row r="218" spans="2:11" x14ac:dyDescent="0.25">
      <c r="B218" s="7" t="s">
        <v>58</v>
      </c>
      <c r="C218" s="8">
        <f t="shared" si="41"/>
        <v>0.2</v>
      </c>
      <c r="D218" s="13"/>
      <c r="E218" s="13"/>
    </row>
    <row r="219" spans="2:11" x14ac:dyDescent="0.25">
      <c r="B219" s="7" t="s">
        <v>8</v>
      </c>
      <c r="C219" s="8">
        <f t="shared" si="41"/>
        <v>0.2</v>
      </c>
      <c r="D219" s="13"/>
      <c r="E219" s="13"/>
    </row>
    <row r="220" spans="2:11" x14ac:dyDescent="0.25">
      <c r="B220" s="7" t="s">
        <v>9</v>
      </c>
      <c r="C220" s="8">
        <f t="shared" si="41"/>
        <v>0</v>
      </c>
      <c r="D220" s="13"/>
      <c r="E220" s="13"/>
    </row>
    <row r="221" spans="2:11" ht="16.5" thickBot="1" x14ac:dyDescent="0.3">
      <c r="B221" s="10" t="s">
        <v>10</v>
      </c>
      <c r="C221" s="11">
        <f t="shared" si="41"/>
        <v>0.05</v>
      </c>
      <c r="D221" s="13"/>
      <c r="E221" s="13"/>
      <c r="F221" s="57"/>
      <c r="G221" s="57"/>
      <c r="H221" s="57"/>
      <c r="I221" s="57"/>
    </row>
    <row r="222" spans="2:11" x14ac:dyDescent="0.25">
      <c r="B222" s="12"/>
      <c r="C222" s="54"/>
      <c r="D222" s="54"/>
      <c r="E222" s="54"/>
      <c r="F222" s="57"/>
      <c r="G222" s="57"/>
      <c r="H222" s="57"/>
      <c r="I222" s="57"/>
    </row>
    <row r="223" spans="2:11" ht="16.5" thickBot="1" x14ac:dyDescent="0.3">
      <c r="B223" s="58"/>
      <c r="C223" s="59"/>
      <c r="D223" s="59"/>
      <c r="E223" s="59"/>
      <c r="H223" s="60"/>
      <c r="I223" s="60"/>
    </row>
    <row r="224" spans="2:11" ht="50.25" x14ac:dyDescent="0.25">
      <c r="B224" s="494" t="s">
        <v>665</v>
      </c>
      <c r="C224" s="52" t="s">
        <v>19</v>
      </c>
      <c r="D224" s="28"/>
      <c r="E224" s="28"/>
    </row>
    <row r="225" spans="2:13" ht="16.5" thickBot="1" x14ac:dyDescent="0.3">
      <c r="B225" s="10"/>
      <c r="C225" s="53">
        <v>0.35</v>
      </c>
      <c r="D225" s="72"/>
      <c r="E225" s="72"/>
    </row>
    <row r="226" spans="2:13" x14ac:dyDescent="0.25">
      <c r="B226" s="12"/>
      <c r="C226" s="72"/>
      <c r="D226" s="72"/>
      <c r="E226" s="72"/>
    </row>
    <row r="227" spans="2:13" x14ac:dyDescent="0.25">
      <c r="B227" s="14"/>
      <c r="C227" s="15"/>
      <c r="D227" s="15"/>
      <c r="E227" s="15"/>
    </row>
    <row r="228" spans="2:13" s="19" customFormat="1" x14ac:dyDescent="0.25">
      <c r="B228" s="61" t="s">
        <v>104</v>
      </c>
      <c r="C228" s="17" t="s">
        <v>92</v>
      </c>
      <c r="D228" s="17">
        <v>2005</v>
      </c>
      <c r="E228" s="17">
        <v>2006</v>
      </c>
      <c r="F228" s="17">
        <v>2007</v>
      </c>
      <c r="G228" s="17">
        <v>2008</v>
      </c>
      <c r="H228" s="17">
        <v>2009</v>
      </c>
      <c r="I228" s="17">
        <v>2010</v>
      </c>
      <c r="J228" s="17">
        <v>2011</v>
      </c>
      <c r="K228" s="17">
        <v>2012</v>
      </c>
      <c r="L228" s="18">
        <v>2013</v>
      </c>
    </row>
    <row r="229" spans="2:13" s="19" customFormat="1" x14ac:dyDescent="0.25">
      <c r="B229" s="159" t="s">
        <v>20</v>
      </c>
      <c r="C229" s="28"/>
      <c r="D229" s="178"/>
      <c r="E229" s="178"/>
      <c r="F229" s="178"/>
      <c r="G229" s="178"/>
      <c r="H229" s="178"/>
      <c r="I229" s="178"/>
      <c r="J229" s="178"/>
      <c r="K229" s="178"/>
      <c r="L229" s="179"/>
      <c r="M229" s="172"/>
    </row>
    <row r="230" spans="2:13" s="19" customFormat="1" x14ac:dyDescent="0.25">
      <c r="B230" s="158" t="s">
        <v>143</v>
      </c>
      <c r="C230" s="21"/>
      <c r="D230" s="205">
        <f t="shared" ref="D230:L230" si="42">((D103-$C$225)*$C$211)/10^3</f>
        <v>-1.7499999999999998E-5</v>
      </c>
      <c r="E230" s="205">
        <f t="shared" si="42"/>
        <v>-1.7499999999999998E-5</v>
      </c>
      <c r="F230" s="205">
        <f t="shared" si="42"/>
        <v>-1.7499999999999998E-5</v>
      </c>
      <c r="G230" s="205">
        <f t="shared" si="42"/>
        <v>-1.7499999999999998E-5</v>
      </c>
      <c r="H230" s="205">
        <f t="shared" si="42"/>
        <v>-1.7499999999999998E-5</v>
      </c>
      <c r="I230" s="205">
        <f t="shared" si="42"/>
        <v>-1.7499999999999998E-5</v>
      </c>
      <c r="J230" s="205">
        <f t="shared" si="42"/>
        <v>-1.7499999999999998E-5</v>
      </c>
      <c r="K230" s="205">
        <f t="shared" si="42"/>
        <v>-1.7499999999999998E-5</v>
      </c>
      <c r="L230" s="206">
        <f t="shared" si="42"/>
        <v>-1.7499999999999998E-5</v>
      </c>
    </row>
    <row r="231" spans="2:13" s="19" customFormat="1" x14ac:dyDescent="0.25">
      <c r="B231" s="158" t="s">
        <v>144</v>
      </c>
      <c r="C231" s="21"/>
      <c r="D231" s="22">
        <f t="shared" ref="D231:L231" si="43">((D104-$C$225)*$C$211)/10^3</f>
        <v>1183.1813825000002</v>
      </c>
      <c r="E231" s="22">
        <f t="shared" si="43"/>
        <v>1198.5899824999999</v>
      </c>
      <c r="F231" s="22">
        <f t="shared" si="43"/>
        <v>1142.7299825000002</v>
      </c>
      <c r="G231" s="22">
        <f t="shared" si="43"/>
        <v>1137.5399824999997</v>
      </c>
      <c r="H231" s="22">
        <f t="shared" si="43"/>
        <v>1265.4899825</v>
      </c>
      <c r="I231" s="22">
        <f t="shared" si="43"/>
        <v>1344.4199824999998</v>
      </c>
      <c r="J231" s="22">
        <f t="shared" si="43"/>
        <v>1324.4699825000005</v>
      </c>
      <c r="K231" s="22">
        <f t="shared" si="43"/>
        <v>1313.9099824999998</v>
      </c>
      <c r="L231" s="133">
        <f t="shared" si="43"/>
        <v>1314.9899824999998</v>
      </c>
    </row>
    <row r="232" spans="2:13" s="19" customFormat="1" x14ac:dyDescent="0.25">
      <c r="B232" s="158" t="s">
        <v>145</v>
      </c>
      <c r="C232" s="21"/>
      <c r="D232" s="205">
        <f t="shared" ref="D232:L232" si="44">((D105-$C$225)*$C$211)/10^3</f>
        <v>-1.7499999999999998E-5</v>
      </c>
      <c r="E232" s="205">
        <f t="shared" si="44"/>
        <v>-1.7499999999999998E-5</v>
      </c>
      <c r="F232" s="205">
        <f t="shared" si="44"/>
        <v>-1.7499999999999998E-5</v>
      </c>
      <c r="G232" s="205">
        <f t="shared" si="44"/>
        <v>-1.7499999999999998E-5</v>
      </c>
      <c r="H232" s="205">
        <f t="shared" si="44"/>
        <v>-1.7499999999999998E-5</v>
      </c>
      <c r="I232" s="205">
        <f t="shared" si="44"/>
        <v>-1.7499999999999998E-5</v>
      </c>
      <c r="J232" s="205">
        <f t="shared" si="44"/>
        <v>-1.7499999999999998E-5</v>
      </c>
      <c r="K232" s="205">
        <f t="shared" si="44"/>
        <v>-1.7499999999999998E-5</v>
      </c>
      <c r="L232" s="206">
        <f t="shared" si="44"/>
        <v>-1.7499999999999998E-5</v>
      </c>
    </row>
    <row r="233" spans="2:13" s="19" customFormat="1" x14ac:dyDescent="0.25">
      <c r="B233" s="158" t="s">
        <v>146</v>
      </c>
      <c r="C233" s="21"/>
      <c r="D233" s="22">
        <f t="shared" ref="D233:L233" si="45">((D106-$C$225)*$C$211)/10^3</f>
        <v>132.65998250000001</v>
      </c>
      <c r="E233" s="22">
        <f t="shared" si="45"/>
        <v>161.99998250000002</v>
      </c>
      <c r="F233" s="22">
        <f t="shared" si="45"/>
        <v>178.76998250000003</v>
      </c>
      <c r="G233" s="22">
        <f t="shared" si="45"/>
        <v>123.7499825</v>
      </c>
      <c r="H233" s="22">
        <f t="shared" si="45"/>
        <v>154.25998250000001</v>
      </c>
      <c r="I233" s="22">
        <f t="shared" si="45"/>
        <v>160.70998249999997</v>
      </c>
      <c r="J233" s="22">
        <f t="shared" si="45"/>
        <v>154.7099825</v>
      </c>
      <c r="K233" s="22">
        <f t="shared" si="45"/>
        <v>201.80998250000002</v>
      </c>
      <c r="L233" s="133">
        <f t="shared" si="45"/>
        <v>265.58998250000008</v>
      </c>
    </row>
    <row r="234" spans="2:13" s="19" customFormat="1" x14ac:dyDescent="0.25">
      <c r="B234" s="158" t="s">
        <v>147</v>
      </c>
      <c r="C234" s="21"/>
      <c r="D234" s="205">
        <f t="shared" ref="D234:L234" si="46">((D107-$C$225)*$C$211)/10^3</f>
        <v>-1.7499999999999998E-5</v>
      </c>
      <c r="E234" s="205">
        <f t="shared" si="46"/>
        <v>-1.7499999999999998E-5</v>
      </c>
      <c r="F234" s="205">
        <f t="shared" si="46"/>
        <v>-1.7499999999999998E-5</v>
      </c>
      <c r="G234" s="205">
        <f t="shared" si="46"/>
        <v>-1.7499999999999998E-5</v>
      </c>
      <c r="H234" s="205">
        <f t="shared" si="46"/>
        <v>-1.7499999999999998E-5</v>
      </c>
      <c r="I234" s="205">
        <f t="shared" si="46"/>
        <v>-1.7499999999999998E-5</v>
      </c>
      <c r="J234" s="205">
        <f t="shared" si="46"/>
        <v>-1.7499999999999998E-5</v>
      </c>
      <c r="K234" s="205">
        <f t="shared" si="46"/>
        <v>-1.7499999999999998E-5</v>
      </c>
      <c r="L234" s="206">
        <f t="shared" si="46"/>
        <v>-1.7499999999999998E-5</v>
      </c>
    </row>
    <row r="235" spans="2:13" s="19" customFormat="1" x14ac:dyDescent="0.25">
      <c r="B235" s="158" t="s">
        <v>148</v>
      </c>
      <c r="C235" s="21"/>
      <c r="D235" s="205">
        <f t="shared" ref="D235:L235" si="47">((D108-$C$225)*$C$211)/10^3</f>
        <v>-1.7499999999999998E-5</v>
      </c>
      <c r="E235" s="205">
        <f t="shared" si="47"/>
        <v>-1.7499999999999998E-5</v>
      </c>
      <c r="F235" s="205">
        <f t="shared" si="47"/>
        <v>-1.7499999999999998E-5</v>
      </c>
      <c r="G235" s="205">
        <f t="shared" si="47"/>
        <v>-1.7499999999999998E-5</v>
      </c>
      <c r="H235" s="205">
        <f t="shared" si="47"/>
        <v>-1.7499999999999998E-5</v>
      </c>
      <c r="I235" s="205">
        <f t="shared" si="47"/>
        <v>-1.7499999999999998E-5</v>
      </c>
      <c r="J235" s="205">
        <f t="shared" si="47"/>
        <v>-1.7499999999999998E-5</v>
      </c>
      <c r="K235" s="205">
        <f t="shared" si="47"/>
        <v>-1.7499999999999998E-5</v>
      </c>
      <c r="L235" s="206">
        <f t="shared" si="47"/>
        <v>-1.7499999999999998E-5</v>
      </c>
    </row>
    <row r="236" spans="2:13" s="19" customFormat="1" x14ac:dyDescent="0.25">
      <c r="B236" s="158" t="s">
        <v>149</v>
      </c>
      <c r="C236" s="21"/>
      <c r="D236" s="205">
        <f t="shared" ref="D236:L236" si="48">((D109-$C$225)*$C$211)/10^3</f>
        <v>-1.7499999999999998E-5</v>
      </c>
      <c r="E236" s="205">
        <f t="shared" si="48"/>
        <v>-1.7499999999999998E-5</v>
      </c>
      <c r="F236" s="205">
        <f t="shared" si="48"/>
        <v>-1.7499999999999998E-5</v>
      </c>
      <c r="G236" s="205">
        <f t="shared" si="48"/>
        <v>-1.7499999999999998E-5</v>
      </c>
      <c r="H236" s="205">
        <f t="shared" si="48"/>
        <v>-1.7499999999999998E-5</v>
      </c>
      <c r="I236" s="205">
        <f t="shared" si="48"/>
        <v>-1.7499999999999998E-5</v>
      </c>
      <c r="J236" s="205">
        <f t="shared" si="48"/>
        <v>-1.7499999999999998E-5</v>
      </c>
      <c r="K236" s="205">
        <f t="shared" si="48"/>
        <v>-1.7499999999999998E-5</v>
      </c>
      <c r="L236" s="206">
        <f t="shared" si="48"/>
        <v>-1.7499999999999998E-5</v>
      </c>
    </row>
    <row r="237" spans="2:13" s="19" customFormat="1" x14ac:dyDescent="0.25">
      <c r="B237" s="158" t="s">
        <v>150</v>
      </c>
      <c r="C237" s="21"/>
      <c r="D237" s="205">
        <f t="shared" ref="D237:L237" si="49">((D110-$C$225)*$C$211)/10^3</f>
        <v>-1.7499999999999998E-5</v>
      </c>
      <c r="E237" s="205">
        <f t="shared" si="49"/>
        <v>-1.7499999999999998E-5</v>
      </c>
      <c r="F237" s="205">
        <f t="shared" si="49"/>
        <v>-1.7499999999999998E-5</v>
      </c>
      <c r="G237" s="205">
        <f t="shared" si="49"/>
        <v>-1.7499999999999998E-5</v>
      </c>
      <c r="H237" s="205">
        <f t="shared" si="49"/>
        <v>-1.7499999999999998E-5</v>
      </c>
      <c r="I237" s="205">
        <f t="shared" si="49"/>
        <v>-1.7499999999999998E-5</v>
      </c>
      <c r="J237" s="205">
        <f t="shared" si="49"/>
        <v>-1.7499999999999998E-5</v>
      </c>
      <c r="K237" s="205">
        <f t="shared" si="49"/>
        <v>-1.7499999999999998E-5</v>
      </c>
      <c r="L237" s="206">
        <f t="shared" si="49"/>
        <v>-1.7499999999999998E-5</v>
      </c>
    </row>
    <row r="238" spans="2:13" s="19" customFormat="1" x14ac:dyDescent="0.25">
      <c r="B238" s="158" t="s">
        <v>151</v>
      </c>
      <c r="C238" s="21"/>
      <c r="D238" s="205">
        <f t="shared" ref="D238:L238" si="50">((D111-$C$225)*$C$211)/10^3</f>
        <v>-1.7499999999999998E-5</v>
      </c>
      <c r="E238" s="205">
        <f t="shared" si="50"/>
        <v>-1.7499999999999998E-5</v>
      </c>
      <c r="F238" s="205">
        <f t="shared" si="50"/>
        <v>-1.7499999999999998E-5</v>
      </c>
      <c r="G238" s="205">
        <f t="shared" si="50"/>
        <v>-1.7499999999999998E-5</v>
      </c>
      <c r="H238" s="205">
        <f t="shared" si="50"/>
        <v>-1.7499999999999998E-5</v>
      </c>
      <c r="I238" s="205">
        <f t="shared" si="50"/>
        <v>-1.7499999999999998E-5</v>
      </c>
      <c r="J238" s="205">
        <f t="shared" si="50"/>
        <v>-1.7499999999999998E-5</v>
      </c>
      <c r="K238" s="205">
        <f t="shared" si="50"/>
        <v>-1.7499999999999998E-5</v>
      </c>
      <c r="L238" s="206">
        <f t="shared" si="50"/>
        <v>-1.7499999999999998E-5</v>
      </c>
    </row>
    <row r="239" spans="2:13" s="19" customFormat="1" x14ac:dyDescent="0.25">
      <c r="B239" s="158" t="s">
        <v>152</v>
      </c>
      <c r="C239" s="21"/>
      <c r="D239" s="205">
        <f t="shared" ref="D239:L239" si="51">((D112-$C$225)*$C$211)/10^3</f>
        <v>-1.7499999999999998E-5</v>
      </c>
      <c r="E239" s="205">
        <f t="shared" si="51"/>
        <v>-1.7499999999999998E-5</v>
      </c>
      <c r="F239" s="205">
        <f t="shared" si="51"/>
        <v>-1.7499999999999998E-5</v>
      </c>
      <c r="G239" s="205">
        <f t="shared" si="51"/>
        <v>-1.7499999999999998E-5</v>
      </c>
      <c r="H239" s="205">
        <f t="shared" si="51"/>
        <v>-1.7499999999999998E-5</v>
      </c>
      <c r="I239" s="205">
        <f t="shared" si="51"/>
        <v>-1.7499999999999998E-5</v>
      </c>
      <c r="J239" s="205">
        <f t="shared" si="51"/>
        <v>-1.7499999999999998E-5</v>
      </c>
      <c r="K239" s="205">
        <f t="shared" si="51"/>
        <v>-1.7499999999999998E-5</v>
      </c>
      <c r="L239" s="206">
        <f t="shared" si="51"/>
        <v>-1.7499999999999998E-5</v>
      </c>
    </row>
    <row r="240" spans="2:13" s="19" customFormat="1" x14ac:dyDescent="0.25">
      <c r="B240" s="158" t="s">
        <v>153</v>
      </c>
      <c r="C240" s="21"/>
      <c r="D240" s="22">
        <f t="shared" ref="D240:L240" si="52">((D113-$C$225)*$C$211)/10^3</f>
        <v>357.75718250000006</v>
      </c>
      <c r="E240" s="22">
        <f t="shared" si="52"/>
        <v>362.57998250000003</v>
      </c>
      <c r="F240" s="22">
        <f t="shared" si="52"/>
        <v>353.09998250000007</v>
      </c>
      <c r="G240" s="22">
        <f t="shared" si="52"/>
        <v>329.09998250000007</v>
      </c>
      <c r="H240" s="22">
        <f t="shared" si="52"/>
        <v>335.42998250000005</v>
      </c>
      <c r="I240" s="22">
        <f t="shared" si="52"/>
        <v>322.82998250000014</v>
      </c>
      <c r="J240" s="22">
        <f t="shared" si="52"/>
        <v>297.80998250000005</v>
      </c>
      <c r="K240" s="22">
        <f t="shared" si="52"/>
        <v>280.01998249999997</v>
      </c>
      <c r="L240" s="133">
        <f t="shared" si="52"/>
        <v>344.27998250000013</v>
      </c>
    </row>
    <row r="241" spans="2:12" s="19" customFormat="1" x14ac:dyDescent="0.25">
      <c r="B241" s="158" t="s">
        <v>154</v>
      </c>
      <c r="C241" s="21"/>
      <c r="D241" s="22">
        <f t="shared" ref="D241:L241" si="53">((D114-$C$225)*$C$211)/10^3</f>
        <v>2189.2199825000007</v>
      </c>
      <c r="E241" s="22">
        <f t="shared" si="53"/>
        <v>2623.8599825000001</v>
      </c>
      <c r="F241" s="22">
        <f t="shared" si="53"/>
        <v>2499.7499825</v>
      </c>
      <c r="G241" s="22">
        <f t="shared" si="53"/>
        <v>2365.8899825000003</v>
      </c>
      <c r="H241" s="22">
        <f t="shared" si="53"/>
        <v>2540.0999824999999</v>
      </c>
      <c r="I241" s="22">
        <f t="shared" si="53"/>
        <v>2580.6899825</v>
      </c>
      <c r="J241" s="22">
        <f t="shared" si="53"/>
        <v>2439.6599824999998</v>
      </c>
      <c r="K241" s="22">
        <f t="shared" si="53"/>
        <v>2694.1499825000001</v>
      </c>
      <c r="L241" s="133">
        <f t="shared" si="53"/>
        <v>2718.1799824999998</v>
      </c>
    </row>
    <row r="242" spans="2:12" s="19" customFormat="1" x14ac:dyDescent="0.25">
      <c r="B242" s="158" t="s">
        <v>155</v>
      </c>
      <c r="C242" s="21"/>
      <c r="D242" s="22">
        <f t="shared" ref="D242:L242" si="54">((D115-$C$225)*$C$211)/10^3</f>
        <v>281.84998250000001</v>
      </c>
      <c r="E242" s="22">
        <f t="shared" si="54"/>
        <v>280.10998250000006</v>
      </c>
      <c r="F242" s="22">
        <f t="shared" si="54"/>
        <v>281.96998250000013</v>
      </c>
      <c r="G242" s="22">
        <f t="shared" si="54"/>
        <v>272.81998249999998</v>
      </c>
      <c r="H242" s="22">
        <f t="shared" si="54"/>
        <v>279.71998250000013</v>
      </c>
      <c r="I242" s="22">
        <f t="shared" si="54"/>
        <v>265.34998250000001</v>
      </c>
      <c r="J242" s="22">
        <f t="shared" si="54"/>
        <v>271.94998250000003</v>
      </c>
      <c r="K242" s="22">
        <f t="shared" si="54"/>
        <v>251.81998250000004</v>
      </c>
      <c r="L242" s="133">
        <f t="shared" si="54"/>
        <v>272.69998250000009</v>
      </c>
    </row>
    <row r="243" spans="2:12" s="19" customFormat="1" x14ac:dyDescent="0.25">
      <c r="B243" s="158" t="s">
        <v>156</v>
      </c>
      <c r="C243" s="21"/>
      <c r="D243" s="205">
        <f t="shared" ref="D243:L243" si="55">((D116-$C$225)*$C$211)/10^3</f>
        <v>-1.7499999999999998E-5</v>
      </c>
      <c r="E243" s="205">
        <f t="shared" si="55"/>
        <v>-1.7499999999999998E-5</v>
      </c>
      <c r="F243" s="205">
        <f t="shared" si="55"/>
        <v>-1.7499999999999998E-5</v>
      </c>
      <c r="G243" s="205">
        <f t="shared" si="55"/>
        <v>-1.7499999999999998E-5</v>
      </c>
      <c r="H243" s="205">
        <f t="shared" si="55"/>
        <v>-1.7499999999999998E-5</v>
      </c>
      <c r="I243" s="205">
        <f t="shared" si="55"/>
        <v>-1.7499999999999998E-5</v>
      </c>
      <c r="J243" s="205">
        <f t="shared" si="55"/>
        <v>-1.7499999999999998E-5</v>
      </c>
      <c r="K243" s="205">
        <f t="shared" si="55"/>
        <v>-1.7499999999999998E-5</v>
      </c>
      <c r="L243" s="206">
        <f t="shared" si="55"/>
        <v>-1.7499999999999998E-5</v>
      </c>
    </row>
    <row r="244" spans="2:12" s="19" customFormat="1" x14ac:dyDescent="0.25">
      <c r="B244" s="158" t="s">
        <v>157</v>
      </c>
      <c r="C244" s="21"/>
      <c r="D244" s="205">
        <f t="shared" ref="D244:L244" si="56">((D117-$C$225)*$C$211)/10^3</f>
        <v>-1.7499999999999998E-5</v>
      </c>
      <c r="E244" s="205">
        <f t="shared" si="56"/>
        <v>-1.7499999999999998E-5</v>
      </c>
      <c r="F244" s="205">
        <f t="shared" si="56"/>
        <v>-1.7499999999999998E-5</v>
      </c>
      <c r="G244" s="205">
        <f t="shared" si="56"/>
        <v>-1.7499999999999998E-5</v>
      </c>
      <c r="H244" s="205">
        <f t="shared" si="56"/>
        <v>-1.7499999999999998E-5</v>
      </c>
      <c r="I244" s="205">
        <f t="shared" si="56"/>
        <v>-1.7499999999999998E-5</v>
      </c>
      <c r="J244" s="205">
        <f t="shared" si="56"/>
        <v>-1.7499999999999998E-5</v>
      </c>
      <c r="K244" s="205">
        <f t="shared" si="56"/>
        <v>-1.7499999999999998E-5</v>
      </c>
      <c r="L244" s="206">
        <f t="shared" si="56"/>
        <v>-1.7499999999999998E-5</v>
      </c>
    </row>
    <row r="245" spans="2:12" s="19" customFormat="1" x14ac:dyDescent="0.25">
      <c r="B245" s="158" t="s">
        <v>158</v>
      </c>
      <c r="C245" s="21"/>
      <c r="D245" s="205">
        <f t="shared" ref="D245:L245" si="57">((D118-$C$225)*$C$211)/10^3</f>
        <v>-1.7499999999999998E-5</v>
      </c>
      <c r="E245" s="205">
        <f t="shared" si="57"/>
        <v>-1.7499999999999998E-5</v>
      </c>
      <c r="F245" s="205">
        <f t="shared" si="57"/>
        <v>-1.7499999999999998E-5</v>
      </c>
      <c r="G245" s="205">
        <f t="shared" si="57"/>
        <v>-1.7499999999999998E-5</v>
      </c>
      <c r="H245" s="205">
        <f t="shared" si="57"/>
        <v>-1.7499999999999998E-5</v>
      </c>
      <c r="I245" s="205">
        <f t="shared" si="57"/>
        <v>-1.7499999999999998E-5</v>
      </c>
      <c r="J245" s="205">
        <f t="shared" si="57"/>
        <v>-1.7499999999999998E-5</v>
      </c>
      <c r="K245" s="205">
        <f t="shared" si="57"/>
        <v>-1.7499999999999998E-5</v>
      </c>
      <c r="L245" s="206">
        <f t="shared" si="57"/>
        <v>-1.7499999999999998E-5</v>
      </c>
    </row>
    <row r="246" spans="2:12" s="19" customFormat="1" x14ac:dyDescent="0.25">
      <c r="B246" s="158" t="s">
        <v>159</v>
      </c>
      <c r="C246" s="21"/>
      <c r="D246" s="22">
        <f t="shared" ref="D246:L246" si="58">((D119-$C$225)*$C$211)/10^3</f>
        <v>255.99778250000003</v>
      </c>
      <c r="E246" s="22">
        <f t="shared" si="58"/>
        <v>261.59998250000007</v>
      </c>
      <c r="F246" s="22">
        <f t="shared" si="58"/>
        <v>262.70998250000002</v>
      </c>
      <c r="G246" s="22">
        <f t="shared" si="58"/>
        <v>261.83998250000008</v>
      </c>
      <c r="H246" s="22">
        <f t="shared" si="58"/>
        <v>269.63998250000003</v>
      </c>
      <c r="I246" s="22">
        <f t="shared" si="58"/>
        <v>262.22998250000001</v>
      </c>
      <c r="J246" s="22">
        <f t="shared" si="58"/>
        <v>250.10998250000003</v>
      </c>
      <c r="K246" s="22">
        <f t="shared" si="58"/>
        <v>245.84998250000004</v>
      </c>
      <c r="L246" s="133">
        <f t="shared" si="58"/>
        <v>261.50998250000004</v>
      </c>
    </row>
    <row r="247" spans="2:12" s="19" customFormat="1" x14ac:dyDescent="0.25">
      <c r="B247" s="158" t="s">
        <v>160</v>
      </c>
      <c r="C247" s="21"/>
      <c r="D247" s="22">
        <f t="shared" ref="D247:L247" si="59">((D120-$C$225)*$C$211)/10^3</f>
        <v>214.04998250000006</v>
      </c>
      <c r="E247" s="22">
        <f t="shared" si="59"/>
        <v>219.08998250000005</v>
      </c>
      <c r="F247" s="22">
        <f t="shared" si="59"/>
        <v>136.8299825</v>
      </c>
      <c r="G247" s="22">
        <f t="shared" si="59"/>
        <v>160.73998250000005</v>
      </c>
      <c r="H247" s="22">
        <f t="shared" si="59"/>
        <v>213.26998250000008</v>
      </c>
      <c r="I247" s="22">
        <f t="shared" si="59"/>
        <v>206.12998250000001</v>
      </c>
      <c r="J247" s="22">
        <f t="shared" si="59"/>
        <v>191.6999825</v>
      </c>
      <c r="K247" s="22">
        <f t="shared" si="59"/>
        <v>190.61998250000005</v>
      </c>
      <c r="L247" s="133">
        <f t="shared" si="59"/>
        <v>204.3899825</v>
      </c>
    </row>
    <row r="248" spans="2:12" s="19" customFormat="1" x14ac:dyDescent="0.25">
      <c r="B248" s="158" t="s">
        <v>161</v>
      </c>
      <c r="C248" s="21"/>
      <c r="D248" s="205">
        <f t="shared" ref="D248:L248" si="60">((D121-$C$225)*$C$211)/10^3</f>
        <v>-1.7499999999999998E-5</v>
      </c>
      <c r="E248" s="205">
        <f t="shared" si="60"/>
        <v>-1.7499999999999998E-5</v>
      </c>
      <c r="F248" s="205">
        <f t="shared" si="60"/>
        <v>-1.7499999999999998E-5</v>
      </c>
      <c r="G248" s="205">
        <f t="shared" si="60"/>
        <v>-1.7499999999999998E-5</v>
      </c>
      <c r="H248" s="205">
        <f t="shared" si="60"/>
        <v>-1.7499999999999998E-5</v>
      </c>
      <c r="I248" s="205">
        <f t="shared" si="60"/>
        <v>-1.7499999999999998E-5</v>
      </c>
      <c r="J248" s="205">
        <f t="shared" si="60"/>
        <v>-1.7499999999999998E-5</v>
      </c>
      <c r="K248" s="205">
        <f t="shared" si="60"/>
        <v>-1.7499999999999998E-5</v>
      </c>
      <c r="L248" s="206">
        <f t="shared" si="60"/>
        <v>-1.7499999999999998E-5</v>
      </c>
    </row>
    <row r="249" spans="2:12" s="19" customFormat="1" x14ac:dyDescent="0.25">
      <c r="B249" s="158" t="s">
        <v>162</v>
      </c>
      <c r="C249" s="21"/>
      <c r="D249" s="205">
        <f t="shared" ref="D249:L249" si="61">((D122-$C$225)*$C$211)/10^3</f>
        <v>1020.2699825</v>
      </c>
      <c r="E249" s="205">
        <f t="shared" si="61"/>
        <v>1019.9699824999998</v>
      </c>
      <c r="F249" s="205">
        <f t="shared" si="61"/>
        <v>986.57998250000014</v>
      </c>
      <c r="G249" s="205">
        <f t="shared" si="61"/>
        <v>990.50998250000021</v>
      </c>
      <c r="H249" s="205">
        <f t="shared" si="61"/>
        <v>1005.7199825000001</v>
      </c>
      <c r="I249" s="205">
        <f t="shared" si="61"/>
        <v>1029.7799825000002</v>
      </c>
      <c r="J249" s="22">
        <f t="shared" si="61"/>
        <v>1051.5299825</v>
      </c>
      <c r="K249" s="22">
        <f t="shared" si="61"/>
        <v>1036.2299825000002</v>
      </c>
      <c r="L249" s="133">
        <f t="shared" si="61"/>
        <v>1112.8199824999999</v>
      </c>
    </row>
    <row r="250" spans="2:12" s="19" customFormat="1" x14ac:dyDescent="0.25">
      <c r="B250" s="158" t="s">
        <v>163</v>
      </c>
      <c r="C250" s="21"/>
      <c r="D250" s="205">
        <f t="shared" ref="D250:L250" si="62">((D123-$C$225)*$C$211)/10^3</f>
        <v>1085.1599824999998</v>
      </c>
      <c r="E250" s="205">
        <f t="shared" si="62"/>
        <v>1124.6699825000001</v>
      </c>
      <c r="F250" s="205">
        <f t="shared" si="62"/>
        <v>1117.5599824999999</v>
      </c>
      <c r="G250" s="205">
        <f t="shared" si="62"/>
        <v>1141.1399824999999</v>
      </c>
      <c r="H250" s="205">
        <f t="shared" si="62"/>
        <v>1242.1499824999996</v>
      </c>
      <c r="I250" s="205">
        <f t="shared" si="62"/>
        <v>1311.8699824999999</v>
      </c>
      <c r="J250" s="22">
        <f t="shared" si="62"/>
        <v>1336.7399825</v>
      </c>
      <c r="K250" s="22">
        <f t="shared" si="62"/>
        <v>1442.5199825</v>
      </c>
      <c r="L250" s="133">
        <f t="shared" si="62"/>
        <v>1365.2399825</v>
      </c>
    </row>
    <row r="251" spans="2:12" s="19" customFormat="1" x14ac:dyDescent="0.25">
      <c r="B251" s="158" t="s">
        <v>164</v>
      </c>
      <c r="C251" s="21"/>
      <c r="D251" s="205">
        <f t="shared" ref="D251:L251" si="63">((D124-$C$225)*$C$211)/10^3</f>
        <v>-1.7499999999999998E-5</v>
      </c>
      <c r="E251" s="205">
        <f t="shared" si="63"/>
        <v>-1.7499999999999998E-5</v>
      </c>
      <c r="F251" s="205">
        <f t="shared" si="63"/>
        <v>-1.7499999999999998E-5</v>
      </c>
      <c r="G251" s="205">
        <f t="shared" si="63"/>
        <v>-1.7499999999999998E-5</v>
      </c>
      <c r="H251" s="205">
        <f t="shared" si="63"/>
        <v>-1.7499999999999998E-5</v>
      </c>
      <c r="I251" s="205">
        <f t="shared" si="63"/>
        <v>-1.7499999999999998E-5</v>
      </c>
      <c r="J251" s="205">
        <f t="shared" si="63"/>
        <v>-1.7499999999999998E-5</v>
      </c>
      <c r="K251" s="205">
        <f t="shared" si="63"/>
        <v>-1.7499999999999998E-5</v>
      </c>
      <c r="L251" s="206">
        <f t="shared" si="63"/>
        <v>-1.7499999999999998E-5</v>
      </c>
    </row>
    <row r="252" spans="2:12" s="19" customFormat="1" x14ac:dyDescent="0.25">
      <c r="B252" s="158" t="s">
        <v>165</v>
      </c>
      <c r="C252" s="21"/>
      <c r="D252" s="205">
        <f t="shared" ref="D252:L252" si="64">((D125-$C$225)*$C$211)/10^3</f>
        <v>-1.7499999999999998E-5</v>
      </c>
      <c r="E252" s="205">
        <f t="shared" si="64"/>
        <v>-1.7499999999999998E-5</v>
      </c>
      <c r="F252" s="205">
        <f t="shared" si="64"/>
        <v>-1.7499999999999998E-5</v>
      </c>
      <c r="G252" s="205">
        <f t="shared" si="64"/>
        <v>-1.7499999999999998E-5</v>
      </c>
      <c r="H252" s="205">
        <f t="shared" si="64"/>
        <v>-1.7499999999999998E-5</v>
      </c>
      <c r="I252" s="205">
        <f t="shared" si="64"/>
        <v>-1.7499999999999998E-5</v>
      </c>
      <c r="J252" s="205">
        <f t="shared" si="64"/>
        <v>-1.7499999999999998E-5</v>
      </c>
      <c r="K252" s="205">
        <f t="shared" si="64"/>
        <v>-1.7499999999999998E-5</v>
      </c>
      <c r="L252" s="206">
        <f t="shared" si="64"/>
        <v>-1.7499999999999998E-5</v>
      </c>
    </row>
    <row r="253" spans="2:12" s="19" customFormat="1" x14ac:dyDescent="0.25">
      <c r="B253" s="158" t="s">
        <v>166</v>
      </c>
      <c r="C253" s="21"/>
      <c r="D253" s="205">
        <f t="shared" ref="D253:L253" si="65">((D126-$C$225)*$C$211)/10^3</f>
        <v>-1.7499999999999998E-5</v>
      </c>
      <c r="E253" s="205">
        <f t="shared" si="65"/>
        <v>-1.7499999999999998E-5</v>
      </c>
      <c r="F253" s="205">
        <f t="shared" si="65"/>
        <v>-1.7499999999999998E-5</v>
      </c>
      <c r="G253" s="205">
        <f t="shared" si="65"/>
        <v>-1.7499999999999998E-5</v>
      </c>
      <c r="H253" s="205">
        <f t="shared" si="65"/>
        <v>-1.7499999999999998E-5</v>
      </c>
      <c r="I253" s="205">
        <f t="shared" si="65"/>
        <v>-1.7499999999999998E-5</v>
      </c>
      <c r="J253" s="205">
        <f t="shared" si="65"/>
        <v>-1.7499999999999998E-5</v>
      </c>
      <c r="K253" s="205">
        <f t="shared" si="65"/>
        <v>-1.7499999999999998E-5</v>
      </c>
      <c r="L253" s="206">
        <f t="shared" si="65"/>
        <v>-1.7499999999999998E-5</v>
      </c>
    </row>
    <row r="254" spans="2:12" s="19" customFormat="1" x14ac:dyDescent="0.25">
      <c r="B254" s="158" t="s">
        <v>167</v>
      </c>
      <c r="C254" s="21"/>
      <c r="D254" s="205">
        <f t="shared" ref="D254:L254" si="66">((D127-$C$225)*$C$211)/10^3</f>
        <v>-1.7499999999999998E-5</v>
      </c>
      <c r="E254" s="205">
        <f t="shared" si="66"/>
        <v>-1.7499999999999998E-5</v>
      </c>
      <c r="F254" s="205">
        <f t="shared" si="66"/>
        <v>-1.7499999999999998E-5</v>
      </c>
      <c r="G254" s="205">
        <f t="shared" si="66"/>
        <v>-1.7499999999999998E-5</v>
      </c>
      <c r="H254" s="205">
        <f t="shared" si="66"/>
        <v>-1.7499999999999998E-5</v>
      </c>
      <c r="I254" s="205">
        <f t="shared" si="66"/>
        <v>-1.7499999999999998E-5</v>
      </c>
      <c r="J254" s="205">
        <f t="shared" si="66"/>
        <v>-1.7499999999999998E-5</v>
      </c>
      <c r="K254" s="205">
        <f t="shared" si="66"/>
        <v>-1.7499999999999998E-5</v>
      </c>
      <c r="L254" s="206">
        <f t="shared" si="66"/>
        <v>-1.7499999999999998E-5</v>
      </c>
    </row>
    <row r="255" spans="2:12" s="19" customFormat="1" x14ac:dyDescent="0.25">
      <c r="B255" s="158" t="s">
        <v>168</v>
      </c>
      <c r="C255" s="21"/>
      <c r="D255" s="22">
        <f t="shared" ref="D255:L255" si="67">((D128-$C$225)*$C$211)/10^3</f>
        <v>316.52998250000002</v>
      </c>
      <c r="E255" s="22">
        <f t="shared" si="67"/>
        <v>416.90998250000018</v>
      </c>
      <c r="F255" s="22">
        <f t="shared" si="67"/>
        <v>454.16998250000006</v>
      </c>
      <c r="G255" s="22">
        <f t="shared" si="67"/>
        <v>484.73998249999994</v>
      </c>
      <c r="H255" s="22">
        <f t="shared" si="67"/>
        <v>572.66998250000006</v>
      </c>
      <c r="I255" s="22">
        <f t="shared" si="67"/>
        <v>616.43998250000016</v>
      </c>
      <c r="J255" s="22">
        <f t="shared" si="67"/>
        <v>629.78998249999995</v>
      </c>
      <c r="K255" s="22">
        <f t="shared" si="67"/>
        <v>569.81998250000004</v>
      </c>
      <c r="L255" s="133">
        <f t="shared" si="67"/>
        <v>651.68998250000004</v>
      </c>
    </row>
    <row r="256" spans="2:12" s="19" customFormat="1" x14ac:dyDescent="0.25">
      <c r="B256" s="158" t="s">
        <v>169</v>
      </c>
      <c r="C256" s="21"/>
      <c r="D256" s="205">
        <f t="shared" ref="D256:L256" si="68">((D129-$C$225)*$C$211)/10^3</f>
        <v>-1.7499999999999998E-5</v>
      </c>
      <c r="E256" s="205">
        <f t="shared" si="68"/>
        <v>-1.7499999999999998E-5</v>
      </c>
      <c r="F256" s="205">
        <f t="shared" si="68"/>
        <v>-1.7499999999999998E-5</v>
      </c>
      <c r="G256" s="205">
        <f t="shared" si="68"/>
        <v>-1.7499999999999998E-5</v>
      </c>
      <c r="H256" s="205">
        <f t="shared" si="68"/>
        <v>-1.7499999999999998E-5</v>
      </c>
      <c r="I256" s="205">
        <f t="shared" si="68"/>
        <v>-1.7499999999999998E-5</v>
      </c>
      <c r="J256" s="205">
        <f t="shared" si="68"/>
        <v>-1.7499999999999998E-5</v>
      </c>
      <c r="K256" s="205">
        <f t="shared" si="68"/>
        <v>-1.7499999999999998E-5</v>
      </c>
      <c r="L256" s="206">
        <f t="shared" si="68"/>
        <v>-1.7499999999999998E-5</v>
      </c>
    </row>
    <row r="257" spans="2:13" s="19" customFormat="1" x14ac:dyDescent="0.25">
      <c r="B257" s="158" t="s">
        <v>170</v>
      </c>
      <c r="C257" s="21"/>
      <c r="D257" s="22">
        <f t="shared" ref="D257:L257" si="69">((D130-$C$225)*$C$211)/10^3</f>
        <v>555.47998250000012</v>
      </c>
      <c r="E257" s="22">
        <f t="shared" si="69"/>
        <v>548.78998250000006</v>
      </c>
      <c r="F257" s="22">
        <f t="shared" si="69"/>
        <v>546.86998249999988</v>
      </c>
      <c r="G257" s="22">
        <f t="shared" si="69"/>
        <v>572.03998249999995</v>
      </c>
      <c r="H257" s="22">
        <f t="shared" si="69"/>
        <v>554.45998250000002</v>
      </c>
      <c r="I257" s="22">
        <f t="shared" si="69"/>
        <v>563.4899825</v>
      </c>
      <c r="J257" s="22">
        <f t="shared" si="69"/>
        <v>550.58998250000013</v>
      </c>
      <c r="K257" s="22">
        <f t="shared" si="69"/>
        <v>524.96998250000001</v>
      </c>
      <c r="L257" s="133">
        <f t="shared" si="69"/>
        <v>539.48998249999988</v>
      </c>
    </row>
    <row r="258" spans="2:13" s="19" customFormat="1" x14ac:dyDescent="0.25">
      <c r="B258" s="158" t="s">
        <v>171</v>
      </c>
      <c r="C258" s="21"/>
      <c r="D258" s="22">
        <f t="shared" ref="D258:L258" si="70">((D131-$C$225)*$C$211)/10^3</f>
        <v>1249.2671825</v>
      </c>
      <c r="E258" s="22">
        <f t="shared" si="70"/>
        <v>1261.4099825000003</v>
      </c>
      <c r="F258" s="22">
        <f t="shared" si="70"/>
        <v>1301.2499825</v>
      </c>
      <c r="G258" s="22">
        <f t="shared" si="70"/>
        <v>1286.3399824999999</v>
      </c>
      <c r="H258" s="22">
        <f t="shared" si="70"/>
        <v>1318.2599825</v>
      </c>
      <c r="I258" s="22">
        <f t="shared" si="70"/>
        <v>1369.5299825</v>
      </c>
      <c r="J258" s="22">
        <f t="shared" si="70"/>
        <v>1393.7399825</v>
      </c>
      <c r="K258" s="22">
        <f t="shared" si="70"/>
        <v>1344.8999824999999</v>
      </c>
      <c r="L258" s="133">
        <f t="shared" si="70"/>
        <v>1204.5599825000002</v>
      </c>
    </row>
    <row r="259" spans="2:13" s="19" customFormat="1" x14ac:dyDescent="0.25">
      <c r="B259" s="158" t="s">
        <v>172</v>
      </c>
      <c r="C259" s="21"/>
      <c r="D259" s="205">
        <f t="shared" ref="D259:L259" si="71">((D132-$C$225)*$C$211)/10^3</f>
        <v>-1.7499999999999998E-5</v>
      </c>
      <c r="E259" s="205">
        <f t="shared" si="71"/>
        <v>-1.7499999999999998E-5</v>
      </c>
      <c r="F259" s="205">
        <f t="shared" si="71"/>
        <v>-1.7499999999999998E-5</v>
      </c>
      <c r="G259" s="205">
        <f t="shared" si="71"/>
        <v>-1.7499999999999998E-5</v>
      </c>
      <c r="H259" s="205">
        <f t="shared" si="71"/>
        <v>-1.7499999999999998E-5</v>
      </c>
      <c r="I259" s="205">
        <f t="shared" si="71"/>
        <v>-1.7499999999999998E-5</v>
      </c>
      <c r="J259" s="205">
        <f t="shared" si="71"/>
        <v>-1.7499999999999998E-5</v>
      </c>
      <c r="K259" s="205">
        <f t="shared" si="71"/>
        <v>-1.7499999999999998E-5</v>
      </c>
      <c r="L259" s="206">
        <f t="shared" si="71"/>
        <v>-1.7499999999999998E-5</v>
      </c>
    </row>
    <row r="260" spans="2:13" s="19" customFormat="1" x14ac:dyDescent="0.25">
      <c r="B260" s="158" t="s">
        <v>173</v>
      </c>
      <c r="C260" s="21"/>
      <c r="D260" s="22">
        <f t="shared" ref="D260:L260" si="72">((D133-$C$225)*$C$211)/10^3</f>
        <v>754.36618250000015</v>
      </c>
      <c r="E260" s="22">
        <f t="shared" si="72"/>
        <v>773.78998250000006</v>
      </c>
      <c r="F260" s="22">
        <f t="shared" si="72"/>
        <v>423.29998250000006</v>
      </c>
      <c r="G260" s="22">
        <f t="shared" si="72"/>
        <v>266.75998250000004</v>
      </c>
      <c r="H260" s="22">
        <f t="shared" si="72"/>
        <v>306.05998249999999</v>
      </c>
      <c r="I260" s="22">
        <f t="shared" si="72"/>
        <v>477.80998249999993</v>
      </c>
      <c r="J260" s="22">
        <f t="shared" si="72"/>
        <v>701.4899825</v>
      </c>
      <c r="K260" s="22">
        <f t="shared" si="72"/>
        <v>720.80998250000005</v>
      </c>
      <c r="L260" s="133">
        <f t="shared" si="72"/>
        <v>902.60998249999989</v>
      </c>
    </row>
    <row r="261" spans="2:13" s="19" customFormat="1" x14ac:dyDescent="0.25">
      <c r="B261" s="158" t="s">
        <v>193</v>
      </c>
      <c r="C261" s="21"/>
      <c r="D261" s="205">
        <f t="shared" ref="D261:L261" si="73">((D134-$C$225)*$C$211)/10^3</f>
        <v>-1.7499999999999998E-5</v>
      </c>
      <c r="E261" s="205">
        <f t="shared" si="73"/>
        <v>-1.7499999999999998E-5</v>
      </c>
      <c r="F261" s="205">
        <f t="shared" si="73"/>
        <v>-1.7499999999999998E-5</v>
      </c>
      <c r="G261" s="205">
        <f t="shared" si="73"/>
        <v>-1.7499999999999998E-5</v>
      </c>
      <c r="H261" s="205">
        <f t="shared" si="73"/>
        <v>-1.7499999999999998E-5</v>
      </c>
      <c r="I261" s="205">
        <f t="shared" si="73"/>
        <v>-1.7499999999999998E-5</v>
      </c>
      <c r="J261" s="205">
        <f t="shared" si="73"/>
        <v>-1.7499999999999998E-5</v>
      </c>
      <c r="K261" s="205">
        <f t="shared" si="73"/>
        <v>-1.7499999999999998E-5</v>
      </c>
      <c r="L261" s="206">
        <f t="shared" si="73"/>
        <v>-1.7499999999999998E-5</v>
      </c>
    </row>
    <row r="262" spans="2:13" s="19" customFormat="1" x14ac:dyDescent="0.25">
      <c r="B262" s="158" t="s">
        <v>174</v>
      </c>
      <c r="C262" s="21"/>
      <c r="D262" s="205">
        <f t="shared" ref="D262:L262" si="74">((D135-$C$225)*$C$211)/10^3</f>
        <v>-1.7499999999999998E-5</v>
      </c>
      <c r="E262" s="205">
        <f t="shared" si="74"/>
        <v>-1.7499999999999998E-5</v>
      </c>
      <c r="F262" s="205">
        <f t="shared" si="74"/>
        <v>-1.7499999999999998E-5</v>
      </c>
      <c r="G262" s="205">
        <f t="shared" si="74"/>
        <v>-1.7499999999999998E-5</v>
      </c>
      <c r="H262" s="205">
        <f t="shared" si="74"/>
        <v>-1.7499999999999998E-5</v>
      </c>
      <c r="I262" s="205">
        <f t="shared" si="74"/>
        <v>-1.7499999999999998E-5</v>
      </c>
      <c r="J262" s="205">
        <f t="shared" si="74"/>
        <v>-1.7499999999999998E-5</v>
      </c>
      <c r="K262" s="205">
        <f t="shared" si="74"/>
        <v>-1.7499999999999998E-5</v>
      </c>
      <c r="L262" s="206">
        <f t="shared" si="74"/>
        <v>-1.7499999999999998E-5</v>
      </c>
    </row>
    <row r="263" spans="2:13" s="19" customFormat="1" x14ac:dyDescent="0.25">
      <c r="B263" s="158" t="s">
        <v>175</v>
      </c>
      <c r="C263" s="21"/>
      <c r="D263" s="22">
        <f t="shared" ref="D263:L263" si="75">((D136-$C$225)*$C$211)/10^3</f>
        <v>2707.4399825</v>
      </c>
      <c r="E263" s="22">
        <f t="shared" si="75"/>
        <v>3375.7799824999997</v>
      </c>
      <c r="F263" s="22">
        <f t="shared" si="75"/>
        <v>3447.3599825000006</v>
      </c>
      <c r="G263" s="22">
        <f t="shared" si="75"/>
        <v>3543.5099825000002</v>
      </c>
      <c r="H263" s="22">
        <f t="shared" si="75"/>
        <v>3799.9799825</v>
      </c>
      <c r="I263" s="22">
        <f t="shared" si="75"/>
        <v>3887.1599825000003</v>
      </c>
      <c r="J263" s="22">
        <f t="shared" si="75"/>
        <v>3965.4899825000002</v>
      </c>
      <c r="K263" s="22">
        <f t="shared" si="75"/>
        <v>3920.1899825000005</v>
      </c>
      <c r="L263" s="133">
        <f t="shared" si="75"/>
        <v>3877.8599824999992</v>
      </c>
    </row>
    <row r="264" spans="2:13" s="19" customFormat="1" x14ac:dyDescent="0.25">
      <c r="B264" s="158" t="s">
        <v>176</v>
      </c>
      <c r="C264" s="21"/>
      <c r="D264" s="205">
        <f t="shared" ref="D264:L264" si="76">((D137-$C$225)*$C$211)/10^3</f>
        <v>-1.7499999999999998E-5</v>
      </c>
      <c r="E264" s="205">
        <f t="shared" si="76"/>
        <v>-1.7499999999999998E-5</v>
      </c>
      <c r="F264" s="205">
        <f t="shared" si="76"/>
        <v>-1.7499999999999998E-5</v>
      </c>
      <c r="G264" s="205">
        <f t="shared" si="76"/>
        <v>-1.7499999999999998E-5</v>
      </c>
      <c r="H264" s="205">
        <f t="shared" si="76"/>
        <v>-1.7499999999999998E-5</v>
      </c>
      <c r="I264" s="205">
        <f t="shared" si="76"/>
        <v>-1.7499999999999998E-5</v>
      </c>
      <c r="J264" s="205">
        <f t="shared" si="76"/>
        <v>-1.7499999999999998E-5</v>
      </c>
      <c r="K264" s="205">
        <f t="shared" si="76"/>
        <v>-1.7499999999999998E-5</v>
      </c>
      <c r="L264" s="206">
        <f t="shared" si="76"/>
        <v>-1.7499999999999998E-5</v>
      </c>
    </row>
    <row r="265" spans="2:13" s="19" customFormat="1" x14ac:dyDescent="0.25">
      <c r="B265" s="158" t="s">
        <v>177</v>
      </c>
      <c r="C265" s="21"/>
      <c r="D265" s="22">
        <f t="shared" ref="D265:L265" si="77">((D138-$C$225)*$C$211)/10^3</f>
        <v>117.52318249999999</v>
      </c>
      <c r="E265" s="22">
        <f t="shared" si="77"/>
        <v>168.74998250000002</v>
      </c>
      <c r="F265" s="22">
        <f t="shared" si="77"/>
        <v>123.38998249999999</v>
      </c>
      <c r="G265" s="22">
        <f t="shared" si="77"/>
        <v>88.679982499999994</v>
      </c>
      <c r="H265" s="22">
        <f t="shared" si="77"/>
        <v>86.789982499999979</v>
      </c>
      <c r="I265" s="22">
        <f t="shared" si="77"/>
        <v>85.4699825</v>
      </c>
      <c r="J265" s="22">
        <f t="shared" si="77"/>
        <v>92.909982500000027</v>
      </c>
      <c r="K265" s="22">
        <f t="shared" si="77"/>
        <v>82.409982499999998</v>
      </c>
      <c r="L265" s="133">
        <f t="shared" si="77"/>
        <v>128.84998250000001</v>
      </c>
    </row>
    <row r="266" spans="2:13" s="19" customFormat="1" x14ac:dyDescent="0.25">
      <c r="B266" s="468" t="s">
        <v>631</v>
      </c>
      <c r="C266" s="21"/>
      <c r="D266" s="469">
        <f>SUM(D230:D265)</f>
        <v>12420.752370000002</v>
      </c>
      <c r="E266" s="469">
        <f t="shared" ref="E266" si="78">SUM(E230:E265)</f>
        <v>13797.899370000003</v>
      </c>
      <c r="F266" s="469">
        <f t="shared" ref="F266" si="79">SUM(F230:F265)</f>
        <v>13256.339370000003</v>
      </c>
      <c r="G266" s="469">
        <f t="shared" ref="G266" si="80">SUM(G230:G265)</f>
        <v>13025.399370000001</v>
      </c>
      <c r="H266" s="469">
        <f t="shared" ref="H266" si="81">SUM(H230:H265)</f>
        <v>13943.999370000001</v>
      </c>
      <c r="I266" s="469">
        <f t="shared" ref="I266" si="82">SUM(I230:I265)</f>
        <v>14483.909370000005</v>
      </c>
      <c r="J266" s="469">
        <f t="shared" ref="J266" si="83">SUM(J230:J265)</f>
        <v>14652.689370000004</v>
      </c>
      <c r="K266" s="469">
        <f t="shared" ref="K266" si="84">SUM(K230:K265)</f>
        <v>14820.02937</v>
      </c>
      <c r="L266" s="470">
        <f t="shared" ref="L266" si="85">SUM(L230:L265)</f>
        <v>15164.759370000002</v>
      </c>
    </row>
    <row r="267" spans="2:13" s="19" customFormat="1" x14ac:dyDescent="0.25">
      <c r="B267" s="159" t="s">
        <v>21</v>
      </c>
      <c r="C267" s="28"/>
      <c r="D267" s="178"/>
      <c r="E267" s="178"/>
      <c r="F267" s="178"/>
      <c r="G267" s="178"/>
      <c r="H267" s="178"/>
      <c r="I267" s="178"/>
      <c r="J267" s="178"/>
      <c r="K267" s="178"/>
      <c r="L267" s="179"/>
      <c r="M267" s="172"/>
    </row>
    <row r="268" spans="2:13" s="19" customFormat="1" x14ac:dyDescent="0.25">
      <c r="B268" s="158" t="s">
        <v>143</v>
      </c>
      <c r="C268" s="21"/>
      <c r="D268" s="205">
        <f t="shared" ref="D268:L268" si="86">((D141-$C$225)*$C$211)/10^3</f>
        <v>-1.7499999999999998E-5</v>
      </c>
      <c r="E268" s="205">
        <f t="shared" si="86"/>
        <v>-1.7499999999999998E-5</v>
      </c>
      <c r="F268" s="205">
        <f t="shared" si="86"/>
        <v>-1.7499999999999998E-5</v>
      </c>
      <c r="G268" s="205">
        <f t="shared" si="86"/>
        <v>-1.7499999999999998E-5</v>
      </c>
      <c r="H268" s="205">
        <f t="shared" si="86"/>
        <v>-1.7499999999999998E-5</v>
      </c>
      <c r="I268" s="205">
        <f t="shared" si="86"/>
        <v>-1.7499999999999998E-5</v>
      </c>
      <c r="J268" s="205">
        <f t="shared" si="86"/>
        <v>-1.7499999999999998E-5</v>
      </c>
      <c r="K268" s="205">
        <f t="shared" si="86"/>
        <v>-1.7499999999999998E-5</v>
      </c>
      <c r="L268" s="206">
        <f t="shared" si="86"/>
        <v>-1.7499999999999998E-5</v>
      </c>
    </row>
    <row r="269" spans="2:13" s="19" customFormat="1" x14ac:dyDescent="0.25">
      <c r="B269" s="158" t="s">
        <v>144</v>
      </c>
      <c r="C269" s="21"/>
      <c r="D269" s="22">
        <f t="shared" ref="D269:L269" si="87">((D142-$C$225)*$C$211)/10^3</f>
        <v>662.45998250000002</v>
      </c>
      <c r="E269" s="22">
        <f t="shared" si="87"/>
        <v>814.16998249999995</v>
      </c>
      <c r="F269" s="22">
        <f t="shared" si="87"/>
        <v>720.14998250000008</v>
      </c>
      <c r="G269" s="22">
        <f t="shared" si="87"/>
        <v>686.1599825000003</v>
      </c>
      <c r="H269" s="22">
        <f t="shared" si="87"/>
        <v>834.14998249999996</v>
      </c>
      <c r="I269" s="22">
        <f t="shared" si="87"/>
        <v>807.86998249999999</v>
      </c>
      <c r="J269" s="22">
        <f t="shared" si="87"/>
        <v>746.72998250000001</v>
      </c>
      <c r="K269" s="22">
        <f t="shared" si="87"/>
        <v>693.71998250000001</v>
      </c>
      <c r="L269" s="133">
        <f t="shared" si="87"/>
        <v>741.59998250000001</v>
      </c>
    </row>
    <row r="270" spans="2:13" s="19" customFormat="1" x14ac:dyDescent="0.25">
      <c r="B270" s="158" t="s">
        <v>145</v>
      </c>
      <c r="C270" s="21"/>
      <c r="D270" s="205">
        <f t="shared" ref="D270:L270" si="88">((D143-$C$225)*$C$211)/10^3</f>
        <v>-1.7499999999999998E-5</v>
      </c>
      <c r="E270" s="205">
        <f t="shared" si="88"/>
        <v>-1.7499999999999998E-5</v>
      </c>
      <c r="F270" s="205">
        <f t="shared" si="88"/>
        <v>-1.7499999999999998E-5</v>
      </c>
      <c r="G270" s="205">
        <f t="shared" si="88"/>
        <v>-1.7499999999999998E-5</v>
      </c>
      <c r="H270" s="205">
        <f t="shared" si="88"/>
        <v>-1.7499999999999998E-5</v>
      </c>
      <c r="I270" s="205">
        <f t="shared" si="88"/>
        <v>-1.7499999999999998E-5</v>
      </c>
      <c r="J270" s="205">
        <f t="shared" si="88"/>
        <v>-1.7499999999999998E-5</v>
      </c>
      <c r="K270" s="205">
        <f t="shared" si="88"/>
        <v>-1.7499999999999998E-5</v>
      </c>
      <c r="L270" s="206">
        <f t="shared" si="88"/>
        <v>-1.7499999999999998E-5</v>
      </c>
    </row>
    <row r="271" spans="2:13" s="19" customFormat="1" x14ac:dyDescent="0.25">
      <c r="B271" s="158" t="s">
        <v>146</v>
      </c>
      <c r="C271" s="21"/>
      <c r="D271" s="205">
        <f t="shared" ref="D271:L271" si="89">((D144-$C$225)*$C$211)/10^3</f>
        <v>-1.7499999999999998E-5</v>
      </c>
      <c r="E271" s="205">
        <f t="shared" si="89"/>
        <v>-1.7499999999999998E-5</v>
      </c>
      <c r="F271" s="205">
        <f t="shared" si="89"/>
        <v>-1.7499999999999998E-5</v>
      </c>
      <c r="G271" s="205">
        <f t="shared" si="89"/>
        <v>-1.7499999999999998E-5</v>
      </c>
      <c r="H271" s="205">
        <f t="shared" si="89"/>
        <v>-1.7499999999999998E-5</v>
      </c>
      <c r="I271" s="205">
        <f t="shared" si="89"/>
        <v>-1.7499999999999998E-5</v>
      </c>
      <c r="J271" s="205">
        <f t="shared" si="89"/>
        <v>-1.7499999999999998E-5</v>
      </c>
      <c r="K271" s="205">
        <f t="shared" si="89"/>
        <v>-1.7499999999999998E-5</v>
      </c>
      <c r="L271" s="206">
        <f t="shared" si="89"/>
        <v>-1.7499999999999998E-5</v>
      </c>
    </row>
    <row r="272" spans="2:13" s="19" customFormat="1" x14ac:dyDescent="0.25">
      <c r="B272" s="158" t="s">
        <v>147</v>
      </c>
      <c r="C272" s="21"/>
      <c r="D272" s="205">
        <f t="shared" ref="D272:L272" si="90">((D145-$C$225)*$C$211)/10^3</f>
        <v>-1.7499999999999998E-5</v>
      </c>
      <c r="E272" s="205">
        <f t="shared" si="90"/>
        <v>-1.7499999999999998E-5</v>
      </c>
      <c r="F272" s="205">
        <f t="shared" si="90"/>
        <v>-1.7499999999999998E-5</v>
      </c>
      <c r="G272" s="205">
        <f t="shared" si="90"/>
        <v>-1.7499999999999998E-5</v>
      </c>
      <c r="H272" s="205">
        <f t="shared" si="90"/>
        <v>-1.7499999999999998E-5</v>
      </c>
      <c r="I272" s="205">
        <f t="shared" si="90"/>
        <v>-1.7499999999999998E-5</v>
      </c>
      <c r="J272" s="205">
        <f t="shared" si="90"/>
        <v>-1.7499999999999998E-5</v>
      </c>
      <c r="K272" s="205">
        <f t="shared" si="90"/>
        <v>-1.7499999999999998E-5</v>
      </c>
      <c r="L272" s="206">
        <f t="shared" si="90"/>
        <v>-1.7499999999999998E-5</v>
      </c>
    </row>
    <row r="273" spans="2:12" s="19" customFormat="1" x14ac:dyDescent="0.25">
      <c r="B273" s="158" t="s">
        <v>148</v>
      </c>
      <c r="C273" s="21"/>
      <c r="D273" s="205">
        <f t="shared" ref="D273:L273" si="91">((D146-$C$225)*$C$211)/10^3</f>
        <v>-1.7499999999999998E-5</v>
      </c>
      <c r="E273" s="205">
        <f t="shared" si="91"/>
        <v>-1.7499999999999998E-5</v>
      </c>
      <c r="F273" s="205">
        <f t="shared" si="91"/>
        <v>-1.7499999999999998E-5</v>
      </c>
      <c r="G273" s="205">
        <f t="shared" si="91"/>
        <v>-1.7499999999999998E-5</v>
      </c>
      <c r="H273" s="205">
        <f t="shared" si="91"/>
        <v>-1.7499999999999998E-5</v>
      </c>
      <c r="I273" s="205">
        <f t="shared" si="91"/>
        <v>-1.7499999999999998E-5</v>
      </c>
      <c r="J273" s="205">
        <f t="shared" si="91"/>
        <v>-1.7499999999999998E-5</v>
      </c>
      <c r="K273" s="205">
        <f t="shared" si="91"/>
        <v>-1.7499999999999998E-5</v>
      </c>
      <c r="L273" s="206">
        <f t="shared" si="91"/>
        <v>-1.7499999999999998E-5</v>
      </c>
    </row>
    <row r="274" spans="2:12" s="19" customFormat="1" x14ac:dyDescent="0.25">
      <c r="B274" s="158" t="s">
        <v>149</v>
      </c>
      <c r="C274" s="21"/>
      <c r="D274" s="205">
        <f t="shared" ref="D274:L274" si="92">((D147-$C$225)*$C$211)/10^3</f>
        <v>-1.7499999999999998E-5</v>
      </c>
      <c r="E274" s="205">
        <f t="shared" si="92"/>
        <v>-1.7499999999999998E-5</v>
      </c>
      <c r="F274" s="205">
        <f t="shared" si="92"/>
        <v>-1.7499999999999998E-5</v>
      </c>
      <c r="G274" s="205">
        <f t="shared" si="92"/>
        <v>-1.7499999999999998E-5</v>
      </c>
      <c r="H274" s="205">
        <f t="shared" si="92"/>
        <v>-1.7499999999999998E-5</v>
      </c>
      <c r="I274" s="205">
        <f t="shared" si="92"/>
        <v>-1.7499999999999998E-5</v>
      </c>
      <c r="J274" s="205">
        <f t="shared" si="92"/>
        <v>-1.7499999999999998E-5</v>
      </c>
      <c r="K274" s="205">
        <f t="shared" si="92"/>
        <v>-1.7499999999999998E-5</v>
      </c>
      <c r="L274" s="206">
        <f t="shared" si="92"/>
        <v>-1.7499999999999998E-5</v>
      </c>
    </row>
    <row r="275" spans="2:12" s="19" customFormat="1" x14ac:dyDescent="0.25">
      <c r="B275" s="158" t="s">
        <v>150</v>
      </c>
      <c r="C275" s="21"/>
      <c r="D275" s="205">
        <f t="shared" ref="D275:L275" si="93">((D148-$C$225)*$C$211)/10^3</f>
        <v>-1.7499999999999998E-5</v>
      </c>
      <c r="E275" s="205">
        <f t="shared" si="93"/>
        <v>-1.7499999999999998E-5</v>
      </c>
      <c r="F275" s="205">
        <f t="shared" si="93"/>
        <v>-1.7499999999999998E-5</v>
      </c>
      <c r="G275" s="205">
        <f t="shared" si="93"/>
        <v>-1.7499999999999998E-5</v>
      </c>
      <c r="H275" s="205">
        <f t="shared" si="93"/>
        <v>-1.7499999999999998E-5</v>
      </c>
      <c r="I275" s="205">
        <f t="shared" si="93"/>
        <v>-1.7499999999999998E-5</v>
      </c>
      <c r="J275" s="205">
        <f t="shared" si="93"/>
        <v>-1.7499999999999998E-5</v>
      </c>
      <c r="K275" s="205">
        <f t="shared" si="93"/>
        <v>-1.7499999999999998E-5</v>
      </c>
      <c r="L275" s="206">
        <f t="shared" si="93"/>
        <v>-1.7499999999999998E-5</v>
      </c>
    </row>
    <row r="276" spans="2:12" s="19" customFormat="1" x14ac:dyDescent="0.25">
      <c r="B276" s="158" t="s">
        <v>151</v>
      </c>
      <c r="C276" s="21"/>
      <c r="D276" s="205">
        <f t="shared" ref="D276:L276" si="94">((D149-$C$225)*$C$211)/10^3</f>
        <v>-1.7499999999999998E-5</v>
      </c>
      <c r="E276" s="205">
        <f t="shared" si="94"/>
        <v>-1.7499999999999998E-5</v>
      </c>
      <c r="F276" s="205">
        <f t="shared" si="94"/>
        <v>-1.7499999999999998E-5</v>
      </c>
      <c r="G276" s="205">
        <f t="shared" si="94"/>
        <v>-1.7499999999999998E-5</v>
      </c>
      <c r="H276" s="205">
        <f t="shared" si="94"/>
        <v>-1.7499999999999998E-5</v>
      </c>
      <c r="I276" s="205">
        <f t="shared" si="94"/>
        <v>-1.7499999999999998E-5</v>
      </c>
      <c r="J276" s="205">
        <f t="shared" si="94"/>
        <v>-1.7499999999999998E-5</v>
      </c>
      <c r="K276" s="205">
        <f t="shared" si="94"/>
        <v>-1.7499999999999998E-5</v>
      </c>
      <c r="L276" s="206">
        <f t="shared" si="94"/>
        <v>-1.7499999999999998E-5</v>
      </c>
    </row>
    <row r="277" spans="2:12" s="19" customFormat="1" x14ac:dyDescent="0.25">
      <c r="B277" s="158" t="s">
        <v>152</v>
      </c>
      <c r="C277" s="21"/>
      <c r="D277" s="205">
        <f t="shared" ref="D277:L277" si="95">((D150-$C$225)*$C$211)/10^3</f>
        <v>-1.7499999999999998E-5</v>
      </c>
      <c r="E277" s="205">
        <f t="shared" si="95"/>
        <v>-1.7499999999999998E-5</v>
      </c>
      <c r="F277" s="205">
        <f t="shared" si="95"/>
        <v>-1.7499999999999998E-5</v>
      </c>
      <c r="G277" s="205">
        <f t="shared" si="95"/>
        <v>-1.7499999999999998E-5</v>
      </c>
      <c r="H277" s="205">
        <f t="shared" si="95"/>
        <v>-1.7499999999999998E-5</v>
      </c>
      <c r="I277" s="205">
        <f t="shared" si="95"/>
        <v>-1.7499999999999998E-5</v>
      </c>
      <c r="J277" s="205">
        <f t="shared" si="95"/>
        <v>-1.7499999999999998E-5</v>
      </c>
      <c r="K277" s="205">
        <f t="shared" si="95"/>
        <v>-1.7499999999999998E-5</v>
      </c>
      <c r="L277" s="206">
        <f t="shared" si="95"/>
        <v>-1.7499999999999998E-5</v>
      </c>
    </row>
    <row r="278" spans="2:12" s="19" customFormat="1" x14ac:dyDescent="0.25">
      <c r="B278" s="158" t="s">
        <v>153</v>
      </c>
      <c r="C278" s="21"/>
      <c r="D278" s="22">
        <f t="shared" ref="D278:L278" si="96">((D151-$C$225)*$C$211)/10^3</f>
        <v>235.46998250000007</v>
      </c>
      <c r="E278" s="22">
        <f t="shared" si="96"/>
        <v>250.22998249999998</v>
      </c>
      <c r="F278" s="22">
        <f t="shared" si="96"/>
        <v>249.65998249999998</v>
      </c>
      <c r="G278" s="22">
        <f t="shared" si="96"/>
        <v>235.85998250000003</v>
      </c>
      <c r="H278" s="22">
        <f t="shared" si="96"/>
        <v>295.31998250000009</v>
      </c>
      <c r="I278" s="22">
        <f t="shared" si="96"/>
        <v>264.08998250000002</v>
      </c>
      <c r="J278" s="22">
        <f t="shared" si="96"/>
        <v>231.47998249999998</v>
      </c>
      <c r="K278" s="22">
        <f t="shared" si="96"/>
        <v>166.8599825</v>
      </c>
      <c r="L278" s="133">
        <f t="shared" si="96"/>
        <v>156.80998250000002</v>
      </c>
    </row>
    <row r="279" spans="2:12" s="19" customFormat="1" x14ac:dyDescent="0.25">
      <c r="B279" s="158" t="s">
        <v>154</v>
      </c>
      <c r="C279" s="21"/>
      <c r="D279" s="22">
        <f t="shared" ref="D279:L279" si="97">((D152-$C$225)*$C$211)/10^3</f>
        <v>1713.5999824999999</v>
      </c>
      <c r="E279" s="22">
        <f t="shared" si="97"/>
        <v>1774.2299825</v>
      </c>
      <c r="F279" s="22">
        <f t="shared" si="97"/>
        <v>1507.6499824999999</v>
      </c>
      <c r="G279" s="22">
        <f t="shared" si="97"/>
        <v>1265.2199825</v>
      </c>
      <c r="H279" s="22">
        <f t="shared" si="97"/>
        <v>1553.6399824999996</v>
      </c>
      <c r="I279" s="22">
        <f t="shared" si="97"/>
        <v>1526.7899825</v>
      </c>
      <c r="J279" s="22">
        <f t="shared" si="97"/>
        <v>1400.4299824999998</v>
      </c>
      <c r="K279" s="22">
        <f t="shared" si="97"/>
        <v>1335.7199825</v>
      </c>
      <c r="L279" s="133">
        <f t="shared" si="97"/>
        <v>1186.7399825</v>
      </c>
    </row>
    <row r="280" spans="2:12" s="19" customFormat="1" x14ac:dyDescent="0.25">
      <c r="B280" s="158" t="s">
        <v>155</v>
      </c>
      <c r="C280" s="21"/>
      <c r="D280" s="205">
        <f t="shared" ref="D280:L280" si="98">((D153-$C$225)*$C$211)/10^3</f>
        <v>-1.7499999999999998E-5</v>
      </c>
      <c r="E280" s="205">
        <f t="shared" si="98"/>
        <v>-1.7499999999999998E-5</v>
      </c>
      <c r="F280" s="205">
        <f t="shared" si="98"/>
        <v>-1.7499999999999998E-5</v>
      </c>
      <c r="G280" s="205">
        <f t="shared" si="98"/>
        <v>-1.7499999999999998E-5</v>
      </c>
      <c r="H280" s="205">
        <f t="shared" si="98"/>
        <v>-1.7499999999999998E-5</v>
      </c>
      <c r="I280" s="205">
        <f t="shared" si="98"/>
        <v>-1.7499999999999998E-5</v>
      </c>
      <c r="J280" s="205">
        <f t="shared" si="98"/>
        <v>-1.7499999999999998E-5</v>
      </c>
      <c r="K280" s="205">
        <f t="shared" si="98"/>
        <v>-1.7499999999999998E-5</v>
      </c>
      <c r="L280" s="206">
        <f t="shared" si="98"/>
        <v>-1.7499999999999998E-5</v>
      </c>
    </row>
    <row r="281" spans="2:12" s="19" customFormat="1" x14ac:dyDescent="0.25">
      <c r="B281" s="158" t="s">
        <v>156</v>
      </c>
      <c r="C281" s="21"/>
      <c r="D281" s="205">
        <f t="shared" ref="D281:L281" si="99">((D154-$C$225)*$C$211)/10^3</f>
        <v>-1.7499999999999998E-5</v>
      </c>
      <c r="E281" s="205">
        <f t="shared" si="99"/>
        <v>-1.7499999999999998E-5</v>
      </c>
      <c r="F281" s="205">
        <f t="shared" si="99"/>
        <v>-1.7499999999999998E-5</v>
      </c>
      <c r="G281" s="205">
        <f t="shared" si="99"/>
        <v>-1.7499999999999998E-5</v>
      </c>
      <c r="H281" s="205">
        <f t="shared" si="99"/>
        <v>-1.7499999999999998E-5</v>
      </c>
      <c r="I281" s="205">
        <f t="shared" si="99"/>
        <v>-1.7499999999999998E-5</v>
      </c>
      <c r="J281" s="205">
        <f t="shared" si="99"/>
        <v>-1.7499999999999998E-5</v>
      </c>
      <c r="K281" s="205">
        <f t="shared" si="99"/>
        <v>-1.7499999999999998E-5</v>
      </c>
      <c r="L281" s="206">
        <f t="shared" si="99"/>
        <v>-1.7499999999999998E-5</v>
      </c>
    </row>
    <row r="282" spans="2:12" s="19" customFormat="1" x14ac:dyDescent="0.25">
      <c r="B282" s="158" t="s">
        <v>157</v>
      </c>
      <c r="C282" s="21"/>
      <c r="D282" s="205">
        <f t="shared" ref="D282:L282" si="100">((D155-$C$225)*$C$211)/10^3</f>
        <v>-1.7499999999999998E-5</v>
      </c>
      <c r="E282" s="205">
        <f t="shared" si="100"/>
        <v>-1.7499999999999998E-5</v>
      </c>
      <c r="F282" s="205">
        <f t="shared" si="100"/>
        <v>-1.7499999999999998E-5</v>
      </c>
      <c r="G282" s="205">
        <f t="shared" si="100"/>
        <v>-1.7499999999999998E-5</v>
      </c>
      <c r="H282" s="205">
        <f t="shared" si="100"/>
        <v>-1.7499999999999998E-5</v>
      </c>
      <c r="I282" s="205">
        <f t="shared" si="100"/>
        <v>-1.7499999999999998E-5</v>
      </c>
      <c r="J282" s="205">
        <f t="shared" si="100"/>
        <v>-1.7499999999999998E-5</v>
      </c>
      <c r="K282" s="205">
        <f t="shared" si="100"/>
        <v>-1.7499999999999998E-5</v>
      </c>
      <c r="L282" s="206">
        <f t="shared" si="100"/>
        <v>-1.7499999999999998E-5</v>
      </c>
    </row>
    <row r="283" spans="2:12" s="19" customFormat="1" x14ac:dyDescent="0.25">
      <c r="B283" s="158" t="s">
        <v>158</v>
      </c>
      <c r="C283" s="21"/>
      <c r="D283" s="205">
        <f t="shared" ref="D283:L283" si="101">((D156-$C$225)*$C$211)/10^3</f>
        <v>-1.7499999999999998E-5</v>
      </c>
      <c r="E283" s="205">
        <f t="shared" si="101"/>
        <v>-1.7499999999999998E-5</v>
      </c>
      <c r="F283" s="205">
        <f t="shared" si="101"/>
        <v>-1.7499999999999998E-5</v>
      </c>
      <c r="G283" s="205">
        <f t="shared" si="101"/>
        <v>-1.7499999999999998E-5</v>
      </c>
      <c r="H283" s="205">
        <f t="shared" si="101"/>
        <v>-1.7499999999999998E-5</v>
      </c>
      <c r="I283" s="205">
        <f t="shared" si="101"/>
        <v>-1.7499999999999998E-5</v>
      </c>
      <c r="J283" s="205">
        <f t="shared" si="101"/>
        <v>-1.7499999999999998E-5</v>
      </c>
      <c r="K283" s="205">
        <f t="shared" si="101"/>
        <v>-1.7499999999999998E-5</v>
      </c>
      <c r="L283" s="206">
        <f t="shared" si="101"/>
        <v>-1.7499999999999998E-5</v>
      </c>
    </row>
    <row r="284" spans="2:12" s="19" customFormat="1" x14ac:dyDescent="0.25">
      <c r="B284" s="158" t="s">
        <v>159</v>
      </c>
      <c r="C284" s="21"/>
      <c r="D284" s="22">
        <f t="shared" ref="D284:L284" si="102">((D157-$C$225)*$C$211)/10^3</f>
        <v>99.359982500000001</v>
      </c>
      <c r="E284" s="22">
        <f t="shared" si="102"/>
        <v>118.64998250000002</v>
      </c>
      <c r="F284" s="22">
        <f t="shared" si="102"/>
        <v>125.2799825</v>
      </c>
      <c r="G284" s="22">
        <f t="shared" si="102"/>
        <v>110.2499825</v>
      </c>
      <c r="H284" s="22">
        <f t="shared" si="102"/>
        <v>123.41998250000003</v>
      </c>
      <c r="I284" s="22">
        <f t="shared" si="102"/>
        <v>112.73998249999998</v>
      </c>
      <c r="J284" s="22">
        <f t="shared" si="102"/>
        <v>87.989982499999996</v>
      </c>
      <c r="K284" s="22">
        <f t="shared" si="102"/>
        <v>90.599982499999996</v>
      </c>
      <c r="L284" s="133">
        <f t="shared" si="102"/>
        <v>78.929982499999994</v>
      </c>
    </row>
    <row r="285" spans="2:12" s="19" customFormat="1" x14ac:dyDescent="0.25">
      <c r="B285" s="158" t="s">
        <v>160</v>
      </c>
      <c r="C285" s="21"/>
      <c r="D285" s="22">
        <f t="shared" ref="D285:L285" si="103">((D158-$C$225)*$C$211)/10^3</f>
        <v>168.65998249999996</v>
      </c>
      <c r="E285" s="22">
        <f t="shared" si="103"/>
        <v>173.51998250000003</v>
      </c>
      <c r="F285" s="22">
        <f t="shared" si="103"/>
        <v>119.5199825</v>
      </c>
      <c r="G285" s="22">
        <f t="shared" si="103"/>
        <v>134.51998250000003</v>
      </c>
      <c r="H285" s="22">
        <f t="shared" si="103"/>
        <v>172.85998249999994</v>
      </c>
      <c r="I285" s="22">
        <f t="shared" si="103"/>
        <v>161.42998250000002</v>
      </c>
      <c r="J285" s="22">
        <f t="shared" si="103"/>
        <v>149.6099825</v>
      </c>
      <c r="K285" s="22">
        <f t="shared" si="103"/>
        <v>151.55998250000002</v>
      </c>
      <c r="L285" s="133">
        <f t="shared" si="103"/>
        <v>156.9899825</v>
      </c>
    </row>
    <row r="286" spans="2:12" s="19" customFormat="1" x14ac:dyDescent="0.25">
      <c r="B286" s="158" t="s">
        <v>161</v>
      </c>
      <c r="C286" s="21"/>
      <c r="D286" s="205">
        <f t="shared" ref="D286:L286" si="104">((D159-$C$225)*$C$211)/10^3</f>
        <v>-1.7499999999999998E-5</v>
      </c>
      <c r="E286" s="205">
        <f t="shared" si="104"/>
        <v>-1.7499999999999998E-5</v>
      </c>
      <c r="F286" s="205">
        <f t="shared" si="104"/>
        <v>-1.7499999999999998E-5</v>
      </c>
      <c r="G286" s="205">
        <f t="shared" si="104"/>
        <v>-1.7499999999999998E-5</v>
      </c>
      <c r="H286" s="205">
        <f t="shared" si="104"/>
        <v>-1.7499999999999998E-5</v>
      </c>
      <c r="I286" s="205">
        <f t="shared" si="104"/>
        <v>-1.7499999999999998E-5</v>
      </c>
      <c r="J286" s="205">
        <f t="shared" si="104"/>
        <v>-1.7499999999999998E-5</v>
      </c>
      <c r="K286" s="205">
        <f t="shared" si="104"/>
        <v>-1.7499999999999998E-5</v>
      </c>
      <c r="L286" s="206">
        <f t="shared" si="104"/>
        <v>-1.7499999999999998E-5</v>
      </c>
    </row>
    <row r="287" spans="2:12" s="19" customFormat="1" x14ac:dyDescent="0.25">
      <c r="B287" s="158" t="s">
        <v>162</v>
      </c>
      <c r="C287" s="21"/>
      <c r="D287" s="205">
        <f t="shared" ref="D287:L287" si="105">((D160-$C$225)*$C$211)/10^3</f>
        <v>-1.7499999999999998E-5</v>
      </c>
      <c r="E287" s="205">
        <f t="shared" si="105"/>
        <v>-1.7499999999999998E-5</v>
      </c>
      <c r="F287" s="205">
        <f t="shared" si="105"/>
        <v>-1.7499999999999998E-5</v>
      </c>
      <c r="G287" s="205">
        <f t="shared" si="105"/>
        <v>-1.7499999999999998E-5</v>
      </c>
      <c r="H287" s="205">
        <f t="shared" si="105"/>
        <v>-1.7499999999999998E-5</v>
      </c>
      <c r="I287" s="205">
        <f t="shared" si="105"/>
        <v>-1.7499999999999998E-5</v>
      </c>
      <c r="J287" s="205">
        <f t="shared" si="105"/>
        <v>-1.7499999999999998E-5</v>
      </c>
      <c r="K287" s="205">
        <f t="shared" si="105"/>
        <v>-1.7499999999999998E-5</v>
      </c>
      <c r="L287" s="206">
        <f t="shared" si="105"/>
        <v>-1.7499999999999998E-5</v>
      </c>
    </row>
    <row r="288" spans="2:12" s="19" customFormat="1" x14ac:dyDescent="0.25">
      <c r="B288" s="158" t="s">
        <v>163</v>
      </c>
      <c r="C288" s="21"/>
      <c r="D288" s="22">
        <f t="shared" ref="D288:L288" si="106">((D161-$C$225)*$C$211)/10^3</f>
        <v>140.72998250000001</v>
      </c>
      <c r="E288" s="22">
        <f t="shared" si="106"/>
        <v>121.7099825</v>
      </c>
      <c r="F288" s="22">
        <f t="shared" si="106"/>
        <v>102.11998249999999</v>
      </c>
      <c r="G288" s="22">
        <f t="shared" si="106"/>
        <v>100.22998249999999</v>
      </c>
      <c r="H288" s="22">
        <f t="shared" si="106"/>
        <v>114.56998249999999</v>
      </c>
      <c r="I288" s="22">
        <f t="shared" si="106"/>
        <v>158.84998250000001</v>
      </c>
      <c r="J288" s="22">
        <f t="shared" si="106"/>
        <v>175.58998250000005</v>
      </c>
      <c r="K288" s="22">
        <f t="shared" si="106"/>
        <v>185.30998250000002</v>
      </c>
      <c r="L288" s="133">
        <f t="shared" si="106"/>
        <v>176.72998249999995</v>
      </c>
    </row>
    <row r="289" spans="2:12" s="19" customFormat="1" x14ac:dyDescent="0.25">
      <c r="B289" s="158" t="s">
        <v>164</v>
      </c>
      <c r="C289" s="21"/>
      <c r="D289" s="205">
        <f t="shared" ref="D289:L289" si="107">((D162-$C$225)*$C$211)/10^3</f>
        <v>-1.7499999999999998E-5</v>
      </c>
      <c r="E289" s="205">
        <f t="shared" si="107"/>
        <v>-1.7499999999999998E-5</v>
      </c>
      <c r="F289" s="205">
        <f t="shared" si="107"/>
        <v>-1.7499999999999998E-5</v>
      </c>
      <c r="G289" s="205">
        <f t="shared" si="107"/>
        <v>-1.7499999999999998E-5</v>
      </c>
      <c r="H289" s="205">
        <f t="shared" si="107"/>
        <v>-1.7499999999999998E-5</v>
      </c>
      <c r="I289" s="205">
        <f t="shared" si="107"/>
        <v>-1.7499999999999998E-5</v>
      </c>
      <c r="J289" s="205">
        <f t="shared" si="107"/>
        <v>-1.7499999999999998E-5</v>
      </c>
      <c r="K289" s="205">
        <f t="shared" si="107"/>
        <v>-1.7499999999999998E-5</v>
      </c>
      <c r="L289" s="206">
        <f t="shared" si="107"/>
        <v>-1.7499999999999998E-5</v>
      </c>
    </row>
    <row r="290" spans="2:12" s="19" customFormat="1" x14ac:dyDescent="0.25">
      <c r="B290" s="158" t="s">
        <v>165</v>
      </c>
      <c r="C290" s="21"/>
      <c r="D290" s="205">
        <f t="shared" ref="D290:L290" si="108">((D163-$C$225)*$C$211)/10^3</f>
        <v>-1.7499999999999998E-5</v>
      </c>
      <c r="E290" s="205">
        <f t="shared" si="108"/>
        <v>-1.7499999999999998E-5</v>
      </c>
      <c r="F290" s="205">
        <f t="shared" si="108"/>
        <v>-1.7499999999999998E-5</v>
      </c>
      <c r="G290" s="205">
        <f t="shared" si="108"/>
        <v>-1.7499999999999998E-5</v>
      </c>
      <c r="H290" s="205">
        <f t="shared" si="108"/>
        <v>-1.7499999999999998E-5</v>
      </c>
      <c r="I290" s="205">
        <f t="shared" si="108"/>
        <v>-1.7499999999999998E-5</v>
      </c>
      <c r="J290" s="205">
        <f t="shared" si="108"/>
        <v>-1.7499999999999998E-5</v>
      </c>
      <c r="K290" s="205">
        <f t="shared" si="108"/>
        <v>-1.7499999999999998E-5</v>
      </c>
      <c r="L290" s="206">
        <f t="shared" si="108"/>
        <v>-1.7499999999999998E-5</v>
      </c>
    </row>
    <row r="291" spans="2:12" s="19" customFormat="1" x14ac:dyDescent="0.25">
      <c r="B291" s="158" t="s">
        <v>166</v>
      </c>
      <c r="C291" s="21"/>
      <c r="D291" s="205">
        <f t="shared" ref="D291:L291" si="109">((D164-$C$225)*$C$211)/10^3</f>
        <v>-1.7499999999999998E-5</v>
      </c>
      <c r="E291" s="205">
        <f t="shared" si="109"/>
        <v>-1.7499999999999998E-5</v>
      </c>
      <c r="F291" s="205">
        <f t="shared" si="109"/>
        <v>-1.7499999999999998E-5</v>
      </c>
      <c r="G291" s="205">
        <f t="shared" si="109"/>
        <v>-1.7499999999999998E-5</v>
      </c>
      <c r="H291" s="205">
        <f t="shared" si="109"/>
        <v>-1.7499999999999998E-5</v>
      </c>
      <c r="I291" s="205">
        <f t="shared" si="109"/>
        <v>-1.7499999999999998E-5</v>
      </c>
      <c r="J291" s="205">
        <f t="shared" si="109"/>
        <v>-1.7499999999999998E-5</v>
      </c>
      <c r="K291" s="205">
        <f t="shared" si="109"/>
        <v>-1.7499999999999998E-5</v>
      </c>
      <c r="L291" s="206">
        <f t="shared" si="109"/>
        <v>-1.7499999999999998E-5</v>
      </c>
    </row>
    <row r="292" spans="2:12" s="19" customFormat="1" x14ac:dyDescent="0.25">
      <c r="B292" s="158" t="s">
        <v>167</v>
      </c>
      <c r="C292" s="21"/>
      <c r="D292" s="205">
        <f t="shared" ref="D292:L292" si="110">((D165-$C$225)*$C$211)/10^3</f>
        <v>-1.7499999999999998E-5</v>
      </c>
      <c r="E292" s="205">
        <f t="shared" si="110"/>
        <v>-1.7499999999999998E-5</v>
      </c>
      <c r="F292" s="205">
        <f t="shared" si="110"/>
        <v>-1.7499999999999998E-5</v>
      </c>
      <c r="G292" s="205">
        <f t="shared" si="110"/>
        <v>-1.7499999999999998E-5</v>
      </c>
      <c r="H292" s="205">
        <f t="shared" si="110"/>
        <v>-1.7499999999999998E-5</v>
      </c>
      <c r="I292" s="205">
        <f t="shared" si="110"/>
        <v>-1.7499999999999998E-5</v>
      </c>
      <c r="J292" s="205">
        <f t="shared" si="110"/>
        <v>-1.7499999999999998E-5</v>
      </c>
      <c r="K292" s="205">
        <f t="shared" si="110"/>
        <v>-1.7499999999999998E-5</v>
      </c>
      <c r="L292" s="206">
        <f t="shared" si="110"/>
        <v>-1.7499999999999998E-5</v>
      </c>
    </row>
    <row r="293" spans="2:12" s="19" customFormat="1" x14ac:dyDescent="0.25">
      <c r="B293" s="158" t="s">
        <v>168</v>
      </c>
      <c r="C293" s="21"/>
      <c r="D293" s="22">
        <f t="shared" ref="D293:L293" si="111">((D166-$C$225)*$C$211)/10^3</f>
        <v>670.37758250000002</v>
      </c>
      <c r="E293" s="22">
        <f t="shared" si="111"/>
        <v>845.78998249999995</v>
      </c>
      <c r="F293" s="22">
        <f t="shared" si="111"/>
        <v>970.58998249999979</v>
      </c>
      <c r="G293" s="22">
        <f t="shared" si="111"/>
        <v>905.30998249999993</v>
      </c>
      <c r="H293" s="22">
        <f t="shared" si="111"/>
        <v>992.57998250000014</v>
      </c>
      <c r="I293" s="22">
        <f t="shared" si="111"/>
        <v>1138.3499824999999</v>
      </c>
      <c r="J293" s="22">
        <f t="shared" si="111"/>
        <v>1188.9899825</v>
      </c>
      <c r="K293" s="22">
        <f t="shared" si="111"/>
        <v>1109.9399824999998</v>
      </c>
      <c r="L293" s="133">
        <f t="shared" si="111"/>
        <v>1085.7899825</v>
      </c>
    </row>
    <row r="294" spans="2:12" s="19" customFormat="1" x14ac:dyDescent="0.25">
      <c r="B294" s="158" t="s">
        <v>169</v>
      </c>
      <c r="C294" s="21"/>
      <c r="D294" s="205">
        <f t="shared" ref="D294:L294" si="112">((D167-$C$225)*$C$211)/10^3</f>
        <v>-1.7499999999999998E-5</v>
      </c>
      <c r="E294" s="205">
        <f t="shared" si="112"/>
        <v>-1.7499999999999998E-5</v>
      </c>
      <c r="F294" s="205">
        <f t="shared" si="112"/>
        <v>-1.7499999999999998E-5</v>
      </c>
      <c r="G294" s="205">
        <f t="shared" si="112"/>
        <v>-1.7499999999999998E-5</v>
      </c>
      <c r="H294" s="205">
        <f t="shared" si="112"/>
        <v>-1.7499999999999998E-5</v>
      </c>
      <c r="I294" s="205">
        <f t="shared" si="112"/>
        <v>-1.7499999999999998E-5</v>
      </c>
      <c r="J294" s="205">
        <f t="shared" si="112"/>
        <v>-1.7499999999999998E-5</v>
      </c>
      <c r="K294" s="205">
        <f t="shared" si="112"/>
        <v>-1.7499999999999998E-5</v>
      </c>
      <c r="L294" s="206">
        <f t="shared" si="112"/>
        <v>-1.7499999999999998E-5</v>
      </c>
    </row>
    <row r="295" spans="2:12" s="19" customFormat="1" x14ac:dyDescent="0.25">
      <c r="B295" s="158" t="s">
        <v>170</v>
      </c>
      <c r="C295" s="21"/>
      <c r="D295" s="205">
        <f t="shared" ref="D295:L295" si="113">((D168-$C$225)*$C$211)/10^3</f>
        <v>-1.7499999999999998E-5</v>
      </c>
      <c r="E295" s="205">
        <f t="shared" si="113"/>
        <v>-1.7499999999999998E-5</v>
      </c>
      <c r="F295" s="205">
        <f t="shared" si="113"/>
        <v>-1.7499999999999998E-5</v>
      </c>
      <c r="G295" s="205">
        <f t="shared" si="113"/>
        <v>-1.7499999999999998E-5</v>
      </c>
      <c r="H295" s="205">
        <f t="shared" si="113"/>
        <v>-1.7499999999999998E-5</v>
      </c>
      <c r="I295" s="205">
        <f t="shared" si="113"/>
        <v>-1.7499999999999998E-5</v>
      </c>
      <c r="J295" s="205">
        <f t="shared" si="113"/>
        <v>-1.7499999999999998E-5</v>
      </c>
      <c r="K295" s="205">
        <f t="shared" si="113"/>
        <v>-1.7499999999999998E-5</v>
      </c>
      <c r="L295" s="206">
        <f t="shared" si="113"/>
        <v>-1.7499999999999998E-5</v>
      </c>
    </row>
    <row r="296" spans="2:12" s="19" customFormat="1" x14ac:dyDescent="0.25">
      <c r="B296" s="158" t="s">
        <v>171</v>
      </c>
      <c r="C296" s="21"/>
      <c r="D296" s="205">
        <f t="shared" ref="D296:L296" si="114">((D169-$C$225)*$C$211)/10^3</f>
        <v>-1.7499999999999998E-5</v>
      </c>
      <c r="E296" s="205">
        <f t="shared" si="114"/>
        <v>-1.7499999999999998E-5</v>
      </c>
      <c r="F296" s="205">
        <f t="shared" si="114"/>
        <v>-1.7499999999999998E-5</v>
      </c>
      <c r="G296" s="205">
        <f t="shared" si="114"/>
        <v>-1.7499999999999998E-5</v>
      </c>
      <c r="H296" s="205">
        <f t="shared" si="114"/>
        <v>-1.7499999999999998E-5</v>
      </c>
      <c r="I296" s="205">
        <f t="shared" si="114"/>
        <v>-1.7499999999999998E-5</v>
      </c>
      <c r="J296" s="205">
        <f t="shared" si="114"/>
        <v>-1.7499999999999998E-5</v>
      </c>
      <c r="K296" s="205">
        <f t="shared" si="114"/>
        <v>-1.7499999999999998E-5</v>
      </c>
      <c r="L296" s="206">
        <f t="shared" si="114"/>
        <v>-1.7499999999999998E-5</v>
      </c>
    </row>
    <row r="297" spans="2:12" s="19" customFormat="1" x14ac:dyDescent="0.25">
      <c r="B297" s="158" t="s">
        <v>172</v>
      </c>
      <c r="C297" s="21"/>
      <c r="D297" s="205">
        <f t="shared" ref="D297:L297" si="115">((D170-$C$225)*$C$211)/10^3</f>
        <v>-1.7499999999999998E-5</v>
      </c>
      <c r="E297" s="205">
        <f t="shared" si="115"/>
        <v>-1.7499999999999998E-5</v>
      </c>
      <c r="F297" s="205">
        <f t="shared" si="115"/>
        <v>-1.7499999999999998E-5</v>
      </c>
      <c r="G297" s="205">
        <f t="shared" si="115"/>
        <v>-1.7499999999999998E-5</v>
      </c>
      <c r="H297" s="205">
        <f t="shared" si="115"/>
        <v>-1.7499999999999998E-5</v>
      </c>
      <c r="I297" s="205">
        <f t="shared" si="115"/>
        <v>-1.7499999999999998E-5</v>
      </c>
      <c r="J297" s="205">
        <f t="shared" si="115"/>
        <v>-1.7499999999999998E-5</v>
      </c>
      <c r="K297" s="205">
        <f t="shared" si="115"/>
        <v>-1.7499999999999998E-5</v>
      </c>
      <c r="L297" s="206">
        <f t="shared" si="115"/>
        <v>-1.7499999999999998E-5</v>
      </c>
    </row>
    <row r="298" spans="2:12" s="19" customFormat="1" x14ac:dyDescent="0.25">
      <c r="B298" s="158" t="s">
        <v>173</v>
      </c>
      <c r="C298" s="21"/>
      <c r="D298" s="22">
        <f t="shared" ref="D298:L298" si="116">((D171-$C$225)*$C$211)/10^3</f>
        <v>321.02998250000002</v>
      </c>
      <c r="E298" s="22">
        <f t="shared" si="116"/>
        <v>266.39998250000002</v>
      </c>
      <c r="F298" s="22">
        <f t="shared" si="116"/>
        <v>131.18998250000001</v>
      </c>
      <c r="G298" s="22">
        <f t="shared" si="116"/>
        <v>51.449982500000004</v>
      </c>
      <c r="H298" s="22">
        <f t="shared" si="116"/>
        <v>79.169982500000032</v>
      </c>
      <c r="I298" s="22">
        <f t="shared" si="116"/>
        <v>209.60998249999994</v>
      </c>
      <c r="J298" s="22">
        <f t="shared" si="116"/>
        <v>224.57998250000003</v>
      </c>
      <c r="K298" s="22">
        <f t="shared" si="116"/>
        <v>246.92998249999999</v>
      </c>
      <c r="L298" s="133">
        <f t="shared" si="116"/>
        <v>192.41998250000003</v>
      </c>
    </row>
    <row r="299" spans="2:12" s="19" customFormat="1" x14ac:dyDescent="0.25">
      <c r="B299" s="158" t="s">
        <v>193</v>
      </c>
      <c r="C299" s="21"/>
      <c r="D299" s="205">
        <f t="shared" ref="D299:L299" si="117">((D172-$C$225)*$C$211)/10^3</f>
        <v>-1.7499999999999998E-5</v>
      </c>
      <c r="E299" s="205">
        <f t="shared" si="117"/>
        <v>-1.7499999999999998E-5</v>
      </c>
      <c r="F299" s="205">
        <f t="shared" si="117"/>
        <v>-1.7499999999999998E-5</v>
      </c>
      <c r="G299" s="205">
        <f t="shared" si="117"/>
        <v>-1.7499999999999998E-5</v>
      </c>
      <c r="H299" s="205">
        <f t="shared" si="117"/>
        <v>-1.7499999999999998E-5</v>
      </c>
      <c r="I299" s="205">
        <f t="shared" si="117"/>
        <v>-1.7499999999999998E-5</v>
      </c>
      <c r="J299" s="205">
        <f t="shared" si="117"/>
        <v>-1.7499999999999998E-5</v>
      </c>
      <c r="K299" s="205">
        <f t="shared" si="117"/>
        <v>-1.7499999999999998E-5</v>
      </c>
      <c r="L299" s="206">
        <f t="shared" si="117"/>
        <v>-1.7499999999999998E-5</v>
      </c>
    </row>
    <row r="300" spans="2:12" s="19" customFormat="1" x14ac:dyDescent="0.25">
      <c r="B300" s="158" t="s">
        <v>174</v>
      </c>
      <c r="C300" s="21"/>
      <c r="D300" s="205">
        <f t="shared" ref="D300:L300" si="118">((D173-$C$225)*$C$211)/10^3</f>
        <v>-1.7499999999999998E-5</v>
      </c>
      <c r="E300" s="205">
        <f t="shared" si="118"/>
        <v>-1.7499999999999998E-5</v>
      </c>
      <c r="F300" s="205">
        <f t="shared" si="118"/>
        <v>-1.7499999999999998E-5</v>
      </c>
      <c r="G300" s="205">
        <f t="shared" si="118"/>
        <v>-1.7499999999999998E-5</v>
      </c>
      <c r="H300" s="205">
        <f t="shared" si="118"/>
        <v>-1.7499999999999998E-5</v>
      </c>
      <c r="I300" s="205">
        <f t="shared" si="118"/>
        <v>-1.7499999999999998E-5</v>
      </c>
      <c r="J300" s="205">
        <f t="shared" si="118"/>
        <v>-1.7499999999999998E-5</v>
      </c>
      <c r="K300" s="205">
        <f t="shared" si="118"/>
        <v>-1.7499999999999998E-5</v>
      </c>
      <c r="L300" s="206">
        <f t="shared" si="118"/>
        <v>-1.7499999999999998E-5</v>
      </c>
    </row>
    <row r="301" spans="2:12" s="19" customFormat="1" x14ac:dyDescent="0.25">
      <c r="B301" s="158" t="s">
        <v>175</v>
      </c>
      <c r="C301" s="21"/>
      <c r="D301" s="205">
        <f t="shared" ref="D301:L301" si="119">((D174-$C$225)*$C$211)/10^3</f>
        <v>-1.7499999999999998E-5</v>
      </c>
      <c r="E301" s="205">
        <f t="shared" si="119"/>
        <v>-1.7499999999999998E-5</v>
      </c>
      <c r="F301" s="205">
        <f t="shared" si="119"/>
        <v>-1.7499999999999998E-5</v>
      </c>
      <c r="G301" s="205">
        <f t="shared" si="119"/>
        <v>-1.7499999999999998E-5</v>
      </c>
      <c r="H301" s="205">
        <f t="shared" si="119"/>
        <v>-1.7499999999999998E-5</v>
      </c>
      <c r="I301" s="205">
        <f t="shared" si="119"/>
        <v>-1.7499999999999998E-5</v>
      </c>
      <c r="J301" s="205">
        <f t="shared" si="119"/>
        <v>-1.7499999999999998E-5</v>
      </c>
      <c r="K301" s="205">
        <f t="shared" si="119"/>
        <v>-1.7499999999999998E-5</v>
      </c>
      <c r="L301" s="206">
        <f t="shared" si="119"/>
        <v>-1.7499999999999998E-5</v>
      </c>
    </row>
    <row r="302" spans="2:12" s="19" customFormat="1" x14ac:dyDescent="0.25">
      <c r="B302" s="158" t="s">
        <v>176</v>
      </c>
      <c r="C302" s="21"/>
      <c r="D302" s="205">
        <f t="shared" ref="D302:L302" si="120">((D175-$C$225)*$C$211)/10^3</f>
        <v>-1.7499999999999998E-5</v>
      </c>
      <c r="E302" s="205">
        <f t="shared" si="120"/>
        <v>-1.7499999999999998E-5</v>
      </c>
      <c r="F302" s="205">
        <f t="shared" si="120"/>
        <v>-1.7499999999999998E-5</v>
      </c>
      <c r="G302" s="205">
        <f t="shared" si="120"/>
        <v>-1.7499999999999998E-5</v>
      </c>
      <c r="H302" s="205">
        <f t="shared" si="120"/>
        <v>-1.7499999999999998E-5</v>
      </c>
      <c r="I302" s="205">
        <f t="shared" si="120"/>
        <v>-1.7499999999999998E-5</v>
      </c>
      <c r="J302" s="205">
        <f t="shared" si="120"/>
        <v>-1.7499999999999998E-5</v>
      </c>
      <c r="K302" s="205">
        <f t="shared" si="120"/>
        <v>-1.7499999999999998E-5</v>
      </c>
      <c r="L302" s="206">
        <f t="shared" si="120"/>
        <v>-1.7499999999999998E-5</v>
      </c>
    </row>
    <row r="303" spans="2:12" s="19" customFormat="1" x14ac:dyDescent="0.25">
      <c r="B303" s="158" t="s">
        <v>177</v>
      </c>
      <c r="C303" s="21"/>
      <c r="D303" s="22">
        <f t="shared" ref="D303:L303" si="121">((D176-$C$225)*$C$211)/10^3</f>
        <v>324.6479824999999</v>
      </c>
      <c r="E303" s="22">
        <f t="shared" si="121"/>
        <v>466.28998250000006</v>
      </c>
      <c r="F303" s="22">
        <f t="shared" si="121"/>
        <v>340.70998250000002</v>
      </c>
      <c r="G303" s="22">
        <f t="shared" si="121"/>
        <v>252.92998249999999</v>
      </c>
      <c r="H303" s="22">
        <f t="shared" si="121"/>
        <v>244.25998250000004</v>
      </c>
      <c r="I303" s="22">
        <f t="shared" si="121"/>
        <v>276.11998250000011</v>
      </c>
      <c r="J303" s="22">
        <f t="shared" si="121"/>
        <v>260.09998250000007</v>
      </c>
      <c r="K303" s="22">
        <f t="shared" si="121"/>
        <v>219.9599825</v>
      </c>
      <c r="L303" s="133">
        <f t="shared" si="121"/>
        <v>210.77998250000005</v>
      </c>
    </row>
    <row r="304" spans="2:12" s="19" customFormat="1" x14ac:dyDescent="0.25">
      <c r="B304" s="472" t="s">
        <v>632</v>
      </c>
      <c r="C304" s="162"/>
      <c r="D304" s="196">
        <f>SUM(D268:D303)</f>
        <v>4336.334969999999</v>
      </c>
      <c r="E304" s="196">
        <f t="shared" ref="E304" si="122">SUM(E268:E303)</f>
        <v>4830.9893700000039</v>
      </c>
      <c r="F304" s="196">
        <f t="shared" ref="F304" si="123">SUM(F268:F303)</f>
        <v>4266.8693699999994</v>
      </c>
      <c r="G304" s="196">
        <f t="shared" ref="G304" si="124">SUM(G268:G303)</f>
        <v>3741.9293699999994</v>
      </c>
      <c r="H304" s="196">
        <f t="shared" ref="H304" si="125">SUM(H268:H303)</f>
        <v>4409.9693700000007</v>
      </c>
      <c r="I304" s="196">
        <f t="shared" ref="I304" si="126">SUM(I268:I303)</f>
        <v>4655.8493700000035</v>
      </c>
      <c r="J304" s="196">
        <f t="shared" ref="J304" si="127">SUM(J268:J303)</f>
        <v>4465.4993700000014</v>
      </c>
      <c r="K304" s="196">
        <f t="shared" ref="K304" si="128">SUM(K268:K303)</f>
        <v>4200.599369999999</v>
      </c>
      <c r="L304" s="197">
        <f t="shared" ref="L304" si="129">SUM(L268:L303)</f>
        <v>3986.7893699999995</v>
      </c>
    </row>
    <row r="305" spans="2:13" s="62" customFormat="1" x14ac:dyDescent="0.25">
      <c r="B305" s="43"/>
      <c r="C305" s="43"/>
      <c r="D305" s="43"/>
      <c r="E305" s="43"/>
      <c r="F305" s="63"/>
      <c r="G305" s="63"/>
      <c r="H305" s="63"/>
      <c r="I305" s="63"/>
      <c r="J305" s="63"/>
      <c r="K305" s="63"/>
      <c r="L305" s="63"/>
    </row>
    <row r="306" spans="2:13" x14ac:dyDescent="0.25">
      <c r="B306" s="14"/>
      <c r="C306" s="15"/>
      <c r="D306" s="15"/>
      <c r="E306" s="15"/>
    </row>
    <row r="307" spans="2:13" s="19" customFormat="1" x14ac:dyDescent="0.25">
      <c r="B307" s="16" t="s">
        <v>54</v>
      </c>
      <c r="C307" s="17" t="s">
        <v>55</v>
      </c>
      <c r="D307" s="17">
        <v>2005</v>
      </c>
      <c r="E307" s="17">
        <v>2006</v>
      </c>
      <c r="F307" s="17">
        <v>2007</v>
      </c>
      <c r="G307" s="17">
        <v>2008</v>
      </c>
      <c r="H307" s="17">
        <v>2009</v>
      </c>
      <c r="I307" s="17">
        <v>2010</v>
      </c>
      <c r="J307" s="17">
        <v>2011</v>
      </c>
      <c r="K307" s="17">
        <v>2012</v>
      </c>
      <c r="L307" s="18">
        <v>2013</v>
      </c>
    </row>
    <row r="308" spans="2:13" s="62" customFormat="1" x14ac:dyDescent="0.25">
      <c r="B308" s="23" t="s">
        <v>23</v>
      </c>
      <c r="C308" s="24" t="s">
        <v>11</v>
      </c>
      <c r="D308" s="64">
        <v>0</v>
      </c>
      <c r="E308" s="64">
        <v>0</v>
      </c>
      <c r="F308" s="64">
        <v>0</v>
      </c>
      <c r="G308" s="64">
        <v>0</v>
      </c>
      <c r="H308" s="64">
        <v>0</v>
      </c>
      <c r="I308" s="64">
        <v>0</v>
      </c>
      <c r="J308" s="64">
        <v>0</v>
      </c>
      <c r="K308" s="64">
        <v>0</v>
      </c>
      <c r="L308" s="65">
        <v>0</v>
      </c>
    </row>
    <row r="309" spans="2:13" x14ac:dyDescent="0.25">
      <c r="B309" s="66"/>
      <c r="C309" s="67"/>
      <c r="D309" s="67"/>
      <c r="E309" s="67"/>
      <c r="F309" s="35"/>
      <c r="G309" s="35"/>
      <c r="H309" s="35"/>
      <c r="I309" s="35"/>
      <c r="J309" s="35"/>
      <c r="K309" s="35"/>
      <c r="L309" s="35"/>
    </row>
    <row r="310" spans="2:13" x14ac:dyDescent="0.25">
      <c r="B310" s="35"/>
      <c r="C310" s="35"/>
      <c r="D310" s="35"/>
      <c r="E310" s="35"/>
      <c r="F310" s="35"/>
      <c r="G310" s="35"/>
      <c r="H310" s="35"/>
      <c r="I310" s="35"/>
      <c r="J310" s="35"/>
      <c r="K310" s="35"/>
      <c r="L310" s="35"/>
    </row>
    <row r="311" spans="2:13" s="19" customFormat="1" x14ac:dyDescent="0.25">
      <c r="B311" s="16" t="s">
        <v>102</v>
      </c>
      <c r="C311" s="17" t="s">
        <v>92</v>
      </c>
      <c r="D311" s="17">
        <v>2005</v>
      </c>
      <c r="E311" s="17">
        <v>2006</v>
      </c>
      <c r="F311" s="17">
        <v>2007</v>
      </c>
      <c r="G311" s="17">
        <v>2008</v>
      </c>
      <c r="H311" s="17">
        <v>2009</v>
      </c>
      <c r="I311" s="17">
        <v>2010</v>
      </c>
      <c r="J311" s="17">
        <v>2011</v>
      </c>
      <c r="K311" s="17">
        <v>2012</v>
      </c>
      <c r="L311" s="18">
        <v>2013</v>
      </c>
    </row>
    <row r="312" spans="2:13" s="19" customFormat="1" x14ac:dyDescent="0.25">
      <c r="B312" s="159" t="s">
        <v>20</v>
      </c>
      <c r="C312" s="68"/>
      <c r="D312" s="180"/>
      <c r="E312" s="180"/>
      <c r="F312" s="180"/>
      <c r="G312" s="180"/>
      <c r="H312" s="180"/>
      <c r="I312" s="180"/>
      <c r="J312" s="180"/>
      <c r="K312" s="180"/>
      <c r="L312" s="181"/>
      <c r="M312" s="172"/>
    </row>
    <row r="313" spans="2:13" s="19" customFormat="1" x14ac:dyDescent="0.25">
      <c r="B313" s="158" t="s">
        <v>143</v>
      </c>
      <c r="C313" s="21"/>
      <c r="D313" s="205">
        <f t="shared" ref="D313:L313" si="130">D230*(1-$F$308)</f>
        <v>-1.7499999999999998E-5</v>
      </c>
      <c r="E313" s="205">
        <f t="shared" si="130"/>
        <v>-1.7499999999999998E-5</v>
      </c>
      <c r="F313" s="205">
        <f t="shared" si="130"/>
        <v>-1.7499999999999998E-5</v>
      </c>
      <c r="G313" s="205">
        <f t="shared" si="130"/>
        <v>-1.7499999999999998E-5</v>
      </c>
      <c r="H313" s="205">
        <f t="shared" si="130"/>
        <v>-1.7499999999999998E-5</v>
      </c>
      <c r="I313" s="205">
        <f t="shared" si="130"/>
        <v>-1.7499999999999998E-5</v>
      </c>
      <c r="J313" s="205">
        <f t="shared" si="130"/>
        <v>-1.7499999999999998E-5</v>
      </c>
      <c r="K313" s="205">
        <f t="shared" si="130"/>
        <v>-1.7499999999999998E-5</v>
      </c>
      <c r="L313" s="206">
        <f t="shared" si="130"/>
        <v>-1.7499999999999998E-5</v>
      </c>
    </row>
    <row r="314" spans="2:13" s="19" customFormat="1" x14ac:dyDescent="0.25">
      <c r="B314" s="158" t="s">
        <v>144</v>
      </c>
      <c r="C314" s="21"/>
      <c r="D314" s="22">
        <f t="shared" ref="D314:L314" si="131">D231*(1-$F$308)</f>
        <v>1183.1813825000002</v>
      </c>
      <c r="E314" s="22">
        <f t="shared" si="131"/>
        <v>1198.5899824999999</v>
      </c>
      <c r="F314" s="22">
        <f t="shared" si="131"/>
        <v>1142.7299825000002</v>
      </c>
      <c r="G314" s="22">
        <f t="shared" si="131"/>
        <v>1137.5399824999997</v>
      </c>
      <c r="H314" s="22">
        <f t="shared" si="131"/>
        <v>1265.4899825</v>
      </c>
      <c r="I314" s="22">
        <f t="shared" si="131"/>
        <v>1344.4199824999998</v>
      </c>
      <c r="J314" s="22">
        <f t="shared" si="131"/>
        <v>1324.4699825000005</v>
      </c>
      <c r="K314" s="22">
        <f t="shared" si="131"/>
        <v>1313.9099824999998</v>
      </c>
      <c r="L314" s="133">
        <f t="shared" si="131"/>
        <v>1314.9899824999998</v>
      </c>
    </row>
    <row r="315" spans="2:13" s="19" customFormat="1" x14ac:dyDescent="0.25">
      <c r="B315" s="158" t="s">
        <v>145</v>
      </c>
      <c r="C315" s="21"/>
      <c r="D315" s="205">
        <f t="shared" ref="D315:L315" si="132">D232*(1-$F$308)</f>
        <v>-1.7499999999999998E-5</v>
      </c>
      <c r="E315" s="205">
        <f t="shared" si="132"/>
        <v>-1.7499999999999998E-5</v>
      </c>
      <c r="F315" s="205">
        <f t="shared" si="132"/>
        <v>-1.7499999999999998E-5</v>
      </c>
      <c r="G315" s="205">
        <f t="shared" si="132"/>
        <v>-1.7499999999999998E-5</v>
      </c>
      <c r="H315" s="205">
        <f t="shared" si="132"/>
        <v>-1.7499999999999998E-5</v>
      </c>
      <c r="I315" s="205">
        <f t="shared" si="132"/>
        <v>-1.7499999999999998E-5</v>
      </c>
      <c r="J315" s="205">
        <f t="shared" si="132"/>
        <v>-1.7499999999999998E-5</v>
      </c>
      <c r="K315" s="205">
        <f t="shared" si="132"/>
        <v>-1.7499999999999998E-5</v>
      </c>
      <c r="L315" s="206">
        <f t="shared" si="132"/>
        <v>-1.7499999999999998E-5</v>
      </c>
    </row>
    <row r="316" spans="2:13" s="19" customFormat="1" x14ac:dyDescent="0.25">
      <c r="B316" s="158" t="s">
        <v>146</v>
      </c>
      <c r="C316" s="21"/>
      <c r="D316" s="22">
        <f t="shared" ref="D316:L316" si="133">D233*(1-$F$308)</f>
        <v>132.65998250000001</v>
      </c>
      <c r="E316" s="22">
        <f t="shared" si="133"/>
        <v>161.99998250000002</v>
      </c>
      <c r="F316" s="22">
        <f t="shared" si="133"/>
        <v>178.76998250000003</v>
      </c>
      <c r="G316" s="22">
        <f t="shared" si="133"/>
        <v>123.7499825</v>
      </c>
      <c r="H316" s="22">
        <f t="shared" si="133"/>
        <v>154.25998250000001</v>
      </c>
      <c r="I316" s="22">
        <f t="shared" si="133"/>
        <v>160.70998249999997</v>
      </c>
      <c r="J316" s="22">
        <f t="shared" si="133"/>
        <v>154.7099825</v>
      </c>
      <c r="K316" s="22">
        <f t="shared" si="133"/>
        <v>201.80998250000002</v>
      </c>
      <c r="L316" s="133">
        <f t="shared" si="133"/>
        <v>265.58998250000008</v>
      </c>
    </row>
    <row r="317" spans="2:13" s="19" customFormat="1" x14ac:dyDescent="0.25">
      <c r="B317" s="158" t="s">
        <v>147</v>
      </c>
      <c r="C317" s="21"/>
      <c r="D317" s="205">
        <f t="shared" ref="D317:L317" si="134">D234*(1-$F$308)</f>
        <v>-1.7499999999999998E-5</v>
      </c>
      <c r="E317" s="205">
        <f t="shared" si="134"/>
        <v>-1.7499999999999998E-5</v>
      </c>
      <c r="F317" s="205">
        <f t="shared" si="134"/>
        <v>-1.7499999999999998E-5</v>
      </c>
      <c r="G317" s="205">
        <f t="shared" si="134"/>
        <v>-1.7499999999999998E-5</v>
      </c>
      <c r="H317" s="205">
        <f t="shared" si="134"/>
        <v>-1.7499999999999998E-5</v>
      </c>
      <c r="I317" s="205">
        <f t="shared" si="134"/>
        <v>-1.7499999999999998E-5</v>
      </c>
      <c r="J317" s="205">
        <f t="shared" si="134"/>
        <v>-1.7499999999999998E-5</v>
      </c>
      <c r="K317" s="205">
        <f t="shared" si="134"/>
        <v>-1.7499999999999998E-5</v>
      </c>
      <c r="L317" s="206">
        <f t="shared" si="134"/>
        <v>-1.7499999999999998E-5</v>
      </c>
    </row>
    <row r="318" spans="2:13" s="19" customFormat="1" x14ac:dyDescent="0.25">
      <c r="B318" s="158" t="s">
        <v>148</v>
      </c>
      <c r="C318" s="21"/>
      <c r="D318" s="205">
        <f t="shared" ref="D318:L318" si="135">D235*(1-$F$308)</f>
        <v>-1.7499999999999998E-5</v>
      </c>
      <c r="E318" s="205">
        <f t="shared" si="135"/>
        <v>-1.7499999999999998E-5</v>
      </c>
      <c r="F318" s="205">
        <f t="shared" si="135"/>
        <v>-1.7499999999999998E-5</v>
      </c>
      <c r="G318" s="205">
        <f t="shared" si="135"/>
        <v>-1.7499999999999998E-5</v>
      </c>
      <c r="H318" s="205">
        <f t="shared" si="135"/>
        <v>-1.7499999999999998E-5</v>
      </c>
      <c r="I318" s="205">
        <f t="shared" si="135"/>
        <v>-1.7499999999999998E-5</v>
      </c>
      <c r="J318" s="205">
        <f t="shared" si="135"/>
        <v>-1.7499999999999998E-5</v>
      </c>
      <c r="K318" s="205">
        <f t="shared" si="135"/>
        <v>-1.7499999999999998E-5</v>
      </c>
      <c r="L318" s="206">
        <f t="shared" si="135"/>
        <v>-1.7499999999999998E-5</v>
      </c>
    </row>
    <row r="319" spans="2:13" s="19" customFormat="1" x14ac:dyDescent="0.25">
      <c r="B319" s="158" t="s">
        <v>149</v>
      </c>
      <c r="C319" s="21"/>
      <c r="D319" s="205">
        <f t="shared" ref="D319:L319" si="136">D236*(1-$F$308)</f>
        <v>-1.7499999999999998E-5</v>
      </c>
      <c r="E319" s="205">
        <f t="shared" si="136"/>
        <v>-1.7499999999999998E-5</v>
      </c>
      <c r="F319" s="205">
        <f t="shared" si="136"/>
        <v>-1.7499999999999998E-5</v>
      </c>
      <c r="G319" s="205">
        <f t="shared" si="136"/>
        <v>-1.7499999999999998E-5</v>
      </c>
      <c r="H319" s="205">
        <f t="shared" si="136"/>
        <v>-1.7499999999999998E-5</v>
      </c>
      <c r="I319" s="205">
        <f t="shared" si="136"/>
        <v>-1.7499999999999998E-5</v>
      </c>
      <c r="J319" s="205">
        <f t="shared" si="136"/>
        <v>-1.7499999999999998E-5</v>
      </c>
      <c r="K319" s="205">
        <f t="shared" si="136"/>
        <v>-1.7499999999999998E-5</v>
      </c>
      <c r="L319" s="206">
        <f t="shared" si="136"/>
        <v>-1.7499999999999998E-5</v>
      </c>
    </row>
    <row r="320" spans="2:13" s="19" customFormat="1" x14ac:dyDescent="0.25">
      <c r="B320" s="158" t="s">
        <v>150</v>
      </c>
      <c r="C320" s="21"/>
      <c r="D320" s="205">
        <f t="shared" ref="D320:L320" si="137">D237*(1-$F$308)</f>
        <v>-1.7499999999999998E-5</v>
      </c>
      <c r="E320" s="205">
        <f t="shared" si="137"/>
        <v>-1.7499999999999998E-5</v>
      </c>
      <c r="F320" s="205">
        <f t="shared" si="137"/>
        <v>-1.7499999999999998E-5</v>
      </c>
      <c r="G320" s="205">
        <f t="shared" si="137"/>
        <v>-1.7499999999999998E-5</v>
      </c>
      <c r="H320" s="205">
        <f t="shared" si="137"/>
        <v>-1.7499999999999998E-5</v>
      </c>
      <c r="I320" s="205">
        <f t="shared" si="137"/>
        <v>-1.7499999999999998E-5</v>
      </c>
      <c r="J320" s="205">
        <f t="shared" si="137"/>
        <v>-1.7499999999999998E-5</v>
      </c>
      <c r="K320" s="205">
        <f t="shared" si="137"/>
        <v>-1.7499999999999998E-5</v>
      </c>
      <c r="L320" s="206">
        <f t="shared" si="137"/>
        <v>-1.7499999999999998E-5</v>
      </c>
    </row>
    <row r="321" spans="2:12" s="19" customFormat="1" x14ac:dyDescent="0.25">
      <c r="B321" s="158" t="s">
        <v>151</v>
      </c>
      <c r="C321" s="21"/>
      <c r="D321" s="205">
        <f t="shared" ref="D321:L321" si="138">D238*(1-$F$308)</f>
        <v>-1.7499999999999998E-5</v>
      </c>
      <c r="E321" s="205">
        <f t="shared" si="138"/>
        <v>-1.7499999999999998E-5</v>
      </c>
      <c r="F321" s="205">
        <f t="shared" si="138"/>
        <v>-1.7499999999999998E-5</v>
      </c>
      <c r="G321" s="205">
        <f t="shared" si="138"/>
        <v>-1.7499999999999998E-5</v>
      </c>
      <c r="H321" s="205">
        <f t="shared" si="138"/>
        <v>-1.7499999999999998E-5</v>
      </c>
      <c r="I321" s="205">
        <f t="shared" si="138"/>
        <v>-1.7499999999999998E-5</v>
      </c>
      <c r="J321" s="205">
        <f t="shared" si="138"/>
        <v>-1.7499999999999998E-5</v>
      </c>
      <c r="K321" s="205">
        <f t="shared" si="138"/>
        <v>-1.7499999999999998E-5</v>
      </c>
      <c r="L321" s="206">
        <f t="shared" si="138"/>
        <v>-1.7499999999999998E-5</v>
      </c>
    </row>
    <row r="322" spans="2:12" s="19" customFormat="1" x14ac:dyDescent="0.25">
      <c r="B322" s="158" t="s">
        <v>152</v>
      </c>
      <c r="C322" s="21"/>
      <c r="D322" s="205">
        <f t="shared" ref="D322:L322" si="139">D239*(1-$F$308)</f>
        <v>-1.7499999999999998E-5</v>
      </c>
      <c r="E322" s="205">
        <f t="shared" si="139"/>
        <v>-1.7499999999999998E-5</v>
      </c>
      <c r="F322" s="205">
        <f t="shared" si="139"/>
        <v>-1.7499999999999998E-5</v>
      </c>
      <c r="G322" s="205">
        <f t="shared" si="139"/>
        <v>-1.7499999999999998E-5</v>
      </c>
      <c r="H322" s="205">
        <f t="shared" si="139"/>
        <v>-1.7499999999999998E-5</v>
      </c>
      <c r="I322" s="205">
        <f t="shared" si="139"/>
        <v>-1.7499999999999998E-5</v>
      </c>
      <c r="J322" s="205">
        <f t="shared" si="139"/>
        <v>-1.7499999999999998E-5</v>
      </c>
      <c r="K322" s="205">
        <f t="shared" si="139"/>
        <v>-1.7499999999999998E-5</v>
      </c>
      <c r="L322" s="206">
        <f t="shared" si="139"/>
        <v>-1.7499999999999998E-5</v>
      </c>
    </row>
    <row r="323" spans="2:12" s="19" customFormat="1" x14ac:dyDescent="0.25">
      <c r="B323" s="158" t="s">
        <v>153</v>
      </c>
      <c r="C323" s="21"/>
      <c r="D323" s="22">
        <f t="shared" ref="D323:L323" si="140">D240*(1-$F$308)</f>
        <v>357.75718250000006</v>
      </c>
      <c r="E323" s="22">
        <f t="shared" si="140"/>
        <v>362.57998250000003</v>
      </c>
      <c r="F323" s="22">
        <f t="shared" si="140"/>
        <v>353.09998250000007</v>
      </c>
      <c r="G323" s="22">
        <f t="shared" si="140"/>
        <v>329.09998250000007</v>
      </c>
      <c r="H323" s="22">
        <f t="shared" si="140"/>
        <v>335.42998250000005</v>
      </c>
      <c r="I323" s="22">
        <f t="shared" si="140"/>
        <v>322.82998250000014</v>
      </c>
      <c r="J323" s="22">
        <f t="shared" si="140"/>
        <v>297.80998250000005</v>
      </c>
      <c r="K323" s="22">
        <f t="shared" si="140"/>
        <v>280.01998249999997</v>
      </c>
      <c r="L323" s="133">
        <f t="shared" si="140"/>
        <v>344.27998250000013</v>
      </c>
    </row>
    <row r="324" spans="2:12" s="19" customFormat="1" x14ac:dyDescent="0.25">
      <c r="B324" s="158" t="s">
        <v>154</v>
      </c>
      <c r="C324" s="21"/>
      <c r="D324" s="22">
        <f t="shared" ref="D324:L324" si="141">D241*(1-$F$308)</f>
        <v>2189.2199825000007</v>
      </c>
      <c r="E324" s="22">
        <f t="shared" si="141"/>
        <v>2623.8599825000001</v>
      </c>
      <c r="F324" s="22">
        <f t="shared" si="141"/>
        <v>2499.7499825</v>
      </c>
      <c r="G324" s="22">
        <f t="shared" si="141"/>
        <v>2365.8899825000003</v>
      </c>
      <c r="H324" s="22">
        <f t="shared" si="141"/>
        <v>2540.0999824999999</v>
      </c>
      <c r="I324" s="22">
        <f t="shared" si="141"/>
        <v>2580.6899825</v>
      </c>
      <c r="J324" s="22">
        <f t="shared" si="141"/>
        <v>2439.6599824999998</v>
      </c>
      <c r="K324" s="22">
        <f t="shared" si="141"/>
        <v>2694.1499825000001</v>
      </c>
      <c r="L324" s="133">
        <f t="shared" si="141"/>
        <v>2718.1799824999998</v>
      </c>
    </row>
    <row r="325" spans="2:12" s="19" customFormat="1" x14ac:dyDescent="0.25">
      <c r="B325" s="158" t="s">
        <v>155</v>
      </c>
      <c r="C325" s="21"/>
      <c r="D325" s="22">
        <f t="shared" ref="D325:L325" si="142">D242*(1-$F$308)</f>
        <v>281.84998250000001</v>
      </c>
      <c r="E325" s="22">
        <f t="shared" si="142"/>
        <v>280.10998250000006</v>
      </c>
      <c r="F325" s="22">
        <f t="shared" si="142"/>
        <v>281.96998250000013</v>
      </c>
      <c r="G325" s="22">
        <f t="shared" si="142"/>
        <v>272.81998249999998</v>
      </c>
      <c r="H325" s="22">
        <f t="shared" si="142"/>
        <v>279.71998250000013</v>
      </c>
      <c r="I325" s="22">
        <f t="shared" si="142"/>
        <v>265.34998250000001</v>
      </c>
      <c r="J325" s="22">
        <f t="shared" si="142"/>
        <v>271.94998250000003</v>
      </c>
      <c r="K325" s="22">
        <f t="shared" si="142"/>
        <v>251.81998250000004</v>
      </c>
      <c r="L325" s="133">
        <f t="shared" si="142"/>
        <v>272.69998250000009</v>
      </c>
    </row>
    <row r="326" spans="2:12" s="19" customFormat="1" x14ac:dyDescent="0.25">
      <c r="B326" s="158" t="s">
        <v>156</v>
      </c>
      <c r="C326" s="21"/>
      <c r="D326" s="205">
        <f t="shared" ref="D326:L326" si="143">D243*(1-$F$308)</f>
        <v>-1.7499999999999998E-5</v>
      </c>
      <c r="E326" s="205">
        <f t="shared" si="143"/>
        <v>-1.7499999999999998E-5</v>
      </c>
      <c r="F326" s="205">
        <f t="shared" si="143"/>
        <v>-1.7499999999999998E-5</v>
      </c>
      <c r="G326" s="205">
        <f t="shared" si="143"/>
        <v>-1.7499999999999998E-5</v>
      </c>
      <c r="H326" s="205">
        <f t="shared" si="143"/>
        <v>-1.7499999999999998E-5</v>
      </c>
      <c r="I326" s="205">
        <f t="shared" si="143"/>
        <v>-1.7499999999999998E-5</v>
      </c>
      <c r="J326" s="205">
        <f t="shared" si="143"/>
        <v>-1.7499999999999998E-5</v>
      </c>
      <c r="K326" s="205">
        <f t="shared" si="143"/>
        <v>-1.7499999999999998E-5</v>
      </c>
      <c r="L326" s="206">
        <f t="shared" si="143"/>
        <v>-1.7499999999999998E-5</v>
      </c>
    </row>
    <row r="327" spans="2:12" s="19" customFormat="1" x14ac:dyDescent="0.25">
      <c r="B327" s="158" t="s">
        <v>157</v>
      </c>
      <c r="C327" s="21"/>
      <c r="D327" s="205">
        <f t="shared" ref="D327:L327" si="144">D244*(1-$F$308)</f>
        <v>-1.7499999999999998E-5</v>
      </c>
      <c r="E327" s="205">
        <f t="shared" si="144"/>
        <v>-1.7499999999999998E-5</v>
      </c>
      <c r="F327" s="205">
        <f t="shared" si="144"/>
        <v>-1.7499999999999998E-5</v>
      </c>
      <c r="G327" s="205">
        <f t="shared" si="144"/>
        <v>-1.7499999999999998E-5</v>
      </c>
      <c r="H327" s="205">
        <f t="shared" si="144"/>
        <v>-1.7499999999999998E-5</v>
      </c>
      <c r="I327" s="205">
        <f t="shared" si="144"/>
        <v>-1.7499999999999998E-5</v>
      </c>
      <c r="J327" s="205">
        <f t="shared" si="144"/>
        <v>-1.7499999999999998E-5</v>
      </c>
      <c r="K327" s="205">
        <f t="shared" si="144"/>
        <v>-1.7499999999999998E-5</v>
      </c>
      <c r="L327" s="206">
        <f t="shared" si="144"/>
        <v>-1.7499999999999998E-5</v>
      </c>
    </row>
    <row r="328" spans="2:12" s="19" customFormat="1" x14ac:dyDescent="0.25">
      <c r="B328" s="158" t="s">
        <v>158</v>
      </c>
      <c r="C328" s="21"/>
      <c r="D328" s="205">
        <f t="shared" ref="D328:L328" si="145">D245*(1-$F$308)</f>
        <v>-1.7499999999999998E-5</v>
      </c>
      <c r="E328" s="205">
        <f t="shared" si="145"/>
        <v>-1.7499999999999998E-5</v>
      </c>
      <c r="F328" s="205">
        <f t="shared" si="145"/>
        <v>-1.7499999999999998E-5</v>
      </c>
      <c r="G328" s="205">
        <f t="shared" si="145"/>
        <v>-1.7499999999999998E-5</v>
      </c>
      <c r="H328" s="205">
        <f t="shared" si="145"/>
        <v>-1.7499999999999998E-5</v>
      </c>
      <c r="I328" s="205">
        <f t="shared" si="145"/>
        <v>-1.7499999999999998E-5</v>
      </c>
      <c r="J328" s="205">
        <f t="shared" si="145"/>
        <v>-1.7499999999999998E-5</v>
      </c>
      <c r="K328" s="205">
        <f t="shared" si="145"/>
        <v>-1.7499999999999998E-5</v>
      </c>
      <c r="L328" s="206">
        <f t="shared" si="145"/>
        <v>-1.7499999999999998E-5</v>
      </c>
    </row>
    <row r="329" spans="2:12" s="19" customFormat="1" x14ac:dyDescent="0.25">
      <c r="B329" s="158" t="s">
        <v>159</v>
      </c>
      <c r="C329" s="21"/>
      <c r="D329" s="22">
        <f t="shared" ref="D329:L329" si="146">D246*(1-$F$308)</f>
        <v>255.99778250000003</v>
      </c>
      <c r="E329" s="22">
        <f t="shared" si="146"/>
        <v>261.59998250000007</v>
      </c>
      <c r="F329" s="22">
        <f t="shared" si="146"/>
        <v>262.70998250000002</v>
      </c>
      <c r="G329" s="22">
        <f t="shared" si="146"/>
        <v>261.83998250000008</v>
      </c>
      <c r="H329" s="22">
        <f t="shared" si="146"/>
        <v>269.63998250000003</v>
      </c>
      <c r="I329" s="22">
        <f t="shared" si="146"/>
        <v>262.22998250000001</v>
      </c>
      <c r="J329" s="22">
        <f t="shared" si="146"/>
        <v>250.10998250000003</v>
      </c>
      <c r="K329" s="22">
        <f t="shared" si="146"/>
        <v>245.84998250000004</v>
      </c>
      <c r="L329" s="133">
        <f t="shared" si="146"/>
        <v>261.50998250000004</v>
      </c>
    </row>
    <row r="330" spans="2:12" s="19" customFormat="1" x14ac:dyDescent="0.25">
      <c r="B330" s="158" t="s">
        <v>160</v>
      </c>
      <c r="C330" s="21"/>
      <c r="D330" s="22">
        <f t="shared" ref="D330:L330" si="147">D247*(1-$F$308)</f>
        <v>214.04998250000006</v>
      </c>
      <c r="E330" s="22">
        <f t="shared" si="147"/>
        <v>219.08998250000005</v>
      </c>
      <c r="F330" s="22">
        <f t="shared" si="147"/>
        <v>136.8299825</v>
      </c>
      <c r="G330" s="22">
        <f t="shared" si="147"/>
        <v>160.73998250000005</v>
      </c>
      <c r="H330" s="22">
        <f t="shared" si="147"/>
        <v>213.26998250000008</v>
      </c>
      <c r="I330" s="22">
        <f t="shared" si="147"/>
        <v>206.12998250000001</v>
      </c>
      <c r="J330" s="22">
        <f t="shared" si="147"/>
        <v>191.6999825</v>
      </c>
      <c r="K330" s="22">
        <f t="shared" si="147"/>
        <v>190.61998250000005</v>
      </c>
      <c r="L330" s="133">
        <f t="shared" si="147"/>
        <v>204.3899825</v>
      </c>
    </row>
    <row r="331" spans="2:12" s="19" customFormat="1" x14ac:dyDescent="0.25">
      <c r="B331" s="158" t="s">
        <v>161</v>
      </c>
      <c r="C331" s="21"/>
      <c r="D331" s="205">
        <f t="shared" ref="D331:L331" si="148">D248*(1-$F$308)</f>
        <v>-1.7499999999999998E-5</v>
      </c>
      <c r="E331" s="205">
        <f t="shared" si="148"/>
        <v>-1.7499999999999998E-5</v>
      </c>
      <c r="F331" s="205">
        <f t="shared" si="148"/>
        <v>-1.7499999999999998E-5</v>
      </c>
      <c r="G331" s="205">
        <f t="shared" si="148"/>
        <v>-1.7499999999999998E-5</v>
      </c>
      <c r="H331" s="205">
        <f t="shared" si="148"/>
        <v>-1.7499999999999998E-5</v>
      </c>
      <c r="I331" s="205">
        <f t="shared" si="148"/>
        <v>-1.7499999999999998E-5</v>
      </c>
      <c r="J331" s="205">
        <f t="shared" si="148"/>
        <v>-1.7499999999999998E-5</v>
      </c>
      <c r="K331" s="205">
        <f t="shared" si="148"/>
        <v>-1.7499999999999998E-5</v>
      </c>
      <c r="L331" s="206">
        <f t="shared" si="148"/>
        <v>-1.7499999999999998E-5</v>
      </c>
    </row>
    <row r="332" spans="2:12" s="19" customFormat="1" x14ac:dyDescent="0.25">
      <c r="B332" s="158" t="s">
        <v>162</v>
      </c>
      <c r="C332" s="21"/>
      <c r="D332" s="22">
        <f t="shared" ref="D332:L332" si="149">D249*(1-$F$308)</f>
        <v>1020.2699825</v>
      </c>
      <c r="E332" s="22">
        <f t="shared" si="149"/>
        <v>1019.9699824999998</v>
      </c>
      <c r="F332" s="22">
        <f t="shared" si="149"/>
        <v>986.57998250000014</v>
      </c>
      <c r="G332" s="22">
        <f t="shared" si="149"/>
        <v>990.50998250000021</v>
      </c>
      <c r="H332" s="22">
        <f t="shared" si="149"/>
        <v>1005.7199825000001</v>
      </c>
      <c r="I332" s="22">
        <f t="shared" si="149"/>
        <v>1029.7799825000002</v>
      </c>
      <c r="J332" s="22">
        <f t="shared" si="149"/>
        <v>1051.5299825</v>
      </c>
      <c r="K332" s="22">
        <f t="shared" si="149"/>
        <v>1036.2299825000002</v>
      </c>
      <c r="L332" s="133">
        <f t="shared" si="149"/>
        <v>1112.8199824999999</v>
      </c>
    </row>
    <row r="333" spans="2:12" s="19" customFormat="1" x14ac:dyDescent="0.25">
      <c r="B333" s="158" t="s">
        <v>163</v>
      </c>
      <c r="C333" s="21"/>
      <c r="D333" s="22">
        <f t="shared" ref="D333:L333" si="150">D250*(1-$F$308)</f>
        <v>1085.1599824999998</v>
      </c>
      <c r="E333" s="22">
        <f t="shared" si="150"/>
        <v>1124.6699825000001</v>
      </c>
      <c r="F333" s="22">
        <f t="shared" si="150"/>
        <v>1117.5599824999999</v>
      </c>
      <c r="G333" s="22">
        <f t="shared" si="150"/>
        <v>1141.1399824999999</v>
      </c>
      <c r="H333" s="22">
        <f t="shared" si="150"/>
        <v>1242.1499824999996</v>
      </c>
      <c r="I333" s="22">
        <f t="shared" si="150"/>
        <v>1311.8699824999999</v>
      </c>
      <c r="J333" s="22">
        <f t="shared" si="150"/>
        <v>1336.7399825</v>
      </c>
      <c r="K333" s="22">
        <f t="shared" si="150"/>
        <v>1442.5199825</v>
      </c>
      <c r="L333" s="133">
        <f t="shared" si="150"/>
        <v>1365.2399825</v>
      </c>
    </row>
    <row r="334" spans="2:12" s="19" customFormat="1" x14ac:dyDescent="0.25">
      <c r="B334" s="158" t="s">
        <v>164</v>
      </c>
      <c r="C334" s="21"/>
      <c r="D334" s="205">
        <f t="shared" ref="D334:L334" si="151">D251*(1-$F$308)</f>
        <v>-1.7499999999999998E-5</v>
      </c>
      <c r="E334" s="205">
        <f t="shared" si="151"/>
        <v>-1.7499999999999998E-5</v>
      </c>
      <c r="F334" s="205">
        <f t="shared" si="151"/>
        <v>-1.7499999999999998E-5</v>
      </c>
      <c r="G334" s="205">
        <f t="shared" si="151"/>
        <v>-1.7499999999999998E-5</v>
      </c>
      <c r="H334" s="205">
        <f t="shared" si="151"/>
        <v>-1.7499999999999998E-5</v>
      </c>
      <c r="I334" s="205">
        <f t="shared" si="151"/>
        <v>-1.7499999999999998E-5</v>
      </c>
      <c r="J334" s="205">
        <f t="shared" si="151"/>
        <v>-1.7499999999999998E-5</v>
      </c>
      <c r="K334" s="205">
        <f t="shared" si="151"/>
        <v>-1.7499999999999998E-5</v>
      </c>
      <c r="L334" s="206">
        <f t="shared" si="151"/>
        <v>-1.7499999999999998E-5</v>
      </c>
    </row>
    <row r="335" spans="2:12" s="19" customFormat="1" x14ac:dyDescent="0.25">
      <c r="B335" s="158" t="s">
        <v>165</v>
      </c>
      <c r="C335" s="21"/>
      <c r="D335" s="205">
        <f t="shared" ref="D335:L335" si="152">D252*(1-$F$308)</f>
        <v>-1.7499999999999998E-5</v>
      </c>
      <c r="E335" s="205">
        <f t="shared" si="152"/>
        <v>-1.7499999999999998E-5</v>
      </c>
      <c r="F335" s="205">
        <f t="shared" si="152"/>
        <v>-1.7499999999999998E-5</v>
      </c>
      <c r="G335" s="205">
        <f t="shared" si="152"/>
        <v>-1.7499999999999998E-5</v>
      </c>
      <c r="H335" s="205">
        <f t="shared" si="152"/>
        <v>-1.7499999999999998E-5</v>
      </c>
      <c r="I335" s="205">
        <f t="shared" si="152"/>
        <v>-1.7499999999999998E-5</v>
      </c>
      <c r="J335" s="205">
        <f t="shared" si="152"/>
        <v>-1.7499999999999998E-5</v>
      </c>
      <c r="K335" s="205">
        <f t="shared" si="152"/>
        <v>-1.7499999999999998E-5</v>
      </c>
      <c r="L335" s="206">
        <f t="shared" si="152"/>
        <v>-1.7499999999999998E-5</v>
      </c>
    </row>
    <row r="336" spans="2:12" s="19" customFormat="1" x14ac:dyDescent="0.25">
      <c r="B336" s="158" t="s">
        <v>166</v>
      </c>
      <c r="C336" s="21"/>
      <c r="D336" s="205">
        <f t="shared" ref="D336:L336" si="153">D253*(1-$F$308)</f>
        <v>-1.7499999999999998E-5</v>
      </c>
      <c r="E336" s="205">
        <f t="shared" si="153"/>
        <v>-1.7499999999999998E-5</v>
      </c>
      <c r="F336" s="205">
        <f t="shared" si="153"/>
        <v>-1.7499999999999998E-5</v>
      </c>
      <c r="G336" s="205">
        <f t="shared" si="153"/>
        <v>-1.7499999999999998E-5</v>
      </c>
      <c r="H336" s="205">
        <f t="shared" si="153"/>
        <v>-1.7499999999999998E-5</v>
      </c>
      <c r="I336" s="205">
        <f t="shared" si="153"/>
        <v>-1.7499999999999998E-5</v>
      </c>
      <c r="J336" s="205">
        <f t="shared" si="153"/>
        <v>-1.7499999999999998E-5</v>
      </c>
      <c r="K336" s="205">
        <f t="shared" si="153"/>
        <v>-1.7499999999999998E-5</v>
      </c>
      <c r="L336" s="206">
        <f t="shared" si="153"/>
        <v>-1.7499999999999998E-5</v>
      </c>
    </row>
    <row r="337" spans="2:13" s="19" customFormat="1" x14ac:dyDescent="0.25">
      <c r="B337" s="158" t="s">
        <v>167</v>
      </c>
      <c r="C337" s="21"/>
      <c r="D337" s="205">
        <f t="shared" ref="D337:L337" si="154">D254*(1-$F$308)</f>
        <v>-1.7499999999999998E-5</v>
      </c>
      <c r="E337" s="205">
        <f t="shared" si="154"/>
        <v>-1.7499999999999998E-5</v>
      </c>
      <c r="F337" s="205">
        <f t="shared" si="154"/>
        <v>-1.7499999999999998E-5</v>
      </c>
      <c r="G337" s="205">
        <f t="shared" si="154"/>
        <v>-1.7499999999999998E-5</v>
      </c>
      <c r="H337" s="205">
        <f t="shared" si="154"/>
        <v>-1.7499999999999998E-5</v>
      </c>
      <c r="I337" s="205">
        <f t="shared" si="154"/>
        <v>-1.7499999999999998E-5</v>
      </c>
      <c r="J337" s="205">
        <f t="shared" si="154"/>
        <v>-1.7499999999999998E-5</v>
      </c>
      <c r="K337" s="205">
        <f t="shared" si="154"/>
        <v>-1.7499999999999998E-5</v>
      </c>
      <c r="L337" s="206">
        <f t="shared" si="154"/>
        <v>-1.7499999999999998E-5</v>
      </c>
    </row>
    <row r="338" spans="2:13" s="19" customFormat="1" x14ac:dyDescent="0.25">
      <c r="B338" s="158" t="s">
        <v>168</v>
      </c>
      <c r="C338" s="21"/>
      <c r="D338" s="22">
        <f t="shared" ref="D338:L338" si="155">D255*(1-$F$308)</f>
        <v>316.52998250000002</v>
      </c>
      <c r="E338" s="22">
        <f t="shared" si="155"/>
        <v>416.90998250000018</v>
      </c>
      <c r="F338" s="22">
        <f t="shared" si="155"/>
        <v>454.16998250000006</v>
      </c>
      <c r="G338" s="22">
        <f t="shared" si="155"/>
        <v>484.73998249999994</v>
      </c>
      <c r="H338" s="22">
        <f t="shared" si="155"/>
        <v>572.66998250000006</v>
      </c>
      <c r="I338" s="22">
        <f t="shared" si="155"/>
        <v>616.43998250000016</v>
      </c>
      <c r="J338" s="22">
        <f t="shared" si="155"/>
        <v>629.78998249999995</v>
      </c>
      <c r="K338" s="22">
        <f t="shared" si="155"/>
        <v>569.81998250000004</v>
      </c>
      <c r="L338" s="133">
        <f t="shared" si="155"/>
        <v>651.68998250000004</v>
      </c>
    </row>
    <row r="339" spans="2:13" s="19" customFormat="1" x14ac:dyDescent="0.25">
      <c r="B339" s="158" t="s">
        <v>169</v>
      </c>
      <c r="C339" s="21"/>
      <c r="D339" s="205">
        <f t="shared" ref="D339:L339" si="156">D256*(1-$F$308)</f>
        <v>-1.7499999999999998E-5</v>
      </c>
      <c r="E339" s="205">
        <f t="shared" si="156"/>
        <v>-1.7499999999999998E-5</v>
      </c>
      <c r="F339" s="205">
        <f t="shared" si="156"/>
        <v>-1.7499999999999998E-5</v>
      </c>
      <c r="G339" s="205">
        <f t="shared" si="156"/>
        <v>-1.7499999999999998E-5</v>
      </c>
      <c r="H339" s="205">
        <f t="shared" si="156"/>
        <v>-1.7499999999999998E-5</v>
      </c>
      <c r="I339" s="205">
        <f t="shared" si="156"/>
        <v>-1.7499999999999998E-5</v>
      </c>
      <c r="J339" s="205">
        <f t="shared" si="156"/>
        <v>-1.7499999999999998E-5</v>
      </c>
      <c r="K339" s="205">
        <f t="shared" si="156"/>
        <v>-1.7499999999999998E-5</v>
      </c>
      <c r="L339" s="206">
        <f t="shared" si="156"/>
        <v>-1.7499999999999998E-5</v>
      </c>
    </row>
    <row r="340" spans="2:13" s="19" customFormat="1" x14ac:dyDescent="0.25">
      <c r="B340" s="158" t="s">
        <v>170</v>
      </c>
      <c r="C340" s="21"/>
      <c r="D340" s="22">
        <f t="shared" ref="D340:L340" si="157">D257*(1-$F$308)</f>
        <v>555.47998250000012</v>
      </c>
      <c r="E340" s="22">
        <f t="shared" si="157"/>
        <v>548.78998250000006</v>
      </c>
      <c r="F340" s="22">
        <f t="shared" si="157"/>
        <v>546.86998249999988</v>
      </c>
      <c r="G340" s="22">
        <f t="shared" si="157"/>
        <v>572.03998249999995</v>
      </c>
      <c r="H340" s="22">
        <f t="shared" si="157"/>
        <v>554.45998250000002</v>
      </c>
      <c r="I340" s="22">
        <f t="shared" si="157"/>
        <v>563.4899825</v>
      </c>
      <c r="J340" s="22">
        <f t="shared" si="157"/>
        <v>550.58998250000013</v>
      </c>
      <c r="K340" s="22">
        <f t="shared" si="157"/>
        <v>524.96998250000001</v>
      </c>
      <c r="L340" s="133">
        <f t="shared" si="157"/>
        <v>539.48998249999988</v>
      </c>
    </row>
    <row r="341" spans="2:13" s="19" customFormat="1" x14ac:dyDescent="0.25">
      <c r="B341" s="158" t="s">
        <v>171</v>
      </c>
      <c r="C341" s="21"/>
      <c r="D341" s="22">
        <f t="shared" ref="D341:L341" si="158">D258*(1-$F$308)</f>
        <v>1249.2671825</v>
      </c>
      <c r="E341" s="22">
        <f t="shared" si="158"/>
        <v>1261.4099825000003</v>
      </c>
      <c r="F341" s="22">
        <f t="shared" si="158"/>
        <v>1301.2499825</v>
      </c>
      <c r="G341" s="22">
        <f t="shared" si="158"/>
        <v>1286.3399824999999</v>
      </c>
      <c r="H341" s="22">
        <f t="shared" si="158"/>
        <v>1318.2599825</v>
      </c>
      <c r="I341" s="22">
        <f t="shared" si="158"/>
        <v>1369.5299825</v>
      </c>
      <c r="J341" s="22">
        <f t="shared" si="158"/>
        <v>1393.7399825</v>
      </c>
      <c r="K341" s="22">
        <f t="shared" si="158"/>
        <v>1344.8999824999999</v>
      </c>
      <c r="L341" s="133">
        <f t="shared" si="158"/>
        <v>1204.5599825000002</v>
      </c>
    </row>
    <row r="342" spans="2:13" s="19" customFormat="1" x14ac:dyDescent="0.25">
      <c r="B342" s="158" t="s">
        <v>172</v>
      </c>
      <c r="C342" s="21"/>
      <c r="D342" s="205">
        <f t="shared" ref="D342:L342" si="159">D259*(1-$F$308)</f>
        <v>-1.7499999999999998E-5</v>
      </c>
      <c r="E342" s="205">
        <f t="shared" si="159"/>
        <v>-1.7499999999999998E-5</v>
      </c>
      <c r="F342" s="205">
        <f t="shared" si="159"/>
        <v>-1.7499999999999998E-5</v>
      </c>
      <c r="G342" s="205">
        <f t="shared" si="159"/>
        <v>-1.7499999999999998E-5</v>
      </c>
      <c r="H342" s="205">
        <f t="shared" si="159"/>
        <v>-1.7499999999999998E-5</v>
      </c>
      <c r="I342" s="205">
        <f t="shared" si="159"/>
        <v>-1.7499999999999998E-5</v>
      </c>
      <c r="J342" s="205">
        <f t="shared" si="159"/>
        <v>-1.7499999999999998E-5</v>
      </c>
      <c r="K342" s="205">
        <f t="shared" si="159"/>
        <v>-1.7499999999999998E-5</v>
      </c>
      <c r="L342" s="206">
        <f t="shared" si="159"/>
        <v>-1.7499999999999998E-5</v>
      </c>
    </row>
    <row r="343" spans="2:13" s="19" customFormat="1" x14ac:dyDescent="0.25">
      <c r="B343" s="158" t="s">
        <v>173</v>
      </c>
      <c r="C343" s="21"/>
      <c r="D343" s="22">
        <f t="shared" ref="D343:L343" si="160">D260*(1-$F$308)</f>
        <v>754.36618250000015</v>
      </c>
      <c r="E343" s="22">
        <f t="shared" si="160"/>
        <v>773.78998250000006</v>
      </c>
      <c r="F343" s="22">
        <f t="shared" si="160"/>
        <v>423.29998250000006</v>
      </c>
      <c r="G343" s="22">
        <f t="shared" si="160"/>
        <v>266.75998250000004</v>
      </c>
      <c r="H343" s="22">
        <f t="shared" si="160"/>
        <v>306.05998249999999</v>
      </c>
      <c r="I343" s="22">
        <f t="shared" si="160"/>
        <v>477.80998249999993</v>
      </c>
      <c r="J343" s="22">
        <f t="shared" si="160"/>
        <v>701.4899825</v>
      </c>
      <c r="K343" s="22">
        <f t="shared" si="160"/>
        <v>720.80998250000005</v>
      </c>
      <c r="L343" s="133">
        <f t="shared" si="160"/>
        <v>902.60998249999989</v>
      </c>
    </row>
    <row r="344" spans="2:13" s="19" customFormat="1" x14ac:dyDescent="0.25">
      <c r="B344" s="158" t="s">
        <v>193</v>
      </c>
      <c r="C344" s="21"/>
      <c r="D344" s="205">
        <f t="shared" ref="D344:L344" si="161">D261*(1-$F$308)</f>
        <v>-1.7499999999999998E-5</v>
      </c>
      <c r="E344" s="205">
        <f t="shared" si="161"/>
        <v>-1.7499999999999998E-5</v>
      </c>
      <c r="F344" s="205">
        <f t="shared" si="161"/>
        <v>-1.7499999999999998E-5</v>
      </c>
      <c r="G344" s="205">
        <f t="shared" si="161"/>
        <v>-1.7499999999999998E-5</v>
      </c>
      <c r="H344" s="205">
        <f t="shared" si="161"/>
        <v>-1.7499999999999998E-5</v>
      </c>
      <c r="I344" s="205">
        <f t="shared" si="161"/>
        <v>-1.7499999999999998E-5</v>
      </c>
      <c r="J344" s="205">
        <f t="shared" si="161"/>
        <v>-1.7499999999999998E-5</v>
      </c>
      <c r="K344" s="205">
        <f t="shared" si="161"/>
        <v>-1.7499999999999998E-5</v>
      </c>
      <c r="L344" s="206">
        <f t="shared" si="161"/>
        <v>-1.7499999999999998E-5</v>
      </c>
    </row>
    <row r="345" spans="2:13" s="19" customFormat="1" x14ac:dyDescent="0.25">
      <c r="B345" s="158" t="s">
        <v>174</v>
      </c>
      <c r="C345" s="21"/>
      <c r="D345" s="205">
        <f t="shared" ref="D345:L345" si="162">D262*(1-$F$308)</f>
        <v>-1.7499999999999998E-5</v>
      </c>
      <c r="E345" s="205">
        <f t="shared" si="162"/>
        <v>-1.7499999999999998E-5</v>
      </c>
      <c r="F345" s="205">
        <f t="shared" si="162"/>
        <v>-1.7499999999999998E-5</v>
      </c>
      <c r="G345" s="205">
        <f t="shared" si="162"/>
        <v>-1.7499999999999998E-5</v>
      </c>
      <c r="H345" s="205">
        <f t="shared" si="162"/>
        <v>-1.7499999999999998E-5</v>
      </c>
      <c r="I345" s="205">
        <f t="shared" si="162"/>
        <v>-1.7499999999999998E-5</v>
      </c>
      <c r="J345" s="205">
        <f t="shared" si="162"/>
        <v>-1.7499999999999998E-5</v>
      </c>
      <c r="K345" s="205">
        <f t="shared" si="162"/>
        <v>-1.7499999999999998E-5</v>
      </c>
      <c r="L345" s="206">
        <f t="shared" si="162"/>
        <v>-1.7499999999999998E-5</v>
      </c>
    </row>
    <row r="346" spans="2:13" s="19" customFormat="1" x14ac:dyDescent="0.25">
      <c r="B346" s="158" t="s">
        <v>175</v>
      </c>
      <c r="C346" s="21"/>
      <c r="D346" s="22">
        <f t="shared" ref="D346:L346" si="163">D263*(1-$F$308)</f>
        <v>2707.4399825</v>
      </c>
      <c r="E346" s="22">
        <f t="shared" si="163"/>
        <v>3375.7799824999997</v>
      </c>
      <c r="F346" s="22">
        <f t="shared" si="163"/>
        <v>3447.3599825000006</v>
      </c>
      <c r="G346" s="22">
        <f t="shared" si="163"/>
        <v>3543.5099825000002</v>
      </c>
      <c r="H346" s="22">
        <f t="shared" si="163"/>
        <v>3799.9799825</v>
      </c>
      <c r="I346" s="22">
        <f t="shared" si="163"/>
        <v>3887.1599825000003</v>
      </c>
      <c r="J346" s="22">
        <f t="shared" si="163"/>
        <v>3965.4899825000002</v>
      </c>
      <c r="K346" s="22">
        <f t="shared" si="163"/>
        <v>3920.1899825000005</v>
      </c>
      <c r="L346" s="133">
        <f t="shared" si="163"/>
        <v>3877.8599824999992</v>
      </c>
    </row>
    <row r="347" spans="2:13" s="19" customFormat="1" x14ac:dyDescent="0.25">
      <c r="B347" s="158" t="s">
        <v>176</v>
      </c>
      <c r="C347" s="21"/>
      <c r="D347" s="205">
        <f t="shared" ref="D347:L347" si="164">D264*(1-$F$308)</f>
        <v>-1.7499999999999998E-5</v>
      </c>
      <c r="E347" s="205">
        <f t="shared" si="164"/>
        <v>-1.7499999999999998E-5</v>
      </c>
      <c r="F347" s="205">
        <f t="shared" si="164"/>
        <v>-1.7499999999999998E-5</v>
      </c>
      <c r="G347" s="205">
        <f t="shared" si="164"/>
        <v>-1.7499999999999998E-5</v>
      </c>
      <c r="H347" s="205">
        <f t="shared" si="164"/>
        <v>-1.7499999999999998E-5</v>
      </c>
      <c r="I347" s="205">
        <f t="shared" si="164"/>
        <v>-1.7499999999999998E-5</v>
      </c>
      <c r="J347" s="205">
        <f t="shared" si="164"/>
        <v>-1.7499999999999998E-5</v>
      </c>
      <c r="K347" s="205">
        <f t="shared" si="164"/>
        <v>-1.7499999999999998E-5</v>
      </c>
      <c r="L347" s="206">
        <f t="shared" si="164"/>
        <v>-1.7499999999999998E-5</v>
      </c>
    </row>
    <row r="348" spans="2:13" s="19" customFormat="1" x14ac:dyDescent="0.25">
      <c r="B348" s="158" t="s">
        <v>177</v>
      </c>
      <c r="C348" s="21"/>
      <c r="D348" s="22">
        <f t="shared" ref="D348:L348" si="165">D265*(1-$F$308)</f>
        <v>117.52318249999999</v>
      </c>
      <c r="E348" s="22">
        <f t="shared" si="165"/>
        <v>168.74998250000002</v>
      </c>
      <c r="F348" s="22">
        <f t="shared" si="165"/>
        <v>123.38998249999999</v>
      </c>
      <c r="G348" s="22">
        <f t="shared" si="165"/>
        <v>88.679982499999994</v>
      </c>
      <c r="H348" s="22">
        <f t="shared" si="165"/>
        <v>86.789982499999979</v>
      </c>
      <c r="I348" s="22">
        <f t="shared" si="165"/>
        <v>85.4699825</v>
      </c>
      <c r="J348" s="22">
        <f t="shared" si="165"/>
        <v>92.909982500000027</v>
      </c>
      <c r="K348" s="22">
        <f t="shared" si="165"/>
        <v>82.409982499999998</v>
      </c>
      <c r="L348" s="133">
        <f t="shared" si="165"/>
        <v>128.84998250000001</v>
      </c>
    </row>
    <row r="349" spans="2:13" s="19" customFormat="1" x14ac:dyDescent="0.25">
      <c r="B349" s="468" t="s">
        <v>631</v>
      </c>
      <c r="C349" s="21"/>
      <c r="D349" s="469">
        <f>SUM(D313:D348)</f>
        <v>12420.752370000002</v>
      </c>
      <c r="E349" s="469">
        <f t="shared" ref="E349" si="166">SUM(E313:E348)</f>
        <v>13797.899370000003</v>
      </c>
      <c r="F349" s="469">
        <f t="shared" ref="F349" si="167">SUM(F313:F348)</f>
        <v>13256.339370000003</v>
      </c>
      <c r="G349" s="469">
        <f t="shared" ref="G349" si="168">SUM(G313:G348)</f>
        <v>13025.399370000001</v>
      </c>
      <c r="H349" s="469">
        <f t="shared" ref="H349" si="169">SUM(H313:H348)</f>
        <v>13943.999370000001</v>
      </c>
      <c r="I349" s="469">
        <f t="shared" ref="I349" si="170">SUM(I313:I348)</f>
        <v>14483.909370000005</v>
      </c>
      <c r="J349" s="469">
        <f t="shared" ref="J349" si="171">SUM(J313:J348)</f>
        <v>14652.689370000004</v>
      </c>
      <c r="K349" s="469">
        <f t="shared" ref="K349" si="172">SUM(K313:K348)</f>
        <v>14820.02937</v>
      </c>
      <c r="L349" s="470">
        <f t="shared" ref="L349" si="173">SUM(L313:L348)</f>
        <v>15164.759370000002</v>
      </c>
    </row>
    <row r="350" spans="2:13" s="19" customFormat="1" x14ac:dyDescent="0.25">
      <c r="B350" s="159" t="s">
        <v>21</v>
      </c>
      <c r="C350" s="68"/>
      <c r="D350" s="180"/>
      <c r="E350" s="180"/>
      <c r="F350" s="180"/>
      <c r="G350" s="180"/>
      <c r="H350" s="180"/>
      <c r="I350" s="180"/>
      <c r="J350" s="180"/>
      <c r="K350" s="180"/>
      <c r="L350" s="181"/>
      <c r="M350" s="172"/>
    </row>
    <row r="351" spans="2:13" s="19" customFormat="1" x14ac:dyDescent="0.25">
      <c r="B351" s="158" t="s">
        <v>143</v>
      </c>
      <c r="C351" s="21"/>
      <c r="D351" s="205">
        <f t="shared" ref="D351:L351" si="174">D268*(1-$F$308)</f>
        <v>-1.7499999999999998E-5</v>
      </c>
      <c r="E351" s="205">
        <f t="shared" si="174"/>
        <v>-1.7499999999999998E-5</v>
      </c>
      <c r="F351" s="205">
        <f t="shared" si="174"/>
        <v>-1.7499999999999998E-5</v>
      </c>
      <c r="G351" s="205">
        <f t="shared" si="174"/>
        <v>-1.7499999999999998E-5</v>
      </c>
      <c r="H351" s="205">
        <f t="shared" si="174"/>
        <v>-1.7499999999999998E-5</v>
      </c>
      <c r="I351" s="205">
        <f t="shared" si="174"/>
        <v>-1.7499999999999998E-5</v>
      </c>
      <c r="J351" s="205">
        <f t="shared" si="174"/>
        <v>-1.7499999999999998E-5</v>
      </c>
      <c r="K351" s="205">
        <f t="shared" si="174"/>
        <v>-1.7499999999999998E-5</v>
      </c>
      <c r="L351" s="206">
        <f t="shared" si="174"/>
        <v>-1.7499999999999998E-5</v>
      </c>
    </row>
    <row r="352" spans="2:13" s="19" customFormat="1" x14ac:dyDescent="0.25">
      <c r="B352" s="158" t="s">
        <v>144</v>
      </c>
      <c r="C352" s="21"/>
      <c r="D352" s="22">
        <f t="shared" ref="D352:L352" si="175">D269*(1-$F$308)</f>
        <v>662.45998250000002</v>
      </c>
      <c r="E352" s="22">
        <f t="shared" si="175"/>
        <v>814.16998249999995</v>
      </c>
      <c r="F352" s="22">
        <f t="shared" si="175"/>
        <v>720.14998250000008</v>
      </c>
      <c r="G352" s="22">
        <f t="shared" si="175"/>
        <v>686.1599825000003</v>
      </c>
      <c r="H352" s="22">
        <f t="shared" si="175"/>
        <v>834.14998249999996</v>
      </c>
      <c r="I352" s="22">
        <f t="shared" si="175"/>
        <v>807.86998249999999</v>
      </c>
      <c r="J352" s="22">
        <f t="shared" si="175"/>
        <v>746.72998250000001</v>
      </c>
      <c r="K352" s="22">
        <f t="shared" si="175"/>
        <v>693.71998250000001</v>
      </c>
      <c r="L352" s="133">
        <f t="shared" si="175"/>
        <v>741.59998250000001</v>
      </c>
    </row>
    <row r="353" spans="2:12" s="19" customFormat="1" x14ac:dyDescent="0.25">
      <c r="B353" s="158" t="s">
        <v>145</v>
      </c>
      <c r="C353" s="21"/>
      <c r="D353" s="205">
        <f t="shared" ref="D353:L353" si="176">D270*(1-$F$308)</f>
        <v>-1.7499999999999998E-5</v>
      </c>
      <c r="E353" s="205">
        <f t="shared" si="176"/>
        <v>-1.7499999999999998E-5</v>
      </c>
      <c r="F353" s="205">
        <f t="shared" si="176"/>
        <v>-1.7499999999999998E-5</v>
      </c>
      <c r="G353" s="205">
        <f t="shared" si="176"/>
        <v>-1.7499999999999998E-5</v>
      </c>
      <c r="H353" s="205">
        <f t="shared" si="176"/>
        <v>-1.7499999999999998E-5</v>
      </c>
      <c r="I353" s="205">
        <f t="shared" si="176"/>
        <v>-1.7499999999999998E-5</v>
      </c>
      <c r="J353" s="205">
        <f t="shared" si="176"/>
        <v>-1.7499999999999998E-5</v>
      </c>
      <c r="K353" s="205">
        <f t="shared" si="176"/>
        <v>-1.7499999999999998E-5</v>
      </c>
      <c r="L353" s="206">
        <f t="shared" si="176"/>
        <v>-1.7499999999999998E-5</v>
      </c>
    </row>
    <row r="354" spans="2:12" s="19" customFormat="1" x14ac:dyDescent="0.25">
      <c r="B354" s="158" t="s">
        <v>146</v>
      </c>
      <c r="C354" s="21"/>
      <c r="D354" s="205">
        <f t="shared" ref="D354:L354" si="177">D271*(1-$F$308)</f>
        <v>-1.7499999999999998E-5</v>
      </c>
      <c r="E354" s="205">
        <f t="shared" si="177"/>
        <v>-1.7499999999999998E-5</v>
      </c>
      <c r="F354" s="205">
        <f t="shared" si="177"/>
        <v>-1.7499999999999998E-5</v>
      </c>
      <c r="G354" s="205">
        <f t="shared" si="177"/>
        <v>-1.7499999999999998E-5</v>
      </c>
      <c r="H354" s="205">
        <f t="shared" si="177"/>
        <v>-1.7499999999999998E-5</v>
      </c>
      <c r="I354" s="205">
        <f t="shared" si="177"/>
        <v>-1.7499999999999998E-5</v>
      </c>
      <c r="J354" s="205">
        <f t="shared" si="177"/>
        <v>-1.7499999999999998E-5</v>
      </c>
      <c r="K354" s="205">
        <f t="shared" si="177"/>
        <v>-1.7499999999999998E-5</v>
      </c>
      <c r="L354" s="206">
        <f t="shared" si="177"/>
        <v>-1.7499999999999998E-5</v>
      </c>
    </row>
    <row r="355" spans="2:12" s="19" customFormat="1" x14ac:dyDescent="0.25">
      <c r="B355" s="158" t="s">
        <v>147</v>
      </c>
      <c r="C355" s="21"/>
      <c r="D355" s="205">
        <f t="shared" ref="D355:L355" si="178">D272*(1-$F$308)</f>
        <v>-1.7499999999999998E-5</v>
      </c>
      <c r="E355" s="205">
        <f t="shared" si="178"/>
        <v>-1.7499999999999998E-5</v>
      </c>
      <c r="F355" s="205">
        <f t="shared" si="178"/>
        <v>-1.7499999999999998E-5</v>
      </c>
      <c r="G355" s="205">
        <f t="shared" si="178"/>
        <v>-1.7499999999999998E-5</v>
      </c>
      <c r="H355" s="205">
        <f t="shared" si="178"/>
        <v>-1.7499999999999998E-5</v>
      </c>
      <c r="I355" s="205">
        <f t="shared" si="178"/>
        <v>-1.7499999999999998E-5</v>
      </c>
      <c r="J355" s="205">
        <f t="shared" si="178"/>
        <v>-1.7499999999999998E-5</v>
      </c>
      <c r="K355" s="205">
        <f t="shared" si="178"/>
        <v>-1.7499999999999998E-5</v>
      </c>
      <c r="L355" s="206">
        <f t="shared" si="178"/>
        <v>-1.7499999999999998E-5</v>
      </c>
    </row>
    <row r="356" spans="2:12" s="19" customFormat="1" x14ac:dyDescent="0.25">
      <c r="B356" s="158" t="s">
        <v>148</v>
      </c>
      <c r="C356" s="21"/>
      <c r="D356" s="205">
        <f t="shared" ref="D356:L356" si="179">D273*(1-$F$308)</f>
        <v>-1.7499999999999998E-5</v>
      </c>
      <c r="E356" s="205">
        <f t="shared" si="179"/>
        <v>-1.7499999999999998E-5</v>
      </c>
      <c r="F356" s="205">
        <f t="shared" si="179"/>
        <v>-1.7499999999999998E-5</v>
      </c>
      <c r="G356" s="205">
        <f t="shared" si="179"/>
        <v>-1.7499999999999998E-5</v>
      </c>
      <c r="H356" s="205">
        <f t="shared" si="179"/>
        <v>-1.7499999999999998E-5</v>
      </c>
      <c r="I356" s="205">
        <f t="shared" si="179"/>
        <v>-1.7499999999999998E-5</v>
      </c>
      <c r="J356" s="205">
        <f t="shared" si="179"/>
        <v>-1.7499999999999998E-5</v>
      </c>
      <c r="K356" s="205">
        <f t="shared" si="179"/>
        <v>-1.7499999999999998E-5</v>
      </c>
      <c r="L356" s="206">
        <f t="shared" si="179"/>
        <v>-1.7499999999999998E-5</v>
      </c>
    </row>
    <row r="357" spans="2:12" s="19" customFormat="1" x14ac:dyDescent="0.25">
      <c r="B357" s="158" t="s">
        <v>149</v>
      </c>
      <c r="C357" s="21"/>
      <c r="D357" s="205">
        <f t="shared" ref="D357:L357" si="180">D274*(1-$F$308)</f>
        <v>-1.7499999999999998E-5</v>
      </c>
      <c r="E357" s="205">
        <f t="shared" si="180"/>
        <v>-1.7499999999999998E-5</v>
      </c>
      <c r="F357" s="205">
        <f t="shared" si="180"/>
        <v>-1.7499999999999998E-5</v>
      </c>
      <c r="G357" s="205">
        <f t="shared" si="180"/>
        <v>-1.7499999999999998E-5</v>
      </c>
      <c r="H357" s="205">
        <f t="shared" si="180"/>
        <v>-1.7499999999999998E-5</v>
      </c>
      <c r="I357" s="205">
        <f t="shared" si="180"/>
        <v>-1.7499999999999998E-5</v>
      </c>
      <c r="J357" s="205">
        <f t="shared" si="180"/>
        <v>-1.7499999999999998E-5</v>
      </c>
      <c r="K357" s="205">
        <f t="shared" si="180"/>
        <v>-1.7499999999999998E-5</v>
      </c>
      <c r="L357" s="206">
        <f t="shared" si="180"/>
        <v>-1.7499999999999998E-5</v>
      </c>
    </row>
    <row r="358" spans="2:12" s="19" customFormat="1" x14ac:dyDescent="0.25">
      <c r="B358" s="158" t="s">
        <v>150</v>
      </c>
      <c r="C358" s="21"/>
      <c r="D358" s="205">
        <f t="shared" ref="D358:L358" si="181">D275*(1-$F$308)</f>
        <v>-1.7499999999999998E-5</v>
      </c>
      <c r="E358" s="205">
        <f t="shared" si="181"/>
        <v>-1.7499999999999998E-5</v>
      </c>
      <c r="F358" s="205">
        <f t="shared" si="181"/>
        <v>-1.7499999999999998E-5</v>
      </c>
      <c r="G358" s="205">
        <f t="shared" si="181"/>
        <v>-1.7499999999999998E-5</v>
      </c>
      <c r="H358" s="205">
        <f t="shared" si="181"/>
        <v>-1.7499999999999998E-5</v>
      </c>
      <c r="I358" s="205">
        <f t="shared" si="181"/>
        <v>-1.7499999999999998E-5</v>
      </c>
      <c r="J358" s="205">
        <f t="shared" si="181"/>
        <v>-1.7499999999999998E-5</v>
      </c>
      <c r="K358" s="205">
        <f t="shared" si="181"/>
        <v>-1.7499999999999998E-5</v>
      </c>
      <c r="L358" s="206">
        <f t="shared" si="181"/>
        <v>-1.7499999999999998E-5</v>
      </c>
    </row>
    <row r="359" spans="2:12" s="19" customFormat="1" x14ac:dyDescent="0.25">
      <c r="B359" s="158" t="s">
        <v>151</v>
      </c>
      <c r="C359" s="21"/>
      <c r="D359" s="205">
        <f t="shared" ref="D359:L359" si="182">D276*(1-$F$308)</f>
        <v>-1.7499999999999998E-5</v>
      </c>
      <c r="E359" s="205">
        <f t="shared" si="182"/>
        <v>-1.7499999999999998E-5</v>
      </c>
      <c r="F359" s="205">
        <f t="shared" si="182"/>
        <v>-1.7499999999999998E-5</v>
      </c>
      <c r="G359" s="205">
        <f t="shared" si="182"/>
        <v>-1.7499999999999998E-5</v>
      </c>
      <c r="H359" s="205">
        <f t="shared" si="182"/>
        <v>-1.7499999999999998E-5</v>
      </c>
      <c r="I359" s="205">
        <f t="shared" si="182"/>
        <v>-1.7499999999999998E-5</v>
      </c>
      <c r="J359" s="205">
        <f t="shared" si="182"/>
        <v>-1.7499999999999998E-5</v>
      </c>
      <c r="K359" s="205">
        <f t="shared" si="182"/>
        <v>-1.7499999999999998E-5</v>
      </c>
      <c r="L359" s="206">
        <f t="shared" si="182"/>
        <v>-1.7499999999999998E-5</v>
      </c>
    </row>
    <row r="360" spans="2:12" s="19" customFormat="1" x14ac:dyDescent="0.25">
      <c r="B360" s="158" t="s">
        <v>152</v>
      </c>
      <c r="C360" s="21"/>
      <c r="D360" s="205">
        <f t="shared" ref="D360:L360" si="183">D277*(1-$F$308)</f>
        <v>-1.7499999999999998E-5</v>
      </c>
      <c r="E360" s="205">
        <f t="shared" si="183"/>
        <v>-1.7499999999999998E-5</v>
      </c>
      <c r="F360" s="205">
        <f t="shared" si="183"/>
        <v>-1.7499999999999998E-5</v>
      </c>
      <c r="G360" s="205">
        <f t="shared" si="183"/>
        <v>-1.7499999999999998E-5</v>
      </c>
      <c r="H360" s="205">
        <f t="shared" si="183"/>
        <v>-1.7499999999999998E-5</v>
      </c>
      <c r="I360" s="205">
        <f t="shared" si="183"/>
        <v>-1.7499999999999998E-5</v>
      </c>
      <c r="J360" s="205">
        <f t="shared" si="183"/>
        <v>-1.7499999999999998E-5</v>
      </c>
      <c r="K360" s="205">
        <f t="shared" si="183"/>
        <v>-1.7499999999999998E-5</v>
      </c>
      <c r="L360" s="206">
        <f t="shared" si="183"/>
        <v>-1.7499999999999998E-5</v>
      </c>
    </row>
    <row r="361" spans="2:12" s="19" customFormat="1" x14ac:dyDescent="0.25">
      <c r="B361" s="158" t="s">
        <v>153</v>
      </c>
      <c r="C361" s="21"/>
      <c r="D361" s="22">
        <f t="shared" ref="D361:L361" si="184">D278*(1-$F$308)</f>
        <v>235.46998250000007</v>
      </c>
      <c r="E361" s="22">
        <f t="shared" si="184"/>
        <v>250.22998249999998</v>
      </c>
      <c r="F361" s="22">
        <f t="shared" si="184"/>
        <v>249.65998249999998</v>
      </c>
      <c r="G361" s="22">
        <f t="shared" si="184"/>
        <v>235.85998250000003</v>
      </c>
      <c r="H361" s="22">
        <f t="shared" si="184"/>
        <v>295.31998250000009</v>
      </c>
      <c r="I361" s="22">
        <f t="shared" si="184"/>
        <v>264.08998250000002</v>
      </c>
      <c r="J361" s="22">
        <f t="shared" si="184"/>
        <v>231.47998249999998</v>
      </c>
      <c r="K361" s="22">
        <f t="shared" si="184"/>
        <v>166.8599825</v>
      </c>
      <c r="L361" s="133">
        <f t="shared" si="184"/>
        <v>156.80998250000002</v>
      </c>
    </row>
    <row r="362" spans="2:12" s="19" customFormat="1" x14ac:dyDescent="0.25">
      <c r="B362" s="158" t="s">
        <v>154</v>
      </c>
      <c r="C362" s="21"/>
      <c r="D362" s="22">
        <f t="shared" ref="D362:L362" si="185">D279*(1-$F$308)</f>
        <v>1713.5999824999999</v>
      </c>
      <c r="E362" s="22">
        <f t="shared" si="185"/>
        <v>1774.2299825</v>
      </c>
      <c r="F362" s="22">
        <f t="shared" si="185"/>
        <v>1507.6499824999999</v>
      </c>
      <c r="G362" s="22">
        <f t="shared" si="185"/>
        <v>1265.2199825</v>
      </c>
      <c r="H362" s="22">
        <f t="shared" si="185"/>
        <v>1553.6399824999996</v>
      </c>
      <c r="I362" s="22">
        <f t="shared" si="185"/>
        <v>1526.7899825</v>
      </c>
      <c r="J362" s="22">
        <f t="shared" si="185"/>
        <v>1400.4299824999998</v>
      </c>
      <c r="K362" s="22">
        <f t="shared" si="185"/>
        <v>1335.7199825</v>
      </c>
      <c r="L362" s="133">
        <f t="shared" si="185"/>
        <v>1186.7399825</v>
      </c>
    </row>
    <row r="363" spans="2:12" s="19" customFormat="1" x14ac:dyDescent="0.25">
      <c r="B363" s="158" t="s">
        <v>155</v>
      </c>
      <c r="C363" s="21"/>
      <c r="D363" s="205">
        <f t="shared" ref="D363:L363" si="186">D280*(1-$F$308)</f>
        <v>-1.7499999999999998E-5</v>
      </c>
      <c r="E363" s="205">
        <f t="shared" si="186"/>
        <v>-1.7499999999999998E-5</v>
      </c>
      <c r="F363" s="205">
        <f t="shared" si="186"/>
        <v>-1.7499999999999998E-5</v>
      </c>
      <c r="G363" s="205">
        <f t="shared" si="186"/>
        <v>-1.7499999999999998E-5</v>
      </c>
      <c r="H363" s="205">
        <f t="shared" si="186"/>
        <v>-1.7499999999999998E-5</v>
      </c>
      <c r="I363" s="205">
        <f t="shared" si="186"/>
        <v>-1.7499999999999998E-5</v>
      </c>
      <c r="J363" s="205">
        <f t="shared" si="186"/>
        <v>-1.7499999999999998E-5</v>
      </c>
      <c r="K363" s="205">
        <f t="shared" si="186"/>
        <v>-1.7499999999999998E-5</v>
      </c>
      <c r="L363" s="206">
        <f t="shared" si="186"/>
        <v>-1.7499999999999998E-5</v>
      </c>
    </row>
    <row r="364" spans="2:12" s="19" customFormat="1" x14ac:dyDescent="0.25">
      <c r="B364" s="158" t="s">
        <v>156</v>
      </c>
      <c r="C364" s="21"/>
      <c r="D364" s="205">
        <f t="shared" ref="D364:L364" si="187">D281*(1-$F$308)</f>
        <v>-1.7499999999999998E-5</v>
      </c>
      <c r="E364" s="205">
        <f t="shared" si="187"/>
        <v>-1.7499999999999998E-5</v>
      </c>
      <c r="F364" s="205">
        <f t="shared" si="187"/>
        <v>-1.7499999999999998E-5</v>
      </c>
      <c r="G364" s="205">
        <f t="shared" si="187"/>
        <v>-1.7499999999999998E-5</v>
      </c>
      <c r="H364" s="205">
        <f t="shared" si="187"/>
        <v>-1.7499999999999998E-5</v>
      </c>
      <c r="I364" s="205">
        <f t="shared" si="187"/>
        <v>-1.7499999999999998E-5</v>
      </c>
      <c r="J364" s="205">
        <f t="shared" si="187"/>
        <v>-1.7499999999999998E-5</v>
      </c>
      <c r="K364" s="205">
        <f t="shared" si="187"/>
        <v>-1.7499999999999998E-5</v>
      </c>
      <c r="L364" s="206">
        <f t="shared" si="187"/>
        <v>-1.7499999999999998E-5</v>
      </c>
    </row>
    <row r="365" spans="2:12" s="19" customFormat="1" x14ac:dyDescent="0.25">
      <c r="B365" s="158" t="s">
        <v>157</v>
      </c>
      <c r="C365" s="21"/>
      <c r="D365" s="205">
        <f t="shared" ref="D365:L365" si="188">D282*(1-$F$308)</f>
        <v>-1.7499999999999998E-5</v>
      </c>
      <c r="E365" s="205">
        <f t="shared" si="188"/>
        <v>-1.7499999999999998E-5</v>
      </c>
      <c r="F365" s="205">
        <f t="shared" si="188"/>
        <v>-1.7499999999999998E-5</v>
      </c>
      <c r="G365" s="205">
        <f t="shared" si="188"/>
        <v>-1.7499999999999998E-5</v>
      </c>
      <c r="H365" s="205">
        <f t="shared" si="188"/>
        <v>-1.7499999999999998E-5</v>
      </c>
      <c r="I365" s="205">
        <f t="shared" si="188"/>
        <v>-1.7499999999999998E-5</v>
      </c>
      <c r="J365" s="205">
        <f t="shared" si="188"/>
        <v>-1.7499999999999998E-5</v>
      </c>
      <c r="K365" s="205">
        <f t="shared" si="188"/>
        <v>-1.7499999999999998E-5</v>
      </c>
      <c r="L365" s="206">
        <f t="shared" si="188"/>
        <v>-1.7499999999999998E-5</v>
      </c>
    </row>
    <row r="366" spans="2:12" s="19" customFormat="1" x14ac:dyDescent="0.25">
      <c r="B366" s="158" t="s">
        <v>158</v>
      </c>
      <c r="C366" s="21"/>
      <c r="D366" s="205">
        <f t="shared" ref="D366:L366" si="189">D283*(1-$F$308)</f>
        <v>-1.7499999999999998E-5</v>
      </c>
      <c r="E366" s="205">
        <f t="shared" si="189"/>
        <v>-1.7499999999999998E-5</v>
      </c>
      <c r="F366" s="205">
        <f t="shared" si="189"/>
        <v>-1.7499999999999998E-5</v>
      </c>
      <c r="G366" s="205">
        <f t="shared" si="189"/>
        <v>-1.7499999999999998E-5</v>
      </c>
      <c r="H366" s="205">
        <f t="shared" si="189"/>
        <v>-1.7499999999999998E-5</v>
      </c>
      <c r="I366" s="205">
        <f t="shared" si="189"/>
        <v>-1.7499999999999998E-5</v>
      </c>
      <c r="J366" s="205">
        <f t="shared" si="189"/>
        <v>-1.7499999999999998E-5</v>
      </c>
      <c r="K366" s="205">
        <f t="shared" si="189"/>
        <v>-1.7499999999999998E-5</v>
      </c>
      <c r="L366" s="206">
        <f t="shared" si="189"/>
        <v>-1.7499999999999998E-5</v>
      </c>
    </row>
    <row r="367" spans="2:12" s="19" customFormat="1" x14ac:dyDescent="0.25">
      <c r="B367" s="158" t="s">
        <v>159</v>
      </c>
      <c r="C367" s="21"/>
      <c r="D367" s="22">
        <f t="shared" ref="D367:L367" si="190">D284*(1-$F$308)</f>
        <v>99.359982500000001</v>
      </c>
      <c r="E367" s="22">
        <f t="shared" si="190"/>
        <v>118.64998250000002</v>
      </c>
      <c r="F367" s="22">
        <f t="shared" si="190"/>
        <v>125.2799825</v>
      </c>
      <c r="G367" s="22">
        <f t="shared" si="190"/>
        <v>110.2499825</v>
      </c>
      <c r="H367" s="22">
        <f t="shared" si="190"/>
        <v>123.41998250000003</v>
      </c>
      <c r="I367" s="22">
        <f t="shared" si="190"/>
        <v>112.73998249999998</v>
      </c>
      <c r="J367" s="22">
        <f t="shared" si="190"/>
        <v>87.989982499999996</v>
      </c>
      <c r="K367" s="22">
        <f t="shared" si="190"/>
        <v>90.599982499999996</v>
      </c>
      <c r="L367" s="133">
        <f t="shared" si="190"/>
        <v>78.929982499999994</v>
      </c>
    </row>
    <row r="368" spans="2:12" s="19" customFormat="1" x14ac:dyDescent="0.25">
      <c r="B368" s="158" t="s">
        <v>160</v>
      </c>
      <c r="C368" s="21"/>
      <c r="D368" s="22">
        <f t="shared" ref="D368:L368" si="191">D285*(1-$F$308)</f>
        <v>168.65998249999996</v>
      </c>
      <c r="E368" s="22">
        <f t="shared" si="191"/>
        <v>173.51998250000003</v>
      </c>
      <c r="F368" s="22">
        <f t="shared" si="191"/>
        <v>119.5199825</v>
      </c>
      <c r="G368" s="22">
        <f t="shared" si="191"/>
        <v>134.51998250000003</v>
      </c>
      <c r="H368" s="22">
        <f t="shared" si="191"/>
        <v>172.85998249999994</v>
      </c>
      <c r="I368" s="22">
        <f t="shared" si="191"/>
        <v>161.42998250000002</v>
      </c>
      <c r="J368" s="22">
        <f t="shared" si="191"/>
        <v>149.6099825</v>
      </c>
      <c r="K368" s="22">
        <f t="shared" si="191"/>
        <v>151.55998250000002</v>
      </c>
      <c r="L368" s="133">
        <f t="shared" si="191"/>
        <v>156.9899825</v>
      </c>
    </row>
    <row r="369" spans="2:12" s="19" customFormat="1" x14ac:dyDescent="0.25">
      <c r="B369" s="158" t="s">
        <v>161</v>
      </c>
      <c r="C369" s="21"/>
      <c r="D369" s="205">
        <f t="shared" ref="D369:L369" si="192">D286*(1-$F$308)</f>
        <v>-1.7499999999999998E-5</v>
      </c>
      <c r="E369" s="205">
        <f t="shared" si="192"/>
        <v>-1.7499999999999998E-5</v>
      </c>
      <c r="F369" s="205">
        <f t="shared" si="192"/>
        <v>-1.7499999999999998E-5</v>
      </c>
      <c r="G369" s="205">
        <f t="shared" si="192"/>
        <v>-1.7499999999999998E-5</v>
      </c>
      <c r="H369" s="205">
        <f t="shared" si="192"/>
        <v>-1.7499999999999998E-5</v>
      </c>
      <c r="I369" s="205">
        <f t="shared" si="192"/>
        <v>-1.7499999999999998E-5</v>
      </c>
      <c r="J369" s="205">
        <f t="shared" si="192"/>
        <v>-1.7499999999999998E-5</v>
      </c>
      <c r="K369" s="205">
        <f t="shared" si="192"/>
        <v>-1.7499999999999998E-5</v>
      </c>
      <c r="L369" s="206">
        <f t="shared" si="192"/>
        <v>-1.7499999999999998E-5</v>
      </c>
    </row>
    <row r="370" spans="2:12" s="19" customFormat="1" x14ac:dyDescent="0.25">
      <c r="B370" s="158" t="s">
        <v>162</v>
      </c>
      <c r="C370" s="21"/>
      <c r="D370" s="205">
        <f t="shared" ref="D370:L370" si="193">D287*(1-$F$308)</f>
        <v>-1.7499999999999998E-5</v>
      </c>
      <c r="E370" s="205">
        <f t="shared" si="193"/>
        <v>-1.7499999999999998E-5</v>
      </c>
      <c r="F370" s="205">
        <f t="shared" si="193"/>
        <v>-1.7499999999999998E-5</v>
      </c>
      <c r="G370" s="205">
        <f t="shared" si="193"/>
        <v>-1.7499999999999998E-5</v>
      </c>
      <c r="H370" s="205">
        <f t="shared" si="193"/>
        <v>-1.7499999999999998E-5</v>
      </c>
      <c r="I370" s="205">
        <f t="shared" si="193"/>
        <v>-1.7499999999999998E-5</v>
      </c>
      <c r="J370" s="205">
        <f t="shared" si="193"/>
        <v>-1.7499999999999998E-5</v>
      </c>
      <c r="K370" s="205">
        <f t="shared" si="193"/>
        <v>-1.7499999999999998E-5</v>
      </c>
      <c r="L370" s="206">
        <f t="shared" si="193"/>
        <v>-1.7499999999999998E-5</v>
      </c>
    </row>
    <row r="371" spans="2:12" s="19" customFormat="1" x14ac:dyDescent="0.25">
      <c r="B371" s="158" t="s">
        <v>163</v>
      </c>
      <c r="C371" s="21"/>
      <c r="D371" s="22">
        <f t="shared" ref="D371:L371" si="194">D288*(1-$F$308)</f>
        <v>140.72998250000001</v>
      </c>
      <c r="E371" s="22">
        <f t="shared" si="194"/>
        <v>121.7099825</v>
      </c>
      <c r="F371" s="22">
        <f t="shared" si="194"/>
        <v>102.11998249999999</v>
      </c>
      <c r="G371" s="22">
        <f t="shared" si="194"/>
        <v>100.22998249999999</v>
      </c>
      <c r="H371" s="22">
        <f t="shared" si="194"/>
        <v>114.56998249999999</v>
      </c>
      <c r="I371" s="22">
        <f t="shared" si="194"/>
        <v>158.84998250000001</v>
      </c>
      <c r="J371" s="22">
        <f t="shared" si="194"/>
        <v>175.58998250000005</v>
      </c>
      <c r="K371" s="22">
        <f t="shared" si="194"/>
        <v>185.30998250000002</v>
      </c>
      <c r="L371" s="133">
        <f t="shared" si="194"/>
        <v>176.72998249999995</v>
      </c>
    </row>
    <row r="372" spans="2:12" s="19" customFormat="1" x14ac:dyDescent="0.25">
      <c r="B372" s="158" t="s">
        <v>164</v>
      </c>
      <c r="C372" s="21"/>
      <c r="D372" s="205">
        <f t="shared" ref="D372:L372" si="195">D289*(1-$F$308)</f>
        <v>-1.7499999999999998E-5</v>
      </c>
      <c r="E372" s="205">
        <f t="shared" si="195"/>
        <v>-1.7499999999999998E-5</v>
      </c>
      <c r="F372" s="205">
        <f t="shared" si="195"/>
        <v>-1.7499999999999998E-5</v>
      </c>
      <c r="G372" s="205">
        <f t="shared" si="195"/>
        <v>-1.7499999999999998E-5</v>
      </c>
      <c r="H372" s="205">
        <f t="shared" si="195"/>
        <v>-1.7499999999999998E-5</v>
      </c>
      <c r="I372" s="205">
        <f t="shared" si="195"/>
        <v>-1.7499999999999998E-5</v>
      </c>
      <c r="J372" s="205">
        <f t="shared" si="195"/>
        <v>-1.7499999999999998E-5</v>
      </c>
      <c r="K372" s="205">
        <f t="shared" si="195"/>
        <v>-1.7499999999999998E-5</v>
      </c>
      <c r="L372" s="206">
        <f t="shared" si="195"/>
        <v>-1.7499999999999998E-5</v>
      </c>
    </row>
    <row r="373" spans="2:12" s="19" customFormat="1" x14ac:dyDescent="0.25">
      <c r="B373" s="158" t="s">
        <v>165</v>
      </c>
      <c r="C373" s="21"/>
      <c r="D373" s="205">
        <f t="shared" ref="D373:L373" si="196">D290*(1-$F$308)</f>
        <v>-1.7499999999999998E-5</v>
      </c>
      <c r="E373" s="205">
        <f t="shared" si="196"/>
        <v>-1.7499999999999998E-5</v>
      </c>
      <c r="F373" s="205">
        <f t="shared" si="196"/>
        <v>-1.7499999999999998E-5</v>
      </c>
      <c r="G373" s="205">
        <f t="shared" si="196"/>
        <v>-1.7499999999999998E-5</v>
      </c>
      <c r="H373" s="205">
        <f t="shared" si="196"/>
        <v>-1.7499999999999998E-5</v>
      </c>
      <c r="I373" s="205">
        <f t="shared" si="196"/>
        <v>-1.7499999999999998E-5</v>
      </c>
      <c r="J373" s="205">
        <f t="shared" si="196"/>
        <v>-1.7499999999999998E-5</v>
      </c>
      <c r="K373" s="205">
        <f t="shared" si="196"/>
        <v>-1.7499999999999998E-5</v>
      </c>
      <c r="L373" s="206">
        <f t="shared" si="196"/>
        <v>-1.7499999999999998E-5</v>
      </c>
    </row>
    <row r="374" spans="2:12" s="19" customFormat="1" x14ac:dyDescent="0.25">
      <c r="B374" s="158" t="s">
        <v>166</v>
      </c>
      <c r="C374" s="21"/>
      <c r="D374" s="205">
        <f t="shared" ref="D374:L374" si="197">D291*(1-$F$308)</f>
        <v>-1.7499999999999998E-5</v>
      </c>
      <c r="E374" s="205">
        <f t="shared" si="197"/>
        <v>-1.7499999999999998E-5</v>
      </c>
      <c r="F374" s="205">
        <f t="shared" si="197"/>
        <v>-1.7499999999999998E-5</v>
      </c>
      <c r="G374" s="205">
        <f t="shared" si="197"/>
        <v>-1.7499999999999998E-5</v>
      </c>
      <c r="H374" s="205">
        <f t="shared" si="197"/>
        <v>-1.7499999999999998E-5</v>
      </c>
      <c r="I374" s="205">
        <f t="shared" si="197"/>
        <v>-1.7499999999999998E-5</v>
      </c>
      <c r="J374" s="205">
        <f t="shared" si="197"/>
        <v>-1.7499999999999998E-5</v>
      </c>
      <c r="K374" s="205">
        <f t="shared" si="197"/>
        <v>-1.7499999999999998E-5</v>
      </c>
      <c r="L374" s="206">
        <f t="shared" si="197"/>
        <v>-1.7499999999999998E-5</v>
      </c>
    </row>
    <row r="375" spans="2:12" s="19" customFormat="1" x14ac:dyDescent="0.25">
      <c r="B375" s="158" t="s">
        <v>167</v>
      </c>
      <c r="C375" s="21"/>
      <c r="D375" s="205">
        <f t="shared" ref="D375:L375" si="198">D292*(1-$F$308)</f>
        <v>-1.7499999999999998E-5</v>
      </c>
      <c r="E375" s="205">
        <f t="shared" si="198"/>
        <v>-1.7499999999999998E-5</v>
      </c>
      <c r="F375" s="205">
        <f t="shared" si="198"/>
        <v>-1.7499999999999998E-5</v>
      </c>
      <c r="G375" s="205">
        <f t="shared" si="198"/>
        <v>-1.7499999999999998E-5</v>
      </c>
      <c r="H375" s="205">
        <f t="shared" si="198"/>
        <v>-1.7499999999999998E-5</v>
      </c>
      <c r="I375" s="205">
        <f t="shared" si="198"/>
        <v>-1.7499999999999998E-5</v>
      </c>
      <c r="J375" s="205">
        <f t="shared" si="198"/>
        <v>-1.7499999999999998E-5</v>
      </c>
      <c r="K375" s="205">
        <f t="shared" si="198"/>
        <v>-1.7499999999999998E-5</v>
      </c>
      <c r="L375" s="206">
        <f t="shared" si="198"/>
        <v>-1.7499999999999998E-5</v>
      </c>
    </row>
    <row r="376" spans="2:12" s="19" customFormat="1" x14ac:dyDescent="0.25">
      <c r="B376" s="158" t="s">
        <v>168</v>
      </c>
      <c r="C376" s="21"/>
      <c r="D376" s="22">
        <f t="shared" ref="D376:L376" si="199">D293*(1-$F$308)</f>
        <v>670.37758250000002</v>
      </c>
      <c r="E376" s="22">
        <f t="shared" si="199"/>
        <v>845.78998249999995</v>
      </c>
      <c r="F376" s="22">
        <f t="shared" si="199"/>
        <v>970.58998249999979</v>
      </c>
      <c r="G376" s="22">
        <f t="shared" si="199"/>
        <v>905.30998249999993</v>
      </c>
      <c r="H376" s="22">
        <f t="shared" si="199"/>
        <v>992.57998250000014</v>
      </c>
      <c r="I376" s="22">
        <f t="shared" si="199"/>
        <v>1138.3499824999999</v>
      </c>
      <c r="J376" s="22">
        <f t="shared" si="199"/>
        <v>1188.9899825</v>
      </c>
      <c r="K376" s="22">
        <f t="shared" si="199"/>
        <v>1109.9399824999998</v>
      </c>
      <c r="L376" s="133">
        <f t="shared" si="199"/>
        <v>1085.7899825</v>
      </c>
    </row>
    <row r="377" spans="2:12" s="19" customFormat="1" x14ac:dyDescent="0.25">
      <c r="B377" s="158" t="s">
        <v>169</v>
      </c>
      <c r="C377" s="21"/>
      <c r="D377" s="205">
        <f t="shared" ref="D377:L377" si="200">D294*(1-$F$308)</f>
        <v>-1.7499999999999998E-5</v>
      </c>
      <c r="E377" s="205">
        <f t="shared" si="200"/>
        <v>-1.7499999999999998E-5</v>
      </c>
      <c r="F377" s="205">
        <f t="shared" si="200"/>
        <v>-1.7499999999999998E-5</v>
      </c>
      <c r="G377" s="205">
        <f t="shared" si="200"/>
        <v>-1.7499999999999998E-5</v>
      </c>
      <c r="H377" s="205">
        <f t="shared" si="200"/>
        <v>-1.7499999999999998E-5</v>
      </c>
      <c r="I377" s="205">
        <f t="shared" si="200"/>
        <v>-1.7499999999999998E-5</v>
      </c>
      <c r="J377" s="205">
        <f t="shared" si="200"/>
        <v>-1.7499999999999998E-5</v>
      </c>
      <c r="K377" s="205">
        <f t="shared" si="200"/>
        <v>-1.7499999999999998E-5</v>
      </c>
      <c r="L377" s="206">
        <f t="shared" si="200"/>
        <v>-1.7499999999999998E-5</v>
      </c>
    </row>
    <row r="378" spans="2:12" s="19" customFormat="1" x14ac:dyDescent="0.25">
      <c r="B378" s="158" t="s">
        <v>170</v>
      </c>
      <c r="C378" s="21"/>
      <c r="D378" s="205">
        <f t="shared" ref="D378:L378" si="201">D295*(1-$F$308)</f>
        <v>-1.7499999999999998E-5</v>
      </c>
      <c r="E378" s="205">
        <f t="shared" si="201"/>
        <v>-1.7499999999999998E-5</v>
      </c>
      <c r="F378" s="205">
        <f t="shared" si="201"/>
        <v>-1.7499999999999998E-5</v>
      </c>
      <c r="G378" s="205">
        <f t="shared" si="201"/>
        <v>-1.7499999999999998E-5</v>
      </c>
      <c r="H378" s="205">
        <f t="shared" si="201"/>
        <v>-1.7499999999999998E-5</v>
      </c>
      <c r="I378" s="205">
        <f t="shared" si="201"/>
        <v>-1.7499999999999998E-5</v>
      </c>
      <c r="J378" s="205">
        <f t="shared" si="201"/>
        <v>-1.7499999999999998E-5</v>
      </c>
      <c r="K378" s="205">
        <f t="shared" si="201"/>
        <v>-1.7499999999999998E-5</v>
      </c>
      <c r="L378" s="206">
        <f t="shared" si="201"/>
        <v>-1.7499999999999998E-5</v>
      </c>
    </row>
    <row r="379" spans="2:12" s="19" customFormat="1" x14ac:dyDescent="0.25">
      <c r="B379" s="158" t="s">
        <v>171</v>
      </c>
      <c r="C379" s="21"/>
      <c r="D379" s="205">
        <f t="shared" ref="D379:L379" si="202">D296*(1-$F$308)</f>
        <v>-1.7499999999999998E-5</v>
      </c>
      <c r="E379" s="205">
        <f t="shared" si="202"/>
        <v>-1.7499999999999998E-5</v>
      </c>
      <c r="F379" s="205">
        <f t="shared" si="202"/>
        <v>-1.7499999999999998E-5</v>
      </c>
      <c r="G379" s="205">
        <f t="shared" si="202"/>
        <v>-1.7499999999999998E-5</v>
      </c>
      <c r="H379" s="205">
        <f t="shared" si="202"/>
        <v>-1.7499999999999998E-5</v>
      </c>
      <c r="I379" s="205">
        <f t="shared" si="202"/>
        <v>-1.7499999999999998E-5</v>
      </c>
      <c r="J379" s="205">
        <f t="shared" si="202"/>
        <v>-1.7499999999999998E-5</v>
      </c>
      <c r="K379" s="205">
        <f t="shared" si="202"/>
        <v>-1.7499999999999998E-5</v>
      </c>
      <c r="L379" s="206">
        <f t="shared" si="202"/>
        <v>-1.7499999999999998E-5</v>
      </c>
    </row>
    <row r="380" spans="2:12" s="19" customFormat="1" x14ac:dyDescent="0.25">
      <c r="B380" s="158" t="s">
        <v>172</v>
      </c>
      <c r="C380" s="21"/>
      <c r="D380" s="205">
        <f t="shared" ref="D380:L380" si="203">D297*(1-$F$308)</f>
        <v>-1.7499999999999998E-5</v>
      </c>
      <c r="E380" s="205">
        <f t="shared" si="203"/>
        <v>-1.7499999999999998E-5</v>
      </c>
      <c r="F380" s="205">
        <f t="shared" si="203"/>
        <v>-1.7499999999999998E-5</v>
      </c>
      <c r="G380" s="205">
        <f t="shared" si="203"/>
        <v>-1.7499999999999998E-5</v>
      </c>
      <c r="H380" s="205">
        <f t="shared" si="203"/>
        <v>-1.7499999999999998E-5</v>
      </c>
      <c r="I380" s="205">
        <f t="shared" si="203"/>
        <v>-1.7499999999999998E-5</v>
      </c>
      <c r="J380" s="205">
        <f t="shared" si="203"/>
        <v>-1.7499999999999998E-5</v>
      </c>
      <c r="K380" s="205">
        <f t="shared" si="203"/>
        <v>-1.7499999999999998E-5</v>
      </c>
      <c r="L380" s="206">
        <f t="shared" si="203"/>
        <v>-1.7499999999999998E-5</v>
      </c>
    </row>
    <row r="381" spans="2:12" s="19" customFormat="1" x14ac:dyDescent="0.25">
      <c r="B381" s="158" t="s">
        <v>173</v>
      </c>
      <c r="C381" s="21"/>
      <c r="D381" s="22">
        <f t="shared" ref="D381:L381" si="204">D298*(1-$F$308)</f>
        <v>321.02998250000002</v>
      </c>
      <c r="E381" s="22">
        <f t="shared" si="204"/>
        <v>266.39998250000002</v>
      </c>
      <c r="F381" s="22">
        <f t="shared" si="204"/>
        <v>131.18998250000001</v>
      </c>
      <c r="G381" s="22">
        <f t="shared" si="204"/>
        <v>51.449982500000004</v>
      </c>
      <c r="H381" s="22">
        <f t="shared" si="204"/>
        <v>79.169982500000032</v>
      </c>
      <c r="I381" s="22">
        <f t="shared" si="204"/>
        <v>209.60998249999994</v>
      </c>
      <c r="J381" s="22">
        <f t="shared" si="204"/>
        <v>224.57998250000003</v>
      </c>
      <c r="K381" s="22">
        <f t="shared" si="204"/>
        <v>246.92998249999999</v>
      </c>
      <c r="L381" s="133">
        <f t="shared" si="204"/>
        <v>192.41998250000003</v>
      </c>
    </row>
    <row r="382" spans="2:12" s="19" customFormat="1" x14ac:dyDescent="0.25">
      <c r="B382" s="158" t="s">
        <v>193</v>
      </c>
      <c r="C382" s="21"/>
      <c r="D382" s="205">
        <f t="shared" ref="D382:L382" si="205">D299*(1-$F$308)</f>
        <v>-1.7499999999999998E-5</v>
      </c>
      <c r="E382" s="205">
        <f t="shared" si="205"/>
        <v>-1.7499999999999998E-5</v>
      </c>
      <c r="F382" s="205">
        <f t="shared" si="205"/>
        <v>-1.7499999999999998E-5</v>
      </c>
      <c r="G382" s="205">
        <f t="shared" si="205"/>
        <v>-1.7499999999999998E-5</v>
      </c>
      <c r="H382" s="205">
        <f t="shared" si="205"/>
        <v>-1.7499999999999998E-5</v>
      </c>
      <c r="I382" s="205">
        <f t="shared" si="205"/>
        <v>-1.7499999999999998E-5</v>
      </c>
      <c r="J382" s="205">
        <f t="shared" si="205"/>
        <v>-1.7499999999999998E-5</v>
      </c>
      <c r="K382" s="205">
        <f t="shared" si="205"/>
        <v>-1.7499999999999998E-5</v>
      </c>
      <c r="L382" s="206">
        <f t="shared" si="205"/>
        <v>-1.7499999999999998E-5</v>
      </c>
    </row>
    <row r="383" spans="2:12" s="19" customFormat="1" x14ac:dyDescent="0.25">
      <c r="B383" s="158" t="s">
        <v>174</v>
      </c>
      <c r="C383" s="21"/>
      <c r="D383" s="205">
        <f t="shared" ref="D383:L383" si="206">D300*(1-$F$308)</f>
        <v>-1.7499999999999998E-5</v>
      </c>
      <c r="E383" s="205">
        <f t="shared" si="206"/>
        <v>-1.7499999999999998E-5</v>
      </c>
      <c r="F383" s="205">
        <f t="shared" si="206"/>
        <v>-1.7499999999999998E-5</v>
      </c>
      <c r="G383" s="205">
        <f t="shared" si="206"/>
        <v>-1.7499999999999998E-5</v>
      </c>
      <c r="H383" s="205">
        <f t="shared" si="206"/>
        <v>-1.7499999999999998E-5</v>
      </c>
      <c r="I383" s="205">
        <f t="shared" si="206"/>
        <v>-1.7499999999999998E-5</v>
      </c>
      <c r="J383" s="205">
        <f t="shared" si="206"/>
        <v>-1.7499999999999998E-5</v>
      </c>
      <c r="K383" s="205">
        <f t="shared" si="206"/>
        <v>-1.7499999999999998E-5</v>
      </c>
      <c r="L383" s="206">
        <f t="shared" si="206"/>
        <v>-1.7499999999999998E-5</v>
      </c>
    </row>
    <row r="384" spans="2:12" s="19" customFormat="1" x14ac:dyDescent="0.25">
      <c r="B384" s="158" t="s">
        <v>175</v>
      </c>
      <c r="C384" s="21"/>
      <c r="D384" s="205">
        <f t="shared" ref="D384:L384" si="207">D301*(1-$F$308)</f>
        <v>-1.7499999999999998E-5</v>
      </c>
      <c r="E384" s="205">
        <f t="shared" si="207"/>
        <v>-1.7499999999999998E-5</v>
      </c>
      <c r="F384" s="205">
        <f t="shared" si="207"/>
        <v>-1.7499999999999998E-5</v>
      </c>
      <c r="G384" s="205">
        <f t="shared" si="207"/>
        <v>-1.7499999999999998E-5</v>
      </c>
      <c r="H384" s="205">
        <f t="shared" si="207"/>
        <v>-1.7499999999999998E-5</v>
      </c>
      <c r="I384" s="205">
        <f t="shared" si="207"/>
        <v>-1.7499999999999998E-5</v>
      </c>
      <c r="J384" s="205">
        <f t="shared" si="207"/>
        <v>-1.7499999999999998E-5</v>
      </c>
      <c r="K384" s="205">
        <f t="shared" si="207"/>
        <v>-1.7499999999999998E-5</v>
      </c>
      <c r="L384" s="206">
        <f t="shared" si="207"/>
        <v>-1.7499999999999998E-5</v>
      </c>
    </row>
    <row r="385" spans="2:13" s="19" customFormat="1" x14ac:dyDescent="0.25">
      <c r="B385" s="158" t="s">
        <v>176</v>
      </c>
      <c r="C385" s="21"/>
      <c r="D385" s="205">
        <f t="shared" ref="D385:L385" si="208">D302*(1-$F$308)</f>
        <v>-1.7499999999999998E-5</v>
      </c>
      <c r="E385" s="205">
        <f t="shared" si="208"/>
        <v>-1.7499999999999998E-5</v>
      </c>
      <c r="F385" s="205">
        <f t="shared" si="208"/>
        <v>-1.7499999999999998E-5</v>
      </c>
      <c r="G385" s="205">
        <f t="shared" si="208"/>
        <v>-1.7499999999999998E-5</v>
      </c>
      <c r="H385" s="205">
        <f t="shared" si="208"/>
        <v>-1.7499999999999998E-5</v>
      </c>
      <c r="I385" s="205">
        <f t="shared" si="208"/>
        <v>-1.7499999999999998E-5</v>
      </c>
      <c r="J385" s="205">
        <f t="shared" si="208"/>
        <v>-1.7499999999999998E-5</v>
      </c>
      <c r="K385" s="205">
        <f t="shared" si="208"/>
        <v>-1.7499999999999998E-5</v>
      </c>
      <c r="L385" s="206">
        <f t="shared" si="208"/>
        <v>-1.7499999999999998E-5</v>
      </c>
    </row>
    <row r="386" spans="2:13" s="19" customFormat="1" x14ac:dyDescent="0.25">
      <c r="B386" s="158" t="s">
        <v>177</v>
      </c>
      <c r="C386" s="21"/>
      <c r="D386" s="22">
        <f t="shared" ref="D386:L386" si="209">D303*(1-$F$308)</f>
        <v>324.6479824999999</v>
      </c>
      <c r="E386" s="22">
        <f t="shared" si="209"/>
        <v>466.28998250000006</v>
      </c>
      <c r="F386" s="22">
        <f t="shared" si="209"/>
        <v>340.70998250000002</v>
      </c>
      <c r="G386" s="22">
        <f t="shared" si="209"/>
        <v>252.92998249999999</v>
      </c>
      <c r="H386" s="22">
        <f t="shared" si="209"/>
        <v>244.25998250000004</v>
      </c>
      <c r="I386" s="22">
        <f t="shared" si="209"/>
        <v>276.11998250000011</v>
      </c>
      <c r="J386" s="22">
        <f t="shared" si="209"/>
        <v>260.09998250000007</v>
      </c>
      <c r="K386" s="22">
        <f t="shared" si="209"/>
        <v>219.9599825</v>
      </c>
      <c r="L386" s="133">
        <f t="shared" si="209"/>
        <v>210.77998250000005</v>
      </c>
    </row>
    <row r="387" spans="2:13" s="19" customFormat="1" x14ac:dyDescent="0.25">
      <c r="B387" s="472" t="s">
        <v>632</v>
      </c>
      <c r="C387" s="162"/>
      <c r="D387" s="196">
        <f>SUM(D351:D386)</f>
        <v>4336.334969999999</v>
      </c>
      <c r="E387" s="196">
        <f t="shared" ref="E387" si="210">SUM(E351:E386)</f>
        <v>4830.9893700000039</v>
      </c>
      <c r="F387" s="196">
        <f t="shared" ref="F387" si="211">SUM(F351:F386)</f>
        <v>4266.8693699999994</v>
      </c>
      <c r="G387" s="196">
        <f t="shared" ref="G387" si="212">SUM(G351:G386)</f>
        <v>3741.9293699999994</v>
      </c>
      <c r="H387" s="196">
        <f t="shared" ref="H387" si="213">SUM(H351:H386)</f>
        <v>4409.9693700000007</v>
      </c>
      <c r="I387" s="196">
        <f t="shared" ref="I387" si="214">SUM(I351:I386)</f>
        <v>4655.8493700000035</v>
      </c>
      <c r="J387" s="196">
        <f t="shared" ref="J387" si="215">SUM(J351:J386)</f>
        <v>4465.4993700000014</v>
      </c>
      <c r="K387" s="196">
        <f t="shared" ref="K387" si="216">SUM(K351:K386)</f>
        <v>4200.599369999999</v>
      </c>
      <c r="L387" s="197">
        <f t="shared" ref="L387" si="217">SUM(L351:L386)</f>
        <v>3986.7893699999995</v>
      </c>
    </row>
    <row r="388" spans="2:13" x14ac:dyDescent="0.25">
      <c r="B388" s="35"/>
      <c r="C388" s="35"/>
      <c r="D388" s="35"/>
      <c r="E388" s="35"/>
      <c r="F388" s="35"/>
      <c r="G388" s="35"/>
      <c r="H388" s="35"/>
      <c r="I388" s="35"/>
      <c r="J388" s="35"/>
      <c r="K388" s="35"/>
      <c r="L388" s="35"/>
    </row>
    <row r="389" spans="2:13" x14ac:dyDescent="0.25">
      <c r="B389" s="35"/>
      <c r="C389" s="35"/>
      <c r="D389" s="35"/>
      <c r="E389" s="35"/>
      <c r="F389" s="35"/>
      <c r="G389" s="35"/>
      <c r="H389" s="35"/>
      <c r="I389" s="35"/>
      <c r="J389" s="35"/>
      <c r="K389" s="35"/>
      <c r="L389" s="35"/>
    </row>
    <row r="390" spans="2:13" s="19" customFormat="1" x14ac:dyDescent="0.25">
      <c r="B390" s="16" t="s">
        <v>105</v>
      </c>
      <c r="C390" s="17" t="s">
        <v>92</v>
      </c>
      <c r="D390" s="17">
        <v>2005</v>
      </c>
      <c r="E390" s="17">
        <v>2006</v>
      </c>
      <c r="F390" s="17">
        <v>2007</v>
      </c>
      <c r="G390" s="17">
        <v>2008</v>
      </c>
      <c r="H390" s="17">
        <v>2009</v>
      </c>
      <c r="I390" s="17">
        <v>2010</v>
      </c>
      <c r="J390" s="17">
        <v>2011</v>
      </c>
      <c r="K390" s="17">
        <v>2012</v>
      </c>
      <c r="L390" s="18">
        <v>2013</v>
      </c>
    </row>
    <row r="391" spans="2:13" s="69" customFormat="1" x14ac:dyDescent="0.25">
      <c r="B391" s="159" t="s">
        <v>20</v>
      </c>
      <c r="C391" s="28"/>
      <c r="D391" s="178"/>
      <c r="E391" s="178"/>
      <c r="F391" s="178"/>
      <c r="G391" s="178"/>
      <c r="H391" s="178"/>
      <c r="I391" s="178"/>
      <c r="J391" s="178"/>
      <c r="K391" s="178"/>
      <c r="L391" s="179"/>
      <c r="M391" s="172"/>
    </row>
    <row r="392" spans="2:13" s="19" customFormat="1" x14ac:dyDescent="0.25">
      <c r="B392" s="158" t="s">
        <v>143</v>
      </c>
      <c r="C392" s="21"/>
      <c r="D392" s="205">
        <f t="shared" ref="D392:K392" si="218">D313*21</f>
        <v>-3.6749999999999999E-4</v>
      </c>
      <c r="E392" s="205">
        <f t="shared" si="218"/>
        <v>-3.6749999999999999E-4</v>
      </c>
      <c r="F392" s="205">
        <f t="shared" si="218"/>
        <v>-3.6749999999999999E-4</v>
      </c>
      <c r="G392" s="205">
        <f t="shared" si="218"/>
        <v>-3.6749999999999999E-4</v>
      </c>
      <c r="H392" s="205">
        <f t="shared" si="218"/>
        <v>-3.6749999999999999E-4</v>
      </c>
      <c r="I392" s="205">
        <f t="shared" si="218"/>
        <v>-3.6749999999999999E-4</v>
      </c>
      <c r="J392" s="205">
        <f t="shared" si="218"/>
        <v>-3.6749999999999999E-4</v>
      </c>
      <c r="K392" s="205">
        <f t="shared" si="218"/>
        <v>-3.6749999999999999E-4</v>
      </c>
      <c r="L392" s="206">
        <f t="shared" ref="L392:L427" si="219">L313*21</f>
        <v>-3.6749999999999999E-4</v>
      </c>
    </row>
    <row r="393" spans="2:13" s="19" customFormat="1" x14ac:dyDescent="0.25">
      <c r="B393" s="158" t="s">
        <v>144</v>
      </c>
      <c r="C393" s="21"/>
      <c r="D393" s="22">
        <f t="shared" ref="D393:K393" si="220">D314*21</f>
        <v>24846.809032500005</v>
      </c>
      <c r="E393" s="22">
        <f t="shared" si="220"/>
        <v>25170.389632499999</v>
      </c>
      <c r="F393" s="22">
        <f t="shared" si="220"/>
        <v>23997.329632500005</v>
      </c>
      <c r="G393" s="22">
        <f t="shared" si="220"/>
        <v>23888.339632499996</v>
      </c>
      <c r="H393" s="22">
        <f t="shared" si="220"/>
        <v>26575.2896325</v>
      </c>
      <c r="I393" s="22">
        <f t="shared" si="220"/>
        <v>28232.819632499995</v>
      </c>
      <c r="J393" s="22">
        <f t="shared" si="220"/>
        <v>27813.869632500009</v>
      </c>
      <c r="K393" s="22">
        <f t="shared" si="220"/>
        <v>27592.109632499996</v>
      </c>
      <c r="L393" s="133">
        <f t="shared" si="219"/>
        <v>27614.789632499997</v>
      </c>
    </row>
    <row r="394" spans="2:13" s="19" customFormat="1" x14ac:dyDescent="0.25">
      <c r="B394" s="158" t="s">
        <v>145</v>
      </c>
      <c r="C394" s="21"/>
      <c r="D394" s="205">
        <f t="shared" ref="D394:K394" si="221">D315*21</f>
        <v>-3.6749999999999999E-4</v>
      </c>
      <c r="E394" s="205">
        <f t="shared" si="221"/>
        <v>-3.6749999999999999E-4</v>
      </c>
      <c r="F394" s="205">
        <f t="shared" si="221"/>
        <v>-3.6749999999999999E-4</v>
      </c>
      <c r="G394" s="205">
        <f t="shared" si="221"/>
        <v>-3.6749999999999999E-4</v>
      </c>
      <c r="H394" s="205">
        <f t="shared" si="221"/>
        <v>-3.6749999999999999E-4</v>
      </c>
      <c r="I394" s="205">
        <f t="shared" si="221"/>
        <v>-3.6749999999999999E-4</v>
      </c>
      <c r="J394" s="205">
        <f t="shared" si="221"/>
        <v>-3.6749999999999999E-4</v>
      </c>
      <c r="K394" s="205">
        <f t="shared" si="221"/>
        <v>-3.6749999999999999E-4</v>
      </c>
      <c r="L394" s="206">
        <f t="shared" si="219"/>
        <v>-3.6749999999999999E-4</v>
      </c>
    </row>
    <row r="395" spans="2:13" s="19" customFormat="1" x14ac:dyDescent="0.25">
      <c r="B395" s="158" t="s">
        <v>146</v>
      </c>
      <c r="C395" s="21"/>
      <c r="D395" s="22">
        <f t="shared" ref="D395:K395" si="222">D316*21</f>
        <v>2785.8596325000003</v>
      </c>
      <c r="E395" s="22">
        <f t="shared" si="222"/>
        <v>3401.9996325000002</v>
      </c>
      <c r="F395" s="22">
        <f t="shared" si="222"/>
        <v>3754.1696325000007</v>
      </c>
      <c r="G395" s="22">
        <f t="shared" si="222"/>
        <v>2598.7496325000002</v>
      </c>
      <c r="H395" s="22">
        <f t="shared" si="222"/>
        <v>3239.4596325000002</v>
      </c>
      <c r="I395" s="22">
        <f t="shared" si="222"/>
        <v>3374.9096324999991</v>
      </c>
      <c r="J395" s="22">
        <f t="shared" si="222"/>
        <v>3248.9096325</v>
      </c>
      <c r="K395" s="22">
        <f t="shared" si="222"/>
        <v>4238.0096325000004</v>
      </c>
      <c r="L395" s="133">
        <f t="shared" si="219"/>
        <v>5577.3896325000014</v>
      </c>
    </row>
    <row r="396" spans="2:13" s="19" customFormat="1" x14ac:dyDescent="0.25">
      <c r="B396" s="158" t="s">
        <v>147</v>
      </c>
      <c r="C396" s="21"/>
      <c r="D396" s="205">
        <f t="shared" ref="D396:K396" si="223">D317*21</f>
        <v>-3.6749999999999999E-4</v>
      </c>
      <c r="E396" s="205">
        <f t="shared" si="223"/>
        <v>-3.6749999999999999E-4</v>
      </c>
      <c r="F396" s="205">
        <f t="shared" si="223"/>
        <v>-3.6749999999999999E-4</v>
      </c>
      <c r="G396" s="205">
        <f t="shared" si="223"/>
        <v>-3.6749999999999999E-4</v>
      </c>
      <c r="H396" s="205">
        <f t="shared" si="223"/>
        <v>-3.6749999999999999E-4</v>
      </c>
      <c r="I396" s="205">
        <f t="shared" si="223"/>
        <v>-3.6749999999999999E-4</v>
      </c>
      <c r="J396" s="205">
        <f t="shared" si="223"/>
        <v>-3.6749999999999999E-4</v>
      </c>
      <c r="K396" s="205">
        <f t="shared" si="223"/>
        <v>-3.6749999999999999E-4</v>
      </c>
      <c r="L396" s="206">
        <f t="shared" si="219"/>
        <v>-3.6749999999999999E-4</v>
      </c>
    </row>
    <row r="397" spans="2:13" s="19" customFormat="1" x14ac:dyDescent="0.25">
      <c r="B397" s="158" t="s">
        <v>148</v>
      </c>
      <c r="C397" s="21"/>
      <c r="D397" s="205">
        <f t="shared" ref="D397:K397" si="224">D318*21</f>
        <v>-3.6749999999999999E-4</v>
      </c>
      <c r="E397" s="205">
        <f t="shared" si="224"/>
        <v>-3.6749999999999999E-4</v>
      </c>
      <c r="F397" s="205">
        <f t="shared" si="224"/>
        <v>-3.6749999999999999E-4</v>
      </c>
      <c r="G397" s="205">
        <f t="shared" si="224"/>
        <v>-3.6749999999999999E-4</v>
      </c>
      <c r="H397" s="205">
        <f t="shared" si="224"/>
        <v>-3.6749999999999999E-4</v>
      </c>
      <c r="I397" s="205">
        <f t="shared" si="224"/>
        <v>-3.6749999999999999E-4</v>
      </c>
      <c r="J397" s="205">
        <f t="shared" si="224"/>
        <v>-3.6749999999999999E-4</v>
      </c>
      <c r="K397" s="205">
        <f t="shared" si="224"/>
        <v>-3.6749999999999999E-4</v>
      </c>
      <c r="L397" s="206">
        <f t="shared" si="219"/>
        <v>-3.6749999999999999E-4</v>
      </c>
    </row>
    <row r="398" spans="2:13" s="19" customFormat="1" x14ac:dyDescent="0.25">
      <c r="B398" s="158" t="s">
        <v>149</v>
      </c>
      <c r="C398" s="21"/>
      <c r="D398" s="205">
        <f t="shared" ref="D398:K398" si="225">D319*21</f>
        <v>-3.6749999999999999E-4</v>
      </c>
      <c r="E398" s="205">
        <f t="shared" si="225"/>
        <v>-3.6749999999999999E-4</v>
      </c>
      <c r="F398" s="205">
        <f t="shared" si="225"/>
        <v>-3.6749999999999999E-4</v>
      </c>
      <c r="G398" s="205">
        <f t="shared" si="225"/>
        <v>-3.6749999999999999E-4</v>
      </c>
      <c r="H398" s="205">
        <f t="shared" si="225"/>
        <v>-3.6749999999999999E-4</v>
      </c>
      <c r="I398" s="205">
        <f t="shared" si="225"/>
        <v>-3.6749999999999999E-4</v>
      </c>
      <c r="J398" s="205">
        <f t="shared" si="225"/>
        <v>-3.6749999999999999E-4</v>
      </c>
      <c r="K398" s="205">
        <f t="shared" si="225"/>
        <v>-3.6749999999999999E-4</v>
      </c>
      <c r="L398" s="206">
        <f t="shared" si="219"/>
        <v>-3.6749999999999999E-4</v>
      </c>
    </row>
    <row r="399" spans="2:13" s="19" customFormat="1" x14ac:dyDescent="0.25">
      <c r="B399" s="158" t="s">
        <v>150</v>
      </c>
      <c r="C399" s="21"/>
      <c r="D399" s="205">
        <f t="shared" ref="D399:K399" si="226">D320*21</f>
        <v>-3.6749999999999999E-4</v>
      </c>
      <c r="E399" s="205">
        <f t="shared" si="226"/>
        <v>-3.6749999999999999E-4</v>
      </c>
      <c r="F399" s="205">
        <f t="shared" si="226"/>
        <v>-3.6749999999999999E-4</v>
      </c>
      <c r="G399" s="205">
        <f t="shared" si="226"/>
        <v>-3.6749999999999999E-4</v>
      </c>
      <c r="H399" s="205">
        <f t="shared" si="226"/>
        <v>-3.6749999999999999E-4</v>
      </c>
      <c r="I399" s="205">
        <f t="shared" si="226"/>
        <v>-3.6749999999999999E-4</v>
      </c>
      <c r="J399" s="205">
        <f t="shared" si="226"/>
        <v>-3.6749999999999999E-4</v>
      </c>
      <c r="K399" s="205">
        <f t="shared" si="226"/>
        <v>-3.6749999999999999E-4</v>
      </c>
      <c r="L399" s="206">
        <f t="shared" si="219"/>
        <v>-3.6749999999999999E-4</v>
      </c>
    </row>
    <row r="400" spans="2:13" s="19" customFormat="1" x14ac:dyDescent="0.25">
      <c r="B400" s="158" t="s">
        <v>151</v>
      </c>
      <c r="C400" s="21"/>
      <c r="D400" s="205">
        <f t="shared" ref="D400:K400" si="227">D321*21</f>
        <v>-3.6749999999999999E-4</v>
      </c>
      <c r="E400" s="205">
        <f t="shared" si="227"/>
        <v>-3.6749999999999999E-4</v>
      </c>
      <c r="F400" s="205">
        <f t="shared" si="227"/>
        <v>-3.6749999999999999E-4</v>
      </c>
      <c r="G400" s="205">
        <f t="shared" si="227"/>
        <v>-3.6749999999999999E-4</v>
      </c>
      <c r="H400" s="205">
        <f t="shared" si="227"/>
        <v>-3.6749999999999999E-4</v>
      </c>
      <c r="I400" s="205">
        <f t="shared" si="227"/>
        <v>-3.6749999999999999E-4</v>
      </c>
      <c r="J400" s="205">
        <f t="shared" si="227"/>
        <v>-3.6749999999999999E-4</v>
      </c>
      <c r="K400" s="205">
        <f t="shared" si="227"/>
        <v>-3.6749999999999999E-4</v>
      </c>
      <c r="L400" s="206">
        <f t="shared" si="219"/>
        <v>-3.6749999999999999E-4</v>
      </c>
    </row>
    <row r="401" spans="2:12" s="19" customFormat="1" x14ac:dyDescent="0.25">
      <c r="B401" s="158" t="s">
        <v>152</v>
      </c>
      <c r="C401" s="21"/>
      <c r="D401" s="205">
        <f t="shared" ref="D401:K401" si="228">D322*21</f>
        <v>-3.6749999999999999E-4</v>
      </c>
      <c r="E401" s="205">
        <f t="shared" si="228"/>
        <v>-3.6749999999999999E-4</v>
      </c>
      <c r="F401" s="205">
        <f t="shared" si="228"/>
        <v>-3.6749999999999999E-4</v>
      </c>
      <c r="G401" s="205">
        <f t="shared" si="228"/>
        <v>-3.6749999999999999E-4</v>
      </c>
      <c r="H401" s="205">
        <f t="shared" si="228"/>
        <v>-3.6749999999999999E-4</v>
      </c>
      <c r="I401" s="205">
        <f t="shared" si="228"/>
        <v>-3.6749999999999999E-4</v>
      </c>
      <c r="J401" s="205">
        <f t="shared" si="228"/>
        <v>-3.6749999999999999E-4</v>
      </c>
      <c r="K401" s="205">
        <f t="shared" si="228"/>
        <v>-3.6749999999999999E-4</v>
      </c>
      <c r="L401" s="206">
        <f t="shared" si="219"/>
        <v>-3.6749999999999999E-4</v>
      </c>
    </row>
    <row r="402" spans="2:12" s="19" customFormat="1" x14ac:dyDescent="0.25">
      <c r="B402" s="158" t="s">
        <v>153</v>
      </c>
      <c r="C402" s="21"/>
      <c r="D402" s="22">
        <f t="shared" ref="D402:K402" si="229">D323*21</f>
        <v>7512.9008325000013</v>
      </c>
      <c r="E402" s="22">
        <f t="shared" si="229"/>
        <v>7614.1796325000005</v>
      </c>
      <c r="F402" s="22">
        <f t="shared" si="229"/>
        <v>7415.0996325000015</v>
      </c>
      <c r="G402" s="22">
        <f t="shared" si="229"/>
        <v>6911.0996325000015</v>
      </c>
      <c r="H402" s="22">
        <f t="shared" si="229"/>
        <v>7044.0296325000008</v>
      </c>
      <c r="I402" s="22">
        <f t="shared" si="229"/>
        <v>6779.4296325000032</v>
      </c>
      <c r="J402" s="22">
        <f t="shared" si="229"/>
        <v>6254.0096325000013</v>
      </c>
      <c r="K402" s="22">
        <f t="shared" si="229"/>
        <v>5880.4196324999994</v>
      </c>
      <c r="L402" s="133">
        <f t="shared" si="219"/>
        <v>7229.879632500003</v>
      </c>
    </row>
    <row r="403" spans="2:12" s="19" customFormat="1" x14ac:dyDescent="0.25">
      <c r="B403" s="158" t="s">
        <v>154</v>
      </c>
      <c r="C403" s="21"/>
      <c r="D403" s="22">
        <f t="shared" ref="D403:K403" si="230">D324*21</f>
        <v>45973.619632500013</v>
      </c>
      <c r="E403" s="22">
        <f t="shared" si="230"/>
        <v>55101.059632500001</v>
      </c>
      <c r="F403" s="22">
        <f t="shared" si="230"/>
        <v>52494.749632500003</v>
      </c>
      <c r="G403" s="22">
        <f t="shared" si="230"/>
        <v>49683.689632500005</v>
      </c>
      <c r="H403" s="22">
        <f t="shared" si="230"/>
        <v>53342.099632500001</v>
      </c>
      <c r="I403" s="22">
        <f t="shared" si="230"/>
        <v>54194.489632500001</v>
      </c>
      <c r="J403" s="22">
        <f t="shared" si="230"/>
        <v>51232.859632499996</v>
      </c>
      <c r="K403" s="22">
        <f t="shared" si="230"/>
        <v>56577.149632500004</v>
      </c>
      <c r="L403" s="133">
        <f t="shared" si="219"/>
        <v>57081.779632499994</v>
      </c>
    </row>
    <row r="404" spans="2:12" s="19" customFormat="1" x14ac:dyDescent="0.25">
      <c r="B404" s="158" t="s">
        <v>155</v>
      </c>
      <c r="C404" s="21"/>
      <c r="D404" s="22">
        <f t="shared" ref="D404:K404" si="231">D325*21</f>
        <v>5918.8496325000006</v>
      </c>
      <c r="E404" s="22">
        <f t="shared" si="231"/>
        <v>5882.3096325000015</v>
      </c>
      <c r="F404" s="22">
        <f t="shared" si="231"/>
        <v>5921.3696325000028</v>
      </c>
      <c r="G404" s="22">
        <f t="shared" si="231"/>
        <v>5729.2196324999995</v>
      </c>
      <c r="H404" s="22">
        <f t="shared" si="231"/>
        <v>5874.1196325000028</v>
      </c>
      <c r="I404" s="22">
        <f t="shared" si="231"/>
        <v>5572.3496325000006</v>
      </c>
      <c r="J404" s="22">
        <f t="shared" si="231"/>
        <v>5710.9496325000009</v>
      </c>
      <c r="K404" s="22">
        <f t="shared" si="231"/>
        <v>5288.2196325000004</v>
      </c>
      <c r="L404" s="133">
        <f t="shared" si="219"/>
        <v>5726.6996325000018</v>
      </c>
    </row>
    <row r="405" spans="2:12" s="19" customFormat="1" x14ac:dyDescent="0.25">
      <c r="B405" s="158" t="s">
        <v>156</v>
      </c>
      <c r="C405" s="21"/>
      <c r="D405" s="205">
        <f t="shared" ref="D405:K405" si="232">D326*21</f>
        <v>-3.6749999999999999E-4</v>
      </c>
      <c r="E405" s="205">
        <f t="shared" si="232"/>
        <v>-3.6749999999999999E-4</v>
      </c>
      <c r="F405" s="205">
        <f t="shared" si="232"/>
        <v>-3.6749999999999999E-4</v>
      </c>
      <c r="G405" s="205">
        <f t="shared" si="232"/>
        <v>-3.6749999999999999E-4</v>
      </c>
      <c r="H405" s="205">
        <f t="shared" si="232"/>
        <v>-3.6749999999999999E-4</v>
      </c>
      <c r="I405" s="205">
        <f t="shared" si="232"/>
        <v>-3.6749999999999999E-4</v>
      </c>
      <c r="J405" s="205">
        <f t="shared" si="232"/>
        <v>-3.6749999999999999E-4</v>
      </c>
      <c r="K405" s="205">
        <f t="shared" si="232"/>
        <v>-3.6749999999999999E-4</v>
      </c>
      <c r="L405" s="206">
        <f t="shared" si="219"/>
        <v>-3.6749999999999999E-4</v>
      </c>
    </row>
    <row r="406" spans="2:12" s="19" customFormat="1" x14ac:dyDescent="0.25">
      <c r="B406" s="158" t="s">
        <v>157</v>
      </c>
      <c r="C406" s="21"/>
      <c r="D406" s="205">
        <f t="shared" ref="D406:K406" si="233">D327*21</f>
        <v>-3.6749999999999999E-4</v>
      </c>
      <c r="E406" s="205">
        <f t="shared" si="233"/>
        <v>-3.6749999999999999E-4</v>
      </c>
      <c r="F406" s="205">
        <f t="shared" si="233"/>
        <v>-3.6749999999999999E-4</v>
      </c>
      <c r="G406" s="205">
        <f t="shared" si="233"/>
        <v>-3.6749999999999999E-4</v>
      </c>
      <c r="H406" s="205">
        <f t="shared" si="233"/>
        <v>-3.6749999999999999E-4</v>
      </c>
      <c r="I406" s="205">
        <f t="shared" si="233"/>
        <v>-3.6749999999999999E-4</v>
      </c>
      <c r="J406" s="205">
        <f t="shared" si="233"/>
        <v>-3.6749999999999999E-4</v>
      </c>
      <c r="K406" s="205">
        <f t="shared" si="233"/>
        <v>-3.6749999999999999E-4</v>
      </c>
      <c r="L406" s="206">
        <f t="shared" si="219"/>
        <v>-3.6749999999999999E-4</v>
      </c>
    </row>
    <row r="407" spans="2:12" s="19" customFormat="1" x14ac:dyDescent="0.25">
      <c r="B407" s="158" t="s">
        <v>158</v>
      </c>
      <c r="C407" s="21"/>
      <c r="D407" s="205">
        <f t="shared" ref="D407:K407" si="234">D328*21</f>
        <v>-3.6749999999999999E-4</v>
      </c>
      <c r="E407" s="205">
        <f t="shared" si="234"/>
        <v>-3.6749999999999999E-4</v>
      </c>
      <c r="F407" s="205">
        <f t="shared" si="234"/>
        <v>-3.6749999999999999E-4</v>
      </c>
      <c r="G407" s="205">
        <f t="shared" si="234"/>
        <v>-3.6749999999999999E-4</v>
      </c>
      <c r="H407" s="205">
        <f t="shared" si="234"/>
        <v>-3.6749999999999999E-4</v>
      </c>
      <c r="I407" s="205">
        <f t="shared" si="234"/>
        <v>-3.6749999999999999E-4</v>
      </c>
      <c r="J407" s="205">
        <f t="shared" si="234"/>
        <v>-3.6749999999999999E-4</v>
      </c>
      <c r="K407" s="205">
        <f t="shared" si="234"/>
        <v>-3.6749999999999999E-4</v>
      </c>
      <c r="L407" s="206">
        <f t="shared" si="219"/>
        <v>-3.6749999999999999E-4</v>
      </c>
    </row>
    <row r="408" spans="2:12" s="19" customFormat="1" x14ac:dyDescent="0.25">
      <c r="B408" s="158" t="s">
        <v>159</v>
      </c>
      <c r="C408" s="21"/>
      <c r="D408" s="22">
        <f t="shared" ref="D408:K408" si="235">D329*21</f>
        <v>5375.9534325000004</v>
      </c>
      <c r="E408" s="22">
        <f t="shared" si="235"/>
        <v>5493.5996325000015</v>
      </c>
      <c r="F408" s="22">
        <f t="shared" si="235"/>
        <v>5516.909632500001</v>
      </c>
      <c r="G408" s="22">
        <f t="shared" si="235"/>
        <v>5498.6396325000014</v>
      </c>
      <c r="H408" s="22">
        <f t="shared" si="235"/>
        <v>5662.4396325000007</v>
      </c>
      <c r="I408" s="22">
        <f t="shared" si="235"/>
        <v>5506.8296325000001</v>
      </c>
      <c r="J408" s="22">
        <f t="shared" si="235"/>
        <v>5252.3096325000006</v>
      </c>
      <c r="K408" s="22">
        <f t="shared" si="235"/>
        <v>5162.8496325000006</v>
      </c>
      <c r="L408" s="133">
        <f t="shared" si="219"/>
        <v>5491.7096325000011</v>
      </c>
    </row>
    <row r="409" spans="2:12" s="19" customFormat="1" x14ac:dyDescent="0.25">
      <c r="B409" s="158" t="s">
        <v>160</v>
      </c>
      <c r="C409" s="21"/>
      <c r="D409" s="22">
        <f t="shared" ref="D409:K409" si="236">D330*21</f>
        <v>4495.0496325000013</v>
      </c>
      <c r="E409" s="22">
        <f t="shared" si="236"/>
        <v>4600.8896325000014</v>
      </c>
      <c r="F409" s="22">
        <f t="shared" si="236"/>
        <v>2873.4296325</v>
      </c>
      <c r="G409" s="22">
        <f t="shared" si="236"/>
        <v>3375.5396325000011</v>
      </c>
      <c r="H409" s="22">
        <f t="shared" si="236"/>
        <v>4478.6696325000021</v>
      </c>
      <c r="I409" s="22">
        <f t="shared" si="236"/>
        <v>4328.7296325000007</v>
      </c>
      <c r="J409" s="22">
        <f t="shared" si="236"/>
        <v>4025.6996325</v>
      </c>
      <c r="K409" s="22">
        <f t="shared" si="236"/>
        <v>4003.0196325000011</v>
      </c>
      <c r="L409" s="133">
        <f t="shared" si="219"/>
        <v>4292.1896324999998</v>
      </c>
    </row>
    <row r="410" spans="2:12" s="19" customFormat="1" x14ac:dyDescent="0.25">
      <c r="B410" s="158" t="s">
        <v>161</v>
      </c>
      <c r="C410" s="21"/>
      <c r="D410" s="205">
        <f t="shared" ref="D410:K410" si="237">D331*21</f>
        <v>-3.6749999999999999E-4</v>
      </c>
      <c r="E410" s="205">
        <f t="shared" si="237"/>
        <v>-3.6749999999999999E-4</v>
      </c>
      <c r="F410" s="205">
        <f t="shared" si="237"/>
        <v>-3.6749999999999999E-4</v>
      </c>
      <c r="G410" s="205">
        <f t="shared" si="237"/>
        <v>-3.6749999999999999E-4</v>
      </c>
      <c r="H410" s="205">
        <f t="shared" si="237"/>
        <v>-3.6749999999999999E-4</v>
      </c>
      <c r="I410" s="205">
        <f t="shared" si="237"/>
        <v>-3.6749999999999999E-4</v>
      </c>
      <c r="J410" s="205">
        <f t="shared" si="237"/>
        <v>-3.6749999999999999E-4</v>
      </c>
      <c r="K410" s="205">
        <f t="shared" si="237"/>
        <v>-3.6749999999999999E-4</v>
      </c>
      <c r="L410" s="206">
        <f t="shared" si="219"/>
        <v>-3.6749999999999999E-4</v>
      </c>
    </row>
    <row r="411" spans="2:12" s="19" customFormat="1" x14ac:dyDescent="0.25">
      <c r="B411" s="158" t="s">
        <v>162</v>
      </c>
      <c r="C411" s="21"/>
      <c r="D411" s="22">
        <f t="shared" ref="D411:K411" si="238">D332*21</f>
        <v>21425.669632500001</v>
      </c>
      <c r="E411" s="22">
        <f t="shared" si="238"/>
        <v>21419.369632499995</v>
      </c>
      <c r="F411" s="22">
        <f t="shared" si="238"/>
        <v>20718.179632500003</v>
      </c>
      <c r="G411" s="22">
        <f t="shared" si="238"/>
        <v>20800.709632500006</v>
      </c>
      <c r="H411" s="22">
        <f t="shared" si="238"/>
        <v>21120.119632500002</v>
      </c>
      <c r="I411" s="22">
        <f t="shared" si="238"/>
        <v>21625.379632500004</v>
      </c>
      <c r="J411" s="22">
        <f t="shared" si="238"/>
        <v>22082.1296325</v>
      </c>
      <c r="K411" s="22">
        <f t="shared" si="238"/>
        <v>21760.829632500005</v>
      </c>
      <c r="L411" s="133">
        <f t="shared" si="219"/>
        <v>23369.219632499997</v>
      </c>
    </row>
    <row r="412" spans="2:12" s="19" customFormat="1" x14ac:dyDescent="0.25">
      <c r="B412" s="158" t="s">
        <v>163</v>
      </c>
      <c r="C412" s="21"/>
      <c r="D412" s="22">
        <f t="shared" ref="D412:K412" si="239">D333*21</f>
        <v>22788.359632499996</v>
      </c>
      <c r="E412" s="22">
        <f t="shared" si="239"/>
        <v>23618.069632500003</v>
      </c>
      <c r="F412" s="22">
        <f t="shared" si="239"/>
        <v>23468.759632499998</v>
      </c>
      <c r="G412" s="22">
        <f t="shared" si="239"/>
        <v>23963.939632499998</v>
      </c>
      <c r="H412" s="22">
        <f t="shared" si="239"/>
        <v>26085.149632499993</v>
      </c>
      <c r="I412" s="22">
        <f t="shared" si="239"/>
        <v>27549.269632499996</v>
      </c>
      <c r="J412" s="22">
        <f t="shared" si="239"/>
        <v>28071.5396325</v>
      </c>
      <c r="K412" s="22">
        <f t="shared" si="239"/>
        <v>30292.919632500001</v>
      </c>
      <c r="L412" s="133">
        <f t="shared" si="219"/>
        <v>28670.0396325</v>
      </c>
    </row>
    <row r="413" spans="2:12" s="19" customFormat="1" x14ac:dyDescent="0.25">
      <c r="B413" s="158" t="s">
        <v>164</v>
      </c>
      <c r="C413" s="21"/>
      <c r="D413" s="205">
        <f t="shared" ref="D413:K413" si="240">D334*21</f>
        <v>-3.6749999999999999E-4</v>
      </c>
      <c r="E413" s="205">
        <f t="shared" si="240"/>
        <v>-3.6749999999999999E-4</v>
      </c>
      <c r="F413" s="205">
        <f t="shared" si="240"/>
        <v>-3.6749999999999999E-4</v>
      </c>
      <c r="G413" s="205">
        <f t="shared" si="240"/>
        <v>-3.6749999999999999E-4</v>
      </c>
      <c r="H413" s="205">
        <f t="shared" si="240"/>
        <v>-3.6749999999999999E-4</v>
      </c>
      <c r="I413" s="205">
        <f t="shared" si="240"/>
        <v>-3.6749999999999999E-4</v>
      </c>
      <c r="J413" s="205">
        <f t="shared" si="240"/>
        <v>-3.6749999999999999E-4</v>
      </c>
      <c r="K413" s="205">
        <f t="shared" si="240"/>
        <v>-3.6749999999999999E-4</v>
      </c>
      <c r="L413" s="206">
        <f t="shared" si="219"/>
        <v>-3.6749999999999999E-4</v>
      </c>
    </row>
    <row r="414" spans="2:12" s="19" customFormat="1" x14ac:dyDescent="0.25">
      <c r="B414" s="158" t="s">
        <v>165</v>
      </c>
      <c r="C414" s="21"/>
      <c r="D414" s="205">
        <f t="shared" ref="D414:K414" si="241">D335*21</f>
        <v>-3.6749999999999999E-4</v>
      </c>
      <c r="E414" s="205">
        <f t="shared" si="241"/>
        <v>-3.6749999999999999E-4</v>
      </c>
      <c r="F414" s="205">
        <f t="shared" si="241"/>
        <v>-3.6749999999999999E-4</v>
      </c>
      <c r="G414" s="205">
        <f t="shared" si="241"/>
        <v>-3.6749999999999999E-4</v>
      </c>
      <c r="H414" s="205">
        <f t="shared" si="241"/>
        <v>-3.6749999999999999E-4</v>
      </c>
      <c r="I414" s="205">
        <f t="shared" si="241"/>
        <v>-3.6749999999999999E-4</v>
      </c>
      <c r="J414" s="205">
        <f t="shared" si="241"/>
        <v>-3.6749999999999999E-4</v>
      </c>
      <c r="K414" s="205">
        <f t="shared" si="241"/>
        <v>-3.6749999999999999E-4</v>
      </c>
      <c r="L414" s="206">
        <f t="shared" si="219"/>
        <v>-3.6749999999999999E-4</v>
      </c>
    </row>
    <row r="415" spans="2:12" s="19" customFormat="1" x14ac:dyDescent="0.25">
      <c r="B415" s="158" t="s">
        <v>166</v>
      </c>
      <c r="C415" s="21"/>
      <c r="D415" s="205">
        <f t="shared" ref="D415:K415" si="242">D336*21</f>
        <v>-3.6749999999999999E-4</v>
      </c>
      <c r="E415" s="205">
        <f t="shared" si="242"/>
        <v>-3.6749999999999999E-4</v>
      </c>
      <c r="F415" s="205">
        <f t="shared" si="242"/>
        <v>-3.6749999999999999E-4</v>
      </c>
      <c r="G415" s="205">
        <f t="shared" si="242"/>
        <v>-3.6749999999999999E-4</v>
      </c>
      <c r="H415" s="205">
        <f t="shared" si="242"/>
        <v>-3.6749999999999999E-4</v>
      </c>
      <c r="I415" s="205">
        <f t="shared" si="242"/>
        <v>-3.6749999999999999E-4</v>
      </c>
      <c r="J415" s="205">
        <f t="shared" si="242"/>
        <v>-3.6749999999999999E-4</v>
      </c>
      <c r="K415" s="205">
        <f t="shared" si="242"/>
        <v>-3.6749999999999999E-4</v>
      </c>
      <c r="L415" s="206">
        <f t="shared" si="219"/>
        <v>-3.6749999999999999E-4</v>
      </c>
    </row>
    <row r="416" spans="2:12" s="19" customFormat="1" x14ac:dyDescent="0.25">
      <c r="B416" s="158" t="s">
        <v>167</v>
      </c>
      <c r="C416" s="21"/>
      <c r="D416" s="205">
        <f t="shared" ref="D416:K416" si="243">D337*21</f>
        <v>-3.6749999999999999E-4</v>
      </c>
      <c r="E416" s="205">
        <f t="shared" si="243"/>
        <v>-3.6749999999999999E-4</v>
      </c>
      <c r="F416" s="205">
        <f t="shared" si="243"/>
        <v>-3.6749999999999999E-4</v>
      </c>
      <c r="G416" s="205">
        <f t="shared" si="243"/>
        <v>-3.6749999999999999E-4</v>
      </c>
      <c r="H416" s="205">
        <f t="shared" si="243"/>
        <v>-3.6749999999999999E-4</v>
      </c>
      <c r="I416" s="205">
        <f t="shared" si="243"/>
        <v>-3.6749999999999999E-4</v>
      </c>
      <c r="J416" s="205">
        <f t="shared" si="243"/>
        <v>-3.6749999999999999E-4</v>
      </c>
      <c r="K416" s="205">
        <f t="shared" si="243"/>
        <v>-3.6749999999999999E-4</v>
      </c>
      <c r="L416" s="206">
        <f t="shared" si="219"/>
        <v>-3.6749999999999999E-4</v>
      </c>
    </row>
    <row r="417" spans="2:13" s="19" customFormat="1" x14ac:dyDescent="0.25">
      <c r="B417" s="158" t="s">
        <v>168</v>
      </c>
      <c r="C417" s="21"/>
      <c r="D417" s="22">
        <f t="shared" ref="D417:K417" si="244">D338*21</f>
        <v>6647.1296325000003</v>
      </c>
      <c r="E417" s="22">
        <f t="shared" si="244"/>
        <v>8755.1096325000035</v>
      </c>
      <c r="F417" s="22">
        <f t="shared" si="244"/>
        <v>9537.5696325000008</v>
      </c>
      <c r="G417" s="22">
        <f t="shared" si="244"/>
        <v>10179.539632499998</v>
      </c>
      <c r="H417" s="22">
        <f t="shared" si="244"/>
        <v>12026.069632500001</v>
      </c>
      <c r="I417" s="22">
        <f t="shared" si="244"/>
        <v>12945.239632500003</v>
      </c>
      <c r="J417" s="22">
        <f t="shared" si="244"/>
        <v>13225.589632499999</v>
      </c>
      <c r="K417" s="22">
        <f t="shared" si="244"/>
        <v>11966.2196325</v>
      </c>
      <c r="L417" s="133">
        <f t="shared" si="219"/>
        <v>13685.489632500001</v>
      </c>
    </row>
    <row r="418" spans="2:13" s="19" customFormat="1" x14ac:dyDescent="0.25">
      <c r="B418" s="158" t="s">
        <v>169</v>
      </c>
      <c r="C418" s="21"/>
      <c r="D418" s="205">
        <f t="shared" ref="D418:K418" si="245">D339*21</f>
        <v>-3.6749999999999999E-4</v>
      </c>
      <c r="E418" s="205">
        <f t="shared" si="245"/>
        <v>-3.6749999999999999E-4</v>
      </c>
      <c r="F418" s="205">
        <f t="shared" si="245"/>
        <v>-3.6749999999999999E-4</v>
      </c>
      <c r="G418" s="205">
        <f t="shared" si="245"/>
        <v>-3.6749999999999999E-4</v>
      </c>
      <c r="H418" s="205">
        <f t="shared" si="245"/>
        <v>-3.6749999999999999E-4</v>
      </c>
      <c r="I418" s="205">
        <f t="shared" si="245"/>
        <v>-3.6749999999999999E-4</v>
      </c>
      <c r="J418" s="205">
        <f t="shared" si="245"/>
        <v>-3.6749999999999999E-4</v>
      </c>
      <c r="K418" s="205">
        <f t="shared" si="245"/>
        <v>-3.6749999999999999E-4</v>
      </c>
      <c r="L418" s="206">
        <f t="shared" si="219"/>
        <v>-3.6749999999999999E-4</v>
      </c>
    </row>
    <row r="419" spans="2:13" s="19" customFormat="1" x14ac:dyDescent="0.25">
      <c r="B419" s="158" t="s">
        <v>170</v>
      </c>
      <c r="C419" s="21"/>
      <c r="D419" s="22">
        <f t="shared" ref="D419:K419" si="246">D340*21</f>
        <v>11665.079632500003</v>
      </c>
      <c r="E419" s="22">
        <f t="shared" si="246"/>
        <v>11524.589632500001</v>
      </c>
      <c r="F419" s="22">
        <f t="shared" si="246"/>
        <v>11484.269632499998</v>
      </c>
      <c r="G419" s="22">
        <f t="shared" si="246"/>
        <v>12012.839632499999</v>
      </c>
      <c r="H419" s="22">
        <f t="shared" si="246"/>
        <v>11643.659632500001</v>
      </c>
      <c r="I419" s="22">
        <f t="shared" si="246"/>
        <v>11833.2896325</v>
      </c>
      <c r="J419" s="22">
        <f t="shared" si="246"/>
        <v>11562.389632500002</v>
      </c>
      <c r="K419" s="22">
        <f t="shared" si="246"/>
        <v>11024.3696325</v>
      </c>
      <c r="L419" s="133">
        <f t="shared" si="219"/>
        <v>11329.289632499998</v>
      </c>
    </row>
    <row r="420" spans="2:13" s="19" customFormat="1" x14ac:dyDescent="0.25">
      <c r="B420" s="158" t="s">
        <v>171</v>
      </c>
      <c r="C420" s="21"/>
      <c r="D420" s="22">
        <f t="shared" ref="D420:K420" si="247">D341*21</f>
        <v>26234.610832499999</v>
      </c>
      <c r="E420" s="22">
        <f t="shared" si="247"/>
        <v>26489.609632500007</v>
      </c>
      <c r="F420" s="22">
        <f t="shared" si="247"/>
        <v>27326.249632499999</v>
      </c>
      <c r="G420" s="22">
        <f t="shared" si="247"/>
        <v>27013.139632499999</v>
      </c>
      <c r="H420" s="22">
        <f t="shared" si="247"/>
        <v>27683.459632499998</v>
      </c>
      <c r="I420" s="22">
        <f t="shared" si="247"/>
        <v>28760.1296325</v>
      </c>
      <c r="J420" s="22">
        <f t="shared" si="247"/>
        <v>29268.5396325</v>
      </c>
      <c r="K420" s="22">
        <f t="shared" si="247"/>
        <v>28242.899632499997</v>
      </c>
      <c r="L420" s="133">
        <f t="shared" si="219"/>
        <v>25295.759632500005</v>
      </c>
    </row>
    <row r="421" spans="2:13" s="19" customFormat="1" x14ac:dyDescent="0.25">
      <c r="B421" s="158" t="s">
        <v>172</v>
      </c>
      <c r="C421" s="21"/>
      <c r="D421" s="205">
        <f t="shared" ref="D421:K421" si="248">D342*21</f>
        <v>-3.6749999999999999E-4</v>
      </c>
      <c r="E421" s="205">
        <f t="shared" si="248"/>
        <v>-3.6749999999999999E-4</v>
      </c>
      <c r="F421" s="205">
        <f t="shared" si="248"/>
        <v>-3.6749999999999999E-4</v>
      </c>
      <c r="G421" s="205">
        <f t="shared" si="248"/>
        <v>-3.6749999999999999E-4</v>
      </c>
      <c r="H421" s="205">
        <f t="shared" si="248"/>
        <v>-3.6749999999999999E-4</v>
      </c>
      <c r="I421" s="205">
        <f t="shared" si="248"/>
        <v>-3.6749999999999999E-4</v>
      </c>
      <c r="J421" s="205">
        <f t="shared" si="248"/>
        <v>-3.6749999999999999E-4</v>
      </c>
      <c r="K421" s="205">
        <f t="shared" si="248"/>
        <v>-3.6749999999999999E-4</v>
      </c>
      <c r="L421" s="206">
        <f t="shared" si="219"/>
        <v>-3.6749999999999999E-4</v>
      </c>
    </row>
    <row r="422" spans="2:13" s="19" customFormat="1" x14ac:dyDescent="0.25">
      <c r="B422" s="158" t="s">
        <v>173</v>
      </c>
      <c r="C422" s="21"/>
      <c r="D422" s="22">
        <f t="shared" ref="D422:K422" si="249">D343*21</f>
        <v>15841.689832500004</v>
      </c>
      <c r="E422" s="22">
        <f t="shared" si="249"/>
        <v>16249.589632500001</v>
      </c>
      <c r="F422" s="22">
        <f t="shared" si="249"/>
        <v>8889.2996325000004</v>
      </c>
      <c r="G422" s="22">
        <f t="shared" si="249"/>
        <v>5601.9596325000011</v>
      </c>
      <c r="H422" s="22">
        <f t="shared" si="249"/>
        <v>6427.2596324999995</v>
      </c>
      <c r="I422" s="22">
        <f t="shared" si="249"/>
        <v>10034.009632499998</v>
      </c>
      <c r="J422" s="22">
        <f t="shared" si="249"/>
        <v>14731.2896325</v>
      </c>
      <c r="K422" s="22">
        <f t="shared" si="249"/>
        <v>15137.009632500001</v>
      </c>
      <c r="L422" s="133">
        <f t="shared" si="219"/>
        <v>18954.809632499997</v>
      </c>
    </row>
    <row r="423" spans="2:13" s="19" customFormat="1" x14ac:dyDescent="0.25">
      <c r="B423" s="158" t="s">
        <v>193</v>
      </c>
      <c r="C423" s="21"/>
      <c r="D423" s="205">
        <f t="shared" ref="D423:K423" si="250">D344*21</f>
        <v>-3.6749999999999999E-4</v>
      </c>
      <c r="E423" s="205">
        <f t="shared" si="250"/>
        <v>-3.6749999999999999E-4</v>
      </c>
      <c r="F423" s="205">
        <f t="shared" si="250"/>
        <v>-3.6749999999999999E-4</v>
      </c>
      <c r="G423" s="205">
        <f t="shared" si="250"/>
        <v>-3.6749999999999999E-4</v>
      </c>
      <c r="H423" s="205">
        <f t="shared" si="250"/>
        <v>-3.6749999999999999E-4</v>
      </c>
      <c r="I423" s="205">
        <f t="shared" si="250"/>
        <v>-3.6749999999999999E-4</v>
      </c>
      <c r="J423" s="205">
        <f t="shared" si="250"/>
        <v>-3.6749999999999999E-4</v>
      </c>
      <c r="K423" s="205">
        <f t="shared" si="250"/>
        <v>-3.6749999999999999E-4</v>
      </c>
      <c r="L423" s="206">
        <f t="shared" si="219"/>
        <v>-3.6749999999999999E-4</v>
      </c>
    </row>
    <row r="424" spans="2:13" s="19" customFormat="1" x14ac:dyDescent="0.25">
      <c r="B424" s="158" t="s">
        <v>174</v>
      </c>
      <c r="C424" s="21"/>
      <c r="D424" s="205">
        <f t="shared" ref="D424:K424" si="251">D345*21</f>
        <v>-3.6749999999999999E-4</v>
      </c>
      <c r="E424" s="205">
        <f t="shared" si="251"/>
        <v>-3.6749999999999999E-4</v>
      </c>
      <c r="F424" s="205">
        <f t="shared" si="251"/>
        <v>-3.6749999999999999E-4</v>
      </c>
      <c r="G424" s="205">
        <f t="shared" si="251"/>
        <v>-3.6749999999999999E-4</v>
      </c>
      <c r="H424" s="205">
        <f t="shared" si="251"/>
        <v>-3.6749999999999999E-4</v>
      </c>
      <c r="I424" s="205">
        <f t="shared" si="251"/>
        <v>-3.6749999999999999E-4</v>
      </c>
      <c r="J424" s="205">
        <f t="shared" si="251"/>
        <v>-3.6749999999999999E-4</v>
      </c>
      <c r="K424" s="205">
        <f t="shared" si="251"/>
        <v>-3.6749999999999999E-4</v>
      </c>
      <c r="L424" s="206">
        <f t="shared" si="219"/>
        <v>-3.6749999999999999E-4</v>
      </c>
    </row>
    <row r="425" spans="2:13" s="19" customFormat="1" x14ac:dyDescent="0.25">
      <c r="B425" s="158" t="s">
        <v>175</v>
      </c>
      <c r="C425" s="21"/>
      <c r="D425" s="22">
        <f t="shared" ref="D425:K425" si="252">D346*21</f>
        <v>56856.239632500001</v>
      </c>
      <c r="E425" s="22">
        <f t="shared" si="252"/>
        <v>70891.3796325</v>
      </c>
      <c r="F425" s="22">
        <f t="shared" si="252"/>
        <v>72394.559632500008</v>
      </c>
      <c r="G425" s="22">
        <f t="shared" si="252"/>
        <v>74413.709632500002</v>
      </c>
      <c r="H425" s="22">
        <f t="shared" si="252"/>
        <v>79799.579632499997</v>
      </c>
      <c r="I425" s="22">
        <f t="shared" si="252"/>
        <v>81630.359632500011</v>
      </c>
      <c r="J425" s="22">
        <f t="shared" si="252"/>
        <v>83275.289632500004</v>
      </c>
      <c r="K425" s="22">
        <f t="shared" si="252"/>
        <v>82323.989632500015</v>
      </c>
      <c r="L425" s="133">
        <f t="shared" si="219"/>
        <v>81435.059632499979</v>
      </c>
    </row>
    <row r="426" spans="2:13" s="19" customFormat="1" x14ac:dyDescent="0.25">
      <c r="B426" s="158" t="s">
        <v>176</v>
      </c>
      <c r="C426" s="21"/>
      <c r="D426" s="205">
        <f t="shared" ref="D426:K426" si="253">D347*21</f>
        <v>-3.6749999999999999E-4</v>
      </c>
      <c r="E426" s="205">
        <f t="shared" si="253"/>
        <v>-3.6749999999999999E-4</v>
      </c>
      <c r="F426" s="205">
        <f t="shared" si="253"/>
        <v>-3.6749999999999999E-4</v>
      </c>
      <c r="G426" s="205">
        <f t="shared" si="253"/>
        <v>-3.6749999999999999E-4</v>
      </c>
      <c r="H426" s="205">
        <f t="shared" si="253"/>
        <v>-3.6749999999999999E-4</v>
      </c>
      <c r="I426" s="205">
        <f t="shared" si="253"/>
        <v>-3.6749999999999999E-4</v>
      </c>
      <c r="J426" s="205">
        <f t="shared" si="253"/>
        <v>-3.6749999999999999E-4</v>
      </c>
      <c r="K426" s="205">
        <f t="shared" si="253"/>
        <v>-3.6749999999999999E-4</v>
      </c>
      <c r="L426" s="206">
        <f t="shared" si="219"/>
        <v>-3.6749999999999999E-4</v>
      </c>
    </row>
    <row r="427" spans="2:13" s="19" customFormat="1" x14ac:dyDescent="0.25">
      <c r="B427" s="158" t="s">
        <v>177</v>
      </c>
      <c r="C427" s="21"/>
      <c r="D427" s="22">
        <f t="shared" ref="D427:K427" si="254">D348*21</f>
        <v>2467.9868324999998</v>
      </c>
      <c r="E427" s="22">
        <f t="shared" si="254"/>
        <v>3543.7496325000002</v>
      </c>
      <c r="F427" s="22">
        <f t="shared" si="254"/>
        <v>2591.1896324999998</v>
      </c>
      <c r="G427" s="22">
        <f t="shared" si="254"/>
        <v>1862.2796324999999</v>
      </c>
      <c r="H427" s="22">
        <f t="shared" si="254"/>
        <v>1822.5896324999997</v>
      </c>
      <c r="I427" s="22">
        <f t="shared" si="254"/>
        <v>1794.8696325000001</v>
      </c>
      <c r="J427" s="22">
        <f t="shared" si="254"/>
        <v>1951.1096325000005</v>
      </c>
      <c r="K427" s="22">
        <f t="shared" si="254"/>
        <v>1730.6096324999999</v>
      </c>
      <c r="L427" s="133">
        <f t="shared" si="219"/>
        <v>2705.8496325000001</v>
      </c>
    </row>
    <row r="428" spans="2:13" s="19" customFormat="1" x14ac:dyDescent="0.25">
      <c r="B428" s="468" t="s">
        <v>631</v>
      </c>
      <c r="C428" s="21"/>
      <c r="D428" s="469">
        <f>SUM(D392:D427)</f>
        <v>260835.79977000001</v>
      </c>
      <c r="E428" s="469">
        <f t="shared" ref="E428" si="255">SUM(E392:E427)</f>
        <v>289755.88676999992</v>
      </c>
      <c r="F428" s="469">
        <f t="shared" ref="F428" si="256">SUM(F392:F427)</f>
        <v>278383.12676999997</v>
      </c>
      <c r="G428" s="469">
        <f t="shared" ref="G428" si="257">SUM(G392:G427)</f>
        <v>273533.38676999992</v>
      </c>
      <c r="H428" s="469">
        <f t="shared" ref="H428" si="258">SUM(H392:H427)</f>
        <v>292823.98676999996</v>
      </c>
      <c r="I428" s="469">
        <f t="shared" ref="I428" si="259">SUM(I392:I427)</f>
        <v>304162.09676999995</v>
      </c>
      <c r="J428" s="469">
        <f t="shared" ref="J428" si="260">SUM(J392:J427)</f>
        <v>307706.47676999995</v>
      </c>
      <c r="K428" s="469">
        <f t="shared" ref="K428" si="261">SUM(K392:K427)</f>
        <v>311220.61676999996</v>
      </c>
      <c r="L428" s="470">
        <f t="shared" ref="L428" si="262">SUM(L392:L427)</f>
        <v>318459.94676999992</v>
      </c>
    </row>
    <row r="429" spans="2:13" s="69" customFormat="1" x14ac:dyDescent="0.25">
      <c r="B429" s="159" t="s">
        <v>21</v>
      </c>
      <c r="C429" s="28"/>
      <c r="D429" s="178"/>
      <c r="E429" s="178"/>
      <c r="F429" s="178"/>
      <c r="G429" s="178"/>
      <c r="H429" s="178"/>
      <c r="I429" s="178"/>
      <c r="J429" s="178"/>
      <c r="K429" s="178"/>
      <c r="L429" s="179"/>
      <c r="M429" s="172"/>
    </row>
    <row r="430" spans="2:13" s="19" customFormat="1" x14ac:dyDescent="0.25">
      <c r="B430" s="158" t="s">
        <v>143</v>
      </c>
      <c r="C430" s="21"/>
      <c r="D430" s="205">
        <f t="shared" ref="D430:K430" si="263">D351*21</f>
        <v>-3.6749999999999999E-4</v>
      </c>
      <c r="E430" s="205">
        <f t="shared" si="263"/>
        <v>-3.6749999999999999E-4</v>
      </c>
      <c r="F430" s="205">
        <f t="shared" si="263"/>
        <v>-3.6749999999999999E-4</v>
      </c>
      <c r="G430" s="205">
        <f t="shared" si="263"/>
        <v>-3.6749999999999999E-4</v>
      </c>
      <c r="H430" s="205">
        <f t="shared" si="263"/>
        <v>-3.6749999999999999E-4</v>
      </c>
      <c r="I430" s="205">
        <f t="shared" si="263"/>
        <v>-3.6749999999999999E-4</v>
      </c>
      <c r="J430" s="205">
        <f t="shared" si="263"/>
        <v>-3.6749999999999999E-4</v>
      </c>
      <c r="K430" s="205">
        <f t="shared" si="263"/>
        <v>-3.6749999999999999E-4</v>
      </c>
      <c r="L430" s="206">
        <f t="shared" ref="L430:L455" si="264">L351*21</f>
        <v>-3.6749999999999999E-4</v>
      </c>
    </row>
    <row r="431" spans="2:13" s="19" customFormat="1" x14ac:dyDescent="0.25">
      <c r="B431" s="158" t="s">
        <v>144</v>
      </c>
      <c r="C431" s="21"/>
      <c r="D431" s="22">
        <f t="shared" ref="D431:K431" si="265">D352*21</f>
        <v>13911.659632500001</v>
      </c>
      <c r="E431" s="22">
        <f t="shared" si="265"/>
        <v>17097.569632499999</v>
      </c>
      <c r="F431" s="22">
        <f t="shared" si="265"/>
        <v>15123.149632500001</v>
      </c>
      <c r="G431" s="22">
        <f t="shared" si="265"/>
        <v>14409.359632500007</v>
      </c>
      <c r="H431" s="22">
        <f t="shared" si="265"/>
        <v>17517.149632500001</v>
      </c>
      <c r="I431" s="22">
        <f t="shared" si="265"/>
        <v>16965.2696325</v>
      </c>
      <c r="J431" s="22">
        <f t="shared" si="265"/>
        <v>15681.329632500001</v>
      </c>
      <c r="K431" s="22">
        <f t="shared" si="265"/>
        <v>14568.1196325</v>
      </c>
      <c r="L431" s="133">
        <f t="shared" si="264"/>
        <v>15573.5996325</v>
      </c>
    </row>
    <row r="432" spans="2:13" s="19" customFormat="1" x14ac:dyDescent="0.25">
      <c r="B432" s="158" t="s">
        <v>145</v>
      </c>
      <c r="C432" s="21"/>
      <c r="D432" s="205">
        <f t="shared" ref="D432:K432" si="266">D353*21</f>
        <v>-3.6749999999999999E-4</v>
      </c>
      <c r="E432" s="205">
        <f t="shared" si="266"/>
        <v>-3.6749999999999999E-4</v>
      </c>
      <c r="F432" s="205">
        <f t="shared" si="266"/>
        <v>-3.6749999999999999E-4</v>
      </c>
      <c r="G432" s="205">
        <f t="shared" si="266"/>
        <v>-3.6749999999999999E-4</v>
      </c>
      <c r="H432" s="205">
        <f t="shared" si="266"/>
        <v>-3.6749999999999999E-4</v>
      </c>
      <c r="I432" s="205">
        <f t="shared" si="266"/>
        <v>-3.6749999999999999E-4</v>
      </c>
      <c r="J432" s="205">
        <f t="shared" si="266"/>
        <v>-3.6749999999999999E-4</v>
      </c>
      <c r="K432" s="205">
        <f t="shared" si="266"/>
        <v>-3.6749999999999999E-4</v>
      </c>
      <c r="L432" s="206">
        <f t="shared" si="264"/>
        <v>-3.6749999999999999E-4</v>
      </c>
    </row>
    <row r="433" spans="2:12" s="19" customFormat="1" x14ac:dyDescent="0.25">
      <c r="B433" s="158" t="s">
        <v>146</v>
      </c>
      <c r="C433" s="21"/>
      <c r="D433" s="205">
        <f t="shared" ref="D433:K433" si="267">D354*21</f>
        <v>-3.6749999999999999E-4</v>
      </c>
      <c r="E433" s="205">
        <f t="shared" si="267"/>
        <v>-3.6749999999999999E-4</v>
      </c>
      <c r="F433" s="205">
        <f t="shared" si="267"/>
        <v>-3.6749999999999999E-4</v>
      </c>
      <c r="G433" s="205">
        <f t="shared" si="267"/>
        <v>-3.6749999999999999E-4</v>
      </c>
      <c r="H433" s="205">
        <f t="shared" si="267"/>
        <v>-3.6749999999999999E-4</v>
      </c>
      <c r="I433" s="205">
        <f t="shared" si="267"/>
        <v>-3.6749999999999999E-4</v>
      </c>
      <c r="J433" s="205">
        <f t="shared" si="267"/>
        <v>-3.6749999999999999E-4</v>
      </c>
      <c r="K433" s="205">
        <f t="shared" si="267"/>
        <v>-3.6749999999999999E-4</v>
      </c>
      <c r="L433" s="206">
        <f t="shared" si="264"/>
        <v>-3.6749999999999999E-4</v>
      </c>
    </row>
    <row r="434" spans="2:12" s="19" customFormat="1" x14ac:dyDescent="0.25">
      <c r="B434" s="158" t="s">
        <v>147</v>
      </c>
      <c r="C434" s="21"/>
      <c r="D434" s="205">
        <f t="shared" ref="D434:K434" si="268">D355*21</f>
        <v>-3.6749999999999999E-4</v>
      </c>
      <c r="E434" s="205">
        <f t="shared" si="268"/>
        <v>-3.6749999999999999E-4</v>
      </c>
      <c r="F434" s="205">
        <f t="shared" si="268"/>
        <v>-3.6749999999999999E-4</v>
      </c>
      <c r="G434" s="205">
        <f t="shared" si="268"/>
        <v>-3.6749999999999999E-4</v>
      </c>
      <c r="H434" s="205">
        <f t="shared" si="268"/>
        <v>-3.6749999999999999E-4</v>
      </c>
      <c r="I434" s="205">
        <f t="shared" si="268"/>
        <v>-3.6749999999999999E-4</v>
      </c>
      <c r="J434" s="205">
        <f t="shared" si="268"/>
        <v>-3.6749999999999999E-4</v>
      </c>
      <c r="K434" s="205">
        <f t="shared" si="268"/>
        <v>-3.6749999999999999E-4</v>
      </c>
      <c r="L434" s="206">
        <f t="shared" si="264"/>
        <v>-3.6749999999999999E-4</v>
      </c>
    </row>
    <row r="435" spans="2:12" s="19" customFormat="1" x14ac:dyDescent="0.25">
      <c r="B435" s="158" t="s">
        <v>148</v>
      </c>
      <c r="C435" s="21"/>
      <c r="D435" s="205">
        <f t="shared" ref="D435:K435" si="269">D356*21</f>
        <v>-3.6749999999999999E-4</v>
      </c>
      <c r="E435" s="205">
        <f t="shared" si="269"/>
        <v>-3.6749999999999999E-4</v>
      </c>
      <c r="F435" s="205">
        <f t="shared" si="269"/>
        <v>-3.6749999999999999E-4</v>
      </c>
      <c r="G435" s="205">
        <f t="shared" si="269"/>
        <v>-3.6749999999999999E-4</v>
      </c>
      <c r="H435" s="205">
        <f t="shared" si="269"/>
        <v>-3.6749999999999999E-4</v>
      </c>
      <c r="I435" s="205">
        <f t="shared" si="269"/>
        <v>-3.6749999999999999E-4</v>
      </c>
      <c r="J435" s="205">
        <f t="shared" si="269"/>
        <v>-3.6749999999999999E-4</v>
      </c>
      <c r="K435" s="205">
        <f t="shared" si="269"/>
        <v>-3.6749999999999999E-4</v>
      </c>
      <c r="L435" s="206">
        <f t="shared" si="264"/>
        <v>-3.6749999999999999E-4</v>
      </c>
    </row>
    <row r="436" spans="2:12" s="19" customFormat="1" x14ac:dyDescent="0.25">
      <c r="B436" s="158" t="s">
        <v>149</v>
      </c>
      <c r="C436" s="21"/>
      <c r="D436" s="205">
        <f t="shared" ref="D436:K436" si="270">D357*21</f>
        <v>-3.6749999999999999E-4</v>
      </c>
      <c r="E436" s="205">
        <f t="shared" si="270"/>
        <v>-3.6749999999999999E-4</v>
      </c>
      <c r="F436" s="205">
        <f t="shared" si="270"/>
        <v>-3.6749999999999999E-4</v>
      </c>
      <c r="G436" s="205">
        <f t="shared" si="270"/>
        <v>-3.6749999999999999E-4</v>
      </c>
      <c r="H436" s="205">
        <f t="shared" si="270"/>
        <v>-3.6749999999999999E-4</v>
      </c>
      <c r="I436" s="205">
        <f t="shared" si="270"/>
        <v>-3.6749999999999999E-4</v>
      </c>
      <c r="J436" s="205">
        <f t="shared" si="270"/>
        <v>-3.6749999999999999E-4</v>
      </c>
      <c r="K436" s="205">
        <f t="shared" si="270"/>
        <v>-3.6749999999999999E-4</v>
      </c>
      <c r="L436" s="206">
        <f t="shared" si="264"/>
        <v>-3.6749999999999999E-4</v>
      </c>
    </row>
    <row r="437" spans="2:12" s="19" customFormat="1" x14ac:dyDescent="0.25">
      <c r="B437" s="158" t="s">
        <v>150</v>
      </c>
      <c r="C437" s="21"/>
      <c r="D437" s="205">
        <f t="shared" ref="D437:K437" si="271">D358*21</f>
        <v>-3.6749999999999999E-4</v>
      </c>
      <c r="E437" s="205">
        <f t="shared" si="271"/>
        <v>-3.6749999999999999E-4</v>
      </c>
      <c r="F437" s="205">
        <f t="shared" si="271"/>
        <v>-3.6749999999999999E-4</v>
      </c>
      <c r="G437" s="205">
        <f t="shared" si="271"/>
        <v>-3.6749999999999999E-4</v>
      </c>
      <c r="H437" s="205">
        <f t="shared" si="271"/>
        <v>-3.6749999999999999E-4</v>
      </c>
      <c r="I437" s="205">
        <f t="shared" si="271"/>
        <v>-3.6749999999999999E-4</v>
      </c>
      <c r="J437" s="205">
        <f t="shared" si="271"/>
        <v>-3.6749999999999999E-4</v>
      </c>
      <c r="K437" s="205">
        <f t="shared" si="271"/>
        <v>-3.6749999999999999E-4</v>
      </c>
      <c r="L437" s="206">
        <f t="shared" si="264"/>
        <v>-3.6749999999999999E-4</v>
      </c>
    </row>
    <row r="438" spans="2:12" s="19" customFormat="1" x14ac:dyDescent="0.25">
      <c r="B438" s="158" t="s">
        <v>151</v>
      </c>
      <c r="C438" s="21"/>
      <c r="D438" s="205">
        <f t="shared" ref="D438:K438" si="272">D359*21</f>
        <v>-3.6749999999999999E-4</v>
      </c>
      <c r="E438" s="205">
        <f t="shared" si="272"/>
        <v>-3.6749999999999999E-4</v>
      </c>
      <c r="F438" s="205">
        <f t="shared" si="272"/>
        <v>-3.6749999999999999E-4</v>
      </c>
      <c r="G438" s="205">
        <f t="shared" si="272"/>
        <v>-3.6749999999999999E-4</v>
      </c>
      <c r="H438" s="205">
        <f t="shared" si="272"/>
        <v>-3.6749999999999999E-4</v>
      </c>
      <c r="I438" s="205">
        <f t="shared" si="272"/>
        <v>-3.6749999999999999E-4</v>
      </c>
      <c r="J438" s="205">
        <f t="shared" si="272"/>
        <v>-3.6749999999999999E-4</v>
      </c>
      <c r="K438" s="205">
        <f t="shared" si="272"/>
        <v>-3.6749999999999999E-4</v>
      </c>
      <c r="L438" s="206">
        <f t="shared" si="264"/>
        <v>-3.6749999999999999E-4</v>
      </c>
    </row>
    <row r="439" spans="2:12" s="19" customFormat="1" x14ac:dyDescent="0.25">
      <c r="B439" s="158" t="s">
        <v>152</v>
      </c>
      <c r="C439" s="21"/>
      <c r="D439" s="205">
        <f t="shared" ref="D439:K439" si="273">D360*21</f>
        <v>-3.6749999999999999E-4</v>
      </c>
      <c r="E439" s="205">
        <f t="shared" si="273"/>
        <v>-3.6749999999999999E-4</v>
      </c>
      <c r="F439" s="205">
        <f t="shared" si="273"/>
        <v>-3.6749999999999999E-4</v>
      </c>
      <c r="G439" s="205">
        <f t="shared" si="273"/>
        <v>-3.6749999999999999E-4</v>
      </c>
      <c r="H439" s="205">
        <f t="shared" si="273"/>
        <v>-3.6749999999999999E-4</v>
      </c>
      <c r="I439" s="205">
        <f t="shared" si="273"/>
        <v>-3.6749999999999999E-4</v>
      </c>
      <c r="J439" s="205">
        <f t="shared" si="273"/>
        <v>-3.6749999999999999E-4</v>
      </c>
      <c r="K439" s="205">
        <f t="shared" si="273"/>
        <v>-3.6749999999999999E-4</v>
      </c>
      <c r="L439" s="206">
        <f t="shared" si="264"/>
        <v>-3.6749999999999999E-4</v>
      </c>
    </row>
    <row r="440" spans="2:12" s="19" customFormat="1" x14ac:dyDescent="0.25">
      <c r="B440" s="158" t="s">
        <v>153</v>
      </c>
      <c r="C440" s="21"/>
      <c r="D440" s="22">
        <f t="shared" ref="D440:K440" si="274">D361*21</f>
        <v>4944.8696325000019</v>
      </c>
      <c r="E440" s="22">
        <f t="shared" si="274"/>
        <v>5254.8296324999992</v>
      </c>
      <c r="F440" s="22">
        <f t="shared" si="274"/>
        <v>5242.8596324999999</v>
      </c>
      <c r="G440" s="22">
        <f t="shared" si="274"/>
        <v>4953.0596325000006</v>
      </c>
      <c r="H440" s="22">
        <f t="shared" si="274"/>
        <v>6201.7196325000023</v>
      </c>
      <c r="I440" s="22">
        <f t="shared" si="274"/>
        <v>5545.8896325000005</v>
      </c>
      <c r="J440" s="22">
        <f t="shared" si="274"/>
        <v>4861.0796324999992</v>
      </c>
      <c r="K440" s="22">
        <f t="shared" si="274"/>
        <v>3504.0596325000001</v>
      </c>
      <c r="L440" s="133">
        <f t="shared" si="264"/>
        <v>3293.0096325000004</v>
      </c>
    </row>
    <row r="441" spans="2:12" s="19" customFormat="1" x14ac:dyDescent="0.25">
      <c r="B441" s="158" t="s">
        <v>154</v>
      </c>
      <c r="C441" s="21"/>
      <c r="D441" s="22">
        <f t="shared" ref="D441:K441" si="275">D362*21</f>
        <v>35985.599632500001</v>
      </c>
      <c r="E441" s="22">
        <f t="shared" si="275"/>
        <v>37258.829632499997</v>
      </c>
      <c r="F441" s="22">
        <f t="shared" si="275"/>
        <v>31660.649632499997</v>
      </c>
      <c r="G441" s="22">
        <f t="shared" si="275"/>
        <v>26569.619632500002</v>
      </c>
      <c r="H441" s="22">
        <f t="shared" si="275"/>
        <v>32626.439632499991</v>
      </c>
      <c r="I441" s="22">
        <f t="shared" si="275"/>
        <v>32062.589632499999</v>
      </c>
      <c r="J441" s="22">
        <f t="shared" si="275"/>
        <v>29409.029632499994</v>
      </c>
      <c r="K441" s="22">
        <f t="shared" si="275"/>
        <v>28050.119632500002</v>
      </c>
      <c r="L441" s="133">
        <f t="shared" si="264"/>
        <v>24921.5396325</v>
      </c>
    </row>
    <row r="442" spans="2:12" s="19" customFormat="1" x14ac:dyDescent="0.25">
      <c r="B442" s="158" t="s">
        <v>155</v>
      </c>
      <c r="C442" s="21"/>
      <c r="D442" s="205">
        <f t="shared" ref="D442:K442" si="276">D363*21</f>
        <v>-3.6749999999999999E-4</v>
      </c>
      <c r="E442" s="205">
        <f t="shared" si="276"/>
        <v>-3.6749999999999999E-4</v>
      </c>
      <c r="F442" s="205">
        <f t="shared" si="276"/>
        <v>-3.6749999999999999E-4</v>
      </c>
      <c r="G442" s="205">
        <f t="shared" si="276"/>
        <v>-3.6749999999999999E-4</v>
      </c>
      <c r="H442" s="205">
        <f t="shared" si="276"/>
        <v>-3.6749999999999999E-4</v>
      </c>
      <c r="I442" s="205">
        <f t="shared" si="276"/>
        <v>-3.6749999999999999E-4</v>
      </c>
      <c r="J442" s="205">
        <f t="shared" si="276"/>
        <v>-3.6749999999999999E-4</v>
      </c>
      <c r="K442" s="205">
        <f t="shared" si="276"/>
        <v>-3.6749999999999999E-4</v>
      </c>
      <c r="L442" s="206">
        <f t="shared" si="264"/>
        <v>-3.6749999999999999E-4</v>
      </c>
    </row>
    <row r="443" spans="2:12" s="19" customFormat="1" x14ac:dyDescent="0.25">
      <c r="B443" s="158" t="s">
        <v>156</v>
      </c>
      <c r="C443" s="21"/>
      <c r="D443" s="205">
        <f t="shared" ref="D443:K443" si="277">D364*21</f>
        <v>-3.6749999999999999E-4</v>
      </c>
      <c r="E443" s="205">
        <f t="shared" si="277"/>
        <v>-3.6749999999999999E-4</v>
      </c>
      <c r="F443" s="205">
        <f t="shared" si="277"/>
        <v>-3.6749999999999999E-4</v>
      </c>
      <c r="G443" s="205">
        <f t="shared" si="277"/>
        <v>-3.6749999999999999E-4</v>
      </c>
      <c r="H443" s="205">
        <f t="shared" si="277"/>
        <v>-3.6749999999999999E-4</v>
      </c>
      <c r="I443" s="205">
        <f t="shared" si="277"/>
        <v>-3.6749999999999999E-4</v>
      </c>
      <c r="J443" s="205">
        <f t="shared" si="277"/>
        <v>-3.6749999999999999E-4</v>
      </c>
      <c r="K443" s="205">
        <f t="shared" si="277"/>
        <v>-3.6749999999999999E-4</v>
      </c>
      <c r="L443" s="206">
        <f t="shared" si="264"/>
        <v>-3.6749999999999999E-4</v>
      </c>
    </row>
    <row r="444" spans="2:12" s="19" customFormat="1" x14ac:dyDescent="0.25">
      <c r="B444" s="158" t="s">
        <v>157</v>
      </c>
      <c r="C444" s="21"/>
      <c r="D444" s="205">
        <f t="shared" ref="D444:K444" si="278">D365*21</f>
        <v>-3.6749999999999999E-4</v>
      </c>
      <c r="E444" s="205">
        <f t="shared" si="278"/>
        <v>-3.6749999999999999E-4</v>
      </c>
      <c r="F444" s="205">
        <f t="shared" si="278"/>
        <v>-3.6749999999999999E-4</v>
      </c>
      <c r="G444" s="205">
        <f t="shared" si="278"/>
        <v>-3.6749999999999999E-4</v>
      </c>
      <c r="H444" s="205">
        <f t="shared" si="278"/>
        <v>-3.6749999999999999E-4</v>
      </c>
      <c r="I444" s="205">
        <f t="shared" si="278"/>
        <v>-3.6749999999999999E-4</v>
      </c>
      <c r="J444" s="205">
        <f t="shared" si="278"/>
        <v>-3.6749999999999999E-4</v>
      </c>
      <c r="K444" s="205">
        <f t="shared" si="278"/>
        <v>-3.6749999999999999E-4</v>
      </c>
      <c r="L444" s="206">
        <f t="shared" si="264"/>
        <v>-3.6749999999999999E-4</v>
      </c>
    </row>
    <row r="445" spans="2:12" s="19" customFormat="1" x14ac:dyDescent="0.25">
      <c r="B445" s="158" t="s">
        <v>158</v>
      </c>
      <c r="C445" s="21"/>
      <c r="D445" s="205">
        <f t="shared" ref="D445:K445" si="279">D366*21</f>
        <v>-3.6749999999999999E-4</v>
      </c>
      <c r="E445" s="205">
        <f t="shared" si="279"/>
        <v>-3.6749999999999999E-4</v>
      </c>
      <c r="F445" s="205">
        <f t="shared" si="279"/>
        <v>-3.6749999999999999E-4</v>
      </c>
      <c r="G445" s="205">
        <f t="shared" si="279"/>
        <v>-3.6749999999999999E-4</v>
      </c>
      <c r="H445" s="205">
        <f t="shared" si="279"/>
        <v>-3.6749999999999999E-4</v>
      </c>
      <c r="I445" s="205">
        <f t="shared" si="279"/>
        <v>-3.6749999999999999E-4</v>
      </c>
      <c r="J445" s="205">
        <f t="shared" si="279"/>
        <v>-3.6749999999999999E-4</v>
      </c>
      <c r="K445" s="205">
        <f t="shared" si="279"/>
        <v>-3.6749999999999999E-4</v>
      </c>
      <c r="L445" s="206">
        <f t="shared" si="264"/>
        <v>-3.6749999999999999E-4</v>
      </c>
    </row>
    <row r="446" spans="2:12" s="19" customFormat="1" x14ac:dyDescent="0.25">
      <c r="B446" s="158" t="s">
        <v>159</v>
      </c>
      <c r="C446" s="21"/>
      <c r="D446" s="22">
        <f t="shared" ref="D446:K446" si="280">D367*21</f>
        <v>2086.5596325000001</v>
      </c>
      <c r="E446" s="22">
        <f t="shared" si="280"/>
        <v>2491.6496325000003</v>
      </c>
      <c r="F446" s="22">
        <f t="shared" si="280"/>
        <v>2630.8796324999998</v>
      </c>
      <c r="G446" s="22">
        <f t="shared" si="280"/>
        <v>2315.2496325000002</v>
      </c>
      <c r="H446" s="22">
        <f t="shared" si="280"/>
        <v>2591.8196325000008</v>
      </c>
      <c r="I446" s="22">
        <f t="shared" si="280"/>
        <v>2367.5396324999997</v>
      </c>
      <c r="J446" s="22">
        <f t="shared" si="280"/>
        <v>1847.7896324999999</v>
      </c>
      <c r="K446" s="22">
        <f t="shared" si="280"/>
        <v>1902.5996324999999</v>
      </c>
      <c r="L446" s="133">
        <f t="shared" si="264"/>
        <v>1657.5296324999999</v>
      </c>
    </row>
    <row r="447" spans="2:12" s="19" customFormat="1" x14ac:dyDescent="0.25">
      <c r="B447" s="158" t="s">
        <v>160</v>
      </c>
      <c r="C447" s="21"/>
      <c r="D447" s="22">
        <f t="shared" ref="D447:K447" si="281">D368*21</f>
        <v>3541.859632499999</v>
      </c>
      <c r="E447" s="22">
        <f t="shared" si="281"/>
        <v>3643.9196325000007</v>
      </c>
      <c r="F447" s="22">
        <f t="shared" si="281"/>
        <v>2509.9196324999998</v>
      </c>
      <c r="G447" s="22">
        <f t="shared" si="281"/>
        <v>2824.9196325000007</v>
      </c>
      <c r="H447" s="22">
        <f t="shared" si="281"/>
        <v>3630.0596324999988</v>
      </c>
      <c r="I447" s="22">
        <f t="shared" si="281"/>
        <v>3390.0296325000004</v>
      </c>
      <c r="J447" s="22">
        <f t="shared" si="281"/>
        <v>3141.8096325000001</v>
      </c>
      <c r="K447" s="22">
        <f t="shared" si="281"/>
        <v>3182.7596325000004</v>
      </c>
      <c r="L447" s="133">
        <f t="shared" si="264"/>
        <v>3296.7896325000002</v>
      </c>
    </row>
    <row r="448" spans="2:12" s="19" customFormat="1" x14ac:dyDescent="0.25">
      <c r="B448" s="158" t="s">
        <v>161</v>
      </c>
      <c r="C448" s="21"/>
      <c r="D448" s="205">
        <f t="shared" ref="D448:K448" si="282">D369*21</f>
        <v>-3.6749999999999999E-4</v>
      </c>
      <c r="E448" s="205">
        <f t="shared" si="282"/>
        <v>-3.6749999999999999E-4</v>
      </c>
      <c r="F448" s="205">
        <f t="shared" si="282"/>
        <v>-3.6749999999999999E-4</v>
      </c>
      <c r="G448" s="205">
        <f t="shared" si="282"/>
        <v>-3.6749999999999999E-4</v>
      </c>
      <c r="H448" s="205">
        <f t="shared" si="282"/>
        <v>-3.6749999999999999E-4</v>
      </c>
      <c r="I448" s="205">
        <f t="shared" si="282"/>
        <v>-3.6749999999999999E-4</v>
      </c>
      <c r="J448" s="205">
        <f t="shared" si="282"/>
        <v>-3.6749999999999999E-4</v>
      </c>
      <c r="K448" s="205">
        <f t="shared" si="282"/>
        <v>-3.6749999999999999E-4</v>
      </c>
      <c r="L448" s="206">
        <f t="shared" si="264"/>
        <v>-3.6749999999999999E-4</v>
      </c>
    </row>
    <row r="449" spans="2:12" s="19" customFormat="1" x14ac:dyDescent="0.25">
      <c r="B449" s="158" t="s">
        <v>162</v>
      </c>
      <c r="C449" s="21"/>
      <c r="D449" s="205">
        <f t="shared" ref="D449:K449" si="283">D370*21</f>
        <v>-3.6749999999999999E-4</v>
      </c>
      <c r="E449" s="205">
        <f t="shared" si="283"/>
        <v>-3.6749999999999999E-4</v>
      </c>
      <c r="F449" s="205">
        <f t="shared" si="283"/>
        <v>-3.6749999999999999E-4</v>
      </c>
      <c r="G449" s="205">
        <f t="shared" si="283"/>
        <v>-3.6749999999999999E-4</v>
      </c>
      <c r="H449" s="205">
        <f t="shared" si="283"/>
        <v>-3.6749999999999999E-4</v>
      </c>
      <c r="I449" s="205">
        <f t="shared" si="283"/>
        <v>-3.6749999999999999E-4</v>
      </c>
      <c r="J449" s="205">
        <f t="shared" si="283"/>
        <v>-3.6749999999999999E-4</v>
      </c>
      <c r="K449" s="205">
        <f t="shared" si="283"/>
        <v>-3.6749999999999999E-4</v>
      </c>
      <c r="L449" s="206">
        <f t="shared" si="264"/>
        <v>-3.6749999999999999E-4</v>
      </c>
    </row>
    <row r="450" spans="2:12" s="19" customFormat="1" x14ac:dyDescent="0.25">
      <c r="B450" s="158" t="s">
        <v>163</v>
      </c>
      <c r="C450" s="21"/>
      <c r="D450" s="22">
        <f t="shared" ref="D450:K450" si="284">D371*21</f>
        <v>2955.3296325000001</v>
      </c>
      <c r="E450" s="22">
        <f t="shared" si="284"/>
        <v>2555.9096325</v>
      </c>
      <c r="F450" s="22">
        <f t="shared" si="284"/>
        <v>2144.5196324999997</v>
      </c>
      <c r="G450" s="22">
        <f t="shared" si="284"/>
        <v>2104.8296324999997</v>
      </c>
      <c r="H450" s="22">
        <f t="shared" si="284"/>
        <v>2405.9696325</v>
      </c>
      <c r="I450" s="22">
        <f t="shared" si="284"/>
        <v>3335.8496325000001</v>
      </c>
      <c r="J450" s="22">
        <f t="shared" si="284"/>
        <v>3687.389632500001</v>
      </c>
      <c r="K450" s="22">
        <f t="shared" si="284"/>
        <v>3891.5096325000004</v>
      </c>
      <c r="L450" s="133">
        <f t="shared" si="264"/>
        <v>3711.3296324999988</v>
      </c>
    </row>
    <row r="451" spans="2:12" s="19" customFormat="1" x14ac:dyDescent="0.25">
      <c r="B451" s="158" t="s">
        <v>164</v>
      </c>
      <c r="C451" s="21"/>
      <c r="D451" s="205">
        <f t="shared" ref="D451:K451" si="285">D372*21</f>
        <v>-3.6749999999999999E-4</v>
      </c>
      <c r="E451" s="205">
        <f t="shared" si="285"/>
        <v>-3.6749999999999999E-4</v>
      </c>
      <c r="F451" s="205">
        <f t="shared" si="285"/>
        <v>-3.6749999999999999E-4</v>
      </c>
      <c r="G451" s="205">
        <f t="shared" si="285"/>
        <v>-3.6749999999999999E-4</v>
      </c>
      <c r="H451" s="205">
        <f t="shared" si="285"/>
        <v>-3.6749999999999999E-4</v>
      </c>
      <c r="I451" s="205">
        <f t="shared" si="285"/>
        <v>-3.6749999999999999E-4</v>
      </c>
      <c r="J451" s="205">
        <f t="shared" si="285"/>
        <v>-3.6749999999999999E-4</v>
      </c>
      <c r="K451" s="205">
        <f t="shared" si="285"/>
        <v>-3.6749999999999999E-4</v>
      </c>
      <c r="L451" s="206">
        <f t="shared" si="264"/>
        <v>-3.6749999999999999E-4</v>
      </c>
    </row>
    <row r="452" spans="2:12" s="19" customFormat="1" x14ac:dyDescent="0.25">
      <c r="B452" s="158" t="s">
        <v>165</v>
      </c>
      <c r="C452" s="21"/>
      <c r="D452" s="205">
        <f t="shared" ref="D452:K452" si="286">D373*21</f>
        <v>-3.6749999999999999E-4</v>
      </c>
      <c r="E452" s="205">
        <f t="shared" si="286"/>
        <v>-3.6749999999999999E-4</v>
      </c>
      <c r="F452" s="205">
        <f t="shared" si="286"/>
        <v>-3.6749999999999999E-4</v>
      </c>
      <c r="G452" s="205">
        <f t="shared" si="286"/>
        <v>-3.6749999999999999E-4</v>
      </c>
      <c r="H452" s="205">
        <f t="shared" si="286"/>
        <v>-3.6749999999999999E-4</v>
      </c>
      <c r="I452" s="205">
        <f t="shared" si="286"/>
        <v>-3.6749999999999999E-4</v>
      </c>
      <c r="J452" s="205">
        <f t="shared" si="286"/>
        <v>-3.6749999999999999E-4</v>
      </c>
      <c r="K452" s="205">
        <f t="shared" si="286"/>
        <v>-3.6749999999999999E-4</v>
      </c>
      <c r="L452" s="206">
        <f t="shared" si="264"/>
        <v>-3.6749999999999999E-4</v>
      </c>
    </row>
    <row r="453" spans="2:12" s="19" customFormat="1" x14ac:dyDescent="0.25">
      <c r="B453" s="158" t="s">
        <v>166</v>
      </c>
      <c r="C453" s="21"/>
      <c r="D453" s="205">
        <f t="shared" ref="D453:K453" si="287">D374*21</f>
        <v>-3.6749999999999999E-4</v>
      </c>
      <c r="E453" s="205">
        <f t="shared" si="287"/>
        <v>-3.6749999999999999E-4</v>
      </c>
      <c r="F453" s="205">
        <f t="shared" si="287"/>
        <v>-3.6749999999999999E-4</v>
      </c>
      <c r="G453" s="205">
        <f t="shared" si="287"/>
        <v>-3.6749999999999999E-4</v>
      </c>
      <c r="H453" s="205">
        <f t="shared" si="287"/>
        <v>-3.6749999999999999E-4</v>
      </c>
      <c r="I453" s="205">
        <f t="shared" si="287"/>
        <v>-3.6749999999999999E-4</v>
      </c>
      <c r="J453" s="205">
        <f t="shared" si="287"/>
        <v>-3.6749999999999999E-4</v>
      </c>
      <c r="K453" s="205">
        <f t="shared" si="287"/>
        <v>-3.6749999999999999E-4</v>
      </c>
      <c r="L453" s="206">
        <f t="shared" si="264"/>
        <v>-3.6749999999999999E-4</v>
      </c>
    </row>
    <row r="454" spans="2:12" s="19" customFormat="1" x14ac:dyDescent="0.25">
      <c r="B454" s="158" t="s">
        <v>167</v>
      </c>
      <c r="C454" s="21"/>
      <c r="D454" s="205">
        <f t="shared" ref="D454:K454" si="288">D375*21</f>
        <v>-3.6749999999999999E-4</v>
      </c>
      <c r="E454" s="205">
        <f t="shared" si="288"/>
        <v>-3.6749999999999999E-4</v>
      </c>
      <c r="F454" s="205">
        <f t="shared" si="288"/>
        <v>-3.6749999999999999E-4</v>
      </c>
      <c r="G454" s="205">
        <f t="shared" si="288"/>
        <v>-3.6749999999999999E-4</v>
      </c>
      <c r="H454" s="205">
        <f t="shared" si="288"/>
        <v>-3.6749999999999999E-4</v>
      </c>
      <c r="I454" s="205">
        <f t="shared" si="288"/>
        <v>-3.6749999999999999E-4</v>
      </c>
      <c r="J454" s="205">
        <f t="shared" si="288"/>
        <v>-3.6749999999999999E-4</v>
      </c>
      <c r="K454" s="205">
        <f t="shared" si="288"/>
        <v>-3.6749999999999999E-4</v>
      </c>
      <c r="L454" s="206">
        <f t="shared" si="264"/>
        <v>-3.6749999999999999E-4</v>
      </c>
    </row>
    <row r="455" spans="2:12" s="19" customFormat="1" x14ac:dyDescent="0.25">
      <c r="B455" s="158" t="s">
        <v>168</v>
      </c>
      <c r="C455" s="21"/>
      <c r="D455" s="299">
        <f t="shared" ref="D455:K455" si="289">D376*21</f>
        <v>14077.929232500001</v>
      </c>
      <c r="E455" s="299">
        <f t="shared" si="289"/>
        <v>17761.589632499999</v>
      </c>
      <c r="F455" s="299">
        <f t="shared" si="289"/>
        <v>20382.389632499995</v>
      </c>
      <c r="G455" s="299">
        <f t="shared" si="289"/>
        <v>19011.509632499998</v>
      </c>
      <c r="H455" s="299">
        <f t="shared" si="289"/>
        <v>20844.179632500003</v>
      </c>
      <c r="I455" s="299">
        <f t="shared" si="289"/>
        <v>23905.349632499998</v>
      </c>
      <c r="J455" s="299">
        <f t="shared" si="289"/>
        <v>24968.7896325</v>
      </c>
      <c r="K455" s="299">
        <f t="shared" si="289"/>
        <v>23308.739632499997</v>
      </c>
      <c r="L455" s="467">
        <f t="shared" si="264"/>
        <v>22801.589632499999</v>
      </c>
    </row>
    <row r="456" spans="2:12" s="19" customFormat="1" x14ac:dyDescent="0.25">
      <c r="B456" s="158" t="s">
        <v>169</v>
      </c>
      <c r="C456" s="21"/>
      <c r="D456" s="205">
        <f t="shared" ref="D456:L456" si="290">D377*21</f>
        <v>-3.6749999999999999E-4</v>
      </c>
      <c r="E456" s="205">
        <f t="shared" si="290"/>
        <v>-3.6749999999999999E-4</v>
      </c>
      <c r="F456" s="205">
        <f t="shared" si="290"/>
        <v>-3.6749999999999999E-4</v>
      </c>
      <c r="G456" s="205">
        <f t="shared" si="290"/>
        <v>-3.6749999999999999E-4</v>
      </c>
      <c r="H456" s="205">
        <f t="shared" si="290"/>
        <v>-3.6749999999999999E-4</v>
      </c>
      <c r="I456" s="205">
        <f t="shared" si="290"/>
        <v>-3.6749999999999999E-4</v>
      </c>
      <c r="J456" s="205">
        <f t="shared" si="290"/>
        <v>-3.6749999999999999E-4</v>
      </c>
      <c r="K456" s="205">
        <f t="shared" si="290"/>
        <v>-3.6749999999999999E-4</v>
      </c>
      <c r="L456" s="206">
        <f t="shared" si="290"/>
        <v>-3.6749999999999999E-4</v>
      </c>
    </row>
    <row r="457" spans="2:12" s="19" customFormat="1" x14ac:dyDescent="0.25">
      <c r="B457" s="158" t="s">
        <v>170</v>
      </c>
      <c r="C457" s="21"/>
      <c r="D457" s="205">
        <f t="shared" ref="D457:K457" si="291">D378*21</f>
        <v>-3.6749999999999999E-4</v>
      </c>
      <c r="E457" s="205">
        <f t="shared" si="291"/>
        <v>-3.6749999999999999E-4</v>
      </c>
      <c r="F457" s="205">
        <f t="shared" si="291"/>
        <v>-3.6749999999999999E-4</v>
      </c>
      <c r="G457" s="205">
        <f t="shared" si="291"/>
        <v>-3.6749999999999999E-4</v>
      </c>
      <c r="H457" s="205">
        <f t="shared" si="291"/>
        <v>-3.6749999999999999E-4</v>
      </c>
      <c r="I457" s="205">
        <f t="shared" si="291"/>
        <v>-3.6749999999999999E-4</v>
      </c>
      <c r="J457" s="205">
        <f t="shared" si="291"/>
        <v>-3.6749999999999999E-4</v>
      </c>
      <c r="K457" s="205">
        <f t="shared" si="291"/>
        <v>-3.6749999999999999E-4</v>
      </c>
      <c r="L457" s="206">
        <f t="shared" ref="L457:L465" si="292">L378*21</f>
        <v>-3.6749999999999999E-4</v>
      </c>
    </row>
    <row r="458" spans="2:12" s="19" customFormat="1" x14ac:dyDescent="0.25">
      <c r="B458" s="158" t="s">
        <v>171</v>
      </c>
      <c r="C458" s="21"/>
      <c r="D458" s="205">
        <f t="shared" ref="D458:K458" si="293">D379*21</f>
        <v>-3.6749999999999999E-4</v>
      </c>
      <c r="E458" s="205">
        <f t="shared" si="293"/>
        <v>-3.6749999999999999E-4</v>
      </c>
      <c r="F458" s="205">
        <f t="shared" si="293"/>
        <v>-3.6749999999999999E-4</v>
      </c>
      <c r="G458" s="205">
        <f t="shared" si="293"/>
        <v>-3.6749999999999999E-4</v>
      </c>
      <c r="H458" s="205">
        <f t="shared" si="293"/>
        <v>-3.6749999999999999E-4</v>
      </c>
      <c r="I458" s="205">
        <f t="shared" si="293"/>
        <v>-3.6749999999999999E-4</v>
      </c>
      <c r="J458" s="205">
        <f t="shared" si="293"/>
        <v>-3.6749999999999999E-4</v>
      </c>
      <c r="K458" s="205">
        <f t="shared" si="293"/>
        <v>-3.6749999999999999E-4</v>
      </c>
      <c r="L458" s="206">
        <f t="shared" si="292"/>
        <v>-3.6749999999999999E-4</v>
      </c>
    </row>
    <row r="459" spans="2:12" s="19" customFormat="1" x14ac:dyDescent="0.25">
      <c r="B459" s="158" t="s">
        <v>172</v>
      </c>
      <c r="C459" s="21"/>
      <c r="D459" s="205">
        <f t="shared" ref="D459:K459" si="294">D380*21</f>
        <v>-3.6749999999999999E-4</v>
      </c>
      <c r="E459" s="205">
        <f t="shared" si="294"/>
        <v>-3.6749999999999999E-4</v>
      </c>
      <c r="F459" s="205">
        <f t="shared" si="294"/>
        <v>-3.6749999999999999E-4</v>
      </c>
      <c r="G459" s="205">
        <f t="shared" si="294"/>
        <v>-3.6749999999999999E-4</v>
      </c>
      <c r="H459" s="205">
        <f t="shared" si="294"/>
        <v>-3.6749999999999999E-4</v>
      </c>
      <c r="I459" s="205">
        <f t="shared" si="294"/>
        <v>-3.6749999999999999E-4</v>
      </c>
      <c r="J459" s="205">
        <f t="shared" si="294"/>
        <v>-3.6749999999999999E-4</v>
      </c>
      <c r="K459" s="205">
        <f t="shared" si="294"/>
        <v>-3.6749999999999999E-4</v>
      </c>
      <c r="L459" s="206">
        <f t="shared" si="292"/>
        <v>-3.6749999999999999E-4</v>
      </c>
    </row>
    <row r="460" spans="2:12" s="19" customFormat="1" x14ac:dyDescent="0.25">
      <c r="B460" s="158" t="s">
        <v>173</v>
      </c>
      <c r="C460" s="21"/>
      <c r="D460" s="22">
        <f t="shared" ref="D460:K460" si="295">D381*21</f>
        <v>6741.6296325000003</v>
      </c>
      <c r="E460" s="22">
        <f t="shared" si="295"/>
        <v>5594.3996325000007</v>
      </c>
      <c r="F460" s="22">
        <f t="shared" si="295"/>
        <v>2754.9896325000004</v>
      </c>
      <c r="G460" s="22">
        <f t="shared" si="295"/>
        <v>1080.4496325</v>
      </c>
      <c r="H460" s="22">
        <f t="shared" si="295"/>
        <v>1662.5696325000006</v>
      </c>
      <c r="I460" s="22">
        <f t="shared" si="295"/>
        <v>4401.8096324999988</v>
      </c>
      <c r="J460" s="22">
        <f t="shared" si="295"/>
        <v>4716.1796325000005</v>
      </c>
      <c r="K460" s="22">
        <f t="shared" si="295"/>
        <v>5185.5296324999999</v>
      </c>
      <c r="L460" s="133">
        <f t="shared" si="292"/>
        <v>4040.8196325000008</v>
      </c>
    </row>
    <row r="461" spans="2:12" s="19" customFormat="1" x14ac:dyDescent="0.25">
      <c r="B461" s="158" t="s">
        <v>193</v>
      </c>
      <c r="C461" s="21"/>
      <c r="D461" s="205">
        <f t="shared" ref="D461:K461" si="296">D382*21</f>
        <v>-3.6749999999999999E-4</v>
      </c>
      <c r="E461" s="205">
        <f t="shared" si="296"/>
        <v>-3.6749999999999999E-4</v>
      </c>
      <c r="F461" s="205">
        <f t="shared" si="296"/>
        <v>-3.6749999999999999E-4</v>
      </c>
      <c r="G461" s="205">
        <f t="shared" si="296"/>
        <v>-3.6749999999999999E-4</v>
      </c>
      <c r="H461" s="205">
        <f t="shared" si="296"/>
        <v>-3.6749999999999999E-4</v>
      </c>
      <c r="I461" s="205">
        <f t="shared" si="296"/>
        <v>-3.6749999999999999E-4</v>
      </c>
      <c r="J461" s="205">
        <f t="shared" si="296"/>
        <v>-3.6749999999999999E-4</v>
      </c>
      <c r="K461" s="205">
        <f t="shared" si="296"/>
        <v>-3.6749999999999999E-4</v>
      </c>
      <c r="L461" s="206">
        <f t="shared" si="292"/>
        <v>-3.6749999999999999E-4</v>
      </c>
    </row>
    <row r="462" spans="2:12" s="19" customFormat="1" x14ac:dyDescent="0.25">
      <c r="B462" s="158" t="s">
        <v>174</v>
      </c>
      <c r="C462" s="21"/>
      <c r="D462" s="205">
        <f t="shared" ref="D462:K462" si="297">D383*21</f>
        <v>-3.6749999999999999E-4</v>
      </c>
      <c r="E462" s="205">
        <f t="shared" si="297"/>
        <v>-3.6749999999999999E-4</v>
      </c>
      <c r="F462" s="205">
        <f t="shared" si="297"/>
        <v>-3.6749999999999999E-4</v>
      </c>
      <c r="G462" s="205">
        <f t="shared" si="297"/>
        <v>-3.6749999999999999E-4</v>
      </c>
      <c r="H462" s="205">
        <f t="shared" si="297"/>
        <v>-3.6749999999999999E-4</v>
      </c>
      <c r="I462" s="205">
        <f t="shared" si="297"/>
        <v>-3.6749999999999999E-4</v>
      </c>
      <c r="J462" s="205">
        <f t="shared" si="297"/>
        <v>-3.6749999999999999E-4</v>
      </c>
      <c r="K462" s="205">
        <f t="shared" si="297"/>
        <v>-3.6749999999999999E-4</v>
      </c>
      <c r="L462" s="206">
        <f t="shared" si="292"/>
        <v>-3.6749999999999999E-4</v>
      </c>
    </row>
    <row r="463" spans="2:12" s="19" customFormat="1" x14ac:dyDescent="0.25">
      <c r="B463" s="158" t="s">
        <v>175</v>
      </c>
      <c r="C463" s="21"/>
      <c r="D463" s="205">
        <f t="shared" ref="D463:K463" si="298">D384*21</f>
        <v>-3.6749999999999999E-4</v>
      </c>
      <c r="E463" s="205">
        <f t="shared" si="298"/>
        <v>-3.6749999999999999E-4</v>
      </c>
      <c r="F463" s="205">
        <f t="shared" si="298"/>
        <v>-3.6749999999999999E-4</v>
      </c>
      <c r="G463" s="205">
        <f t="shared" si="298"/>
        <v>-3.6749999999999999E-4</v>
      </c>
      <c r="H463" s="205">
        <f t="shared" si="298"/>
        <v>-3.6749999999999999E-4</v>
      </c>
      <c r="I463" s="205">
        <f t="shared" si="298"/>
        <v>-3.6749999999999999E-4</v>
      </c>
      <c r="J463" s="205">
        <f t="shared" si="298"/>
        <v>-3.6749999999999999E-4</v>
      </c>
      <c r="K463" s="205">
        <f t="shared" si="298"/>
        <v>-3.6749999999999999E-4</v>
      </c>
      <c r="L463" s="206">
        <f t="shared" si="292"/>
        <v>-3.6749999999999999E-4</v>
      </c>
    </row>
    <row r="464" spans="2:12" s="19" customFormat="1" x14ac:dyDescent="0.25">
      <c r="B464" s="158" t="s">
        <v>176</v>
      </c>
      <c r="C464" s="21"/>
      <c r="D464" s="205">
        <f t="shared" ref="D464:K464" si="299">D385*21</f>
        <v>-3.6749999999999999E-4</v>
      </c>
      <c r="E464" s="205">
        <f t="shared" si="299"/>
        <v>-3.6749999999999999E-4</v>
      </c>
      <c r="F464" s="205">
        <f t="shared" si="299"/>
        <v>-3.6749999999999999E-4</v>
      </c>
      <c r="G464" s="205">
        <f t="shared" si="299"/>
        <v>-3.6749999999999999E-4</v>
      </c>
      <c r="H464" s="205">
        <f t="shared" si="299"/>
        <v>-3.6749999999999999E-4</v>
      </c>
      <c r="I464" s="205">
        <f t="shared" si="299"/>
        <v>-3.6749999999999999E-4</v>
      </c>
      <c r="J464" s="205">
        <f t="shared" si="299"/>
        <v>-3.6749999999999999E-4</v>
      </c>
      <c r="K464" s="205">
        <f t="shared" si="299"/>
        <v>-3.6749999999999999E-4</v>
      </c>
      <c r="L464" s="206">
        <f t="shared" si="292"/>
        <v>-3.6749999999999999E-4</v>
      </c>
    </row>
    <row r="465" spans="2:12" s="19" customFormat="1" x14ac:dyDescent="0.25">
      <c r="B465" s="158" t="s">
        <v>177</v>
      </c>
      <c r="C465" s="21"/>
      <c r="D465" s="22">
        <f t="shared" ref="D465:K465" si="300">D386*21</f>
        <v>6817.6076324999976</v>
      </c>
      <c r="E465" s="22">
        <f t="shared" si="300"/>
        <v>9792.0896325000012</v>
      </c>
      <c r="F465" s="22">
        <f t="shared" si="300"/>
        <v>7154.909632500001</v>
      </c>
      <c r="G465" s="22">
        <f t="shared" si="300"/>
        <v>5311.5296324999999</v>
      </c>
      <c r="H465" s="22">
        <f t="shared" si="300"/>
        <v>5129.4596325000011</v>
      </c>
      <c r="I465" s="22">
        <f t="shared" si="300"/>
        <v>5798.5196325000024</v>
      </c>
      <c r="J465" s="22">
        <f t="shared" si="300"/>
        <v>5462.0996325000015</v>
      </c>
      <c r="K465" s="22">
        <f t="shared" si="300"/>
        <v>4619.1596325</v>
      </c>
      <c r="L465" s="133">
        <f t="shared" si="292"/>
        <v>4426.3796325000012</v>
      </c>
    </row>
    <row r="466" spans="2:12" s="19" customFormat="1" x14ac:dyDescent="0.25">
      <c r="B466" s="472" t="s">
        <v>632</v>
      </c>
      <c r="C466" s="162"/>
      <c r="D466" s="196">
        <f>SUM(D430:D465)</f>
        <v>91063.034369999994</v>
      </c>
      <c r="E466" s="196">
        <f t="shared" ref="E466" si="301">SUM(E430:E465)</f>
        <v>101450.77676999994</v>
      </c>
      <c r="F466" s="196">
        <f t="shared" ref="F466" si="302">SUM(F430:F465)</f>
        <v>89604.256769999993</v>
      </c>
      <c r="G466" s="196">
        <f t="shared" ref="G466" si="303">SUM(G430:G465)</f>
        <v>78580.516769999987</v>
      </c>
      <c r="H466" s="196">
        <f t="shared" ref="H466" si="304">SUM(H430:H465)</f>
        <v>92609.356769999999</v>
      </c>
      <c r="I466" s="196">
        <f t="shared" ref="I466" si="305">SUM(I430:I465)</f>
        <v>97772.83676999998</v>
      </c>
      <c r="J466" s="196">
        <f t="shared" ref="J466" si="306">SUM(J430:J465)</f>
        <v>93775.486769999989</v>
      </c>
      <c r="K466" s="196">
        <f t="shared" ref="K466" si="307">SUM(K430:K465)</f>
        <v>88212.58676999998</v>
      </c>
      <c r="L466" s="197">
        <f t="shared" ref="L466" si="308">SUM(L430:L465)</f>
        <v>83722.576769999985</v>
      </c>
    </row>
  </sheetData>
  <mergeCells count="1">
    <mergeCell ref="B190:C190"/>
  </mergeCells>
  <pageMargins left="0.511811024" right="0.511811024" top="0.68740157499999999" bottom="0.78740157499999996" header="0.31496062000000002" footer="0.31496062000000002"/>
  <pageSetup paperSize="9" scale="61" fitToHeight="0" orientation="landscape" horizontalDpi="4294967293" verticalDpi="4294967293"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V153"/>
  <sheetViews>
    <sheetView topLeftCell="A139" zoomScale="80" zoomScaleNormal="80" workbookViewId="0">
      <selection activeCell="K24" sqref="K24"/>
    </sheetView>
  </sheetViews>
  <sheetFormatPr defaultRowHeight="15.75" x14ac:dyDescent="0.25"/>
  <cols>
    <col min="1" max="1" width="7.85546875" style="2" customWidth="1"/>
    <col min="2" max="2" width="29" style="2" customWidth="1"/>
    <col min="3" max="3" width="23.42578125" style="2" customWidth="1"/>
    <col min="4" max="4" width="19.5703125" style="2" customWidth="1"/>
    <col min="5" max="5" width="31.5703125" style="2" customWidth="1"/>
    <col min="6" max="9" width="19.5703125" style="2" customWidth="1"/>
    <col min="10" max="10" width="14.5703125" style="2" customWidth="1"/>
    <col min="11" max="11" width="17.5703125" style="2" customWidth="1"/>
    <col min="12" max="12" width="16" style="2" customWidth="1"/>
    <col min="13" max="14" width="23.42578125" style="2" bestFit="1" customWidth="1"/>
    <col min="15" max="33" width="9.140625" style="2"/>
    <col min="34" max="34" width="18.28515625" style="2" bestFit="1" customWidth="1"/>
    <col min="35" max="256" width="9.140625" style="2"/>
    <col min="257" max="257" width="24.140625" style="2" customWidth="1"/>
    <col min="258" max="265" width="19.5703125" style="2" customWidth="1"/>
    <col min="266" max="266" width="14.5703125" style="2" customWidth="1"/>
    <col min="267" max="267" width="17.5703125" style="2" customWidth="1"/>
    <col min="268" max="268" width="16" style="2" customWidth="1"/>
    <col min="269" max="270" width="23.42578125" style="2" bestFit="1" customWidth="1"/>
    <col min="271" max="289" width="9.140625" style="2"/>
    <col min="290" max="290" width="18.28515625" style="2" bestFit="1" customWidth="1"/>
    <col min="291" max="512" width="9.140625" style="2"/>
    <col min="513" max="513" width="24.140625" style="2" customWidth="1"/>
    <col min="514" max="521" width="19.5703125" style="2" customWidth="1"/>
    <col min="522" max="522" width="14.5703125" style="2" customWidth="1"/>
    <col min="523" max="523" width="17.5703125" style="2" customWidth="1"/>
    <col min="524" max="524" width="16" style="2" customWidth="1"/>
    <col min="525" max="526" width="23.42578125" style="2" bestFit="1" customWidth="1"/>
    <col min="527" max="545" width="9.140625" style="2"/>
    <col min="546" max="546" width="18.28515625" style="2" bestFit="1" customWidth="1"/>
    <col min="547" max="768" width="9.140625" style="2"/>
    <col min="769" max="769" width="24.140625" style="2" customWidth="1"/>
    <col min="770" max="777" width="19.5703125" style="2" customWidth="1"/>
    <col min="778" max="778" width="14.5703125" style="2" customWidth="1"/>
    <col min="779" max="779" width="17.5703125" style="2" customWidth="1"/>
    <col min="780" max="780" width="16" style="2" customWidth="1"/>
    <col min="781" max="782" width="23.42578125" style="2" bestFit="1" customWidth="1"/>
    <col min="783" max="801" width="9.140625" style="2"/>
    <col min="802" max="802" width="18.28515625" style="2" bestFit="1" customWidth="1"/>
    <col min="803" max="1024" width="9.140625" style="2"/>
    <col min="1025" max="1025" width="24.140625" style="2" customWidth="1"/>
    <col min="1026" max="1033" width="19.5703125" style="2" customWidth="1"/>
    <col min="1034" max="1034" width="14.5703125" style="2" customWidth="1"/>
    <col min="1035" max="1035" width="17.5703125" style="2" customWidth="1"/>
    <col min="1036" max="1036" width="16" style="2" customWidth="1"/>
    <col min="1037" max="1038" width="23.42578125" style="2" bestFit="1" customWidth="1"/>
    <col min="1039" max="1057" width="9.140625" style="2"/>
    <col min="1058" max="1058" width="18.28515625" style="2" bestFit="1" customWidth="1"/>
    <col min="1059" max="1280" width="9.140625" style="2"/>
    <col min="1281" max="1281" width="24.140625" style="2" customWidth="1"/>
    <col min="1282" max="1289" width="19.5703125" style="2" customWidth="1"/>
    <col min="1290" max="1290" width="14.5703125" style="2" customWidth="1"/>
    <col min="1291" max="1291" width="17.5703125" style="2" customWidth="1"/>
    <col min="1292" max="1292" width="16" style="2" customWidth="1"/>
    <col min="1293" max="1294" width="23.42578125" style="2" bestFit="1" customWidth="1"/>
    <col min="1295" max="1313" width="9.140625" style="2"/>
    <col min="1314" max="1314" width="18.28515625" style="2" bestFit="1" customWidth="1"/>
    <col min="1315" max="1536" width="9.140625" style="2"/>
    <col min="1537" max="1537" width="24.140625" style="2" customWidth="1"/>
    <col min="1538" max="1545" width="19.5703125" style="2" customWidth="1"/>
    <col min="1546" max="1546" width="14.5703125" style="2" customWidth="1"/>
    <col min="1547" max="1547" width="17.5703125" style="2" customWidth="1"/>
    <col min="1548" max="1548" width="16" style="2" customWidth="1"/>
    <col min="1549" max="1550" width="23.42578125" style="2" bestFit="1" customWidth="1"/>
    <col min="1551" max="1569" width="9.140625" style="2"/>
    <col min="1570" max="1570" width="18.28515625" style="2" bestFit="1" customWidth="1"/>
    <col min="1571" max="1792" width="9.140625" style="2"/>
    <col min="1793" max="1793" width="24.140625" style="2" customWidth="1"/>
    <col min="1794" max="1801" width="19.5703125" style="2" customWidth="1"/>
    <col min="1802" max="1802" width="14.5703125" style="2" customWidth="1"/>
    <col min="1803" max="1803" width="17.5703125" style="2" customWidth="1"/>
    <col min="1804" max="1804" width="16" style="2" customWidth="1"/>
    <col min="1805" max="1806" width="23.42578125" style="2" bestFit="1" customWidth="1"/>
    <col min="1807" max="1825" width="9.140625" style="2"/>
    <col min="1826" max="1826" width="18.28515625" style="2" bestFit="1" customWidth="1"/>
    <col min="1827" max="2048" width="9.140625" style="2"/>
    <col min="2049" max="2049" width="24.140625" style="2" customWidth="1"/>
    <col min="2050" max="2057" width="19.5703125" style="2" customWidth="1"/>
    <col min="2058" max="2058" width="14.5703125" style="2" customWidth="1"/>
    <col min="2059" max="2059" width="17.5703125" style="2" customWidth="1"/>
    <col min="2060" max="2060" width="16" style="2" customWidth="1"/>
    <col min="2061" max="2062" width="23.42578125" style="2" bestFit="1" customWidth="1"/>
    <col min="2063" max="2081" width="9.140625" style="2"/>
    <col min="2082" max="2082" width="18.28515625" style="2" bestFit="1" customWidth="1"/>
    <col min="2083" max="2304" width="9.140625" style="2"/>
    <col min="2305" max="2305" width="24.140625" style="2" customWidth="1"/>
    <col min="2306" max="2313" width="19.5703125" style="2" customWidth="1"/>
    <col min="2314" max="2314" width="14.5703125" style="2" customWidth="1"/>
    <col min="2315" max="2315" width="17.5703125" style="2" customWidth="1"/>
    <col min="2316" max="2316" width="16" style="2" customWidth="1"/>
    <col min="2317" max="2318" width="23.42578125" style="2" bestFit="1" customWidth="1"/>
    <col min="2319" max="2337" width="9.140625" style="2"/>
    <col min="2338" max="2338" width="18.28515625" style="2" bestFit="1" customWidth="1"/>
    <col min="2339" max="2560" width="9.140625" style="2"/>
    <col min="2561" max="2561" width="24.140625" style="2" customWidth="1"/>
    <col min="2562" max="2569" width="19.5703125" style="2" customWidth="1"/>
    <col min="2570" max="2570" width="14.5703125" style="2" customWidth="1"/>
    <col min="2571" max="2571" width="17.5703125" style="2" customWidth="1"/>
    <col min="2572" max="2572" width="16" style="2" customWidth="1"/>
    <col min="2573" max="2574" width="23.42578125" style="2" bestFit="1" customWidth="1"/>
    <col min="2575" max="2593" width="9.140625" style="2"/>
    <col min="2594" max="2594" width="18.28515625" style="2" bestFit="1" customWidth="1"/>
    <col min="2595" max="2816" width="9.140625" style="2"/>
    <col min="2817" max="2817" width="24.140625" style="2" customWidth="1"/>
    <col min="2818" max="2825" width="19.5703125" style="2" customWidth="1"/>
    <col min="2826" max="2826" width="14.5703125" style="2" customWidth="1"/>
    <col min="2827" max="2827" width="17.5703125" style="2" customWidth="1"/>
    <col min="2828" max="2828" width="16" style="2" customWidth="1"/>
    <col min="2829" max="2830" width="23.42578125" style="2" bestFit="1" customWidth="1"/>
    <col min="2831" max="2849" width="9.140625" style="2"/>
    <col min="2850" max="2850" width="18.28515625" style="2" bestFit="1" customWidth="1"/>
    <col min="2851" max="3072" width="9.140625" style="2"/>
    <col min="3073" max="3073" width="24.140625" style="2" customWidth="1"/>
    <col min="3074" max="3081" width="19.5703125" style="2" customWidth="1"/>
    <col min="3082" max="3082" width="14.5703125" style="2" customWidth="1"/>
    <col min="3083" max="3083" width="17.5703125" style="2" customWidth="1"/>
    <col min="3084" max="3084" width="16" style="2" customWidth="1"/>
    <col min="3085" max="3086" width="23.42578125" style="2" bestFit="1" customWidth="1"/>
    <col min="3087" max="3105" width="9.140625" style="2"/>
    <col min="3106" max="3106" width="18.28515625" style="2" bestFit="1" customWidth="1"/>
    <col min="3107" max="3328" width="9.140625" style="2"/>
    <col min="3329" max="3329" width="24.140625" style="2" customWidth="1"/>
    <col min="3330" max="3337" width="19.5703125" style="2" customWidth="1"/>
    <col min="3338" max="3338" width="14.5703125" style="2" customWidth="1"/>
    <col min="3339" max="3339" width="17.5703125" style="2" customWidth="1"/>
    <col min="3340" max="3340" width="16" style="2" customWidth="1"/>
    <col min="3341" max="3342" width="23.42578125" style="2" bestFit="1" customWidth="1"/>
    <col min="3343" max="3361" width="9.140625" style="2"/>
    <col min="3362" max="3362" width="18.28515625" style="2" bestFit="1" customWidth="1"/>
    <col min="3363" max="3584" width="9.140625" style="2"/>
    <col min="3585" max="3585" width="24.140625" style="2" customWidth="1"/>
    <col min="3586" max="3593" width="19.5703125" style="2" customWidth="1"/>
    <col min="3594" max="3594" width="14.5703125" style="2" customWidth="1"/>
    <col min="3595" max="3595" width="17.5703125" style="2" customWidth="1"/>
    <col min="3596" max="3596" width="16" style="2" customWidth="1"/>
    <col min="3597" max="3598" width="23.42578125" style="2" bestFit="1" customWidth="1"/>
    <col min="3599" max="3617" width="9.140625" style="2"/>
    <col min="3618" max="3618" width="18.28515625" style="2" bestFit="1" customWidth="1"/>
    <col min="3619" max="3840" width="9.140625" style="2"/>
    <col min="3841" max="3841" width="24.140625" style="2" customWidth="1"/>
    <col min="3842" max="3849" width="19.5703125" style="2" customWidth="1"/>
    <col min="3850" max="3850" width="14.5703125" style="2" customWidth="1"/>
    <col min="3851" max="3851" width="17.5703125" style="2" customWidth="1"/>
    <col min="3852" max="3852" width="16" style="2" customWidth="1"/>
    <col min="3853" max="3854" width="23.42578125" style="2" bestFit="1" customWidth="1"/>
    <col min="3855" max="3873" width="9.140625" style="2"/>
    <col min="3874" max="3874" width="18.28515625" style="2" bestFit="1" customWidth="1"/>
    <col min="3875" max="4096" width="9.140625" style="2"/>
    <col min="4097" max="4097" width="24.140625" style="2" customWidth="1"/>
    <col min="4098" max="4105" width="19.5703125" style="2" customWidth="1"/>
    <col min="4106" max="4106" width="14.5703125" style="2" customWidth="1"/>
    <col min="4107" max="4107" width="17.5703125" style="2" customWidth="1"/>
    <col min="4108" max="4108" width="16" style="2" customWidth="1"/>
    <col min="4109" max="4110" width="23.42578125" style="2" bestFit="1" customWidth="1"/>
    <col min="4111" max="4129" width="9.140625" style="2"/>
    <col min="4130" max="4130" width="18.28515625" style="2" bestFit="1" customWidth="1"/>
    <col min="4131" max="4352" width="9.140625" style="2"/>
    <col min="4353" max="4353" width="24.140625" style="2" customWidth="1"/>
    <col min="4354" max="4361" width="19.5703125" style="2" customWidth="1"/>
    <col min="4362" max="4362" width="14.5703125" style="2" customWidth="1"/>
    <col min="4363" max="4363" width="17.5703125" style="2" customWidth="1"/>
    <col min="4364" max="4364" width="16" style="2" customWidth="1"/>
    <col min="4365" max="4366" width="23.42578125" style="2" bestFit="1" customWidth="1"/>
    <col min="4367" max="4385" width="9.140625" style="2"/>
    <col min="4386" max="4386" width="18.28515625" style="2" bestFit="1" customWidth="1"/>
    <col min="4387" max="4608" width="9.140625" style="2"/>
    <col min="4609" max="4609" width="24.140625" style="2" customWidth="1"/>
    <col min="4610" max="4617" width="19.5703125" style="2" customWidth="1"/>
    <col min="4618" max="4618" width="14.5703125" style="2" customWidth="1"/>
    <col min="4619" max="4619" width="17.5703125" style="2" customWidth="1"/>
    <col min="4620" max="4620" width="16" style="2" customWidth="1"/>
    <col min="4621" max="4622" width="23.42578125" style="2" bestFit="1" customWidth="1"/>
    <col min="4623" max="4641" width="9.140625" style="2"/>
    <col min="4642" max="4642" width="18.28515625" style="2" bestFit="1" customWidth="1"/>
    <col min="4643" max="4864" width="9.140625" style="2"/>
    <col min="4865" max="4865" width="24.140625" style="2" customWidth="1"/>
    <col min="4866" max="4873" width="19.5703125" style="2" customWidth="1"/>
    <col min="4874" max="4874" width="14.5703125" style="2" customWidth="1"/>
    <col min="4875" max="4875" width="17.5703125" style="2" customWidth="1"/>
    <col min="4876" max="4876" width="16" style="2" customWidth="1"/>
    <col min="4877" max="4878" width="23.42578125" style="2" bestFit="1" customWidth="1"/>
    <col min="4879" max="4897" width="9.140625" style="2"/>
    <col min="4898" max="4898" width="18.28515625" style="2" bestFit="1" customWidth="1"/>
    <col min="4899" max="5120" width="9.140625" style="2"/>
    <col min="5121" max="5121" width="24.140625" style="2" customWidth="1"/>
    <col min="5122" max="5129" width="19.5703125" style="2" customWidth="1"/>
    <col min="5130" max="5130" width="14.5703125" style="2" customWidth="1"/>
    <col min="5131" max="5131" width="17.5703125" style="2" customWidth="1"/>
    <col min="5132" max="5132" width="16" style="2" customWidth="1"/>
    <col min="5133" max="5134" width="23.42578125" style="2" bestFit="1" customWidth="1"/>
    <col min="5135" max="5153" width="9.140625" style="2"/>
    <col min="5154" max="5154" width="18.28515625" style="2" bestFit="1" customWidth="1"/>
    <col min="5155" max="5376" width="9.140625" style="2"/>
    <col min="5377" max="5377" width="24.140625" style="2" customWidth="1"/>
    <col min="5378" max="5385" width="19.5703125" style="2" customWidth="1"/>
    <col min="5386" max="5386" width="14.5703125" style="2" customWidth="1"/>
    <col min="5387" max="5387" width="17.5703125" style="2" customWidth="1"/>
    <col min="5388" max="5388" width="16" style="2" customWidth="1"/>
    <col min="5389" max="5390" width="23.42578125" style="2" bestFit="1" customWidth="1"/>
    <col min="5391" max="5409" width="9.140625" style="2"/>
    <col min="5410" max="5410" width="18.28515625" style="2" bestFit="1" customWidth="1"/>
    <col min="5411" max="5632" width="9.140625" style="2"/>
    <col min="5633" max="5633" width="24.140625" style="2" customWidth="1"/>
    <col min="5634" max="5641" width="19.5703125" style="2" customWidth="1"/>
    <col min="5642" max="5642" width="14.5703125" style="2" customWidth="1"/>
    <col min="5643" max="5643" width="17.5703125" style="2" customWidth="1"/>
    <col min="5644" max="5644" width="16" style="2" customWidth="1"/>
    <col min="5645" max="5646" width="23.42578125" style="2" bestFit="1" customWidth="1"/>
    <col min="5647" max="5665" width="9.140625" style="2"/>
    <col min="5666" max="5666" width="18.28515625" style="2" bestFit="1" customWidth="1"/>
    <col min="5667" max="5888" width="9.140625" style="2"/>
    <col min="5889" max="5889" width="24.140625" style="2" customWidth="1"/>
    <col min="5890" max="5897" width="19.5703125" style="2" customWidth="1"/>
    <col min="5898" max="5898" width="14.5703125" style="2" customWidth="1"/>
    <col min="5899" max="5899" width="17.5703125" style="2" customWidth="1"/>
    <col min="5900" max="5900" width="16" style="2" customWidth="1"/>
    <col min="5901" max="5902" width="23.42578125" style="2" bestFit="1" customWidth="1"/>
    <col min="5903" max="5921" width="9.140625" style="2"/>
    <col min="5922" max="5922" width="18.28515625" style="2" bestFit="1" customWidth="1"/>
    <col min="5923" max="6144" width="9.140625" style="2"/>
    <col min="6145" max="6145" width="24.140625" style="2" customWidth="1"/>
    <col min="6146" max="6153" width="19.5703125" style="2" customWidth="1"/>
    <col min="6154" max="6154" width="14.5703125" style="2" customWidth="1"/>
    <col min="6155" max="6155" width="17.5703125" style="2" customWidth="1"/>
    <col min="6156" max="6156" width="16" style="2" customWidth="1"/>
    <col min="6157" max="6158" width="23.42578125" style="2" bestFit="1" customWidth="1"/>
    <col min="6159" max="6177" width="9.140625" style="2"/>
    <col min="6178" max="6178" width="18.28515625" style="2" bestFit="1" customWidth="1"/>
    <col min="6179" max="6400" width="9.140625" style="2"/>
    <col min="6401" max="6401" width="24.140625" style="2" customWidth="1"/>
    <col min="6402" max="6409" width="19.5703125" style="2" customWidth="1"/>
    <col min="6410" max="6410" width="14.5703125" style="2" customWidth="1"/>
    <col min="6411" max="6411" width="17.5703125" style="2" customWidth="1"/>
    <col min="6412" max="6412" width="16" style="2" customWidth="1"/>
    <col min="6413" max="6414" width="23.42578125" style="2" bestFit="1" customWidth="1"/>
    <col min="6415" max="6433" width="9.140625" style="2"/>
    <col min="6434" max="6434" width="18.28515625" style="2" bestFit="1" customWidth="1"/>
    <col min="6435" max="6656" width="9.140625" style="2"/>
    <col min="6657" max="6657" width="24.140625" style="2" customWidth="1"/>
    <col min="6658" max="6665" width="19.5703125" style="2" customWidth="1"/>
    <col min="6666" max="6666" width="14.5703125" style="2" customWidth="1"/>
    <col min="6667" max="6667" width="17.5703125" style="2" customWidth="1"/>
    <col min="6668" max="6668" width="16" style="2" customWidth="1"/>
    <col min="6669" max="6670" width="23.42578125" style="2" bestFit="1" customWidth="1"/>
    <col min="6671" max="6689" width="9.140625" style="2"/>
    <col min="6690" max="6690" width="18.28515625" style="2" bestFit="1" customWidth="1"/>
    <col min="6691" max="6912" width="9.140625" style="2"/>
    <col min="6913" max="6913" width="24.140625" style="2" customWidth="1"/>
    <col min="6914" max="6921" width="19.5703125" style="2" customWidth="1"/>
    <col min="6922" max="6922" width="14.5703125" style="2" customWidth="1"/>
    <col min="6923" max="6923" width="17.5703125" style="2" customWidth="1"/>
    <col min="6924" max="6924" width="16" style="2" customWidth="1"/>
    <col min="6925" max="6926" width="23.42578125" style="2" bestFit="1" customWidth="1"/>
    <col min="6927" max="6945" width="9.140625" style="2"/>
    <col min="6946" max="6946" width="18.28515625" style="2" bestFit="1" customWidth="1"/>
    <col min="6947" max="7168" width="9.140625" style="2"/>
    <col min="7169" max="7169" width="24.140625" style="2" customWidth="1"/>
    <col min="7170" max="7177" width="19.5703125" style="2" customWidth="1"/>
    <col min="7178" max="7178" width="14.5703125" style="2" customWidth="1"/>
    <col min="7179" max="7179" width="17.5703125" style="2" customWidth="1"/>
    <col min="7180" max="7180" width="16" style="2" customWidth="1"/>
    <col min="7181" max="7182" width="23.42578125" style="2" bestFit="1" customWidth="1"/>
    <col min="7183" max="7201" width="9.140625" style="2"/>
    <col min="7202" max="7202" width="18.28515625" style="2" bestFit="1" customWidth="1"/>
    <col min="7203" max="7424" width="9.140625" style="2"/>
    <col min="7425" max="7425" width="24.140625" style="2" customWidth="1"/>
    <col min="7426" max="7433" width="19.5703125" style="2" customWidth="1"/>
    <col min="7434" max="7434" width="14.5703125" style="2" customWidth="1"/>
    <col min="7435" max="7435" width="17.5703125" style="2" customWidth="1"/>
    <col min="7436" max="7436" width="16" style="2" customWidth="1"/>
    <col min="7437" max="7438" width="23.42578125" style="2" bestFit="1" customWidth="1"/>
    <col min="7439" max="7457" width="9.140625" style="2"/>
    <col min="7458" max="7458" width="18.28515625" style="2" bestFit="1" customWidth="1"/>
    <col min="7459" max="7680" width="9.140625" style="2"/>
    <col min="7681" max="7681" width="24.140625" style="2" customWidth="1"/>
    <col min="7682" max="7689" width="19.5703125" style="2" customWidth="1"/>
    <col min="7690" max="7690" width="14.5703125" style="2" customWidth="1"/>
    <col min="7691" max="7691" width="17.5703125" style="2" customWidth="1"/>
    <col min="7692" max="7692" width="16" style="2" customWidth="1"/>
    <col min="7693" max="7694" width="23.42578125" style="2" bestFit="1" customWidth="1"/>
    <col min="7695" max="7713" width="9.140625" style="2"/>
    <col min="7714" max="7714" width="18.28515625" style="2" bestFit="1" customWidth="1"/>
    <col min="7715" max="7936" width="9.140625" style="2"/>
    <col min="7937" max="7937" width="24.140625" style="2" customWidth="1"/>
    <col min="7938" max="7945" width="19.5703125" style="2" customWidth="1"/>
    <col min="7946" max="7946" width="14.5703125" style="2" customWidth="1"/>
    <col min="7947" max="7947" width="17.5703125" style="2" customWidth="1"/>
    <col min="7948" max="7948" width="16" style="2" customWidth="1"/>
    <col min="7949" max="7950" width="23.42578125" style="2" bestFit="1" customWidth="1"/>
    <col min="7951" max="7969" width="9.140625" style="2"/>
    <col min="7970" max="7970" width="18.28515625" style="2" bestFit="1" customWidth="1"/>
    <col min="7971" max="8192" width="9.140625" style="2"/>
    <col min="8193" max="8193" width="24.140625" style="2" customWidth="1"/>
    <col min="8194" max="8201" width="19.5703125" style="2" customWidth="1"/>
    <col min="8202" max="8202" width="14.5703125" style="2" customWidth="1"/>
    <col min="8203" max="8203" width="17.5703125" style="2" customWidth="1"/>
    <col min="8204" max="8204" width="16" style="2" customWidth="1"/>
    <col min="8205" max="8206" width="23.42578125" style="2" bestFit="1" customWidth="1"/>
    <col min="8207" max="8225" width="9.140625" style="2"/>
    <col min="8226" max="8226" width="18.28515625" style="2" bestFit="1" customWidth="1"/>
    <col min="8227" max="8448" width="9.140625" style="2"/>
    <col min="8449" max="8449" width="24.140625" style="2" customWidth="1"/>
    <col min="8450" max="8457" width="19.5703125" style="2" customWidth="1"/>
    <col min="8458" max="8458" width="14.5703125" style="2" customWidth="1"/>
    <col min="8459" max="8459" width="17.5703125" style="2" customWidth="1"/>
    <col min="8460" max="8460" width="16" style="2" customWidth="1"/>
    <col min="8461" max="8462" width="23.42578125" style="2" bestFit="1" customWidth="1"/>
    <col min="8463" max="8481" width="9.140625" style="2"/>
    <col min="8482" max="8482" width="18.28515625" style="2" bestFit="1" customWidth="1"/>
    <col min="8483" max="8704" width="9.140625" style="2"/>
    <col min="8705" max="8705" width="24.140625" style="2" customWidth="1"/>
    <col min="8706" max="8713" width="19.5703125" style="2" customWidth="1"/>
    <col min="8714" max="8714" width="14.5703125" style="2" customWidth="1"/>
    <col min="8715" max="8715" width="17.5703125" style="2" customWidth="1"/>
    <col min="8716" max="8716" width="16" style="2" customWidth="1"/>
    <col min="8717" max="8718" width="23.42578125" style="2" bestFit="1" customWidth="1"/>
    <col min="8719" max="8737" width="9.140625" style="2"/>
    <col min="8738" max="8738" width="18.28515625" style="2" bestFit="1" customWidth="1"/>
    <col min="8739" max="8960" width="9.140625" style="2"/>
    <col min="8961" max="8961" width="24.140625" style="2" customWidth="1"/>
    <col min="8962" max="8969" width="19.5703125" style="2" customWidth="1"/>
    <col min="8970" max="8970" width="14.5703125" style="2" customWidth="1"/>
    <col min="8971" max="8971" width="17.5703125" style="2" customWidth="1"/>
    <col min="8972" max="8972" width="16" style="2" customWidth="1"/>
    <col min="8973" max="8974" width="23.42578125" style="2" bestFit="1" customWidth="1"/>
    <col min="8975" max="8993" width="9.140625" style="2"/>
    <col min="8994" max="8994" width="18.28515625" style="2" bestFit="1" customWidth="1"/>
    <col min="8995" max="9216" width="9.140625" style="2"/>
    <col min="9217" max="9217" width="24.140625" style="2" customWidth="1"/>
    <col min="9218" max="9225" width="19.5703125" style="2" customWidth="1"/>
    <col min="9226" max="9226" width="14.5703125" style="2" customWidth="1"/>
    <col min="9227" max="9227" width="17.5703125" style="2" customWidth="1"/>
    <col min="9228" max="9228" width="16" style="2" customWidth="1"/>
    <col min="9229" max="9230" width="23.42578125" style="2" bestFit="1" customWidth="1"/>
    <col min="9231" max="9249" width="9.140625" style="2"/>
    <col min="9250" max="9250" width="18.28515625" style="2" bestFit="1" customWidth="1"/>
    <col min="9251" max="9472" width="9.140625" style="2"/>
    <col min="9473" max="9473" width="24.140625" style="2" customWidth="1"/>
    <col min="9474" max="9481" width="19.5703125" style="2" customWidth="1"/>
    <col min="9482" max="9482" width="14.5703125" style="2" customWidth="1"/>
    <col min="9483" max="9483" width="17.5703125" style="2" customWidth="1"/>
    <col min="9484" max="9484" width="16" style="2" customWidth="1"/>
    <col min="9485" max="9486" width="23.42578125" style="2" bestFit="1" customWidth="1"/>
    <col min="9487" max="9505" width="9.140625" style="2"/>
    <col min="9506" max="9506" width="18.28515625" style="2" bestFit="1" customWidth="1"/>
    <col min="9507" max="9728" width="9.140625" style="2"/>
    <col min="9729" max="9729" width="24.140625" style="2" customWidth="1"/>
    <col min="9730" max="9737" width="19.5703125" style="2" customWidth="1"/>
    <col min="9738" max="9738" width="14.5703125" style="2" customWidth="1"/>
    <col min="9739" max="9739" width="17.5703125" style="2" customWidth="1"/>
    <col min="9740" max="9740" width="16" style="2" customWidth="1"/>
    <col min="9741" max="9742" width="23.42578125" style="2" bestFit="1" customWidth="1"/>
    <col min="9743" max="9761" width="9.140625" style="2"/>
    <col min="9762" max="9762" width="18.28515625" style="2" bestFit="1" customWidth="1"/>
    <col min="9763" max="9984" width="9.140625" style="2"/>
    <col min="9985" max="9985" width="24.140625" style="2" customWidth="1"/>
    <col min="9986" max="9993" width="19.5703125" style="2" customWidth="1"/>
    <col min="9994" max="9994" width="14.5703125" style="2" customWidth="1"/>
    <col min="9995" max="9995" width="17.5703125" style="2" customWidth="1"/>
    <col min="9996" max="9996" width="16" style="2" customWidth="1"/>
    <col min="9997" max="9998" width="23.42578125" style="2" bestFit="1" customWidth="1"/>
    <col min="9999" max="10017" width="9.140625" style="2"/>
    <col min="10018" max="10018" width="18.28515625" style="2" bestFit="1" customWidth="1"/>
    <col min="10019" max="10240" width="9.140625" style="2"/>
    <col min="10241" max="10241" width="24.140625" style="2" customWidth="1"/>
    <col min="10242" max="10249" width="19.5703125" style="2" customWidth="1"/>
    <col min="10250" max="10250" width="14.5703125" style="2" customWidth="1"/>
    <col min="10251" max="10251" width="17.5703125" style="2" customWidth="1"/>
    <col min="10252" max="10252" width="16" style="2" customWidth="1"/>
    <col min="10253" max="10254" width="23.42578125" style="2" bestFit="1" customWidth="1"/>
    <col min="10255" max="10273" width="9.140625" style="2"/>
    <col min="10274" max="10274" width="18.28515625" style="2" bestFit="1" customWidth="1"/>
    <col min="10275" max="10496" width="9.140625" style="2"/>
    <col min="10497" max="10497" width="24.140625" style="2" customWidth="1"/>
    <col min="10498" max="10505" width="19.5703125" style="2" customWidth="1"/>
    <col min="10506" max="10506" width="14.5703125" style="2" customWidth="1"/>
    <col min="10507" max="10507" width="17.5703125" style="2" customWidth="1"/>
    <col min="10508" max="10508" width="16" style="2" customWidth="1"/>
    <col min="10509" max="10510" width="23.42578125" style="2" bestFit="1" customWidth="1"/>
    <col min="10511" max="10529" width="9.140625" style="2"/>
    <col min="10530" max="10530" width="18.28515625" style="2" bestFit="1" customWidth="1"/>
    <col min="10531" max="10752" width="9.140625" style="2"/>
    <col min="10753" max="10753" width="24.140625" style="2" customWidth="1"/>
    <col min="10754" max="10761" width="19.5703125" style="2" customWidth="1"/>
    <col min="10762" max="10762" width="14.5703125" style="2" customWidth="1"/>
    <col min="10763" max="10763" width="17.5703125" style="2" customWidth="1"/>
    <col min="10764" max="10764" width="16" style="2" customWidth="1"/>
    <col min="10765" max="10766" width="23.42578125" style="2" bestFit="1" customWidth="1"/>
    <col min="10767" max="10785" width="9.140625" style="2"/>
    <col min="10786" max="10786" width="18.28515625" style="2" bestFit="1" customWidth="1"/>
    <col min="10787" max="11008" width="9.140625" style="2"/>
    <col min="11009" max="11009" width="24.140625" style="2" customWidth="1"/>
    <col min="11010" max="11017" width="19.5703125" style="2" customWidth="1"/>
    <col min="11018" max="11018" width="14.5703125" style="2" customWidth="1"/>
    <col min="11019" max="11019" width="17.5703125" style="2" customWidth="1"/>
    <col min="11020" max="11020" width="16" style="2" customWidth="1"/>
    <col min="11021" max="11022" width="23.42578125" style="2" bestFit="1" customWidth="1"/>
    <col min="11023" max="11041" width="9.140625" style="2"/>
    <col min="11042" max="11042" width="18.28515625" style="2" bestFit="1" customWidth="1"/>
    <col min="11043" max="11264" width="9.140625" style="2"/>
    <col min="11265" max="11265" width="24.140625" style="2" customWidth="1"/>
    <col min="11266" max="11273" width="19.5703125" style="2" customWidth="1"/>
    <col min="11274" max="11274" width="14.5703125" style="2" customWidth="1"/>
    <col min="11275" max="11275" width="17.5703125" style="2" customWidth="1"/>
    <col min="11276" max="11276" width="16" style="2" customWidth="1"/>
    <col min="11277" max="11278" width="23.42578125" style="2" bestFit="1" customWidth="1"/>
    <col min="11279" max="11297" width="9.140625" style="2"/>
    <col min="11298" max="11298" width="18.28515625" style="2" bestFit="1" customWidth="1"/>
    <col min="11299" max="11520" width="9.140625" style="2"/>
    <col min="11521" max="11521" width="24.140625" style="2" customWidth="1"/>
    <col min="11522" max="11529" width="19.5703125" style="2" customWidth="1"/>
    <col min="11530" max="11530" width="14.5703125" style="2" customWidth="1"/>
    <col min="11531" max="11531" width="17.5703125" style="2" customWidth="1"/>
    <col min="11532" max="11532" width="16" style="2" customWidth="1"/>
    <col min="11533" max="11534" width="23.42578125" style="2" bestFit="1" customWidth="1"/>
    <col min="11535" max="11553" width="9.140625" style="2"/>
    <col min="11554" max="11554" width="18.28515625" style="2" bestFit="1" customWidth="1"/>
    <col min="11555" max="11776" width="9.140625" style="2"/>
    <col min="11777" max="11777" width="24.140625" style="2" customWidth="1"/>
    <col min="11778" max="11785" width="19.5703125" style="2" customWidth="1"/>
    <col min="11786" max="11786" width="14.5703125" style="2" customWidth="1"/>
    <col min="11787" max="11787" width="17.5703125" style="2" customWidth="1"/>
    <col min="11788" max="11788" width="16" style="2" customWidth="1"/>
    <col min="11789" max="11790" width="23.42578125" style="2" bestFit="1" customWidth="1"/>
    <col min="11791" max="11809" width="9.140625" style="2"/>
    <col min="11810" max="11810" width="18.28515625" style="2" bestFit="1" customWidth="1"/>
    <col min="11811" max="12032" width="9.140625" style="2"/>
    <col min="12033" max="12033" width="24.140625" style="2" customWidth="1"/>
    <col min="12034" max="12041" width="19.5703125" style="2" customWidth="1"/>
    <col min="12042" max="12042" width="14.5703125" style="2" customWidth="1"/>
    <col min="12043" max="12043" width="17.5703125" style="2" customWidth="1"/>
    <col min="12044" max="12044" width="16" style="2" customWidth="1"/>
    <col min="12045" max="12046" width="23.42578125" style="2" bestFit="1" customWidth="1"/>
    <col min="12047" max="12065" width="9.140625" style="2"/>
    <col min="12066" max="12066" width="18.28515625" style="2" bestFit="1" customWidth="1"/>
    <col min="12067" max="12288" width="9.140625" style="2"/>
    <col min="12289" max="12289" width="24.140625" style="2" customWidth="1"/>
    <col min="12290" max="12297" width="19.5703125" style="2" customWidth="1"/>
    <col min="12298" max="12298" width="14.5703125" style="2" customWidth="1"/>
    <col min="12299" max="12299" width="17.5703125" style="2" customWidth="1"/>
    <col min="12300" max="12300" width="16" style="2" customWidth="1"/>
    <col min="12301" max="12302" width="23.42578125" style="2" bestFit="1" customWidth="1"/>
    <col min="12303" max="12321" width="9.140625" style="2"/>
    <col min="12322" max="12322" width="18.28515625" style="2" bestFit="1" customWidth="1"/>
    <col min="12323" max="12544" width="9.140625" style="2"/>
    <col min="12545" max="12545" width="24.140625" style="2" customWidth="1"/>
    <col min="12546" max="12553" width="19.5703125" style="2" customWidth="1"/>
    <col min="12554" max="12554" width="14.5703125" style="2" customWidth="1"/>
    <col min="12555" max="12555" width="17.5703125" style="2" customWidth="1"/>
    <col min="12556" max="12556" width="16" style="2" customWidth="1"/>
    <col min="12557" max="12558" width="23.42578125" style="2" bestFit="1" customWidth="1"/>
    <col min="12559" max="12577" width="9.140625" style="2"/>
    <col min="12578" max="12578" width="18.28515625" style="2" bestFit="1" customWidth="1"/>
    <col min="12579" max="12800" width="9.140625" style="2"/>
    <col min="12801" max="12801" width="24.140625" style="2" customWidth="1"/>
    <col min="12802" max="12809" width="19.5703125" style="2" customWidth="1"/>
    <col min="12810" max="12810" width="14.5703125" style="2" customWidth="1"/>
    <col min="12811" max="12811" width="17.5703125" style="2" customWidth="1"/>
    <col min="12812" max="12812" width="16" style="2" customWidth="1"/>
    <col min="12813" max="12814" width="23.42578125" style="2" bestFit="1" customWidth="1"/>
    <col min="12815" max="12833" width="9.140625" style="2"/>
    <col min="12834" max="12834" width="18.28515625" style="2" bestFit="1" customWidth="1"/>
    <col min="12835" max="13056" width="9.140625" style="2"/>
    <col min="13057" max="13057" width="24.140625" style="2" customWidth="1"/>
    <col min="13058" max="13065" width="19.5703125" style="2" customWidth="1"/>
    <col min="13066" max="13066" width="14.5703125" style="2" customWidth="1"/>
    <col min="13067" max="13067" width="17.5703125" style="2" customWidth="1"/>
    <col min="13068" max="13068" width="16" style="2" customWidth="1"/>
    <col min="13069" max="13070" width="23.42578125" style="2" bestFit="1" customWidth="1"/>
    <col min="13071" max="13089" width="9.140625" style="2"/>
    <col min="13090" max="13090" width="18.28515625" style="2" bestFit="1" customWidth="1"/>
    <col min="13091" max="13312" width="9.140625" style="2"/>
    <col min="13313" max="13313" width="24.140625" style="2" customWidth="1"/>
    <col min="13314" max="13321" width="19.5703125" style="2" customWidth="1"/>
    <col min="13322" max="13322" width="14.5703125" style="2" customWidth="1"/>
    <col min="13323" max="13323" width="17.5703125" style="2" customWidth="1"/>
    <col min="13324" max="13324" width="16" style="2" customWidth="1"/>
    <col min="13325" max="13326" width="23.42578125" style="2" bestFit="1" customWidth="1"/>
    <col min="13327" max="13345" width="9.140625" style="2"/>
    <col min="13346" max="13346" width="18.28515625" style="2" bestFit="1" customWidth="1"/>
    <col min="13347" max="13568" width="9.140625" style="2"/>
    <col min="13569" max="13569" width="24.140625" style="2" customWidth="1"/>
    <col min="13570" max="13577" width="19.5703125" style="2" customWidth="1"/>
    <col min="13578" max="13578" width="14.5703125" style="2" customWidth="1"/>
    <col min="13579" max="13579" width="17.5703125" style="2" customWidth="1"/>
    <col min="13580" max="13580" width="16" style="2" customWidth="1"/>
    <col min="13581" max="13582" width="23.42578125" style="2" bestFit="1" customWidth="1"/>
    <col min="13583" max="13601" width="9.140625" style="2"/>
    <col min="13602" max="13602" width="18.28515625" style="2" bestFit="1" customWidth="1"/>
    <col min="13603" max="13824" width="9.140625" style="2"/>
    <col min="13825" max="13825" width="24.140625" style="2" customWidth="1"/>
    <col min="13826" max="13833" width="19.5703125" style="2" customWidth="1"/>
    <col min="13834" max="13834" width="14.5703125" style="2" customWidth="1"/>
    <col min="13835" max="13835" width="17.5703125" style="2" customWidth="1"/>
    <col min="13836" max="13836" width="16" style="2" customWidth="1"/>
    <col min="13837" max="13838" width="23.42578125" style="2" bestFit="1" customWidth="1"/>
    <col min="13839" max="13857" width="9.140625" style="2"/>
    <col min="13858" max="13858" width="18.28515625" style="2" bestFit="1" customWidth="1"/>
    <col min="13859" max="14080" width="9.140625" style="2"/>
    <col min="14081" max="14081" width="24.140625" style="2" customWidth="1"/>
    <col min="14082" max="14089" width="19.5703125" style="2" customWidth="1"/>
    <col min="14090" max="14090" width="14.5703125" style="2" customWidth="1"/>
    <col min="14091" max="14091" width="17.5703125" style="2" customWidth="1"/>
    <col min="14092" max="14092" width="16" style="2" customWidth="1"/>
    <col min="14093" max="14094" width="23.42578125" style="2" bestFit="1" customWidth="1"/>
    <col min="14095" max="14113" width="9.140625" style="2"/>
    <col min="14114" max="14114" width="18.28515625" style="2" bestFit="1" customWidth="1"/>
    <col min="14115" max="14336" width="9.140625" style="2"/>
    <col min="14337" max="14337" width="24.140625" style="2" customWidth="1"/>
    <col min="14338" max="14345" width="19.5703125" style="2" customWidth="1"/>
    <col min="14346" max="14346" width="14.5703125" style="2" customWidth="1"/>
    <col min="14347" max="14347" width="17.5703125" style="2" customWidth="1"/>
    <col min="14348" max="14348" width="16" style="2" customWidth="1"/>
    <col min="14349" max="14350" width="23.42578125" style="2" bestFit="1" customWidth="1"/>
    <col min="14351" max="14369" width="9.140625" style="2"/>
    <col min="14370" max="14370" width="18.28515625" style="2" bestFit="1" customWidth="1"/>
    <col min="14371" max="14592" width="9.140625" style="2"/>
    <col min="14593" max="14593" width="24.140625" style="2" customWidth="1"/>
    <col min="14594" max="14601" width="19.5703125" style="2" customWidth="1"/>
    <col min="14602" max="14602" width="14.5703125" style="2" customWidth="1"/>
    <col min="14603" max="14603" width="17.5703125" style="2" customWidth="1"/>
    <col min="14604" max="14604" width="16" style="2" customWidth="1"/>
    <col min="14605" max="14606" width="23.42578125" style="2" bestFit="1" customWidth="1"/>
    <col min="14607" max="14625" width="9.140625" style="2"/>
    <col min="14626" max="14626" width="18.28515625" style="2" bestFit="1" customWidth="1"/>
    <col min="14627" max="14848" width="9.140625" style="2"/>
    <col min="14849" max="14849" width="24.140625" style="2" customWidth="1"/>
    <col min="14850" max="14857" width="19.5703125" style="2" customWidth="1"/>
    <col min="14858" max="14858" width="14.5703125" style="2" customWidth="1"/>
    <col min="14859" max="14859" width="17.5703125" style="2" customWidth="1"/>
    <col min="14860" max="14860" width="16" style="2" customWidth="1"/>
    <col min="14861" max="14862" width="23.42578125" style="2" bestFit="1" customWidth="1"/>
    <col min="14863" max="14881" width="9.140625" style="2"/>
    <col min="14882" max="14882" width="18.28515625" style="2" bestFit="1" customWidth="1"/>
    <col min="14883" max="15104" width="9.140625" style="2"/>
    <col min="15105" max="15105" width="24.140625" style="2" customWidth="1"/>
    <col min="15106" max="15113" width="19.5703125" style="2" customWidth="1"/>
    <col min="15114" max="15114" width="14.5703125" style="2" customWidth="1"/>
    <col min="15115" max="15115" width="17.5703125" style="2" customWidth="1"/>
    <col min="15116" max="15116" width="16" style="2" customWidth="1"/>
    <col min="15117" max="15118" width="23.42578125" style="2" bestFit="1" customWidth="1"/>
    <col min="15119" max="15137" width="9.140625" style="2"/>
    <col min="15138" max="15138" width="18.28515625" style="2" bestFit="1" customWidth="1"/>
    <col min="15139" max="15360" width="9.140625" style="2"/>
    <col min="15361" max="15361" width="24.140625" style="2" customWidth="1"/>
    <col min="15362" max="15369" width="19.5703125" style="2" customWidth="1"/>
    <col min="15370" max="15370" width="14.5703125" style="2" customWidth="1"/>
    <col min="15371" max="15371" width="17.5703125" style="2" customWidth="1"/>
    <col min="15372" max="15372" width="16" style="2" customWidth="1"/>
    <col min="15373" max="15374" width="23.42578125" style="2" bestFit="1" customWidth="1"/>
    <col min="15375" max="15393" width="9.140625" style="2"/>
    <col min="15394" max="15394" width="18.28515625" style="2" bestFit="1" customWidth="1"/>
    <col min="15395" max="15616" width="9.140625" style="2"/>
    <col min="15617" max="15617" width="24.140625" style="2" customWidth="1"/>
    <col min="15618" max="15625" width="19.5703125" style="2" customWidth="1"/>
    <col min="15626" max="15626" width="14.5703125" style="2" customWidth="1"/>
    <col min="15627" max="15627" width="17.5703125" style="2" customWidth="1"/>
    <col min="15628" max="15628" width="16" style="2" customWidth="1"/>
    <col min="15629" max="15630" width="23.42578125" style="2" bestFit="1" customWidth="1"/>
    <col min="15631" max="15649" width="9.140625" style="2"/>
    <col min="15650" max="15650" width="18.28515625" style="2" bestFit="1" customWidth="1"/>
    <col min="15651" max="15872" width="9.140625" style="2"/>
    <col min="15873" max="15873" width="24.140625" style="2" customWidth="1"/>
    <col min="15874" max="15881" width="19.5703125" style="2" customWidth="1"/>
    <col min="15882" max="15882" width="14.5703125" style="2" customWidth="1"/>
    <col min="15883" max="15883" width="17.5703125" style="2" customWidth="1"/>
    <col min="15884" max="15884" width="16" style="2" customWidth="1"/>
    <col min="15885" max="15886" width="23.42578125" style="2" bestFit="1" customWidth="1"/>
    <col min="15887" max="15905" width="9.140625" style="2"/>
    <col min="15906" max="15906" width="18.28515625" style="2" bestFit="1" customWidth="1"/>
    <col min="15907" max="16128" width="9.140625" style="2"/>
    <col min="16129" max="16129" width="24.140625" style="2" customWidth="1"/>
    <col min="16130" max="16137" width="19.5703125" style="2" customWidth="1"/>
    <col min="16138" max="16138" width="14.5703125" style="2" customWidth="1"/>
    <col min="16139" max="16139" width="17.5703125" style="2" customWidth="1"/>
    <col min="16140" max="16140" width="16" style="2" customWidth="1"/>
    <col min="16141" max="16142" width="23.42578125" style="2" bestFit="1" customWidth="1"/>
    <col min="16143" max="16161" width="9.140625" style="2"/>
    <col min="16162" max="16162" width="18.28515625" style="2" bestFit="1" customWidth="1"/>
    <col min="16163" max="16384" width="9.140625" style="2"/>
  </cols>
  <sheetData>
    <row r="2" spans="1:14" x14ac:dyDescent="0.25">
      <c r="B2" s="210" t="s">
        <v>356</v>
      </c>
    </row>
    <row r="3" spans="1:14" x14ac:dyDescent="0.25">
      <c r="B3" s="312"/>
    </row>
    <row r="4" spans="1:14" x14ac:dyDescent="0.25">
      <c r="B4" s="532" t="s">
        <v>194</v>
      </c>
      <c r="C4" s="532" t="s">
        <v>83</v>
      </c>
      <c r="D4" s="536" t="s">
        <v>97</v>
      </c>
      <c r="E4" s="536"/>
      <c r="F4" s="536"/>
      <c r="G4" s="536"/>
      <c r="H4" s="536"/>
      <c r="I4" s="536"/>
      <c r="J4" s="536"/>
      <c r="K4" s="536"/>
      <c r="L4" s="536"/>
      <c r="M4" s="536"/>
      <c r="N4" s="536"/>
    </row>
    <row r="5" spans="1:14" s="313" customFormat="1" x14ac:dyDescent="0.25">
      <c r="B5" s="532"/>
      <c r="C5" s="532"/>
      <c r="D5" s="310" t="s">
        <v>286</v>
      </c>
      <c r="E5" s="310" t="s">
        <v>93</v>
      </c>
      <c r="F5" s="310" t="s">
        <v>94</v>
      </c>
      <c r="G5" s="310" t="s">
        <v>84</v>
      </c>
      <c r="H5" s="310" t="s">
        <v>85</v>
      </c>
      <c r="I5" s="310" t="s">
        <v>354</v>
      </c>
      <c r="J5" s="310" t="s">
        <v>87</v>
      </c>
      <c r="K5" s="310" t="s">
        <v>88</v>
      </c>
      <c r="L5" s="310" t="s">
        <v>89</v>
      </c>
      <c r="M5" s="310" t="s">
        <v>355</v>
      </c>
      <c r="N5" s="310" t="s">
        <v>95</v>
      </c>
    </row>
    <row r="6" spans="1:14" s="313" customFormat="1" x14ac:dyDescent="0.25">
      <c r="B6" s="333" t="s">
        <v>348</v>
      </c>
      <c r="C6" s="306" t="s">
        <v>91</v>
      </c>
      <c r="D6" s="334">
        <f t="shared" ref="D6:N6" si="0">SUM(D7:D21)</f>
        <v>10610.2</v>
      </c>
      <c r="E6" s="334">
        <f t="shared" si="0"/>
        <v>7426.61</v>
      </c>
      <c r="F6" s="334">
        <f t="shared" si="0"/>
        <v>11325.3</v>
      </c>
      <c r="G6" s="334">
        <f t="shared" si="0"/>
        <v>11555.900000000001</v>
      </c>
      <c r="H6" s="334">
        <f t="shared" si="0"/>
        <v>10877.300000000001</v>
      </c>
      <c r="I6" s="334">
        <f t="shared" si="0"/>
        <v>10846.9</v>
      </c>
      <c r="J6" s="334">
        <f t="shared" si="0"/>
        <v>11877.699999999999</v>
      </c>
      <c r="K6" s="334">
        <f t="shared" si="0"/>
        <v>12134.000000000002</v>
      </c>
      <c r="L6" s="334">
        <f t="shared" si="0"/>
        <v>12236.1</v>
      </c>
      <c r="M6" s="334">
        <f t="shared" si="0"/>
        <v>12388</v>
      </c>
      <c r="N6" s="334">
        <f t="shared" si="0"/>
        <v>12720.4</v>
      </c>
    </row>
    <row r="7" spans="1:14" s="35" customFormat="1" x14ac:dyDescent="0.25">
      <c r="A7" s="313"/>
      <c r="B7" s="306" t="s">
        <v>144</v>
      </c>
      <c r="C7" s="306" t="s">
        <v>91</v>
      </c>
      <c r="D7" s="335">
        <f>SUM(E48:E51)</f>
        <v>825.80000000000007</v>
      </c>
      <c r="E7" s="335">
        <f>D7+(D7*0.11)</f>
        <v>916.63800000000003</v>
      </c>
      <c r="F7" s="335">
        <f t="shared" ref="F7:N7" si="1">SUM(G48:G51)</f>
        <v>1009.1000000000001</v>
      </c>
      <c r="G7" s="335">
        <f t="shared" si="1"/>
        <v>995.40000000000009</v>
      </c>
      <c r="H7" s="335">
        <f t="shared" si="1"/>
        <v>937.90000000000009</v>
      </c>
      <c r="I7" s="335">
        <f t="shared" si="1"/>
        <v>951.3</v>
      </c>
      <c r="J7" s="335">
        <f t="shared" si="1"/>
        <v>1089</v>
      </c>
      <c r="K7" s="335">
        <f t="shared" si="1"/>
        <v>1130.8</v>
      </c>
      <c r="L7" s="335">
        <f t="shared" si="1"/>
        <v>1094.7</v>
      </c>
      <c r="M7" s="335">
        <f t="shared" si="1"/>
        <v>1095</v>
      </c>
      <c r="N7" s="335">
        <f t="shared" si="1"/>
        <v>1096.0999999999999</v>
      </c>
    </row>
    <row r="8" spans="1:14" s="35" customFormat="1" x14ac:dyDescent="0.25">
      <c r="A8" s="313"/>
      <c r="B8" s="306" t="s">
        <v>146</v>
      </c>
      <c r="C8" s="306" t="s">
        <v>91</v>
      </c>
      <c r="D8" s="335">
        <f t="shared" ref="D8" si="2">SUM(E52:E53)</f>
        <v>110.7</v>
      </c>
      <c r="E8" s="335">
        <f t="shared" ref="E8:N8" si="3">SUM(F52:F53)</f>
        <v>94.8</v>
      </c>
      <c r="F8" s="335">
        <f t="shared" si="3"/>
        <v>115.80000000000001</v>
      </c>
      <c r="G8" s="335">
        <f t="shared" si="3"/>
        <v>141.4</v>
      </c>
      <c r="H8" s="335">
        <f t="shared" si="3"/>
        <v>151.5</v>
      </c>
      <c r="I8" s="335">
        <f t="shared" si="3"/>
        <v>87</v>
      </c>
      <c r="J8" s="335">
        <f t="shared" si="3"/>
        <v>142.4</v>
      </c>
      <c r="K8" s="335">
        <f t="shared" si="3"/>
        <v>131.1</v>
      </c>
      <c r="L8" s="335">
        <f t="shared" si="3"/>
        <v>128.19999999999999</v>
      </c>
      <c r="M8" s="335">
        <f t="shared" si="3"/>
        <v>181.5</v>
      </c>
      <c r="N8" s="335">
        <f t="shared" si="3"/>
        <v>234.60000000000002</v>
      </c>
    </row>
    <row r="9" spans="1:14" s="35" customFormat="1" x14ac:dyDescent="0.25">
      <c r="A9" s="313"/>
      <c r="B9" s="306" t="s">
        <v>153</v>
      </c>
      <c r="C9" s="306" t="s">
        <v>91</v>
      </c>
      <c r="D9" s="335">
        <f>SUM(E54)</f>
        <v>278.10000000000002</v>
      </c>
      <c r="E9" s="335">
        <f>D9+(D9*0.04)</f>
        <v>289.22400000000005</v>
      </c>
      <c r="F9" s="335">
        <f t="shared" ref="F9:N9" si="4">SUM(G54)</f>
        <v>301.10000000000002</v>
      </c>
      <c r="G9" s="335">
        <f t="shared" si="4"/>
        <v>302.5</v>
      </c>
      <c r="H9" s="335">
        <f t="shared" si="4"/>
        <v>291.5</v>
      </c>
      <c r="I9" s="335">
        <f t="shared" si="4"/>
        <v>268.5</v>
      </c>
      <c r="J9" s="335">
        <f t="shared" si="4"/>
        <v>283.2</v>
      </c>
      <c r="K9" s="335">
        <f t="shared" si="4"/>
        <v>264.3</v>
      </c>
      <c r="L9" s="335">
        <f t="shared" si="4"/>
        <v>242.8</v>
      </c>
      <c r="M9" s="335">
        <f t="shared" si="4"/>
        <v>230.2</v>
      </c>
      <c r="N9" s="335">
        <f t="shared" si="4"/>
        <v>305.8</v>
      </c>
    </row>
    <row r="10" spans="1:14" s="35" customFormat="1" x14ac:dyDescent="0.25">
      <c r="A10" s="313"/>
      <c r="B10" s="306" t="s">
        <v>154</v>
      </c>
      <c r="C10" s="306" t="s">
        <v>91</v>
      </c>
      <c r="D10" s="335">
        <f t="shared" ref="D10" si="5">SUM(E55:E62)</f>
        <v>2049.3000000000002</v>
      </c>
      <c r="E10" s="335">
        <f t="shared" ref="E10:N10" si="6">SUM(F55:F62)</f>
        <v>617.6</v>
      </c>
      <c r="F10" s="335">
        <f t="shared" si="6"/>
        <v>2226.6000000000004</v>
      </c>
      <c r="G10" s="335">
        <f t="shared" si="6"/>
        <v>2173.1999999999998</v>
      </c>
      <c r="H10" s="335">
        <f t="shared" si="6"/>
        <v>2053.1000000000004</v>
      </c>
      <c r="I10" s="335">
        <f t="shared" si="6"/>
        <v>1944.4</v>
      </c>
      <c r="J10" s="335">
        <f t="shared" si="6"/>
        <v>2174.1999999999998</v>
      </c>
      <c r="K10" s="335">
        <f t="shared" si="6"/>
        <v>2142.6999999999998</v>
      </c>
      <c r="L10" s="335">
        <f t="shared" si="6"/>
        <v>1996.5</v>
      </c>
      <c r="M10" s="335">
        <f t="shared" si="6"/>
        <v>2328</v>
      </c>
      <c r="N10" s="335">
        <f t="shared" si="6"/>
        <v>2244.2000000000003</v>
      </c>
    </row>
    <row r="11" spans="1:14" s="35" customFormat="1" x14ac:dyDescent="0.25">
      <c r="A11" s="313"/>
      <c r="B11" s="306" t="s">
        <v>155</v>
      </c>
      <c r="C11" s="306" t="s">
        <v>91</v>
      </c>
      <c r="D11" s="335">
        <f t="shared" ref="D11" si="7">SUM(E63)</f>
        <v>235.3</v>
      </c>
      <c r="E11" s="335">
        <f t="shared" ref="E11:N11" si="8">SUM(F63)</f>
        <v>244.4</v>
      </c>
      <c r="F11" s="335">
        <f t="shared" si="8"/>
        <v>231.7</v>
      </c>
      <c r="G11" s="335">
        <f t="shared" si="8"/>
        <v>234</v>
      </c>
      <c r="H11" s="335">
        <f t="shared" si="8"/>
        <v>235.3</v>
      </c>
      <c r="I11" s="335">
        <f t="shared" si="8"/>
        <v>224.7</v>
      </c>
      <c r="J11" s="335">
        <f t="shared" si="8"/>
        <v>235.9</v>
      </c>
      <c r="K11" s="335">
        <f t="shared" si="8"/>
        <v>216.2</v>
      </c>
      <c r="L11" s="335">
        <f t="shared" si="8"/>
        <v>230.1</v>
      </c>
      <c r="M11" s="335">
        <f t="shared" si="8"/>
        <v>203.1</v>
      </c>
      <c r="N11" s="335">
        <f t="shared" si="8"/>
        <v>235.3</v>
      </c>
    </row>
    <row r="12" spans="1:14" s="35" customFormat="1" x14ac:dyDescent="0.25">
      <c r="A12" s="313"/>
      <c r="B12" s="306" t="s">
        <v>159</v>
      </c>
      <c r="C12" s="306" t="s">
        <v>91</v>
      </c>
      <c r="D12" s="335">
        <f>SUM(E64)</f>
        <v>170.9</v>
      </c>
      <c r="E12" s="335">
        <f>D12+(D12*0.14)</f>
        <v>194.82600000000002</v>
      </c>
      <c r="F12" s="335">
        <f t="shared" ref="F12:N12" si="9">SUM(G64)</f>
        <v>219.5</v>
      </c>
      <c r="G12" s="335">
        <f t="shared" si="9"/>
        <v>217.5</v>
      </c>
      <c r="H12" s="335">
        <f t="shared" si="9"/>
        <v>219.4</v>
      </c>
      <c r="I12" s="335">
        <f t="shared" si="9"/>
        <v>217.8</v>
      </c>
      <c r="J12" s="335">
        <f t="shared" si="9"/>
        <v>227</v>
      </c>
      <c r="K12" s="335">
        <f t="shared" si="9"/>
        <v>215.7</v>
      </c>
      <c r="L12" s="335">
        <f t="shared" si="9"/>
        <v>206</v>
      </c>
      <c r="M12" s="335">
        <f t="shared" si="9"/>
        <v>204.5</v>
      </c>
      <c r="N12" s="335">
        <f t="shared" si="9"/>
        <v>222.4</v>
      </c>
    </row>
    <row r="13" spans="1:14" s="35" customFormat="1" x14ac:dyDescent="0.25">
      <c r="A13" s="313"/>
      <c r="B13" s="306" t="s">
        <v>160</v>
      </c>
      <c r="C13" s="306" t="s">
        <v>91</v>
      </c>
      <c r="D13" s="335">
        <f t="shared" ref="D13" si="10">SUM(E65:E66)</f>
        <v>153.39999999999998</v>
      </c>
      <c r="E13" s="335">
        <f t="shared" ref="E13:N13" si="11">SUM(F65:F66)</f>
        <v>157</v>
      </c>
      <c r="F13" s="335">
        <f t="shared" si="11"/>
        <v>185.5</v>
      </c>
      <c r="G13" s="335">
        <f t="shared" si="11"/>
        <v>181.6</v>
      </c>
      <c r="H13" s="335">
        <f t="shared" si="11"/>
        <v>91.5</v>
      </c>
      <c r="I13" s="335">
        <f t="shared" si="11"/>
        <v>148.10000000000002</v>
      </c>
      <c r="J13" s="335">
        <f t="shared" si="11"/>
        <v>187.60000000000002</v>
      </c>
      <c r="K13" s="335">
        <f t="shared" si="11"/>
        <v>166.5</v>
      </c>
      <c r="L13" s="335">
        <f t="shared" si="11"/>
        <v>157.5</v>
      </c>
      <c r="M13" s="335">
        <f t="shared" si="11"/>
        <v>159.30000000000001</v>
      </c>
      <c r="N13" s="335">
        <f t="shared" si="11"/>
        <v>174</v>
      </c>
    </row>
    <row r="14" spans="1:14" s="35" customFormat="1" x14ac:dyDescent="0.25">
      <c r="A14" s="313"/>
      <c r="B14" s="306" t="s">
        <v>163</v>
      </c>
      <c r="C14" s="306" t="s">
        <v>91</v>
      </c>
      <c r="D14" s="335">
        <f t="shared" ref="D14" si="12">SUM(E67:E71)</f>
        <v>932.4</v>
      </c>
      <c r="E14" s="335">
        <f t="shared" ref="E14:N14" si="13">SUM(F67:F71)</f>
        <v>922.3</v>
      </c>
      <c r="F14" s="335">
        <f t="shared" si="13"/>
        <v>898.3</v>
      </c>
      <c r="G14" s="335">
        <f t="shared" si="13"/>
        <v>950.2</v>
      </c>
      <c r="H14" s="335">
        <f t="shared" si="13"/>
        <v>924.99999999999989</v>
      </c>
      <c r="I14" s="335">
        <f t="shared" si="13"/>
        <v>959.6</v>
      </c>
      <c r="J14" s="335">
        <f t="shared" si="13"/>
        <v>1060.2999999999997</v>
      </c>
      <c r="K14" s="335">
        <f t="shared" si="13"/>
        <v>1104.2</v>
      </c>
      <c r="L14" s="335">
        <f t="shared" si="13"/>
        <v>1117.2</v>
      </c>
      <c r="M14" s="335">
        <f t="shared" si="13"/>
        <v>1230.3999999999999</v>
      </c>
      <c r="N14" s="335">
        <f t="shared" si="13"/>
        <v>1106.8000000000002</v>
      </c>
    </row>
    <row r="15" spans="1:14" s="35" customFormat="1" x14ac:dyDescent="0.25">
      <c r="A15" s="313"/>
      <c r="B15" s="306" t="s">
        <v>162</v>
      </c>
      <c r="C15" s="306" t="s">
        <v>91</v>
      </c>
      <c r="D15" s="335">
        <f t="shared" ref="D15" si="14">SUM(E72:E73)</f>
        <v>806.7</v>
      </c>
      <c r="E15" s="335">
        <f t="shared" ref="E15:N15" si="15">SUM(F72:F73)</f>
        <v>858.4</v>
      </c>
      <c r="F15" s="335">
        <f t="shared" si="15"/>
        <v>847.5</v>
      </c>
      <c r="G15" s="335">
        <f t="shared" si="15"/>
        <v>850.8</v>
      </c>
      <c r="H15" s="335">
        <f t="shared" si="15"/>
        <v>812.6</v>
      </c>
      <c r="I15" s="335">
        <f t="shared" si="15"/>
        <v>829.7</v>
      </c>
      <c r="J15" s="335">
        <f t="shared" si="15"/>
        <v>840.90000000000009</v>
      </c>
      <c r="K15" s="335">
        <f t="shared" si="15"/>
        <v>863.90000000000009</v>
      </c>
      <c r="L15" s="335">
        <f t="shared" si="15"/>
        <v>880.4</v>
      </c>
      <c r="M15" s="335">
        <f t="shared" si="15"/>
        <v>857.90000000000009</v>
      </c>
      <c r="N15" s="335">
        <f t="shared" si="15"/>
        <v>950.5</v>
      </c>
    </row>
    <row r="16" spans="1:14" s="35" customFormat="1" x14ac:dyDescent="0.25">
      <c r="A16" s="313"/>
      <c r="B16" s="306" t="s">
        <v>168</v>
      </c>
      <c r="C16" s="306" t="s">
        <v>91</v>
      </c>
      <c r="D16" s="335">
        <f>SUM(E74:E76)</f>
        <v>230</v>
      </c>
      <c r="E16" s="335">
        <f>D16+(D16*0.08)</f>
        <v>248.4</v>
      </c>
      <c r="F16" s="335">
        <f t="shared" ref="F16:N16" si="16">SUM(G74:G76)</f>
        <v>268.89999999999998</v>
      </c>
      <c r="G16" s="335">
        <f t="shared" si="16"/>
        <v>373.6</v>
      </c>
      <c r="H16" s="335">
        <f t="shared" si="16"/>
        <v>380.1</v>
      </c>
      <c r="I16" s="335">
        <f t="shared" si="16"/>
        <v>411.9</v>
      </c>
      <c r="J16" s="335">
        <f t="shared" si="16"/>
        <v>499</v>
      </c>
      <c r="K16" s="335">
        <f t="shared" si="16"/>
        <v>518.6</v>
      </c>
      <c r="L16" s="335">
        <f t="shared" si="16"/>
        <v>526.9</v>
      </c>
      <c r="M16" s="335">
        <f t="shared" si="16"/>
        <v>457.5</v>
      </c>
      <c r="N16" s="335">
        <f t="shared" si="16"/>
        <v>571.6</v>
      </c>
    </row>
    <row r="17" spans="1:14" s="35" customFormat="1" x14ac:dyDescent="0.25">
      <c r="A17" s="313"/>
      <c r="B17" s="306" t="s">
        <v>170</v>
      </c>
      <c r="C17" s="306" t="s">
        <v>91</v>
      </c>
      <c r="D17" s="335">
        <f t="shared" ref="D17" si="17">SUM(E77:E80)</f>
        <v>471.5</v>
      </c>
      <c r="E17" s="335">
        <f t="shared" ref="E17:N17" si="18">SUM(F77:F80)</f>
        <v>474</v>
      </c>
      <c r="F17" s="335">
        <f t="shared" si="18"/>
        <v>459.20000000000005</v>
      </c>
      <c r="G17" s="335">
        <f t="shared" si="18"/>
        <v>456.7</v>
      </c>
      <c r="H17" s="335">
        <f t="shared" si="18"/>
        <v>455.4</v>
      </c>
      <c r="I17" s="335">
        <f t="shared" si="18"/>
        <v>483.79999999999995</v>
      </c>
      <c r="J17" s="335">
        <f t="shared" si="18"/>
        <v>454.8</v>
      </c>
      <c r="K17" s="335">
        <f t="shared" si="18"/>
        <v>474.5</v>
      </c>
      <c r="L17" s="335">
        <f t="shared" si="18"/>
        <v>453.6</v>
      </c>
      <c r="M17" s="335">
        <f t="shared" si="18"/>
        <v>432.1</v>
      </c>
      <c r="N17" s="335">
        <f t="shared" si="18"/>
        <v>455.4</v>
      </c>
    </row>
    <row r="18" spans="1:14" s="35" customFormat="1" x14ac:dyDescent="0.25">
      <c r="A18" s="313"/>
      <c r="B18" s="306" t="s">
        <v>171</v>
      </c>
      <c r="C18" s="306" t="s">
        <v>91</v>
      </c>
      <c r="D18" s="335">
        <f>SUM(E81:E83)</f>
        <v>978.1</v>
      </c>
      <c r="E18" s="335">
        <f>D18+(D18*0.04)</f>
        <v>1017.224</v>
      </c>
      <c r="F18" s="335">
        <f t="shared" ref="F18:N18" si="19">SUM(G81:G83)</f>
        <v>1049</v>
      </c>
      <c r="G18" s="335">
        <f t="shared" si="19"/>
        <v>1051.9000000000001</v>
      </c>
      <c r="H18" s="335">
        <f t="shared" si="19"/>
        <v>1095.2</v>
      </c>
      <c r="I18" s="335">
        <f t="shared" si="19"/>
        <v>1064.2</v>
      </c>
      <c r="J18" s="335">
        <f t="shared" si="19"/>
        <v>1110</v>
      </c>
      <c r="K18" s="335">
        <f t="shared" si="19"/>
        <v>1151.7</v>
      </c>
      <c r="L18" s="335">
        <f t="shared" si="19"/>
        <v>1164.7</v>
      </c>
      <c r="M18" s="335">
        <f t="shared" si="19"/>
        <v>1106.0999999999999</v>
      </c>
      <c r="N18" s="335">
        <f t="shared" si="19"/>
        <v>969.7</v>
      </c>
    </row>
    <row r="19" spans="1:14" s="35" customFormat="1" x14ac:dyDescent="0.25">
      <c r="A19" s="313"/>
      <c r="B19" s="306" t="s">
        <v>173</v>
      </c>
      <c r="C19" s="306" t="s">
        <v>91</v>
      </c>
      <c r="D19" s="335">
        <f>SUM(E84:E87)</f>
        <v>652.29999999999995</v>
      </c>
      <c r="E19" s="335">
        <f>D19-(D19*0.02)</f>
        <v>639.25399999999991</v>
      </c>
      <c r="F19" s="335">
        <f t="shared" ref="F19:N19" si="20">SUM(G84:G87)</f>
        <v>625.1</v>
      </c>
      <c r="G19" s="335">
        <f t="shared" si="20"/>
        <v>651.40000000000009</v>
      </c>
      <c r="H19" s="335">
        <f t="shared" si="20"/>
        <v>253.2</v>
      </c>
      <c r="I19" s="335">
        <f t="shared" si="20"/>
        <v>212</v>
      </c>
      <c r="J19" s="335">
        <f t="shared" si="20"/>
        <v>269.39999999999998</v>
      </c>
      <c r="K19" s="335">
        <f t="shared" si="20"/>
        <v>441.09999999999997</v>
      </c>
      <c r="L19" s="335">
        <f t="shared" si="20"/>
        <v>632.40000000000009</v>
      </c>
      <c r="M19" s="335">
        <f t="shared" si="20"/>
        <v>590.09999999999991</v>
      </c>
      <c r="N19" s="335">
        <f t="shared" si="20"/>
        <v>806.19999999999993</v>
      </c>
    </row>
    <row r="20" spans="1:14" s="35" customFormat="1" x14ac:dyDescent="0.25">
      <c r="A20" s="313"/>
      <c r="B20" s="306" t="s">
        <v>175</v>
      </c>
      <c r="C20" s="306" t="s">
        <v>91</v>
      </c>
      <c r="D20" s="335">
        <f t="shared" ref="D20" si="21">SUM(E88:E95)</f>
        <v>2624.6</v>
      </c>
      <c r="E20" s="335">
        <f t="shared" ref="E20:N20" si="22">SUM(F88:F95)</f>
        <v>657.8</v>
      </c>
      <c r="F20" s="335">
        <f t="shared" si="22"/>
        <v>2789</v>
      </c>
      <c r="G20" s="335">
        <f t="shared" si="22"/>
        <v>2821.2</v>
      </c>
      <c r="H20" s="335">
        <f t="shared" si="22"/>
        <v>2890</v>
      </c>
      <c r="I20" s="335">
        <f t="shared" si="22"/>
        <v>2973.9</v>
      </c>
      <c r="J20" s="335">
        <f t="shared" si="22"/>
        <v>3230.8999999999996</v>
      </c>
      <c r="K20" s="335">
        <f t="shared" si="22"/>
        <v>3242.1000000000004</v>
      </c>
      <c r="L20" s="335">
        <f t="shared" si="22"/>
        <v>3325.3999999999996</v>
      </c>
      <c r="M20" s="335">
        <f t="shared" si="22"/>
        <v>3247.2999999999997</v>
      </c>
      <c r="N20" s="335">
        <f t="shared" si="22"/>
        <v>3226.2999999999993</v>
      </c>
    </row>
    <row r="21" spans="1:14" s="35" customFormat="1" x14ac:dyDescent="0.25">
      <c r="A21" s="313"/>
      <c r="B21" s="306" t="s">
        <v>177</v>
      </c>
      <c r="C21" s="306" t="s">
        <v>91</v>
      </c>
      <c r="D21" s="335">
        <f>SUM(E96)</f>
        <v>91.1</v>
      </c>
      <c r="E21" s="335">
        <f>D21+(D21*0.04)</f>
        <v>94.744</v>
      </c>
      <c r="F21" s="335">
        <f t="shared" ref="F21:N21" si="23">SUM(G96)</f>
        <v>99</v>
      </c>
      <c r="G21" s="335">
        <f t="shared" si="23"/>
        <v>154.5</v>
      </c>
      <c r="H21" s="335">
        <f t="shared" si="23"/>
        <v>85.6</v>
      </c>
      <c r="I21" s="335">
        <f t="shared" si="23"/>
        <v>70</v>
      </c>
      <c r="J21" s="335">
        <f t="shared" si="23"/>
        <v>73.099999999999994</v>
      </c>
      <c r="K21" s="335">
        <f t="shared" si="23"/>
        <v>70.599999999999994</v>
      </c>
      <c r="L21" s="335">
        <f t="shared" si="23"/>
        <v>79.7</v>
      </c>
      <c r="M21" s="335">
        <f t="shared" si="23"/>
        <v>65</v>
      </c>
      <c r="N21" s="335">
        <f t="shared" si="23"/>
        <v>121.5</v>
      </c>
    </row>
    <row r="22" spans="1:14" x14ac:dyDescent="0.25">
      <c r="A22" s="1"/>
      <c r="B22" s="12"/>
      <c r="C22" s="12"/>
      <c r="D22" s="332"/>
      <c r="E22" s="332"/>
      <c r="F22" s="332"/>
      <c r="G22" s="332"/>
      <c r="H22" s="332"/>
      <c r="I22" s="332"/>
      <c r="J22" s="332"/>
      <c r="K22" s="332"/>
      <c r="L22" s="332"/>
      <c r="M22" s="332"/>
      <c r="N22" s="332"/>
    </row>
    <row r="23" spans="1:14" ht="15.75" customHeight="1" x14ac:dyDescent="0.25">
      <c r="A23" s="1"/>
      <c r="B23" s="308" t="s">
        <v>549</v>
      </c>
      <c r="C23" s="308"/>
      <c r="D23" s="308"/>
      <c r="E23" s="308"/>
      <c r="F23" s="308"/>
      <c r="G23" s="308"/>
      <c r="H23" s="308"/>
      <c r="I23" s="308"/>
      <c r="J23" s="308"/>
      <c r="K23" s="308"/>
      <c r="L23" s="308"/>
      <c r="M23" s="308"/>
      <c r="N23" s="332"/>
    </row>
    <row r="24" spans="1:14" x14ac:dyDescent="0.25">
      <c r="A24" s="1"/>
      <c r="B24" s="308" t="s">
        <v>550</v>
      </c>
      <c r="C24" s="308"/>
      <c r="D24" s="308"/>
      <c r="E24" s="308"/>
      <c r="F24" s="308"/>
      <c r="G24" s="308"/>
      <c r="H24" s="308"/>
      <c r="I24" s="308"/>
      <c r="J24" s="308"/>
      <c r="K24" s="308"/>
      <c r="L24" s="308"/>
      <c r="M24" s="308"/>
      <c r="N24" s="332"/>
    </row>
    <row r="25" spans="1:14" x14ac:dyDescent="0.25">
      <c r="J25" s="315"/>
      <c r="K25" s="315"/>
      <c r="L25" s="315"/>
      <c r="M25" s="315"/>
    </row>
    <row r="26" spans="1:14" s="12" customFormat="1" x14ac:dyDescent="0.25">
      <c r="B26" s="325" t="s">
        <v>357</v>
      </c>
    </row>
    <row r="27" spans="1:14" x14ac:dyDescent="0.25">
      <c r="B27" s="316"/>
    </row>
    <row r="28" spans="1:14" x14ac:dyDescent="0.25">
      <c r="B28" s="525" t="s">
        <v>341</v>
      </c>
      <c r="C28" s="525" t="s">
        <v>83</v>
      </c>
      <c r="D28" s="536" t="s">
        <v>97</v>
      </c>
      <c r="E28" s="536"/>
      <c r="F28" s="536"/>
      <c r="G28" s="536"/>
      <c r="H28" s="536"/>
      <c r="I28" s="536"/>
      <c r="J28" s="536"/>
      <c r="K28" s="536"/>
      <c r="L28" s="536"/>
      <c r="M28" s="536"/>
      <c r="N28" s="536"/>
    </row>
    <row r="29" spans="1:14" s="313" customFormat="1" x14ac:dyDescent="0.25">
      <c r="B29" s="526"/>
      <c r="C29" s="526"/>
      <c r="D29" s="310" t="s">
        <v>286</v>
      </c>
      <c r="E29" s="310" t="s">
        <v>93</v>
      </c>
      <c r="F29" s="310" t="s">
        <v>94</v>
      </c>
      <c r="G29" s="310" t="s">
        <v>84</v>
      </c>
      <c r="H29" s="310" t="s">
        <v>85</v>
      </c>
      <c r="I29" s="310" t="s">
        <v>354</v>
      </c>
      <c r="J29" s="310" t="s">
        <v>87</v>
      </c>
      <c r="K29" s="310" t="s">
        <v>88</v>
      </c>
      <c r="L29" s="310" t="s">
        <v>89</v>
      </c>
      <c r="M29" s="310" t="s">
        <v>355</v>
      </c>
      <c r="N29" s="310" t="s">
        <v>95</v>
      </c>
    </row>
    <row r="30" spans="1:14" s="1" customFormat="1" x14ac:dyDescent="0.25">
      <c r="B30" s="336" t="s">
        <v>348</v>
      </c>
      <c r="C30" s="101" t="s">
        <v>91</v>
      </c>
      <c r="D30" s="314">
        <f>SUM(D31:D39)</f>
        <v>3233.9</v>
      </c>
      <c r="E30" s="314">
        <f t="shared" ref="E30:N30" si="24">SUM(E31:E39)</f>
        <v>3017.5520000000001</v>
      </c>
      <c r="F30" s="314">
        <f t="shared" si="24"/>
        <v>3812.2999999999997</v>
      </c>
      <c r="G30" s="314">
        <f t="shared" si="24"/>
        <v>4097</v>
      </c>
      <c r="H30" s="314">
        <f t="shared" si="24"/>
        <v>3375.2999999999997</v>
      </c>
      <c r="I30" s="314">
        <f t="shared" si="24"/>
        <v>3032.5999999999995</v>
      </c>
      <c r="J30" s="314">
        <f t="shared" si="24"/>
        <v>3889.1</v>
      </c>
      <c r="K30" s="314">
        <f t="shared" si="24"/>
        <v>3876.8000000000011</v>
      </c>
      <c r="L30" s="314">
        <f t="shared" si="24"/>
        <v>3669.4</v>
      </c>
      <c r="M30" s="314">
        <f t="shared" si="24"/>
        <v>3444.2</v>
      </c>
      <c r="N30" s="314">
        <f t="shared" si="24"/>
        <v>3281.7000000000003</v>
      </c>
    </row>
    <row r="31" spans="1:14" x14ac:dyDescent="0.25">
      <c r="A31" s="1"/>
      <c r="B31" s="101" t="s">
        <v>144</v>
      </c>
      <c r="C31" s="101" t="s">
        <v>91</v>
      </c>
      <c r="D31" s="317">
        <f t="shared" ref="D31:N31" si="25">SUM(E105:E106)</f>
        <v>537.9</v>
      </c>
      <c r="E31" s="317">
        <f t="shared" si="25"/>
        <v>216.2</v>
      </c>
      <c r="F31" s="317">
        <f t="shared" si="25"/>
        <v>664</v>
      </c>
      <c r="G31" s="317">
        <f t="shared" si="25"/>
        <v>683.3</v>
      </c>
      <c r="H31" s="317">
        <f t="shared" si="25"/>
        <v>572.40000000000009</v>
      </c>
      <c r="I31" s="317">
        <f t="shared" si="25"/>
        <v>571.6</v>
      </c>
      <c r="J31" s="317">
        <f t="shared" si="25"/>
        <v>736.3</v>
      </c>
      <c r="K31" s="317">
        <f t="shared" si="25"/>
        <v>652.20000000000005</v>
      </c>
      <c r="L31" s="317">
        <f t="shared" si="25"/>
        <v>612.29999999999995</v>
      </c>
      <c r="M31" s="317">
        <f t="shared" si="25"/>
        <v>566.70000000000005</v>
      </c>
      <c r="N31" s="317">
        <f t="shared" si="25"/>
        <v>635.1</v>
      </c>
    </row>
    <row r="32" spans="1:14" x14ac:dyDescent="0.25">
      <c r="A32" s="1"/>
      <c r="B32" s="101" t="s">
        <v>153</v>
      </c>
      <c r="C32" s="101" t="s">
        <v>91</v>
      </c>
      <c r="D32" s="317">
        <f t="shared" ref="D32:N32" si="26">SUM(E107)</f>
        <v>166.1</v>
      </c>
      <c r="E32" s="317">
        <f t="shared" si="26"/>
        <v>178</v>
      </c>
      <c r="F32" s="317">
        <f t="shared" si="26"/>
        <v>202.3</v>
      </c>
      <c r="G32" s="317">
        <f t="shared" si="26"/>
        <v>210.6</v>
      </c>
      <c r="H32" s="317">
        <f t="shared" si="26"/>
        <v>207.2</v>
      </c>
      <c r="I32" s="317">
        <f t="shared" si="26"/>
        <v>193</v>
      </c>
      <c r="J32" s="317">
        <f t="shared" si="26"/>
        <v>263.8</v>
      </c>
      <c r="K32" s="317">
        <f t="shared" si="26"/>
        <v>205.5</v>
      </c>
      <c r="L32" s="317">
        <f t="shared" si="26"/>
        <v>188.7</v>
      </c>
      <c r="M32" s="317">
        <f t="shared" si="26"/>
        <v>122.5</v>
      </c>
      <c r="N32" s="317">
        <f t="shared" si="26"/>
        <v>133.4</v>
      </c>
    </row>
    <row r="33" spans="1:15" x14ac:dyDescent="0.25">
      <c r="A33" s="1"/>
      <c r="B33" s="101" t="s">
        <v>154</v>
      </c>
      <c r="C33" s="101" t="s">
        <v>91</v>
      </c>
      <c r="D33" s="317">
        <f t="shared" ref="D33:N33" si="27">SUM(E108:E113)</f>
        <v>1256.5999999999999</v>
      </c>
      <c r="E33" s="317">
        <f t="shared" si="27"/>
        <v>1260.8999999999999</v>
      </c>
      <c r="F33" s="317">
        <f t="shared" si="27"/>
        <v>1483.7000000000003</v>
      </c>
      <c r="G33" s="317">
        <f t="shared" si="27"/>
        <v>1476.8</v>
      </c>
      <c r="H33" s="317">
        <f t="shared" si="27"/>
        <v>1182.8999999999999</v>
      </c>
      <c r="I33" s="317">
        <f t="shared" si="27"/>
        <v>1011.4999999999999</v>
      </c>
      <c r="J33" s="317">
        <f t="shared" si="27"/>
        <v>1389.1</v>
      </c>
      <c r="K33" s="317">
        <f t="shared" si="27"/>
        <v>1233.4000000000001</v>
      </c>
      <c r="L33" s="317">
        <f t="shared" si="27"/>
        <v>1144.8999999999999</v>
      </c>
      <c r="M33" s="317">
        <f t="shared" si="27"/>
        <v>1102.5</v>
      </c>
      <c r="N33" s="317">
        <f t="shared" si="27"/>
        <v>951.1</v>
      </c>
    </row>
    <row r="34" spans="1:15" x14ac:dyDescent="0.25">
      <c r="A34" s="1"/>
      <c r="B34" s="101" t="s">
        <v>159</v>
      </c>
      <c r="C34" s="101" t="s">
        <v>91</v>
      </c>
      <c r="D34" s="317">
        <f t="shared" ref="D34:N34" si="28">SUM(E114)</f>
        <v>40.200000000000003</v>
      </c>
      <c r="E34" s="317">
        <f t="shared" si="28"/>
        <v>84.3</v>
      </c>
      <c r="F34" s="317">
        <f t="shared" si="28"/>
        <v>82.3</v>
      </c>
      <c r="G34" s="317">
        <f t="shared" si="28"/>
        <v>104.4</v>
      </c>
      <c r="H34" s="317">
        <f t="shared" si="28"/>
        <v>104.4</v>
      </c>
      <c r="I34" s="317">
        <f t="shared" si="28"/>
        <v>87.7</v>
      </c>
      <c r="J34" s="317">
        <f t="shared" si="28"/>
        <v>107.9</v>
      </c>
      <c r="K34" s="317">
        <f t="shared" si="28"/>
        <v>89.3</v>
      </c>
      <c r="L34" s="317">
        <f t="shared" si="28"/>
        <v>68</v>
      </c>
      <c r="M34" s="317">
        <f t="shared" si="28"/>
        <v>78</v>
      </c>
      <c r="N34" s="317">
        <f t="shared" si="28"/>
        <v>61.7</v>
      </c>
    </row>
    <row r="35" spans="1:15" x14ac:dyDescent="0.25">
      <c r="A35" s="1"/>
      <c r="B35" s="101" t="s">
        <v>160</v>
      </c>
      <c r="C35" s="101" t="s">
        <v>91</v>
      </c>
      <c r="D35" s="317">
        <f t="shared" ref="D35:N35" si="29">SUM(E115:E116)</f>
        <v>113.5</v>
      </c>
      <c r="E35" s="317">
        <f t="shared" si="29"/>
        <v>114.9</v>
      </c>
      <c r="F35" s="317">
        <f t="shared" si="29"/>
        <v>149.1</v>
      </c>
      <c r="G35" s="317">
        <f t="shared" si="29"/>
        <v>143.1</v>
      </c>
      <c r="H35" s="317">
        <f t="shared" si="29"/>
        <v>85.100000000000009</v>
      </c>
      <c r="I35" s="317">
        <f t="shared" si="29"/>
        <v>121.10000000000001</v>
      </c>
      <c r="J35" s="317">
        <f t="shared" si="29"/>
        <v>151.69999999999999</v>
      </c>
      <c r="K35" s="317">
        <f t="shared" si="29"/>
        <v>128.80000000000001</v>
      </c>
      <c r="L35" s="317">
        <f t="shared" si="29"/>
        <v>123.3</v>
      </c>
      <c r="M35" s="317">
        <f t="shared" si="29"/>
        <v>127.3</v>
      </c>
      <c r="N35" s="317">
        <f t="shared" si="29"/>
        <v>132</v>
      </c>
    </row>
    <row r="36" spans="1:15" x14ac:dyDescent="0.25">
      <c r="A36" s="1"/>
      <c r="B36" s="101" t="s">
        <v>163</v>
      </c>
      <c r="C36" s="101" t="s">
        <v>91</v>
      </c>
      <c r="D36" s="317">
        <f t="shared" ref="D36:N36" si="30">SUM(E117:E119)</f>
        <v>127.79999999999998</v>
      </c>
      <c r="E36" s="317">
        <f t="shared" si="30"/>
        <v>98.9</v>
      </c>
      <c r="F36" s="317">
        <f t="shared" si="30"/>
        <v>123.39999999999999</v>
      </c>
      <c r="G36" s="317">
        <f t="shared" si="30"/>
        <v>94.100000000000009</v>
      </c>
      <c r="H36" s="317">
        <f t="shared" si="30"/>
        <v>82.1</v>
      </c>
      <c r="I36" s="317">
        <f t="shared" si="30"/>
        <v>84</v>
      </c>
      <c r="J36" s="317">
        <f t="shared" si="30"/>
        <v>99.299999999999983</v>
      </c>
      <c r="K36" s="317">
        <f t="shared" si="30"/>
        <v>143.4</v>
      </c>
      <c r="L36" s="317">
        <f t="shared" si="30"/>
        <v>147.30000000000001</v>
      </c>
      <c r="M36" s="317">
        <f t="shared" si="30"/>
        <v>156.80000000000001</v>
      </c>
      <c r="N36" s="317">
        <f t="shared" si="30"/>
        <v>144.1</v>
      </c>
    </row>
    <row r="37" spans="1:15" x14ac:dyDescent="0.25">
      <c r="A37" s="1"/>
      <c r="B37" s="101" t="s">
        <v>168</v>
      </c>
      <c r="C37" s="101" t="s">
        <v>91</v>
      </c>
      <c r="D37" s="317">
        <f>SUM(E120:E121)</f>
        <v>495.6</v>
      </c>
      <c r="E37" s="317">
        <f>D37+(D37*0.07)</f>
        <v>530.29200000000003</v>
      </c>
      <c r="F37" s="317">
        <f t="shared" ref="F37:N37" si="31">SUM(G120:G121)</f>
        <v>568.1</v>
      </c>
      <c r="G37" s="317">
        <f t="shared" si="31"/>
        <v>750.40000000000009</v>
      </c>
      <c r="H37" s="317">
        <f t="shared" si="31"/>
        <v>828.3</v>
      </c>
      <c r="I37" s="317">
        <f t="shared" si="31"/>
        <v>729.8</v>
      </c>
      <c r="J37" s="317">
        <f t="shared" si="31"/>
        <v>859.6</v>
      </c>
      <c r="K37" s="317">
        <f t="shared" si="31"/>
        <v>978.30000000000007</v>
      </c>
      <c r="L37" s="317">
        <f t="shared" si="31"/>
        <v>995</v>
      </c>
      <c r="M37" s="317">
        <f t="shared" si="31"/>
        <v>901.6</v>
      </c>
      <c r="N37" s="317">
        <f t="shared" si="31"/>
        <v>905.90000000000009</v>
      </c>
    </row>
    <row r="38" spans="1:15" x14ac:dyDescent="0.25">
      <c r="A38" s="1"/>
      <c r="B38" s="101" t="s">
        <v>173</v>
      </c>
      <c r="C38" s="101" t="s">
        <v>91</v>
      </c>
      <c r="D38" s="317">
        <f t="shared" ref="D38:N38" si="32">SUM(E123:E125)</f>
        <v>262.2</v>
      </c>
      <c r="E38" s="317">
        <f t="shared" si="32"/>
        <v>279</v>
      </c>
      <c r="F38" s="317">
        <f t="shared" si="32"/>
        <v>263.7</v>
      </c>
      <c r="G38" s="317">
        <f t="shared" si="32"/>
        <v>208.1</v>
      </c>
      <c r="H38" s="317">
        <f t="shared" si="32"/>
        <v>76.400000000000006</v>
      </c>
      <c r="I38" s="317">
        <f t="shared" si="32"/>
        <v>31.7</v>
      </c>
      <c r="J38" s="317">
        <f t="shared" si="32"/>
        <v>77.400000000000006</v>
      </c>
      <c r="K38" s="317">
        <f t="shared" si="32"/>
        <v>207.1</v>
      </c>
      <c r="L38" s="317">
        <f t="shared" si="32"/>
        <v>180.5</v>
      </c>
      <c r="M38" s="317">
        <f t="shared" si="32"/>
        <v>214.2</v>
      </c>
      <c r="N38" s="317">
        <f t="shared" si="32"/>
        <v>142.4</v>
      </c>
    </row>
    <row r="39" spans="1:15" x14ac:dyDescent="0.25">
      <c r="A39" s="1"/>
      <c r="B39" s="101" t="s">
        <v>177</v>
      </c>
      <c r="C39" s="101" t="s">
        <v>91</v>
      </c>
      <c r="D39" s="317">
        <f>SUM(E126)</f>
        <v>234</v>
      </c>
      <c r="E39" s="317">
        <f>D39+(D39*0.09)</f>
        <v>255.06</v>
      </c>
      <c r="F39" s="317">
        <f t="shared" ref="F39:N39" si="33">SUM(G126)</f>
        <v>275.7</v>
      </c>
      <c r="G39" s="317">
        <f t="shared" si="33"/>
        <v>426.2</v>
      </c>
      <c r="H39" s="317">
        <f t="shared" si="33"/>
        <v>236.5</v>
      </c>
      <c r="I39" s="317">
        <f t="shared" si="33"/>
        <v>202.2</v>
      </c>
      <c r="J39" s="317">
        <f t="shared" si="33"/>
        <v>204</v>
      </c>
      <c r="K39" s="317">
        <f t="shared" si="33"/>
        <v>238.8</v>
      </c>
      <c r="L39" s="317">
        <f t="shared" si="33"/>
        <v>209.4</v>
      </c>
      <c r="M39" s="317">
        <f t="shared" si="33"/>
        <v>174.6</v>
      </c>
      <c r="N39" s="317">
        <f t="shared" si="33"/>
        <v>176</v>
      </c>
    </row>
    <row r="40" spans="1:15" x14ac:dyDescent="0.25">
      <c r="A40" s="1"/>
      <c r="B40" s="12"/>
      <c r="C40" s="324"/>
      <c r="D40" s="324"/>
      <c r="E40" s="324"/>
      <c r="F40" s="324"/>
      <c r="G40" s="324"/>
      <c r="H40" s="324"/>
      <c r="I40" s="324"/>
      <c r="J40" s="324"/>
      <c r="K40" s="324"/>
      <c r="L40" s="324"/>
      <c r="M40" s="324"/>
    </row>
    <row r="41" spans="1:15" x14ac:dyDescent="0.25">
      <c r="A41" s="1"/>
      <c r="B41" s="248" t="s">
        <v>198</v>
      </c>
      <c r="C41" s="324"/>
      <c r="D41" s="324"/>
      <c r="E41" s="324"/>
      <c r="F41" s="324"/>
      <c r="G41" s="324"/>
      <c r="H41" s="324"/>
      <c r="I41" s="324"/>
      <c r="J41" s="324"/>
      <c r="K41" s="324"/>
      <c r="L41" s="324"/>
      <c r="M41" s="324"/>
    </row>
    <row r="42" spans="1:15" ht="15.75" customHeight="1" x14ac:dyDescent="0.25">
      <c r="A42" s="1"/>
      <c r="B42" s="308" t="s">
        <v>548</v>
      </c>
      <c r="C42" s="308"/>
      <c r="D42" s="308"/>
      <c r="E42" s="308"/>
      <c r="F42" s="308"/>
      <c r="G42" s="308"/>
      <c r="H42" s="308"/>
      <c r="I42" s="308"/>
      <c r="J42" s="370"/>
      <c r="K42" s="370"/>
      <c r="L42" s="370"/>
      <c r="M42" s="370"/>
    </row>
    <row r="43" spans="1:15" x14ac:dyDescent="0.25">
      <c r="A43" s="1"/>
      <c r="B43" s="12"/>
      <c r="C43" s="324"/>
      <c r="D43" s="324"/>
      <c r="E43" s="324"/>
      <c r="F43" s="324"/>
      <c r="G43" s="324"/>
      <c r="H43" s="324"/>
      <c r="I43" s="324"/>
      <c r="J43" s="324"/>
      <c r="K43" s="324"/>
      <c r="L43" s="324"/>
      <c r="M43" s="324"/>
    </row>
    <row r="44" spans="1:15" s="248" customFormat="1" x14ac:dyDescent="0.25">
      <c r="B44" s="337" t="s">
        <v>526</v>
      </c>
      <c r="C44" s="318"/>
      <c r="D44" s="318"/>
      <c r="E44" s="318"/>
      <c r="F44" s="318"/>
      <c r="G44" s="318"/>
      <c r="H44" s="318"/>
      <c r="I44" s="318"/>
      <c r="J44" s="318"/>
    </row>
    <row r="45" spans="1:15" s="248" customFormat="1" x14ac:dyDescent="0.25">
      <c r="B45" s="318"/>
      <c r="C45" s="318"/>
      <c r="D45" s="318"/>
      <c r="E45" s="318"/>
      <c r="F45" s="318"/>
      <c r="G45" s="318"/>
      <c r="H45" s="318"/>
      <c r="I45" s="318"/>
      <c r="J45" s="318"/>
    </row>
    <row r="46" spans="1:15" s="248" customFormat="1" x14ac:dyDescent="0.25">
      <c r="B46" s="525" t="s">
        <v>358</v>
      </c>
      <c r="C46" s="525" t="s">
        <v>341</v>
      </c>
      <c r="D46" s="525" t="s">
        <v>353</v>
      </c>
      <c r="E46" s="527" t="s">
        <v>97</v>
      </c>
      <c r="F46" s="528"/>
      <c r="G46" s="528"/>
      <c r="H46" s="528"/>
      <c r="I46" s="528"/>
      <c r="J46" s="528"/>
      <c r="K46" s="528"/>
      <c r="L46" s="528"/>
      <c r="M46" s="528"/>
      <c r="N46" s="528"/>
      <c r="O46" s="529"/>
    </row>
    <row r="47" spans="1:15" x14ac:dyDescent="0.25">
      <c r="B47" s="526"/>
      <c r="C47" s="526"/>
      <c r="D47" s="526"/>
      <c r="E47" s="310" t="s">
        <v>286</v>
      </c>
      <c r="F47" s="361" t="s">
        <v>93</v>
      </c>
      <c r="G47" s="361" t="s">
        <v>94</v>
      </c>
      <c r="H47" s="361" t="s">
        <v>350</v>
      </c>
      <c r="I47" s="310" t="s">
        <v>85</v>
      </c>
      <c r="J47" s="310" t="s">
        <v>86</v>
      </c>
      <c r="K47" s="310" t="s">
        <v>87</v>
      </c>
      <c r="L47" s="310" t="s">
        <v>88</v>
      </c>
      <c r="M47" s="310" t="s">
        <v>89</v>
      </c>
      <c r="N47" s="310" t="s">
        <v>90</v>
      </c>
      <c r="O47" s="310" t="s">
        <v>95</v>
      </c>
    </row>
    <row r="48" spans="1:15" x14ac:dyDescent="0.25">
      <c r="B48" s="306" t="s">
        <v>289</v>
      </c>
      <c r="C48" s="306" t="s">
        <v>144</v>
      </c>
      <c r="D48" s="101" t="s">
        <v>91</v>
      </c>
      <c r="E48" s="319">
        <v>133.80000000000001</v>
      </c>
      <c r="F48" s="255">
        <v>0</v>
      </c>
      <c r="G48" s="319">
        <v>209.8</v>
      </c>
      <c r="H48" s="320">
        <v>217.5</v>
      </c>
      <c r="I48" s="306">
        <v>161</v>
      </c>
      <c r="J48" s="306">
        <v>157.30000000000001</v>
      </c>
      <c r="K48" s="321">
        <v>221</v>
      </c>
      <c r="L48" s="322">
        <v>179.6</v>
      </c>
      <c r="M48" s="306">
        <v>215.1</v>
      </c>
      <c r="N48" s="306">
        <v>210.4</v>
      </c>
      <c r="O48" s="323">
        <v>200</v>
      </c>
    </row>
    <row r="49" spans="2:22" ht="31.5" x14ac:dyDescent="0.25">
      <c r="B49" s="311" t="s">
        <v>290</v>
      </c>
      <c r="C49" s="306" t="s">
        <v>144</v>
      </c>
      <c r="D49" s="101" t="s">
        <v>91</v>
      </c>
      <c r="E49" s="319">
        <v>142.80000000000001</v>
      </c>
      <c r="F49" s="255">
        <v>0</v>
      </c>
      <c r="G49" s="319">
        <v>164.9</v>
      </c>
      <c r="H49" s="320">
        <v>168.9</v>
      </c>
      <c r="I49" s="306">
        <v>153.9</v>
      </c>
      <c r="J49" s="306">
        <v>160.1</v>
      </c>
      <c r="K49" s="321">
        <v>187.2</v>
      </c>
      <c r="L49" s="322">
        <v>189.7</v>
      </c>
      <c r="M49" s="306">
        <v>161.19999999999999</v>
      </c>
      <c r="N49" s="306">
        <v>166.3</v>
      </c>
      <c r="O49" s="323">
        <v>346.5</v>
      </c>
    </row>
    <row r="50" spans="2:22" x14ac:dyDescent="0.25">
      <c r="B50" s="306" t="s">
        <v>291</v>
      </c>
      <c r="C50" s="306" t="s">
        <v>144</v>
      </c>
      <c r="D50" s="101" t="s">
        <v>91</v>
      </c>
      <c r="E50" s="319">
        <v>275.3</v>
      </c>
      <c r="F50" s="255">
        <v>0</v>
      </c>
      <c r="G50" s="319">
        <v>323.7</v>
      </c>
      <c r="H50" s="320">
        <v>334.3</v>
      </c>
      <c r="I50" s="306">
        <v>348.3</v>
      </c>
      <c r="J50" s="306">
        <v>353.7</v>
      </c>
      <c r="K50" s="321">
        <v>348.2</v>
      </c>
      <c r="L50" s="322">
        <v>382.5</v>
      </c>
      <c r="M50" s="306">
        <v>364.6</v>
      </c>
      <c r="N50" s="306">
        <v>357.2</v>
      </c>
      <c r="O50" s="323">
        <v>274.8</v>
      </c>
    </row>
    <row r="51" spans="2:22" x14ac:dyDescent="0.25">
      <c r="B51" s="306" t="s">
        <v>292</v>
      </c>
      <c r="C51" s="306" t="s">
        <v>144</v>
      </c>
      <c r="D51" s="101" t="s">
        <v>91</v>
      </c>
      <c r="E51" s="319">
        <v>273.89999999999998</v>
      </c>
      <c r="F51" s="255">
        <v>0</v>
      </c>
      <c r="G51" s="319">
        <v>310.7</v>
      </c>
      <c r="H51" s="320">
        <v>274.7</v>
      </c>
      <c r="I51" s="306">
        <v>274.7</v>
      </c>
      <c r="J51" s="306">
        <v>280.2</v>
      </c>
      <c r="K51" s="321">
        <v>332.6</v>
      </c>
      <c r="L51" s="322">
        <v>379</v>
      </c>
      <c r="M51" s="306">
        <v>353.8</v>
      </c>
      <c r="N51" s="306">
        <v>361.1</v>
      </c>
      <c r="O51" s="323">
        <v>274.8</v>
      </c>
    </row>
    <row r="52" spans="2:22" x14ac:dyDescent="0.25">
      <c r="B52" s="306" t="s">
        <v>293</v>
      </c>
      <c r="C52" s="306" t="s">
        <v>146</v>
      </c>
      <c r="D52" s="101" t="s">
        <v>91</v>
      </c>
      <c r="E52" s="319">
        <v>0</v>
      </c>
      <c r="F52" s="319">
        <v>0</v>
      </c>
      <c r="G52" s="319">
        <v>14.9</v>
      </c>
      <c r="H52" s="320">
        <v>27.8</v>
      </c>
      <c r="I52" s="306">
        <v>35.700000000000003</v>
      </c>
      <c r="J52" s="306">
        <v>27.9</v>
      </c>
      <c r="K52" s="321">
        <v>36.4</v>
      </c>
      <c r="L52" s="322">
        <v>39.6</v>
      </c>
      <c r="M52" s="306">
        <v>47</v>
      </c>
      <c r="N52" s="306">
        <v>51.8</v>
      </c>
      <c r="O52" s="323">
        <v>110.4</v>
      </c>
    </row>
    <row r="53" spans="2:22" x14ac:dyDescent="0.25">
      <c r="B53" s="306" t="s">
        <v>294</v>
      </c>
      <c r="C53" s="306" t="s">
        <v>146</v>
      </c>
      <c r="D53" s="101" t="s">
        <v>91</v>
      </c>
      <c r="E53" s="319">
        <v>110.7</v>
      </c>
      <c r="F53" s="319">
        <v>94.8</v>
      </c>
      <c r="G53" s="319">
        <v>100.9</v>
      </c>
      <c r="H53" s="320">
        <v>113.6</v>
      </c>
      <c r="I53" s="306">
        <v>115.8</v>
      </c>
      <c r="J53" s="306">
        <v>59.1</v>
      </c>
      <c r="K53" s="321">
        <v>106</v>
      </c>
      <c r="L53" s="322">
        <v>91.5</v>
      </c>
      <c r="M53" s="306">
        <v>81.2</v>
      </c>
      <c r="N53" s="306">
        <v>129.69999999999999</v>
      </c>
      <c r="O53" s="323">
        <v>124.2</v>
      </c>
    </row>
    <row r="54" spans="2:22" x14ac:dyDescent="0.25">
      <c r="B54" s="306" t="s">
        <v>295</v>
      </c>
      <c r="C54" s="306" t="s">
        <v>153</v>
      </c>
      <c r="D54" s="101" t="s">
        <v>91</v>
      </c>
      <c r="E54" s="319">
        <v>278.10000000000002</v>
      </c>
      <c r="F54" s="255">
        <v>0</v>
      </c>
      <c r="G54" s="319">
        <v>301.10000000000002</v>
      </c>
      <c r="H54" s="320">
        <v>302.5</v>
      </c>
      <c r="I54" s="306">
        <v>291.5</v>
      </c>
      <c r="J54" s="306">
        <v>268.5</v>
      </c>
      <c r="K54" s="321">
        <v>283.2</v>
      </c>
      <c r="L54" s="322">
        <v>264.3</v>
      </c>
      <c r="M54" s="306">
        <v>242.8</v>
      </c>
      <c r="N54" s="306">
        <v>230.2</v>
      </c>
      <c r="O54" s="323">
        <v>305.8</v>
      </c>
    </row>
    <row r="55" spans="2:22" x14ac:dyDescent="0.25">
      <c r="B55" s="306" t="s">
        <v>296</v>
      </c>
      <c r="C55" s="306" t="s">
        <v>154</v>
      </c>
      <c r="D55" s="101" t="s">
        <v>91</v>
      </c>
      <c r="E55" s="319">
        <v>322.10000000000002</v>
      </c>
      <c r="F55" s="319">
        <v>362.5</v>
      </c>
      <c r="G55" s="319">
        <v>369.6</v>
      </c>
      <c r="H55" s="320">
        <v>334</v>
      </c>
      <c r="I55" s="306">
        <v>246</v>
      </c>
      <c r="J55" s="306">
        <v>207.3</v>
      </c>
      <c r="K55" s="321">
        <v>304.5</v>
      </c>
      <c r="L55" s="322">
        <v>273.3</v>
      </c>
      <c r="M55" s="306">
        <v>281.89999999999998</v>
      </c>
      <c r="N55" s="306">
        <v>253.9</v>
      </c>
      <c r="O55" s="323">
        <v>351.5</v>
      </c>
    </row>
    <row r="56" spans="2:22" x14ac:dyDescent="0.25">
      <c r="B56" s="306" t="s">
        <v>297</v>
      </c>
      <c r="C56" s="306" t="s">
        <v>154</v>
      </c>
      <c r="D56" s="101" t="s">
        <v>91</v>
      </c>
      <c r="E56" s="319">
        <v>220.6</v>
      </c>
      <c r="F56" s="319">
        <v>255.1</v>
      </c>
      <c r="G56" s="319">
        <v>250.6</v>
      </c>
      <c r="H56" s="320">
        <v>257.60000000000002</v>
      </c>
      <c r="I56" s="306">
        <v>250.5</v>
      </c>
      <c r="J56" s="306">
        <v>257.5</v>
      </c>
      <c r="K56" s="321">
        <v>276.60000000000002</v>
      </c>
      <c r="L56" s="322">
        <v>276</v>
      </c>
      <c r="M56" s="306">
        <v>276</v>
      </c>
      <c r="N56" s="306">
        <v>270.60000000000002</v>
      </c>
      <c r="O56" s="323">
        <v>250.5</v>
      </c>
      <c r="V56" s="227"/>
    </row>
    <row r="57" spans="2:22" x14ac:dyDescent="0.25">
      <c r="B57" s="306" t="s">
        <v>298</v>
      </c>
      <c r="C57" s="306" t="s">
        <v>154</v>
      </c>
      <c r="D57" s="101" t="s">
        <v>91</v>
      </c>
      <c r="E57" s="319">
        <v>815.6</v>
      </c>
      <c r="F57" s="255">
        <v>0</v>
      </c>
      <c r="G57" s="319">
        <v>830.5</v>
      </c>
      <c r="H57" s="320">
        <v>788.7</v>
      </c>
      <c r="I57" s="306">
        <v>800.3</v>
      </c>
      <c r="J57" s="306">
        <v>801.8</v>
      </c>
      <c r="K57" s="321">
        <v>818.6</v>
      </c>
      <c r="L57" s="322">
        <v>846.5</v>
      </c>
      <c r="M57" s="306">
        <v>658.9</v>
      </c>
      <c r="N57" s="306">
        <v>1004.4</v>
      </c>
      <c r="O57" s="323">
        <v>795.4</v>
      </c>
    </row>
    <row r="58" spans="2:22" x14ac:dyDescent="0.25">
      <c r="B58" s="306" t="s">
        <v>299</v>
      </c>
      <c r="C58" s="306" t="s">
        <v>154</v>
      </c>
      <c r="D58" s="101" t="s">
        <v>91</v>
      </c>
      <c r="E58" s="319">
        <v>223.1</v>
      </c>
      <c r="F58" s="255">
        <v>0</v>
      </c>
      <c r="G58" s="319">
        <v>241.9</v>
      </c>
      <c r="H58" s="320">
        <v>228.8</v>
      </c>
      <c r="I58" s="306">
        <v>204.4</v>
      </c>
      <c r="J58" s="306">
        <v>194</v>
      </c>
      <c r="K58" s="321">
        <v>240.1</v>
      </c>
      <c r="L58" s="322">
        <v>227.4</v>
      </c>
      <c r="M58" s="306">
        <v>254.9</v>
      </c>
      <c r="N58" s="306">
        <v>279.39999999999998</v>
      </c>
      <c r="O58" s="323">
        <v>288.10000000000002</v>
      </c>
    </row>
    <row r="59" spans="2:22" x14ac:dyDescent="0.25">
      <c r="B59" s="306" t="s">
        <v>300</v>
      </c>
      <c r="C59" s="306" t="s">
        <v>154</v>
      </c>
      <c r="D59" s="101" t="s">
        <v>91</v>
      </c>
      <c r="E59" s="319">
        <v>336.5</v>
      </c>
      <c r="F59" s="255">
        <v>0</v>
      </c>
      <c r="G59" s="319">
        <v>58.4</v>
      </c>
      <c r="H59" s="320">
        <v>86.5</v>
      </c>
      <c r="I59" s="306">
        <v>380.7</v>
      </c>
      <c r="J59" s="306">
        <v>333.9</v>
      </c>
      <c r="K59" s="321">
        <v>335.7</v>
      </c>
      <c r="L59" s="322">
        <v>353.8</v>
      </c>
      <c r="M59" s="306">
        <v>390.8</v>
      </c>
      <c r="N59" s="306">
        <v>385.2</v>
      </c>
      <c r="O59" s="323">
        <v>356.7</v>
      </c>
    </row>
    <row r="60" spans="2:22" x14ac:dyDescent="0.25">
      <c r="B60" s="306" t="s">
        <v>301</v>
      </c>
      <c r="C60" s="306" t="s">
        <v>154</v>
      </c>
      <c r="D60" s="101" t="s">
        <v>91</v>
      </c>
      <c r="E60" s="319">
        <v>81</v>
      </c>
      <c r="F60" s="255">
        <v>0</v>
      </c>
      <c r="G60" s="319">
        <v>58.2</v>
      </c>
      <c r="H60" s="320">
        <v>75.599999999999994</v>
      </c>
      <c r="I60" s="306">
        <v>76.400000000000006</v>
      </c>
      <c r="J60" s="306">
        <v>48</v>
      </c>
      <c r="K60" s="321">
        <v>72.3</v>
      </c>
      <c r="L60" s="322">
        <v>52.4</v>
      </c>
      <c r="M60" s="306">
        <v>45</v>
      </c>
      <c r="N60" s="306">
        <v>57.4</v>
      </c>
      <c r="O60" s="323">
        <v>58.7</v>
      </c>
    </row>
    <row r="61" spans="2:22" x14ac:dyDescent="0.25">
      <c r="B61" s="306" t="s">
        <v>302</v>
      </c>
      <c r="C61" s="306" t="s">
        <v>154</v>
      </c>
      <c r="D61" s="101" t="s">
        <v>91</v>
      </c>
      <c r="E61" s="319">
        <v>9.5</v>
      </c>
      <c r="F61" s="255">
        <v>0</v>
      </c>
      <c r="G61" s="319">
        <v>379.6</v>
      </c>
      <c r="H61" s="320">
        <v>363.8</v>
      </c>
      <c r="I61" s="306">
        <v>69.2</v>
      </c>
      <c r="J61" s="306">
        <v>71.5</v>
      </c>
      <c r="K61" s="321">
        <v>93.7</v>
      </c>
      <c r="L61" s="322">
        <v>74.7</v>
      </c>
      <c r="M61" s="306">
        <v>51.2</v>
      </c>
      <c r="N61" s="306">
        <v>38.200000000000003</v>
      </c>
      <c r="O61" s="323">
        <v>71.3</v>
      </c>
    </row>
    <row r="62" spans="2:22" x14ac:dyDescent="0.25">
      <c r="B62" s="306" t="s">
        <v>303</v>
      </c>
      <c r="C62" s="306" t="s">
        <v>154</v>
      </c>
      <c r="D62" s="101" t="s">
        <v>91</v>
      </c>
      <c r="E62" s="319">
        <v>40.9</v>
      </c>
      <c r="F62" s="255">
        <v>0</v>
      </c>
      <c r="G62" s="319">
        <v>37.799999999999997</v>
      </c>
      <c r="H62" s="320">
        <v>38.200000000000003</v>
      </c>
      <c r="I62" s="306">
        <v>25.6</v>
      </c>
      <c r="J62" s="306">
        <v>30.4</v>
      </c>
      <c r="K62" s="321">
        <v>32.700000000000003</v>
      </c>
      <c r="L62" s="322">
        <v>38.6</v>
      </c>
      <c r="M62" s="306">
        <v>37.799999999999997</v>
      </c>
      <c r="N62" s="306">
        <v>38.9</v>
      </c>
      <c r="O62" s="323">
        <v>72</v>
      </c>
    </row>
    <row r="63" spans="2:22" x14ac:dyDescent="0.25">
      <c r="B63" s="306" t="s">
        <v>304</v>
      </c>
      <c r="C63" s="306" t="s">
        <v>155</v>
      </c>
      <c r="D63" s="101" t="s">
        <v>91</v>
      </c>
      <c r="E63" s="319">
        <v>235.3</v>
      </c>
      <c r="F63" s="319">
        <v>244.4</v>
      </c>
      <c r="G63" s="319">
        <v>231.7</v>
      </c>
      <c r="H63" s="320">
        <v>234</v>
      </c>
      <c r="I63" s="306">
        <v>235.3</v>
      </c>
      <c r="J63" s="306">
        <v>224.7</v>
      </c>
      <c r="K63" s="321">
        <v>235.9</v>
      </c>
      <c r="L63" s="322">
        <v>216.2</v>
      </c>
      <c r="M63" s="306">
        <v>230.1</v>
      </c>
      <c r="N63" s="306">
        <v>203.1</v>
      </c>
      <c r="O63" s="323">
        <v>235.3</v>
      </c>
    </row>
    <row r="64" spans="2:22" x14ac:dyDescent="0.25">
      <c r="B64" s="306" t="s">
        <v>305</v>
      </c>
      <c r="C64" s="306" t="s">
        <v>159</v>
      </c>
      <c r="D64" s="101" t="s">
        <v>91</v>
      </c>
      <c r="E64" s="319">
        <v>170.9</v>
      </c>
      <c r="F64" s="255">
        <v>0</v>
      </c>
      <c r="G64" s="319">
        <v>219.5</v>
      </c>
      <c r="H64" s="320">
        <v>217.5</v>
      </c>
      <c r="I64" s="306">
        <v>219.4</v>
      </c>
      <c r="J64" s="306">
        <v>217.8</v>
      </c>
      <c r="K64" s="321">
        <v>227</v>
      </c>
      <c r="L64" s="322">
        <v>215.7</v>
      </c>
      <c r="M64" s="306">
        <v>206</v>
      </c>
      <c r="N64" s="306">
        <v>204.5</v>
      </c>
      <c r="O64" s="323">
        <v>222.4</v>
      </c>
    </row>
    <row r="65" spans="2:15" x14ac:dyDescent="0.25">
      <c r="B65" s="306" t="s">
        <v>306</v>
      </c>
      <c r="C65" s="306" t="s">
        <v>287</v>
      </c>
      <c r="D65" s="101" t="s">
        <v>91</v>
      </c>
      <c r="E65" s="319">
        <v>68.099999999999994</v>
      </c>
      <c r="F65" s="319">
        <v>62.3</v>
      </c>
      <c r="G65" s="319">
        <v>65</v>
      </c>
      <c r="H65" s="320">
        <v>66.8</v>
      </c>
      <c r="I65" s="306">
        <v>24.6</v>
      </c>
      <c r="J65" s="306">
        <v>50.2</v>
      </c>
      <c r="K65" s="321">
        <v>72.2</v>
      </c>
      <c r="L65" s="322">
        <v>67.3</v>
      </c>
      <c r="M65" s="306">
        <v>67.7</v>
      </c>
      <c r="N65" s="306">
        <v>56</v>
      </c>
      <c r="O65" s="323">
        <v>77</v>
      </c>
    </row>
    <row r="66" spans="2:15" x14ac:dyDescent="0.25">
      <c r="B66" s="306" t="s">
        <v>307</v>
      </c>
      <c r="C66" s="306" t="s">
        <v>287</v>
      </c>
      <c r="D66" s="101" t="s">
        <v>91</v>
      </c>
      <c r="E66" s="319">
        <v>85.3</v>
      </c>
      <c r="F66" s="319">
        <v>94.7</v>
      </c>
      <c r="G66" s="319">
        <v>120.5</v>
      </c>
      <c r="H66" s="320">
        <v>114.8</v>
      </c>
      <c r="I66" s="306">
        <v>66.900000000000006</v>
      </c>
      <c r="J66" s="306">
        <v>97.9</v>
      </c>
      <c r="K66" s="321">
        <v>115.4</v>
      </c>
      <c r="L66" s="322">
        <v>99.2</v>
      </c>
      <c r="M66" s="306">
        <v>89.8</v>
      </c>
      <c r="N66" s="306">
        <v>103.3</v>
      </c>
      <c r="O66" s="323">
        <v>97</v>
      </c>
    </row>
    <row r="67" spans="2:15" x14ac:dyDescent="0.25">
      <c r="B67" s="306" t="s">
        <v>308</v>
      </c>
      <c r="C67" s="306" t="s">
        <v>163</v>
      </c>
      <c r="D67" s="101" t="s">
        <v>91</v>
      </c>
      <c r="E67" s="319">
        <v>44.4</v>
      </c>
      <c r="F67" s="319">
        <v>52.5</v>
      </c>
      <c r="G67" s="319">
        <v>64.599999999999994</v>
      </c>
      <c r="H67" s="320">
        <v>72.400000000000006</v>
      </c>
      <c r="I67" s="306">
        <v>70.3</v>
      </c>
      <c r="J67" s="306">
        <v>70.7</v>
      </c>
      <c r="K67" s="321">
        <v>73.599999999999994</v>
      </c>
      <c r="L67" s="322">
        <v>66.900000000000006</v>
      </c>
      <c r="M67" s="306">
        <v>68.7</v>
      </c>
      <c r="N67" s="306">
        <v>73.599999999999994</v>
      </c>
      <c r="O67" s="323">
        <v>63</v>
      </c>
    </row>
    <row r="68" spans="2:15" x14ac:dyDescent="0.25">
      <c r="B68" s="306" t="s">
        <v>309</v>
      </c>
      <c r="C68" s="306" t="s">
        <v>163</v>
      </c>
      <c r="D68" s="101" t="s">
        <v>91</v>
      </c>
      <c r="E68" s="319">
        <v>48.8</v>
      </c>
      <c r="F68" s="319">
        <v>46.4</v>
      </c>
      <c r="G68" s="319">
        <v>46.3</v>
      </c>
      <c r="H68" s="320">
        <v>7.3</v>
      </c>
      <c r="I68" s="306">
        <v>0</v>
      </c>
      <c r="J68" s="306">
        <v>0</v>
      </c>
      <c r="K68" s="321">
        <v>2.6</v>
      </c>
      <c r="L68" s="322">
        <v>31.6</v>
      </c>
      <c r="M68" s="306">
        <v>38.299999999999997</v>
      </c>
      <c r="N68" s="306">
        <v>41.4</v>
      </c>
      <c r="O68" s="323">
        <v>54</v>
      </c>
    </row>
    <row r="69" spans="2:15" x14ac:dyDescent="0.25">
      <c r="B69" s="306" t="s">
        <v>310</v>
      </c>
      <c r="C69" s="306" t="s">
        <v>163</v>
      </c>
      <c r="D69" s="101" t="s">
        <v>91</v>
      </c>
      <c r="E69" s="319">
        <v>8.1</v>
      </c>
      <c r="F69" s="319">
        <v>0</v>
      </c>
      <c r="G69" s="319">
        <v>0</v>
      </c>
      <c r="H69" s="320">
        <v>0</v>
      </c>
      <c r="I69" s="306">
        <v>0</v>
      </c>
      <c r="J69" s="306">
        <v>0</v>
      </c>
      <c r="K69" s="321">
        <v>141.19999999999999</v>
      </c>
      <c r="L69" s="322">
        <v>156.9</v>
      </c>
      <c r="M69" s="306">
        <v>154.5</v>
      </c>
      <c r="N69" s="306">
        <v>175.7</v>
      </c>
      <c r="O69" s="323">
        <v>151.80000000000001</v>
      </c>
    </row>
    <row r="70" spans="2:15" x14ac:dyDescent="0.25">
      <c r="B70" s="306" t="s">
        <v>311</v>
      </c>
      <c r="C70" s="306" t="s">
        <v>163</v>
      </c>
      <c r="D70" s="101" t="s">
        <v>91</v>
      </c>
      <c r="E70" s="319">
        <v>796.5</v>
      </c>
      <c r="F70" s="319">
        <v>823.4</v>
      </c>
      <c r="G70" s="319">
        <v>774.9</v>
      </c>
      <c r="H70" s="320">
        <v>856.1</v>
      </c>
      <c r="I70" s="306">
        <v>842.9</v>
      </c>
      <c r="J70" s="306">
        <v>875.6</v>
      </c>
      <c r="K70" s="321">
        <v>819.8</v>
      </c>
      <c r="L70" s="322">
        <v>820.4</v>
      </c>
      <c r="M70" s="306">
        <v>815.4</v>
      </c>
      <c r="N70" s="306">
        <v>897.9</v>
      </c>
      <c r="O70" s="323">
        <v>785.1</v>
      </c>
    </row>
    <row r="71" spans="2:15" x14ac:dyDescent="0.25">
      <c r="B71" s="306" t="s">
        <v>312</v>
      </c>
      <c r="C71" s="306" t="s">
        <v>163</v>
      </c>
      <c r="D71" s="101" t="s">
        <v>91</v>
      </c>
      <c r="E71" s="319">
        <v>34.6</v>
      </c>
      <c r="F71" s="255">
        <v>0</v>
      </c>
      <c r="G71" s="319">
        <v>12.5</v>
      </c>
      <c r="H71" s="320">
        <v>14.4</v>
      </c>
      <c r="I71" s="306">
        <v>11.8</v>
      </c>
      <c r="J71" s="306">
        <v>13.3</v>
      </c>
      <c r="K71" s="321">
        <v>23.1</v>
      </c>
      <c r="L71" s="322">
        <v>28.4</v>
      </c>
      <c r="M71" s="306">
        <v>40.299999999999997</v>
      </c>
      <c r="N71" s="306">
        <v>41.8</v>
      </c>
      <c r="O71" s="323">
        <v>52.9</v>
      </c>
    </row>
    <row r="72" spans="2:15" x14ac:dyDescent="0.25">
      <c r="B72" s="306" t="s">
        <v>313</v>
      </c>
      <c r="C72" s="306" t="s">
        <v>162</v>
      </c>
      <c r="D72" s="101" t="s">
        <v>91</v>
      </c>
      <c r="E72" s="319">
        <v>406.4</v>
      </c>
      <c r="F72" s="319">
        <v>426.2</v>
      </c>
      <c r="G72" s="319">
        <v>421.4</v>
      </c>
      <c r="H72" s="320">
        <v>402.3</v>
      </c>
      <c r="I72" s="306">
        <v>414</v>
      </c>
      <c r="J72" s="306">
        <v>398.2</v>
      </c>
      <c r="K72" s="321">
        <v>404.1</v>
      </c>
      <c r="L72" s="322">
        <v>421.6</v>
      </c>
      <c r="M72" s="306">
        <v>415</v>
      </c>
      <c r="N72" s="306">
        <v>423.6</v>
      </c>
      <c r="O72" s="323">
        <v>460</v>
      </c>
    </row>
    <row r="73" spans="2:15" x14ac:dyDescent="0.25">
      <c r="B73" s="306" t="s">
        <v>314</v>
      </c>
      <c r="C73" s="306" t="s">
        <v>162</v>
      </c>
      <c r="D73" s="101" t="s">
        <v>91</v>
      </c>
      <c r="E73" s="319">
        <v>400.3</v>
      </c>
      <c r="F73" s="319">
        <v>432.2</v>
      </c>
      <c r="G73" s="319">
        <v>426.1</v>
      </c>
      <c r="H73" s="320">
        <v>448.5</v>
      </c>
      <c r="I73" s="306">
        <v>398.6</v>
      </c>
      <c r="J73" s="306">
        <v>431.5</v>
      </c>
      <c r="K73" s="321">
        <v>436.8</v>
      </c>
      <c r="L73" s="322">
        <v>442.3</v>
      </c>
      <c r="M73" s="306">
        <v>465.4</v>
      </c>
      <c r="N73" s="306">
        <v>434.3</v>
      </c>
      <c r="O73" s="323">
        <v>490.5</v>
      </c>
    </row>
    <row r="74" spans="2:15" x14ac:dyDescent="0.25">
      <c r="B74" s="306" t="s">
        <v>315</v>
      </c>
      <c r="C74" s="306" t="s">
        <v>168</v>
      </c>
      <c r="D74" s="101" t="s">
        <v>91</v>
      </c>
      <c r="E74" s="319">
        <v>0</v>
      </c>
      <c r="F74" s="255">
        <v>0</v>
      </c>
      <c r="G74" s="319">
        <v>0</v>
      </c>
      <c r="H74" s="320">
        <v>0</v>
      </c>
      <c r="I74" s="306">
        <v>0</v>
      </c>
      <c r="J74" s="306">
        <v>0</v>
      </c>
      <c r="K74" s="321">
        <v>0</v>
      </c>
      <c r="L74" s="322">
        <v>0</v>
      </c>
      <c r="M74" s="306">
        <v>0</v>
      </c>
      <c r="N74" s="306">
        <v>0</v>
      </c>
      <c r="O74" s="323">
        <v>120</v>
      </c>
    </row>
    <row r="75" spans="2:15" x14ac:dyDescent="0.25">
      <c r="B75" s="306" t="s">
        <v>316</v>
      </c>
      <c r="C75" s="306" t="s">
        <v>168</v>
      </c>
      <c r="D75" s="101" t="s">
        <v>91</v>
      </c>
      <c r="E75" s="319">
        <v>65.099999999999994</v>
      </c>
      <c r="F75" s="255">
        <v>0</v>
      </c>
      <c r="G75" s="319">
        <v>47.9</v>
      </c>
      <c r="H75" s="320">
        <v>141.69999999999999</v>
      </c>
      <c r="I75" s="306">
        <v>161.30000000000001</v>
      </c>
      <c r="J75" s="306">
        <v>252.5</v>
      </c>
      <c r="K75" s="321">
        <v>291.89999999999998</v>
      </c>
      <c r="L75" s="322">
        <v>314.10000000000002</v>
      </c>
      <c r="M75" s="306">
        <v>348.3</v>
      </c>
      <c r="N75" s="306">
        <v>275.5</v>
      </c>
      <c r="O75" s="323">
        <v>322</v>
      </c>
    </row>
    <row r="76" spans="2:15" x14ac:dyDescent="0.25">
      <c r="B76" s="306" t="s">
        <v>317</v>
      </c>
      <c r="C76" s="306" t="s">
        <v>168</v>
      </c>
      <c r="D76" s="101" t="s">
        <v>91</v>
      </c>
      <c r="E76" s="319">
        <v>164.9</v>
      </c>
      <c r="F76" s="255">
        <v>0</v>
      </c>
      <c r="G76" s="319">
        <v>221</v>
      </c>
      <c r="H76" s="320">
        <v>231.9</v>
      </c>
      <c r="I76" s="306">
        <v>218.8</v>
      </c>
      <c r="J76" s="306">
        <v>159.4</v>
      </c>
      <c r="K76" s="321">
        <v>207.1</v>
      </c>
      <c r="L76" s="322">
        <v>204.5</v>
      </c>
      <c r="M76" s="306">
        <v>178.6</v>
      </c>
      <c r="N76" s="306">
        <v>182</v>
      </c>
      <c r="O76" s="323">
        <v>129.6</v>
      </c>
    </row>
    <row r="77" spans="2:15" x14ac:dyDescent="0.25">
      <c r="B77" s="331" t="s">
        <v>318</v>
      </c>
      <c r="C77" s="306" t="s">
        <v>170</v>
      </c>
      <c r="D77" s="101" t="s">
        <v>91</v>
      </c>
      <c r="E77" s="319">
        <v>16</v>
      </c>
      <c r="F77" s="255">
        <v>0</v>
      </c>
      <c r="G77" s="255">
        <v>0</v>
      </c>
      <c r="H77" s="255">
        <v>0</v>
      </c>
      <c r="I77" s="255">
        <v>0</v>
      </c>
      <c r="J77" s="255">
        <v>0</v>
      </c>
      <c r="K77" s="255">
        <v>0</v>
      </c>
      <c r="L77" s="255">
        <v>0</v>
      </c>
      <c r="M77" s="255">
        <v>0</v>
      </c>
      <c r="N77" s="255">
        <v>0</v>
      </c>
      <c r="O77" s="255">
        <v>0</v>
      </c>
    </row>
    <row r="78" spans="2:15" x14ac:dyDescent="0.25">
      <c r="B78" s="306" t="s">
        <v>319</v>
      </c>
      <c r="C78" s="306" t="s">
        <v>170</v>
      </c>
      <c r="D78" s="101" t="s">
        <v>91</v>
      </c>
      <c r="E78" s="319">
        <v>220.1</v>
      </c>
      <c r="F78" s="319">
        <v>227.2</v>
      </c>
      <c r="G78" s="319">
        <v>220.9</v>
      </c>
      <c r="H78" s="320">
        <v>221.5</v>
      </c>
      <c r="I78" s="306">
        <v>220.2</v>
      </c>
      <c r="J78" s="306">
        <v>236.6</v>
      </c>
      <c r="K78" s="321">
        <v>218</v>
      </c>
      <c r="L78" s="322">
        <v>220.1</v>
      </c>
      <c r="M78" s="306">
        <v>231.5</v>
      </c>
      <c r="N78" s="306">
        <v>234.7</v>
      </c>
      <c r="O78" s="323">
        <v>220.1</v>
      </c>
    </row>
    <row r="79" spans="2:15" x14ac:dyDescent="0.25">
      <c r="B79" s="306" t="s">
        <v>320</v>
      </c>
      <c r="C79" s="306" t="s">
        <v>170</v>
      </c>
      <c r="D79" s="101" t="s">
        <v>91</v>
      </c>
      <c r="E79" s="319">
        <v>235.4</v>
      </c>
      <c r="F79" s="319">
        <v>246.8</v>
      </c>
      <c r="G79" s="319">
        <v>238.3</v>
      </c>
      <c r="H79" s="320">
        <v>235.2</v>
      </c>
      <c r="I79" s="306">
        <v>235.2</v>
      </c>
      <c r="J79" s="306">
        <v>247.2</v>
      </c>
      <c r="K79" s="321">
        <v>236.8</v>
      </c>
      <c r="L79" s="322">
        <v>254.4</v>
      </c>
      <c r="M79" s="306">
        <v>222.1</v>
      </c>
      <c r="N79" s="306">
        <v>197.4</v>
      </c>
      <c r="O79" s="323">
        <v>235.3</v>
      </c>
    </row>
    <row r="80" spans="2:15" x14ac:dyDescent="0.25">
      <c r="B80" s="306" t="s">
        <v>321</v>
      </c>
      <c r="C80" s="306" t="s">
        <v>170</v>
      </c>
      <c r="D80" s="101" t="s">
        <v>91</v>
      </c>
      <c r="E80" s="319">
        <v>0</v>
      </c>
      <c r="F80" s="255">
        <v>0</v>
      </c>
      <c r="G80" s="319">
        <v>0</v>
      </c>
      <c r="H80" s="320">
        <v>0</v>
      </c>
      <c r="I80" s="255">
        <v>0</v>
      </c>
      <c r="J80" s="255">
        <v>0</v>
      </c>
      <c r="K80" s="255">
        <v>0</v>
      </c>
      <c r="L80" s="255">
        <v>0</v>
      </c>
      <c r="M80" s="255">
        <v>0</v>
      </c>
      <c r="N80" s="255">
        <v>0</v>
      </c>
      <c r="O80" s="255">
        <v>0</v>
      </c>
    </row>
    <row r="81" spans="2:15" x14ac:dyDescent="0.25">
      <c r="B81" s="306" t="s">
        <v>322</v>
      </c>
      <c r="C81" s="306" t="s">
        <v>171</v>
      </c>
      <c r="D81" s="101" t="s">
        <v>91</v>
      </c>
      <c r="E81" s="319">
        <v>167.4</v>
      </c>
      <c r="F81" s="255">
        <v>0</v>
      </c>
      <c r="G81" s="319">
        <v>174.3</v>
      </c>
      <c r="H81" s="320">
        <v>166.1</v>
      </c>
      <c r="I81" s="306">
        <v>175.2</v>
      </c>
      <c r="J81" s="306">
        <v>181.9</v>
      </c>
      <c r="K81" s="321">
        <v>175.8</v>
      </c>
      <c r="L81" s="322">
        <v>185.6</v>
      </c>
      <c r="M81" s="306">
        <v>177.5</v>
      </c>
      <c r="N81" s="306">
        <v>172.9</v>
      </c>
      <c r="O81" s="323">
        <v>174.3</v>
      </c>
    </row>
    <row r="82" spans="2:15" x14ac:dyDescent="0.25">
      <c r="B82" s="306" t="s">
        <v>323</v>
      </c>
      <c r="C82" s="306" t="s">
        <v>171</v>
      </c>
      <c r="D82" s="101" t="s">
        <v>91</v>
      </c>
      <c r="E82" s="319">
        <v>417.6</v>
      </c>
      <c r="F82" s="255">
        <v>0</v>
      </c>
      <c r="G82" s="319">
        <v>446.2</v>
      </c>
      <c r="H82" s="320">
        <v>447.9</v>
      </c>
      <c r="I82" s="306">
        <v>462</v>
      </c>
      <c r="J82" s="306">
        <v>418.5</v>
      </c>
      <c r="K82" s="321">
        <v>469</v>
      </c>
      <c r="L82" s="322">
        <v>474.8</v>
      </c>
      <c r="M82" s="306">
        <v>509</v>
      </c>
      <c r="N82" s="306">
        <v>449.9</v>
      </c>
      <c r="O82" s="323">
        <v>397.7</v>
      </c>
    </row>
    <row r="83" spans="2:15" x14ac:dyDescent="0.25">
      <c r="B83" s="306" t="s">
        <v>324</v>
      </c>
      <c r="C83" s="306" t="s">
        <v>171</v>
      </c>
      <c r="D83" s="101" t="s">
        <v>91</v>
      </c>
      <c r="E83" s="319">
        <v>393.1</v>
      </c>
      <c r="F83" s="255">
        <v>0</v>
      </c>
      <c r="G83" s="319">
        <v>428.5</v>
      </c>
      <c r="H83" s="320">
        <v>437.9</v>
      </c>
      <c r="I83" s="306">
        <v>458</v>
      </c>
      <c r="J83" s="306">
        <v>463.8</v>
      </c>
      <c r="K83" s="321">
        <v>465.2</v>
      </c>
      <c r="L83" s="322">
        <v>491.3</v>
      </c>
      <c r="M83" s="306">
        <v>478.2</v>
      </c>
      <c r="N83" s="306">
        <v>483.3</v>
      </c>
      <c r="O83" s="323">
        <v>397.7</v>
      </c>
    </row>
    <row r="84" spans="2:15" x14ac:dyDescent="0.25">
      <c r="B84" s="306" t="s">
        <v>325</v>
      </c>
      <c r="C84" s="306" t="s">
        <v>173</v>
      </c>
      <c r="D84" s="101" t="s">
        <v>91</v>
      </c>
      <c r="E84" s="319">
        <v>253.5</v>
      </c>
      <c r="F84" s="255">
        <v>0</v>
      </c>
      <c r="G84" s="319">
        <v>204.4</v>
      </c>
      <c r="H84" s="320">
        <v>227.4</v>
      </c>
      <c r="I84" s="306">
        <v>208.6</v>
      </c>
      <c r="J84" s="306">
        <v>186.7</v>
      </c>
      <c r="K84" s="321">
        <v>200.5</v>
      </c>
      <c r="L84" s="322">
        <v>219.9</v>
      </c>
      <c r="M84" s="306">
        <v>230.8</v>
      </c>
      <c r="N84" s="306">
        <v>244.1</v>
      </c>
      <c r="O84" s="323">
        <v>366.7</v>
      </c>
    </row>
    <row r="85" spans="2:15" x14ac:dyDescent="0.25">
      <c r="B85" s="306" t="s">
        <v>326</v>
      </c>
      <c r="C85" s="306" t="s">
        <v>173</v>
      </c>
      <c r="D85" s="101" t="s">
        <v>91</v>
      </c>
      <c r="E85" s="319">
        <v>344.3</v>
      </c>
      <c r="F85" s="255">
        <v>0</v>
      </c>
      <c r="G85" s="319">
        <v>357.8</v>
      </c>
      <c r="H85" s="320">
        <v>356.2</v>
      </c>
      <c r="I85" s="306">
        <v>13.1</v>
      </c>
      <c r="J85" s="306">
        <v>0</v>
      </c>
      <c r="K85" s="321">
        <v>34.9</v>
      </c>
      <c r="L85" s="322">
        <v>179</v>
      </c>
      <c r="M85" s="306">
        <v>360.4</v>
      </c>
      <c r="N85" s="306">
        <v>304.7</v>
      </c>
      <c r="O85" s="323">
        <v>370.7</v>
      </c>
    </row>
    <row r="86" spans="2:15" x14ac:dyDescent="0.25">
      <c r="B86" s="306" t="s">
        <v>327</v>
      </c>
      <c r="C86" s="306" t="s">
        <v>173</v>
      </c>
      <c r="D86" s="101" t="s">
        <v>91</v>
      </c>
      <c r="E86" s="319">
        <v>34</v>
      </c>
      <c r="F86" s="255">
        <v>0</v>
      </c>
      <c r="G86" s="319">
        <v>42.9</v>
      </c>
      <c r="H86" s="320">
        <v>51.6</v>
      </c>
      <c r="I86" s="306">
        <v>31.5</v>
      </c>
      <c r="J86" s="306">
        <v>25.3</v>
      </c>
      <c r="K86" s="321">
        <v>34</v>
      </c>
      <c r="L86" s="322">
        <v>42.2</v>
      </c>
      <c r="M86" s="306">
        <v>41.2</v>
      </c>
      <c r="N86" s="306">
        <v>41.3</v>
      </c>
      <c r="O86" s="323">
        <v>52.8</v>
      </c>
    </row>
    <row r="87" spans="2:15" x14ac:dyDescent="0.25">
      <c r="B87" s="306" t="s">
        <v>328</v>
      </c>
      <c r="C87" s="306" t="s">
        <v>173</v>
      </c>
      <c r="D87" s="101" t="s">
        <v>91</v>
      </c>
      <c r="E87" s="319">
        <v>20.5</v>
      </c>
      <c r="F87" s="255">
        <v>0</v>
      </c>
      <c r="G87" s="319">
        <v>20</v>
      </c>
      <c r="H87" s="320">
        <v>16.2</v>
      </c>
      <c r="I87" s="306">
        <v>0</v>
      </c>
      <c r="J87" s="306">
        <v>0</v>
      </c>
      <c r="K87" s="321">
        <v>0</v>
      </c>
      <c r="L87" s="322">
        <v>0</v>
      </c>
      <c r="M87" s="306">
        <v>0</v>
      </c>
      <c r="N87" s="306">
        <v>0</v>
      </c>
      <c r="O87" s="323">
        <v>16</v>
      </c>
    </row>
    <row r="88" spans="2:15" x14ac:dyDescent="0.25">
      <c r="B88" s="306" t="s">
        <v>329</v>
      </c>
      <c r="C88" s="306" t="s">
        <v>175</v>
      </c>
      <c r="D88" s="101" t="s">
        <v>91</v>
      </c>
      <c r="E88" s="319">
        <v>248.7</v>
      </c>
      <c r="F88" s="319">
        <v>260</v>
      </c>
      <c r="G88" s="319">
        <v>253.5</v>
      </c>
      <c r="H88" s="320">
        <v>263.89999999999998</v>
      </c>
      <c r="I88" s="306">
        <v>289.8</v>
      </c>
      <c r="J88" s="306">
        <v>304.8</v>
      </c>
      <c r="K88" s="321">
        <v>332.4</v>
      </c>
      <c r="L88" s="322">
        <v>342.8</v>
      </c>
      <c r="M88" s="306">
        <v>322.60000000000002</v>
      </c>
      <c r="N88" s="306">
        <v>328.5</v>
      </c>
      <c r="O88" s="323">
        <v>321.10000000000002</v>
      </c>
    </row>
    <row r="89" spans="2:15" x14ac:dyDescent="0.25">
      <c r="B89" s="306" t="s">
        <v>330</v>
      </c>
      <c r="C89" s="306" t="s">
        <v>175</v>
      </c>
      <c r="D89" s="101" t="s">
        <v>91</v>
      </c>
      <c r="E89" s="319">
        <v>391.5</v>
      </c>
      <c r="F89" s="319">
        <v>397.8</v>
      </c>
      <c r="G89" s="319">
        <v>407</v>
      </c>
      <c r="H89" s="320">
        <v>406.1</v>
      </c>
      <c r="I89" s="306">
        <v>425.2</v>
      </c>
      <c r="J89" s="306">
        <v>386.7</v>
      </c>
      <c r="K89" s="321">
        <v>460</v>
      </c>
      <c r="L89" s="322">
        <v>472</v>
      </c>
      <c r="M89" s="306">
        <v>521.1</v>
      </c>
      <c r="N89" s="306">
        <v>455.6</v>
      </c>
      <c r="O89" s="323">
        <v>460</v>
      </c>
    </row>
    <row r="90" spans="2:15" x14ac:dyDescent="0.25">
      <c r="B90" s="306" t="s">
        <v>331</v>
      </c>
      <c r="C90" s="306" t="s">
        <v>175</v>
      </c>
      <c r="D90" s="101" t="s">
        <v>91</v>
      </c>
      <c r="E90" s="319">
        <v>397.8</v>
      </c>
      <c r="F90" s="255">
        <v>0</v>
      </c>
      <c r="G90" s="319">
        <v>396.9</v>
      </c>
      <c r="H90" s="320">
        <v>407.2</v>
      </c>
      <c r="I90" s="306">
        <v>402.8</v>
      </c>
      <c r="J90" s="306">
        <v>454</v>
      </c>
      <c r="K90" s="321">
        <v>460.1</v>
      </c>
      <c r="L90" s="322">
        <v>454.7</v>
      </c>
      <c r="M90" s="306">
        <v>490.3</v>
      </c>
      <c r="N90" s="306">
        <v>486.5</v>
      </c>
      <c r="O90" s="323">
        <v>460</v>
      </c>
    </row>
    <row r="91" spans="2:15" x14ac:dyDescent="0.25">
      <c r="B91" s="306" t="s">
        <v>332</v>
      </c>
      <c r="C91" s="306" t="s">
        <v>175</v>
      </c>
      <c r="D91" s="101" t="s">
        <v>91</v>
      </c>
      <c r="E91" s="319">
        <v>397.8</v>
      </c>
      <c r="F91" s="255">
        <v>0</v>
      </c>
      <c r="G91" s="319">
        <v>402.3</v>
      </c>
      <c r="H91" s="320">
        <v>405</v>
      </c>
      <c r="I91" s="306">
        <v>455.1</v>
      </c>
      <c r="J91" s="306">
        <v>468.4</v>
      </c>
      <c r="K91" s="321">
        <v>460.1</v>
      </c>
      <c r="L91" s="322">
        <v>479.6</v>
      </c>
      <c r="M91" s="306">
        <v>453.9</v>
      </c>
      <c r="N91" s="306">
        <v>507.5</v>
      </c>
      <c r="O91" s="323">
        <v>460</v>
      </c>
    </row>
    <row r="92" spans="2:15" x14ac:dyDescent="0.25">
      <c r="B92" s="306" t="s">
        <v>333</v>
      </c>
      <c r="C92" s="306" t="s">
        <v>175</v>
      </c>
      <c r="D92" s="101" t="s">
        <v>91</v>
      </c>
      <c r="E92" s="319">
        <v>0</v>
      </c>
      <c r="F92" s="255">
        <v>0</v>
      </c>
      <c r="G92" s="319">
        <v>17.100000000000001</v>
      </c>
      <c r="H92" s="320">
        <v>0</v>
      </c>
      <c r="I92" s="306">
        <v>0</v>
      </c>
      <c r="J92" s="306">
        <v>0</v>
      </c>
      <c r="K92" s="321">
        <v>0</v>
      </c>
      <c r="L92" s="322">
        <v>0</v>
      </c>
      <c r="M92" s="306">
        <v>0</v>
      </c>
      <c r="N92" s="306">
        <v>0</v>
      </c>
      <c r="O92" s="323">
        <v>332.1</v>
      </c>
    </row>
    <row r="93" spans="2:15" x14ac:dyDescent="0.25">
      <c r="B93" s="306" t="s">
        <v>334</v>
      </c>
      <c r="C93" s="306" t="s">
        <v>175</v>
      </c>
      <c r="D93" s="101" t="s">
        <v>91</v>
      </c>
      <c r="E93" s="319">
        <v>396.6</v>
      </c>
      <c r="F93" s="255">
        <v>0</v>
      </c>
      <c r="G93" s="319">
        <v>457.7</v>
      </c>
      <c r="H93" s="320">
        <v>472.9</v>
      </c>
      <c r="I93" s="306">
        <v>404.9</v>
      </c>
      <c r="J93" s="306">
        <v>491.6</v>
      </c>
      <c r="K93" s="321">
        <v>504.2</v>
      </c>
      <c r="L93" s="322">
        <v>505.3</v>
      </c>
      <c r="M93" s="306">
        <v>534.6</v>
      </c>
      <c r="N93" s="306">
        <v>506.1</v>
      </c>
      <c r="O93" s="323">
        <v>397.7</v>
      </c>
    </row>
    <row r="94" spans="2:15" x14ac:dyDescent="0.25">
      <c r="B94" s="306" t="s">
        <v>335</v>
      </c>
      <c r="C94" s="306" t="s">
        <v>175</v>
      </c>
      <c r="D94" s="101" t="s">
        <v>91</v>
      </c>
      <c r="E94" s="319">
        <v>397.7</v>
      </c>
      <c r="F94" s="255">
        <v>0</v>
      </c>
      <c r="G94" s="319">
        <v>441.6</v>
      </c>
      <c r="H94" s="320">
        <v>464.9</v>
      </c>
      <c r="I94" s="306">
        <v>492.1</v>
      </c>
      <c r="J94" s="306">
        <v>470.9</v>
      </c>
      <c r="K94" s="321">
        <v>566.6</v>
      </c>
      <c r="L94" s="322">
        <v>513.70000000000005</v>
      </c>
      <c r="M94" s="306">
        <v>535.70000000000005</v>
      </c>
      <c r="N94" s="306">
        <v>515.70000000000005</v>
      </c>
      <c r="O94" s="323">
        <v>397.7</v>
      </c>
    </row>
    <row r="95" spans="2:15" x14ac:dyDescent="0.25">
      <c r="B95" s="306" t="s">
        <v>336</v>
      </c>
      <c r="C95" s="306" t="s">
        <v>175</v>
      </c>
      <c r="D95" s="101" t="s">
        <v>91</v>
      </c>
      <c r="E95" s="319">
        <v>394.5</v>
      </c>
      <c r="F95" s="255">
        <v>0</v>
      </c>
      <c r="G95" s="319">
        <v>412.9</v>
      </c>
      <c r="H95" s="320">
        <v>401.2</v>
      </c>
      <c r="I95" s="306">
        <v>420.1</v>
      </c>
      <c r="J95" s="306">
        <v>397.5</v>
      </c>
      <c r="K95" s="321">
        <v>447.5</v>
      </c>
      <c r="L95" s="322">
        <v>474</v>
      </c>
      <c r="M95" s="306">
        <v>467.2</v>
      </c>
      <c r="N95" s="306">
        <v>447.4</v>
      </c>
      <c r="O95" s="323">
        <v>397.7</v>
      </c>
    </row>
    <row r="96" spans="2:15" x14ac:dyDescent="0.25">
      <c r="B96" s="306" t="s">
        <v>337</v>
      </c>
      <c r="C96" s="306" t="s">
        <v>177</v>
      </c>
      <c r="D96" s="101" t="s">
        <v>91</v>
      </c>
      <c r="E96" s="319">
        <v>91.1</v>
      </c>
      <c r="F96" s="255">
        <v>0</v>
      </c>
      <c r="G96" s="319">
        <v>99</v>
      </c>
      <c r="H96" s="320">
        <v>154.5</v>
      </c>
      <c r="I96" s="306">
        <v>85.6</v>
      </c>
      <c r="J96" s="306">
        <v>70</v>
      </c>
      <c r="K96" s="321">
        <v>73.099999999999994</v>
      </c>
      <c r="L96" s="322">
        <v>70.599999999999994</v>
      </c>
      <c r="M96" s="306">
        <v>79.7</v>
      </c>
      <c r="N96" s="306">
        <v>65</v>
      </c>
      <c r="O96" s="323">
        <v>121.5</v>
      </c>
    </row>
    <row r="97" spans="2:15" x14ac:dyDescent="0.25">
      <c r="B97" s="68"/>
      <c r="C97" s="68"/>
      <c r="D97" s="326"/>
      <c r="E97" s="68"/>
      <c r="F97" s="326"/>
      <c r="G97" s="327"/>
      <c r="H97" s="68"/>
      <c r="I97" s="68"/>
      <c r="J97" s="328"/>
      <c r="K97" s="329"/>
      <c r="L97" s="68"/>
      <c r="M97" s="68"/>
      <c r="N97" s="330"/>
    </row>
    <row r="98" spans="2:15" x14ac:dyDescent="0.25">
      <c r="B98" s="12" t="s">
        <v>351</v>
      </c>
      <c r="C98" s="68"/>
      <c r="D98" s="326"/>
      <c r="E98" s="68"/>
      <c r="F98" s="326"/>
      <c r="G98" s="327"/>
      <c r="H98" s="68"/>
      <c r="I98" s="68"/>
      <c r="J98" s="328"/>
      <c r="K98" s="329"/>
      <c r="L98" s="68"/>
      <c r="M98" s="68"/>
      <c r="N98" s="330"/>
    </row>
    <row r="99" spans="2:15" x14ac:dyDescent="0.25">
      <c r="B99" s="248" t="s">
        <v>352</v>
      </c>
    </row>
    <row r="101" spans="2:15" x14ac:dyDescent="0.25">
      <c r="B101" s="337" t="s">
        <v>543</v>
      </c>
    </row>
    <row r="102" spans="2:15" s="248" customFormat="1" x14ac:dyDescent="0.25">
      <c r="C102" s="318"/>
      <c r="D102" s="318"/>
      <c r="E102" s="318"/>
      <c r="F102" s="318"/>
      <c r="G102" s="318"/>
      <c r="H102" s="318"/>
      <c r="I102" s="318"/>
      <c r="J102" s="318"/>
    </row>
    <row r="103" spans="2:15" s="313" customFormat="1" x14ac:dyDescent="0.25">
      <c r="B103" s="532" t="s">
        <v>288</v>
      </c>
      <c r="C103" s="532" t="s">
        <v>194</v>
      </c>
      <c r="D103" s="525" t="s">
        <v>353</v>
      </c>
      <c r="E103" s="537" t="s">
        <v>97</v>
      </c>
      <c r="F103" s="538"/>
      <c r="G103" s="538"/>
      <c r="H103" s="538"/>
      <c r="I103" s="538"/>
      <c r="J103" s="538"/>
      <c r="K103" s="538"/>
      <c r="L103" s="538"/>
      <c r="M103" s="538"/>
      <c r="N103" s="538"/>
      <c r="O103" s="539"/>
    </row>
    <row r="104" spans="2:15" s="35" customFormat="1" x14ac:dyDescent="0.25">
      <c r="B104" s="532"/>
      <c r="C104" s="532"/>
      <c r="D104" s="526"/>
      <c r="E104" s="310" t="s">
        <v>286</v>
      </c>
      <c r="F104" s="361" t="s">
        <v>359</v>
      </c>
      <c r="G104" s="361" t="s">
        <v>94</v>
      </c>
      <c r="H104" s="361" t="s">
        <v>350</v>
      </c>
      <c r="I104" s="310" t="s">
        <v>85</v>
      </c>
      <c r="J104" s="426" t="s">
        <v>86</v>
      </c>
      <c r="K104" s="426" t="s">
        <v>87</v>
      </c>
      <c r="L104" s="426" t="s">
        <v>88</v>
      </c>
      <c r="M104" s="426" t="s">
        <v>89</v>
      </c>
      <c r="N104" s="426" t="s">
        <v>90</v>
      </c>
      <c r="O104" s="310" t="s">
        <v>95</v>
      </c>
    </row>
    <row r="105" spans="2:15" s="35" customFormat="1" x14ac:dyDescent="0.25">
      <c r="B105" s="331" t="s">
        <v>289</v>
      </c>
      <c r="C105" s="306" t="s">
        <v>144</v>
      </c>
      <c r="D105" s="101" t="s">
        <v>91</v>
      </c>
      <c r="E105" s="319">
        <v>175.7</v>
      </c>
      <c r="F105" s="319">
        <v>216.2</v>
      </c>
      <c r="G105" s="319">
        <v>244.3</v>
      </c>
      <c r="H105" s="320">
        <v>257.7</v>
      </c>
      <c r="I105" s="306">
        <v>176.8</v>
      </c>
      <c r="J105" s="306">
        <v>176.5</v>
      </c>
      <c r="K105" s="321">
        <v>261.7</v>
      </c>
      <c r="L105" s="322">
        <v>217.3</v>
      </c>
      <c r="M105" s="306">
        <v>228.8</v>
      </c>
      <c r="N105" s="306">
        <v>210.4</v>
      </c>
      <c r="O105" s="323">
        <v>206.5</v>
      </c>
    </row>
    <row r="106" spans="2:15" s="35" customFormat="1" x14ac:dyDescent="0.25">
      <c r="B106" s="331" t="s">
        <v>290</v>
      </c>
      <c r="C106" s="306" t="s">
        <v>144</v>
      </c>
      <c r="D106" s="101" t="s">
        <v>91</v>
      </c>
      <c r="E106" s="319">
        <v>362.2</v>
      </c>
      <c r="F106" s="255">
        <v>0</v>
      </c>
      <c r="G106" s="319">
        <v>419.7</v>
      </c>
      <c r="H106" s="320">
        <v>425.6</v>
      </c>
      <c r="I106" s="306">
        <v>395.6</v>
      </c>
      <c r="J106" s="306">
        <v>395.1</v>
      </c>
      <c r="K106" s="321">
        <v>474.6</v>
      </c>
      <c r="L106" s="322">
        <v>434.9</v>
      </c>
      <c r="M106" s="306">
        <v>383.5</v>
      </c>
      <c r="N106" s="306">
        <v>356.3</v>
      </c>
      <c r="O106" s="323">
        <v>428.6</v>
      </c>
    </row>
    <row r="107" spans="2:15" s="35" customFormat="1" x14ac:dyDescent="0.25">
      <c r="B107" s="331" t="s">
        <v>295</v>
      </c>
      <c r="C107" s="306" t="s">
        <v>153</v>
      </c>
      <c r="D107" s="101" t="s">
        <v>91</v>
      </c>
      <c r="E107" s="319">
        <v>166.1</v>
      </c>
      <c r="F107" s="319">
        <v>178</v>
      </c>
      <c r="G107" s="319">
        <v>202.3</v>
      </c>
      <c r="H107" s="320">
        <v>210.6</v>
      </c>
      <c r="I107" s="306">
        <v>207.2</v>
      </c>
      <c r="J107" s="306">
        <v>193</v>
      </c>
      <c r="K107" s="321">
        <v>263.8</v>
      </c>
      <c r="L107" s="322">
        <v>205.5</v>
      </c>
      <c r="M107" s="306">
        <v>188.7</v>
      </c>
      <c r="N107" s="306">
        <v>122.5</v>
      </c>
      <c r="O107" s="323">
        <v>133.4</v>
      </c>
    </row>
    <row r="108" spans="2:15" s="35" customFormat="1" x14ac:dyDescent="0.25">
      <c r="B108" s="331" t="s">
        <v>296</v>
      </c>
      <c r="C108" s="306" t="s">
        <v>154</v>
      </c>
      <c r="D108" s="101" t="s">
        <v>91</v>
      </c>
      <c r="E108" s="319">
        <v>832.6</v>
      </c>
      <c r="F108" s="319">
        <v>938.3</v>
      </c>
      <c r="G108" s="319">
        <v>962</v>
      </c>
      <c r="H108" s="320">
        <v>870.8</v>
      </c>
      <c r="I108" s="306">
        <v>641.70000000000005</v>
      </c>
      <c r="J108" s="306">
        <v>541.5</v>
      </c>
      <c r="K108" s="321">
        <v>789.5</v>
      </c>
      <c r="L108" s="322">
        <v>717</v>
      </c>
      <c r="M108" s="306">
        <v>703</v>
      </c>
      <c r="N108" s="306">
        <v>660.7</v>
      </c>
      <c r="O108" s="323">
        <v>555.9</v>
      </c>
    </row>
    <row r="109" spans="2:15" s="35" customFormat="1" x14ac:dyDescent="0.25">
      <c r="B109" s="331" t="s">
        <v>299</v>
      </c>
      <c r="C109" s="306" t="s">
        <v>154</v>
      </c>
      <c r="D109" s="101" t="s">
        <v>91</v>
      </c>
      <c r="E109" s="319">
        <v>65</v>
      </c>
      <c r="F109" s="319">
        <v>62.1</v>
      </c>
      <c r="G109" s="319">
        <v>85.9</v>
      </c>
      <c r="H109" s="320">
        <v>55.1</v>
      </c>
      <c r="I109" s="306">
        <v>64.400000000000006</v>
      </c>
      <c r="J109" s="306">
        <v>59.5</v>
      </c>
      <c r="K109" s="321">
        <v>58.6</v>
      </c>
      <c r="L109" s="322">
        <v>56.1</v>
      </c>
      <c r="M109" s="306">
        <v>60.5</v>
      </c>
      <c r="N109" s="306">
        <v>58</v>
      </c>
      <c r="O109" s="323">
        <v>53.5</v>
      </c>
    </row>
    <row r="110" spans="2:15" s="35" customFormat="1" x14ac:dyDescent="0.25">
      <c r="B110" s="331" t="s">
        <v>301</v>
      </c>
      <c r="C110" s="306" t="s">
        <v>154</v>
      </c>
      <c r="D110" s="101" t="s">
        <v>91</v>
      </c>
      <c r="E110" s="319">
        <v>206.9</v>
      </c>
      <c r="F110" s="319">
        <v>131.69999999999999</v>
      </c>
      <c r="G110" s="319">
        <v>149.30000000000001</v>
      </c>
      <c r="H110" s="320">
        <v>222.1</v>
      </c>
      <c r="I110" s="306">
        <v>195.6</v>
      </c>
      <c r="J110" s="306">
        <v>123.4</v>
      </c>
      <c r="K110" s="321">
        <v>184.7</v>
      </c>
      <c r="L110" s="322">
        <v>134</v>
      </c>
      <c r="M110" s="306">
        <v>114.9</v>
      </c>
      <c r="N110" s="306">
        <v>146.9</v>
      </c>
      <c r="O110" s="323">
        <v>88.5</v>
      </c>
    </row>
    <row r="111" spans="2:15" s="35" customFormat="1" x14ac:dyDescent="0.25">
      <c r="B111" s="331" t="s">
        <v>302</v>
      </c>
      <c r="C111" s="306" t="s">
        <v>154</v>
      </c>
      <c r="D111" s="101" t="s">
        <v>91</v>
      </c>
      <c r="E111" s="319">
        <v>24.2</v>
      </c>
      <c r="F111" s="319">
        <v>128.80000000000001</v>
      </c>
      <c r="G111" s="319">
        <v>148.9</v>
      </c>
      <c r="H111" s="320">
        <v>193.2</v>
      </c>
      <c r="I111" s="306">
        <v>177</v>
      </c>
      <c r="J111" s="306">
        <v>182.7</v>
      </c>
      <c r="K111" s="321">
        <v>239.4</v>
      </c>
      <c r="L111" s="322">
        <v>190.8</v>
      </c>
      <c r="M111" s="306">
        <v>130.69999999999999</v>
      </c>
      <c r="N111" s="306">
        <v>97.7</v>
      </c>
      <c r="O111" s="323">
        <v>110.2</v>
      </c>
    </row>
    <row r="112" spans="2:15" s="35" customFormat="1" x14ac:dyDescent="0.25">
      <c r="B112" s="331" t="s">
        <v>300</v>
      </c>
      <c r="C112" s="306" t="s">
        <v>154</v>
      </c>
      <c r="D112" s="101" t="s">
        <v>91</v>
      </c>
      <c r="E112" s="319">
        <v>24.3</v>
      </c>
      <c r="F112" s="255">
        <v>0</v>
      </c>
      <c r="G112" s="319">
        <v>40.700000000000003</v>
      </c>
      <c r="H112" s="320">
        <v>39.799999999999997</v>
      </c>
      <c r="I112" s="306">
        <v>38.6</v>
      </c>
      <c r="J112" s="306">
        <v>26.8</v>
      </c>
      <c r="K112" s="321">
        <v>33.299999999999997</v>
      </c>
      <c r="L112" s="322">
        <v>33.200000000000003</v>
      </c>
      <c r="M112" s="306">
        <v>39.299999999999997</v>
      </c>
      <c r="N112" s="306">
        <v>39.799999999999997</v>
      </c>
      <c r="O112" s="323">
        <v>37.799999999999997</v>
      </c>
    </row>
    <row r="113" spans="2:15" s="35" customFormat="1" x14ac:dyDescent="0.25">
      <c r="B113" s="331" t="s">
        <v>338</v>
      </c>
      <c r="C113" s="306" t="s">
        <v>154</v>
      </c>
      <c r="D113" s="101" t="s">
        <v>91</v>
      </c>
      <c r="E113" s="319">
        <v>103.6</v>
      </c>
      <c r="F113" s="255">
        <v>0</v>
      </c>
      <c r="G113" s="319">
        <v>96.9</v>
      </c>
      <c r="H113" s="320">
        <v>95.8</v>
      </c>
      <c r="I113" s="306">
        <v>65.599999999999994</v>
      </c>
      <c r="J113" s="306">
        <v>77.599999999999994</v>
      </c>
      <c r="K113" s="321">
        <v>83.6</v>
      </c>
      <c r="L113" s="322">
        <v>102.3</v>
      </c>
      <c r="M113" s="306">
        <v>96.5</v>
      </c>
      <c r="N113" s="306">
        <v>99.4</v>
      </c>
      <c r="O113" s="323">
        <v>105.2</v>
      </c>
    </row>
    <row r="114" spans="2:15" s="35" customFormat="1" x14ac:dyDescent="0.25">
      <c r="B114" s="331" t="s">
        <v>305</v>
      </c>
      <c r="C114" s="306" t="s">
        <v>159</v>
      </c>
      <c r="D114" s="101" t="s">
        <v>91</v>
      </c>
      <c r="E114" s="319">
        <v>40.200000000000003</v>
      </c>
      <c r="F114" s="319">
        <v>84.3</v>
      </c>
      <c r="G114" s="319">
        <v>82.3</v>
      </c>
      <c r="H114" s="320">
        <v>104.4</v>
      </c>
      <c r="I114" s="306">
        <v>104.4</v>
      </c>
      <c r="J114" s="306">
        <v>87.7</v>
      </c>
      <c r="K114" s="321">
        <v>107.9</v>
      </c>
      <c r="L114" s="322">
        <v>89.3</v>
      </c>
      <c r="M114" s="306">
        <v>68</v>
      </c>
      <c r="N114" s="306">
        <v>78</v>
      </c>
      <c r="O114" s="323">
        <v>61.7</v>
      </c>
    </row>
    <row r="115" spans="2:15" s="35" customFormat="1" ht="31.5" x14ac:dyDescent="0.25">
      <c r="B115" s="486" t="s">
        <v>339</v>
      </c>
      <c r="C115" s="306" t="s">
        <v>287</v>
      </c>
      <c r="D115" s="101" t="s">
        <v>91</v>
      </c>
      <c r="E115" s="319">
        <v>28.2</v>
      </c>
      <c r="F115" s="319">
        <v>20.2</v>
      </c>
      <c r="G115" s="319">
        <v>28.6</v>
      </c>
      <c r="H115" s="320">
        <v>28.3</v>
      </c>
      <c r="I115" s="306">
        <v>18.2</v>
      </c>
      <c r="J115" s="306">
        <v>23.2</v>
      </c>
      <c r="K115" s="321">
        <v>36.299999999999997</v>
      </c>
      <c r="L115" s="322">
        <v>29.6</v>
      </c>
      <c r="M115" s="306">
        <v>33.5</v>
      </c>
      <c r="N115" s="306">
        <v>24</v>
      </c>
      <c r="O115" s="323">
        <v>33.1</v>
      </c>
    </row>
    <row r="116" spans="2:15" s="35" customFormat="1" x14ac:dyDescent="0.25">
      <c r="B116" s="331" t="s">
        <v>307</v>
      </c>
      <c r="C116" s="306" t="s">
        <v>287</v>
      </c>
      <c r="D116" s="101" t="s">
        <v>91</v>
      </c>
      <c r="E116" s="319">
        <v>85.3</v>
      </c>
      <c r="F116" s="319">
        <v>94.7</v>
      </c>
      <c r="G116" s="319">
        <v>120.5</v>
      </c>
      <c r="H116" s="320">
        <v>114.8</v>
      </c>
      <c r="I116" s="306">
        <v>66.900000000000006</v>
      </c>
      <c r="J116" s="306">
        <v>97.9</v>
      </c>
      <c r="K116" s="321">
        <v>115.4</v>
      </c>
      <c r="L116" s="322">
        <v>99.2</v>
      </c>
      <c r="M116" s="306">
        <v>89.8</v>
      </c>
      <c r="N116" s="306">
        <v>103.3</v>
      </c>
      <c r="O116" s="323">
        <v>98.9</v>
      </c>
    </row>
    <row r="117" spans="2:15" s="35" customFormat="1" x14ac:dyDescent="0.25">
      <c r="B117" s="331" t="s">
        <v>308</v>
      </c>
      <c r="C117" s="306" t="s">
        <v>163</v>
      </c>
      <c r="D117" s="101" t="s">
        <v>91</v>
      </c>
      <c r="E117" s="319">
        <v>44.4</v>
      </c>
      <c r="F117" s="319">
        <v>52.5</v>
      </c>
      <c r="G117" s="319">
        <v>64.599999999999994</v>
      </c>
      <c r="H117" s="320">
        <v>72.400000000000006</v>
      </c>
      <c r="I117" s="306">
        <v>70.3</v>
      </c>
      <c r="J117" s="306">
        <v>70.7</v>
      </c>
      <c r="K117" s="321">
        <v>73.599999999999994</v>
      </c>
      <c r="L117" s="322">
        <v>66.900000000000006</v>
      </c>
      <c r="M117" s="306">
        <v>68.7</v>
      </c>
      <c r="N117" s="306">
        <v>73.599999999999994</v>
      </c>
      <c r="O117" s="323">
        <v>49.1</v>
      </c>
    </row>
    <row r="118" spans="2:15" s="35" customFormat="1" x14ac:dyDescent="0.25">
      <c r="B118" s="331" t="s">
        <v>309</v>
      </c>
      <c r="C118" s="306" t="s">
        <v>163</v>
      </c>
      <c r="D118" s="101" t="s">
        <v>91</v>
      </c>
      <c r="E118" s="319">
        <v>48.8</v>
      </c>
      <c r="F118" s="319">
        <v>46.4</v>
      </c>
      <c r="G118" s="319">
        <v>46.3</v>
      </c>
      <c r="H118" s="320">
        <v>7.3</v>
      </c>
      <c r="I118" s="306">
        <v>0</v>
      </c>
      <c r="J118" s="306">
        <v>0</v>
      </c>
      <c r="K118" s="321">
        <v>2.6</v>
      </c>
      <c r="L118" s="322">
        <v>31.6</v>
      </c>
      <c r="M118" s="306">
        <v>38.299999999999997</v>
      </c>
      <c r="N118" s="306">
        <v>41.4</v>
      </c>
      <c r="O118" s="323">
        <v>37.5</v>
      </c>
    </row>
    <row r="119" spans="2:15" s="35" customFormat="1" x14ac:dyDescent="0.25">
      <c r="B119" s="331" t="s">
        <v>312</v>
      </c>
      <c r="C119" s="306" t="s">
        <v>163</v>
      </c>
      <c r="D119" s="101" t="s">
        <v>91</v>
      </c>
      <c r="E119" s="319">
        <v>34.6</v>
      </c>
      <c r="F119" s="255">
        <v>0</v>
      </c>
      <c r="G119" s="319">
        <v>12.5</v>
      </c>
      <c r="H119" s="320">
        <v>14.4</v>
      </c>
      <c r="I119" s="306">
        <v>11.8</v>
      </c>
      <c r="J119" s="306">
        <v>13.3</v>
      </c>
      <c r="K119" s="321">
        <v>23.1</v>
      </c>
      <c r="L119" s="322">
        <v>44.9</v>
      </c>
      <c r="M119" s="306">
        <v>40.299999999999997</v>
      </c>
      <c r="N119" s="306">
        <v>41.8</v>
      </c>
      <c r="O119" s="323">
        <v>57.5</v>
      </c>
    </row>
    <row r="120" spans="2:15" s="35" customFormat="1" x14ac:dyDescent="0.25">
      <c r="B120" s="331" t="s">
        <v>316</v>
      </c>
      <c r="C120" s="306" t="s">
        <v>168</v>
      </c>
      <c r="D120" s="101" t="s">
        <v>91</v>
      </c>
      <c r="E120" s="319">
        <v>151.6</v>
      </c>
      <c r="F120" s="255">
        <v>0</v>
      </c>
      <c r="G120" s="319">
        <v>73.8</v>
      </c>
      <c r="H120" s="320">
        <v>258.8</v>
      </c>
      <c r="I120" s="306">
        <v>327.5</v>
      </c>
      <c r="J120" s="306">
        <v>374.7</v>
      </c>
      <c r="K120" s="321">
        <v>404.6</v>
      </c>
      <c r="L120" s="322">
        <v>570.70000000000005</v>
      </c>
      <c r="M120" s="306">
        <v>626.9</v>
      </c>
      <c r="N120" s="306">
        <v>561.70000000000005</v>
      </c>
      <c r="O120" s="323">
        <v>586.70000000000005</v>
      </c>
    </row>
    <row r="121" spans="2:15" s="35" customFormat="1" x14ac:dyDescent="0.25">
      <c r="B121" s="331" t="s">
        <v>317</v>
      </c>
      <c r="C121" s="306" t="s">
        <v>168</v>
      </c>
      <c r="D121" s="101" t="s">
        <v>91</v>
      </c>
      <c r="E121" s="319">
        <v>344</v>
      </c>
      <c r="F121" s="255">
        <v>0</v>
      </c>
      <c r="G121" s="319">
        <v>494.3</v>
      </c>
      <c r="H121" s="320">
        <v>491.6</v>
      </c>
      <c r="I121" s="306">
        <v>500.8</v>
      </c>
      <c r="J121" s="306">
        <v>355.1</v>
      </c>
      <c r="K121" s="321">
        <v>455</v>
      </c>
      <c r="L121" s="322">
        <v>407.6</v>
      </c>
      <c r="M121" s="306">
        <v>368.1</v>
      </c>
      <c r="N121" s="306">
        <v>339.9</v>
      </c>
      <c r="O121" s="323">
        <v>319.2</v>
      </c>
    </row>
    <row r="122" spans="2:15" s="35" customFormat="1" x14ac:dyDescent="0.25">
      <c r="B122" s="331" t="s">
        <v>340</v>
      </c>
      <c r="C122" s="306" t="s">
        <v>171</v>
      </c>
      <c r="D122" s="101" t="s">
        <v>91</v>
      </c>
      <c r="E122" s="319">
        <v>0</v>
      </c>
      <c r="F122" s="319">
        <v>0</v>
      </c>
      <c r="G122" s="319">
        <v>0</v>
      </c>
      <c r="H122" s="320">
        <v>0</v>
      </c>
      <c r="I122" s="255">
        <v>0</v>
      </c>
      <c r="J122" s="255">
        <v>0</v>
      </c>
      <c r="K122" s="255">
        <v>0</v>
      </c>
      <c r="L122" s="255">
        <v>0</v>
      </c>
      <c r="M122" s="255">
        <v>0</v>
      </c>
      <c r="N122" s="255">
        <v>0</v>
      </c>
      <c r="O122" s="255">
        <v>0</v>
      </c>
    </row>
    <row r="123" spans="2:15" s="35" customFormat="1" x14ac:dyDescent="0.25">
      <c r="B123" s="331" t="s">
        <v>325</v>
      </c>
      <c r="C123" s="306" t="s">
        <v>173</v>
      </c>
      <c r="D123" s="101" t="s">
        <v>91</v>
      </c>
      <c r="E123" s="319">
        <v>77.599999999999994</v>
      </c>
      <c r="F123" s="319">
        <v>52.5</v>
      </c>
      <c r="G123" s="319">
        <v>34.9</v>
      </c>
      <c r="H123" s="320">
        <v>9.6999999999999993</v>
      </c>
      <c r="I123" s="306">
        <v>6</v>
      </c>
      <c r="J123" s="306">
        <v>0</v>
      </c>
      <c r="K123" s="321">
        <v>0</v>
      </c>
      <c r="L123" s="322">
        <v>0</v>
      </c>
      <c r="M123" s="306">
        <v>6.9</v>
      </c>
      <c r="N123" s="306">
        <v>33.4</v>
      </c>
      <c r="O123" s="323">
        <v>7.6</v>
      </c>
    </row>
    <row r="124" spans="2:15" s="35" customFormat="1" x14ac:dyDescent="0.25">
      <c r="B124" s="331" t="s">
        <v>326</v>
      </c>
      <c r="C124" s="306" t="s">
        <v>173</v>
      </c>
      <c r="D124" s="101" t="s">
        <v>91</v>
      </c>
      <c r="E124" s="319">
        <v>146.19999999999999</v>
      </c>
      <c r="F124" s="319">
        <v>176.9</v>
      </c>
      <c r="G124" s="319">
        <v>178.6</v>
      </c>
      <c r="H124" s="320">
        <v>139.5</v>
      </c>
      <c r="I124" s="306">
        <v>37.4</v>
      </c>
      <c r="J124" s="306">
        <v>31.7</v>
      </c>
      <c r="K124" s="321">
        <v>42.5</v>
      </c>
      <c r="L124" s="338">
        <v>148.5</v>
      </c>
      <c r="M124" s="306">
        <v>48.7</v>
      </c>
      <c r="N124" s="306">
        <v>50.8</v>
      </c>
      <c r="O124" s="323">
        <v>36</v>
      </c>
    </row>
    <row r="125" spans="2:15" s="35" customFormat="1" x14ac:dyDescent="0.25">
      <c r="B125" s="331" t="s">
        <v>327</v>
      </c>
      <c r="C125" s="306" t="s">
        <v>173</v>
      </c>
      <c r="D125" s="101" t="s">
        <v>91</v>
      </c>
      <c r="E125" s="319">
        <v>38.4</v>
      </c>
      <c r="F125" s="319">
        <v>49.6</v>
      </c>
      <c r="G125" s="319">
        <v>50.2</v>
      </c>
      <c r="H125" s="320">
        <v>58.9</v>
      </c>
      <c r="I125" s="306">
        <v>33</v>
      </c>
      <c r="J125" s="306">
        <v>0</v>
      </c>
      <c r="K125" s="321">
        <v>34.9</v>
      </c>
      <c r="L125" s="322">
        <v>58.6</v>
      </c>
      <c r="M125" s="306">
        <v>124.9</v>
      </c>
      <c r="N125" s="306">
        <v>130</v>
      </c>
      <c r="O125" s="323">
        <v>98.8</v>
      </c>
    </row>
    <row r="126" spans="2:15" s="35" customFormat="1" x14ac:dyDescent="0.25">
      <c r="B126" s="331" t="s">
        <v>337</v>
      </c>
      <c r="C126" s="306" t="s">
        <v>177</v>
      </c>
      <c r="D126" s="101" t="s">
        <v>91</v>
      </c>
      <c r="E126" s="319">
        <v>234</v>
      </c>
      <c r="F126" s="255">
        <v>0</v>
      </c>
      <c r="G126" s="319">
        <v>275.7</v>
      </c>
      <c r="H126" s="320">
        <v>426.2</v>
      </c>
      <c r="I126" s="306">
        <v>236.5</v>
      </c>
      <c r="J126" s="306">
        <v>202.2</v>
      </c>
      <c r="K126" s="321">
        <v>204</v>
      </c>
      <c r="L126" s="322">
        <v>238.8</v>
      </c>
      <c r="M126" s="306">
        <v>209.4</v>
      </c>
      <c r="N126" s="306">
        <v>174.6</v>
      </c>
      <c r="O126" s="323">
        <v>176</v>
      </c>
    </row>
    <row r="127" spans="2:15" x14ac:dyDescent="0.25">
      <c r="D127" s="12"/>
    </row>
    <row r="128" spans="2:15" x14ac:dyDescent="0.25">
      <c r="B128" s="12" t="s">
        <v>351</v>
      </c>
      <c r="D128" s="12"/>
    </row>
    <row r="129" spans="2:4" x14ac:dyDescent="0.25">
      <c r="B129" s="248" t="s">
        <v>352</v>
      </c>
      <c r="D129" s="12"/>
    </row>
    <row r="130" spans="2:4" x14ac:dyDescent="0.25">
      <c r="D130" s="12"/>
    </row>
    <row r="131" spans="2:4" x14ac:dyDescent="0.25">
      <c r="D131" s="12"/>
    </row>
    <row r="132" spans="2:4" x14ac:dyDescent="0.25">
      <c r="D132" s="12"/>
    </row>
    <row r="133" spans="2:4" x14ac:dyDescent="0.25">
      <c r="D133" s="12"/>
    </row>
    <row r="134" spans="2:4" x14ac:dyDescent="0.25">
      <c r="D134" s="12"/>
    </row>
    <row r="135" spans="2:4" x14ac:dyDescent="0.25">
      <c r="D135" s="12"/>
    </row>
    <row r="136" spans="2:4" x14ac:dyDescent="0.25">
      <c r="D136" s="12"/>
    </row>
    <row r="137" spans="2:4" x14ac:dyDescent="0.25">
      <c r="D137" s="12"/>
    </row>
    <row r="138" spans="2:4" x14ac:dyDescent="0.25">
      <c r="D138" s="12"/>
    </row>
    <row r="139" spans="2:4" x14ac:dyDescent="0.25">
      <c r="D139" s="12"/>
    </row>
    <row r="140" spans="2:4" x14ac:dyDescent="0.25">
      <c r="D140" s="12"/>
    </row>
    <row r="141" spans="2:4" x14ac:dyDescent="0.25">
      <c r="D141" s="12"/>
    </row>
    <row r="142" spans="2:4" x14ac:dyDescent="0.25">
      <c r="D142" s="12"/>
    </row>
    <row r="143" spans="2:4" x14ac:dyDescent="0.25">
      <c r="D143" s="12"/>
    </row>
    <row r="144" spans="2:4" x14ac:dyDescent="0.25">
      <c r="D144" s="12"/>
    </row>
    <row r="145" spans="4:4" x14ac:dyDescent="0.25">
      <c r="D145" s="12"/>
    </row>
    <row r="146" spans="4:4" x14ac:dyDescent="0.25">
      <c r="D146" s="12"/>
    </row>
    <row r="147" spans="4:4" x14ac:dyDescent="0.25">
      <c r="D147" s="12"/>
    </row>
    <row r="148" spans="4:4" x14ac:dyDescent="0.25">
      <c r="D148" s="12"/>
    </row>
    <row r="149" spans="4:4" x14ac:dyDescent="0.25">
      <c r="D149" s="12"/>
    </row>
    <row r="150" spans="4:4" x14ac:dyDescent="0.25">
      <c r="D150" s="12"/>
    </row>
    <row r="151" spans="4:4" x14ac:dyDescent="0.25">
      <c r="D151" s="12"/>
    </row>
    <row r="152" spans="4:4" x14ac:dyDescent="0.25">
      <c r="D152" s="12"/>
    </row>
    <row r="153" spans="4:4" x14ac:dyDescent="0.25">
      <c r="D153" s="12"/>
    </row>
  </sheetData>
  <mergeCells count="14">
    <mergeCell ref="D103:D104"/>
    <mergeCell ref="B4:B5"/>
    <mergeCell ref="C4:C5"/>
    <mergeCell ref="D4:N4"/>
    <mergeCell ref="B103:B104"/>
    <mergeCell ref="C103:C104"/>
    <mergeCell ref="B28:B29"/>
    <mergeCell ref="C28:C29"/>
    <mergeCell ref="D28:N28"/>
    <mergeCell ref="B46:B47"/>
    <mergeCell ref="C46:C47"/>
    <mergeCell ref="D46:D47"/>
    <mergeCell ref="E46:O46"/>
    <mergeCell ref="E103:O103"/>
  </mergeCells>
  <pageMargins left="0.7" right="0.7" top="0.75" bottom="0.75" header="0.3" footer="0.3"/>
  <ignoredErrors>
    <ignoredError sqref="D7:D21 F7:N21 D31:N36 D38:N38 D37 F37:N37 D39 F39:N39" formulaRange="1"/>
    <ignoredError sqref="E7:E21 E37 E39" formula="1" formulaRange="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M279"/>
  <sheetViews>
    <sheetView topLeftCell="A293" zoomScale="60" zoomScaleNormal="60" workbookViewId="0">
      <selection activeCell="B149" sqref="B149"/>
    </sheetView>
  </sheetViews>
  <sheetFormatPr defaultRowHeight="15.75" x14ac:dyDescent="0.25"/>
  <cols>
    <col min="1" max="1" width="5.7109375" style="2" customWidth="1"/>
    <col min="2" max="2" width="72.28515625" style="2" customWidth="1"/>
    <col min="3" max="3" width="24.42578125" style="2" customWidth="1"/>
    <col min="4" max="5" width="19.42578125" style="2" bestFit="1" customWidth="1"/>
    <col min="6" max="6" width="19" style="2" bestFit="1" customWidth="1"/>
    <col min="7" max="11" width="19.42578125" style="2" bestFit="1" customWidth="1"/>
    <col min="12" max="12" width="19.85546875" style="2" customWidth="1"/>
    <col min="13" max="13" width="16.5703125" style="2" bestFit="1" customWidth="1"/>
    <col min="14" max="16384" width="9.140625" style="2"/>
  </cols>
  <sheetData>
    <row r="2" spans="2:5" x14ac:dyDescent="0.25">
      <c r="B2" s="1" t="s">
        <v>641</v>
      </c>
    </row>
    <row r="3" spans="2:5" ht="18.75" customHeight="1" thickBot="1" x14ac:dyDescent="0.3">
      <c r="C3" s="1"/>
      <c r="D3" s="1"/>
      <c r="E3" s="1"/>
    </row>
    <row r="4" spans="2:5" ht="18.75" x14ac:dyDescent="0.35">
      <c r="B4" s="3" t="s">
        <v>70</v>
      </c>
      <c r="C4" s="4" t="s">
        <v>3</v>
      </c>
      <c r="D4" s="118"/>
      <c r="E4" s="118"/>
    </row>
    <row r="5" spans="2:5" x14ac:dyDescent="0.25">
      <c r="B5" s="9" t="s">
        <v>4</v>
      </c>
      <c r="C5" s="8">
        <v>0.55000000000000004</v>
      </c>
      <c r="D5" s="13"/>
      <c r="E5" s="13"/>
    </row>
    <row r="6" spans="2:5" x14ac:dyDescent="0.25">
      <c r="B6" s="9" t="s">
        <v>5</v>
      </c>
      <c r="C6" s="8">
        <v>3</v>
      </c>
      <c r="D6" s="13"/>
      <c r="E6" s="13"/>
    </row>
    <row r="7" spans="2:5" x14ac:dyDescent="0.25">
      <c r="B7" s="5" t="s">
        <v>2</v>
      </c>
      <c r="C7" s="6">
        <v>2.5</v>
      </c>
      <c r="D7" s="13"/>
      <c r="E7" s="13"/>
    </row>
    <row r="8" spans="2:5" x14ac:dyDescent="0.25">
      <c r="B8" s="7" t="s">
        <v>6</v>
      </c>
      <c r="C8" s="8">
        <v>9</v>
      </c>
      <c r="D8" s="13"/>
      <c r="E8" s="13"/>
    </row>
    <row r="9" spans="2:5" x14ac:dyDescent="0.25">
      <c r="B9" s="7" t="s">
        <v>50</v>
      </c>
      <c r="C9" s="8">
        <v>1</v>
      </c>
      <c r="D9" s="13"/>
      <c r="E9" s="13"/>
    </row>
    <row r="10" spans="2:5" x14ac:dyDescent="0.25">
      <c r="B10" s="9" t="s">
        <v>7</v>
      </c>
      <c r="C10" s="8">
        <v>2.2400000000000002</v>
      </c>
      <c r="D10" s="13"/>
      <c r="E10" s="13"/>
    </row>
    <row r="11" spans="2:5" x14ac:dyDescent="0.25">
      <c r="B11" s="7" t="s">
        <v>1</v>
      </c>
      <c r="C11" s="8">
        <v>2.9</v>
      </c>
      <c r="D11" s="13"/>
      <c r="E11" s="13"/>
    </row>
    <row r="12" spans="2:5" x14ac:dyDescent="0.25">
      <c r="B12" s="7" t="s">
        <v>12</v>
      </c>
      <c r="C12" s="8">
        <v>4.0999999999999996</v>
      </c>
      <c r="D12" s="13"/>
      <c r="E12" s="13"/>
    </row>
    <row r="13" spans="2:5" x14ac:dyDescent="0.25">
      <c r="B13" s="7" t="s">
        <v>58</v>
      </c>
      <c r="C13" s="8">
        <v>9</v>
      </c>
      <c r="D13" s="13"/>
      <c r="E13" s="13"/>
    </row>
    <row r="14" spans="2:5" x14ac:dyDescent="0.25">
      <c r="B14" s="7" t="s">
        <v>8</v>
      </c>
      <c r="C14" s="8">
        <v>5.9</v>
      </c>
      <c r="D14" s="13"/>
      <c r="E14" s="13"/>
    </row>
    <row r="15" spans="2:5" x14ac:dyDescent="0.25">
      <c r="B15" s="7" t="s">
        <v>9</v>
      </c>
      <c r="C15" s="8">
        <v>6.12</v>
      </c>
      <c r="D15" s="13"/>
      <c r="E15" s="13"/>
    </row>
    <row r="16" spans="2:5" ht="16.5" thickBot="1" x14ac:dyDescent="0.3">
      <c r="B16" s="10" t="s">
        <v>10</v>
      </c>
      <c r="C16" s="11">
        <v>3.1</v>
      </c>
      <c r="D16" s="13"/>
      <c r="E16" s="13"/>
    </row>
    <row r="17" spans="2:12" x14ac:dyDescent="0.25">
      <c r="B17" s="12"/>
      <c r="C17" s="13"/>
      <c r="D17" s="13"/>
      <c r="E17" s="13"/>
    </row>
    <row r="18" spans="2:12" x14ac:dyDescent="0.25">
      <c r="B18" s="14"/>
      <c r="C18" s="15"/>
      <c r="D18" s="15"/>
      <c r="E18" s="15"/>
    </row>
    <row r="19" spans="2:12" s="19" customFormat="1" ht="18.75" x14ac:dyDescent="0.25">
      <c r="B19" s="16" t="s">
        <v>71</v>
      </c>
      <c r="C19" s="17" t="s">
        <v>15</v>
      </c>
      <c r="D19" s="17">
        <v>2005</v>
      </c>
      <c r="E19" s="17">
        <v>2006</v>
      </c>
      <c r="F19" s="17">
        <v>2007</v>
      </c>
      <c r="G19" s="17">
        <v>2008</v>
      </c>
      <c r="H19" s="17">
        <v>2009</v>
      </c>
      <c r="I19" s="17">
        <v>2010</v>
      </c>
      <c r="J19" s="17">
        <v>2011</v>
      </c>
      <c r="K19" s="17">
        <v>2012</v>
      </c>
      <c r="L19" s="18">
        <v>2013</v>
      </c>
    </row>
    <row r="20" spans="2:12" s="19" customFormat="1" x14ac:dyDescent="0.25">
      <c r="B20" s="160" t="s">
        <v>22</v>
      </c>
      <c r="C20" s="28"/>
      <c r="D20" s="176"/>
      <c r="E20" s="176"/>
      <c r="F20" s="176"/>
      <c r="G20" s="176"/>
      <c r="H20" s="176"/>
      <c r="I20" s="176"/>
      <c r="J20" s="176"/>
      <c r="K20" s="176"/>
      <c r="L20" s="177"/>
    </row>
    <row r="21" spans="2:12" s="19" customFormat="1" x14ac:dyDescent="0.25">
      <c r="B21" s="158" t="s">
        <v>143</v>
      </c>
      <c r="C21" s="21"/>
      <c r="D21" s="22">
        <f>(State_Production_Sugar!D7*0.25)+(State_Production_Sugar!E7*0.75)</f>
        <v>0</v>
      </c>
      <c r="E21" s="22">
        <f>(State_Production_Sugar!E7*0.25)+(State_Production_Sugar!F7*0.75)</f>
        <v>0</v>
      </c>
      <c r="F21" s="22">
        <f>(State_Production_Sugar!F7*0.25)+(State_Production_Sugar!G7*0.75)</f>
        <v>0</v>
      </c>
      <c r="G21" s="22">
        <f>(State_Production_Sugar!G7*0.25)+(State_Production_Sugar!H7*0.75)</f>
        <v>0</v>
      </c>
      <c r="H21" s="22">
        <f>(State_Production_Sugar!H7*0.25)+(State_Production_Sugar!I7*0.75)</f>
        <v>0</v>
      </c>
      <c r="I21" s="22">
        <f>(State_Production_Sugar!I7*0.25)+(State_Production_Sugar!J7*0.75)</f>
        <v>0</v>
      </c>
      <c r="J21" s="22">
        <f>(State_Production_Sugar!J7*0.25)+(State_Production_Sugar!K7*0.75)</f>
        <v>0</v>
      </c>
      <c r="K21" s="22">
        <f>(State_Production_Sugar!K7*0.25)+(State_Production_Sugar!L7*0.75)</f>
        <v>0</v>
      </c>
      <c r="L21" s="133">
        <f>(State_Production_Sugar!L7*0.25)+(State_Production_Sugar!M7*0.75)</f>
        <v>0</v>
      </c>
    </row>
    <row r="22" spans="2:12" s="19" customFormat="1" x14ac:dyDescent="0.25">
      <c r="B22" s="158" t="s">
        <v>144</v>
      </c>
      <c r="C22" s="21"/>
      <c r="D22" s="22">
        <f>(State_Production_Sugar!D8*0.25)+(State_Production_Sugar!E8*0.75)</f>
        <v>1172500</v>
      </c>
      <c r="E22" s="22">
        <f>(State_Production_Sugar!E8*0.25)+(State_Production_Sugar!F8*0.75)</f>
        <v>1569000</v>
      </c>
      <c r="F22" s="22">
        <f>(State_Production_Sugar!F8*0.25)+(State_Production_Sugar!G8*0.75)</f>
        <v>1421250</v>
      </c>
      <c r="G22" s="22">
        <f>(State_Production_Sugar!G8*0.25)+(State_Production_Sugar!H8*0.75)</f>
        <v>778500</v>
      </c>
      <c r="H22" s="22">
        <f>(State_Production_Sugar!H8*0.25)+(State_Production_Sugar!I8*0.75)</f>
        <v>534500</v>
      </c>
      <c r="I22" s="22">
        <f>(State_Production_Sugar!I8*0.25)+(State_Production_Sugar!J8*0.75)</f>
        <v>883250</v>
      </c>
      <c r="J22" s="22">
        <f>(State_Production_Sugar!J8*0.25)+(State_Production_Sugar!K8*0.75)</f>
        <v>1102750</v>
      </c>
      <c r="K22" s="22">
        <f>(State_Production_Sugar!K8*0.25)+(State_Production_Sugar!L8*0.75)</f>
        <v>1096158.4671449722</v>
      </c>
      <c r="L22" s="133">
        <f>(State_Production_Sugar!L8*0.25)+(State_Production_Sugar!M8*0.75)</f>
        <v>1046142.049975012</v>
      </c>
    </row>
    <row r="23" spans="2:12" s="19" customFormat="1" x14ac:dyDescent="0.25">
      <c r="B23" s="158" t="s">
        <v>145</v>
      </c>
      <c r="C23" s="21"/>
      <c r="D23" s="22">
        <f>(State_Production_Sugar!D9*0.25)+(State_Production_Sugar!E9*0.75)</f>
        <v>0</v>
      </c>
      <c r="E23" s="22">
        <f>(State_Production_Sugar!E9*0.25)+(State_Production_Sugar!F9*0.75)</f>
        <v>0</v>
      </c>
      <c r="F23" s="22">
        <f>(State_Production_Sugar!F9*0.25)+(State_Production_Sugar!G9*0.75)</f>
        <v>0</v>
      </c>
      <c r="G23" s="22">
        <f>(State_Production_Sugar!G9*0.25)+(State_Production_Sugar!H9*0.75)</f>
        <v>0</v>
      </c>
      <c r="H23" s="22">
        <f>(State_Production_Sugar!H9*0.25)+(State_Production_Sugar!I9*0.75)</f>
        <v>0</v>
      </c>
      <c r="I23" s="22">
        <f>(State_Production_Sugar!I9*0.25)+(State_Production_Sugar!J9*0.75)</f>
        <v>0</v>
      </c>
      <c r="J23" s="22">
        <f>(State_Production_Sugar!J9*0.25)+(State_Production_Sugar!K9*0.75)</f>
        <v>0</v>
      </c>
      <c r="K23" s="22">
        <f>(State_Production_Sugar!K9*0.25)+(State_Production_Sugar!L9*0.75)</f>
        <v>0</v>
      </c>
      <c r="L23" s="133">
        <f>(State_Production_Sugar!L9*0.25)+(State_Production_Sugar!M9*0.75)</f>
        <v>0</v>
      </c>
    </row>
    <row r="24" spans="2:12" s="19" customFormat="1" x14ac:dyDescent="0.25">
      <c r="B24" s="158" t="s">
        <v>146</v>
      </c>
      <c r="C24" s="21"/>
      <c r="D24" s="22">
        <f>(State_Production_Sugar!D10*0.25)+(State_Production_Sugar!E10*0.75)</f>
        <v>0</v>
      </c>
      <c r="E24" s="22">
        <f>(State_Production_Sugar!E10*0.25)+(State_Production_Sugar!F10*0.75)</f>
        <v>0</v>
      </c>
      <c r="F24" s="22">
        <f>(State_Production_Sugar!F10*0.25)+(State_Production_Sugar!G10*0.75)</f>
        <v>0</v>
      </c>
      <c r="G24" s="22">
        <f>(State_Production_Sugar!G10*0.25)+(State_Production_Sugar!H10*0.75)</f>
        <v>0</v>
      </c>
      <c r="H24" s="22">
        <f>(State_Production_Sugar!H10*0.25)+(State_Production_Sugar!I10*0.75)</f>
        <v>0</v>
      </c>
      <c r="I24" s="22">
        <f>(State_Production_Sugar!I10*0.25)+(State_Production_Sugar!J10*0.75)</f>
        <v>0</v>
      </c>
      <c r="J24" s="22">
        <f>(State_Production_Sugar!J10*0.25)+(State_Production_Sugar!K10*0.75)</f>
        <v>0</v>
      </c>
      <c r="K24" s="22">
        <f>(State_Production_Sugar!K10*0.25)+(State_Production_Sugar!L10*0.75)</f>
        <v>0</v>
      </c>
      <c r="L24" s="133">
        <f>(State_Production_Sugar!L10*0.25)+(State_Production_Sugar!M10*0.75)</f>
        <v>0</v>
      </c>
    </row>
    <row r="25" spans="2:12" s="19" customFormat="1" x14ac:dyDescent="0.25">
      <c r="B25" s="158" t="s">
        <v>147</v>
      </c>
      <c r="C25" s="21"/>
      <c r="D25" s="22">
        <f>(State_Production_Sugar!D11*0.25)+(State_Production_Sugar!E11*0.75)</f>
        <v>379750</v>
      </c>
      <c r="E25" s="22">
        <f>(State_Production_Sugar!E11*0.25)+(State_Production_Sugar!F11*0.75)</f>
        <v>443750</v>
      </c>
      <c r="F25" s="22">
        <f>(State_Production_Sugar!F11*0.25)+(State_Production_Sugar!G11*0.75)</f>
        <v>364750</v>
      </c>
      <c r="G25" s="22">
        <f>(State_Production_Sugar!G11*0.25)+(State_Production_Sugar!H11*0.75)</f>
        <v>244500</v>
      </c>
      <c r="H25" s="22">
        <f>(State_Production_Sugar!H11*0.25)+(State_Production_Sugar!I11*0.75)</f>
        <v>247000</v>
      </c>
      <c r="I25" s="22">
        <f>(State_Production_Sugar!I11*0.25)+(State_Production_Sugar!J11*0.75)</f>
        <v>353250</v>
      </c>
      <c r="J25" s="22">
        <f>(State_Production_Sugar!J11*0.25)+(State_Production_Sugar!K11*0.75)</f>
        <v>433750</v>
      </c>
      <c r="K25" s="22">
        <f>(State_Production_Sugar!K11*0.25)+(State_Production_Sugar!L11*0.75)</f>
        <v>434600.27331738983</v>
      </c>
      <c r="L25" s="133">
        <f>(State_Production_Sugar!L11*0.25)+(State_Production_Sugar!M11*0.75)</f>
        <v>414769.97576101799</v>
      </c>
    </row>
    <row r="26" spans="2:12" s="19" customFormat="1" x14ac:dyDescent="0.25">
      <c r="B26" s="158" t="s">
        <v>148</v>
      </c>
      <c r="C26" s="21"/>
      <c r="D26" s="22">
        <f>(State_Production_Sugar!D12*0.25)+(State_Production_Sugar!E12*0.75)</f>
        <v>0</v>
      </c>
      <c r="E26" s="22">
        <f>(State_Production_Sugar!E12*0.25)+(State_Production_Sugar!F12*0.75)</f>
        <v>0</v>
      </c>
      <c r="F26" s="22">
        <f>(State_Production_Sugar!F12*0.25)+(State_Production_Sugar!G12*0.75)</f>
        <v>0</v>
      </c>
      <c r="G26" s="22">
        <f>(State_Production_Sugar!G12*0.25)+(State_Production_Sugar!H12*0.75)</f>
        <v>0</v>
      </c>
      <c r="H26" s="22">
        <f>(State_Production_Sugar!H12*0.25)+(State_Production_Sugar!I12*0.75)</f>
        <v>0</v>
      </c>
      <c r="I26" s="22">
        <f>(State_Production_Sugar!I12*0.25)+(State_Production_Sugar!J12*0.75)</f>
        <v>0</v>
      </c>
      <c r="J26" s="22">
        <f>(State_Production_Sugar!J12*0.25)+(State_Production_Sugar!K12*0.75)</f>
        <v>0</v>
      </c>
      <c r="K26" s="22">
        <f>(State_Production_Sugar!K12*0.25)+(State_Production_Sugar!L12*0.75)</f>
        <v>0</v>
      </c>
      <c r="L26" s="133">
        <f>(State_Production_Sugar!L12*0.25)+(State_Production_Sugar!M12*0.75)</f>
        <v>0</v>
      </c>
    </row>
    <row r="27" spans="2:12" s="19" customFormat="1" x14ac:dyDescent="0.25">
      <c r="B27" s="158" t="s">
        <v>149</v>
      </c>
      <c r="C27" s="21"/>
      <c r="D27" s="22">
        <f>(State_Production_Sugar!D13*0.25)+(State_Production_Sugar!E13*0.75)</f>
        <v>16000</v>
      </c>
      <c r="E27" s="22">
        <f>(State_Production_Sugar!E13*0.25)+(State_Production_Sugar!F13*0.75)</f>
        <v>22500</v>
      </c>
      <c r="F27" s="22">
        <f>(State_Production_Sugar!F13*0.25)+(State_Production_Sugar!G13*0.75)</f>
        <v>34500</v>
      </c>
      <c r="G27" s="22">
        <f>(State_Production_Sugar!G13*0.25)+(State_Production_Sugar!H13*0.75)</f>
        <v>19250</v>
      </c>
      <c r="H27" s="22">
        <f>(State_Production_Sugar!H13*0.25)+(State_Production_Sugar!I13*0.75)</f>
        <v>10000</v>
      </c>
      <c r="I27" s="22">
        <f>(State_Production_Sugar!I13*0.25)+(State_Production_Sugar!J13*0.75)</f>
        <v>19500</v>
      </c>
      <c r="J27" s="22">
        <f>(State_Production_Sugar!J13*0.25)+(State_Production_Sugar!K13*0.75)</f>
        <v>32750</v>
      </c>
      <c r="K27" s="22">
        <f>(State_Production_Sugar!K13*0.25)+(State_Production_Sugar!L13*0.75)</f>
        <v>34768.021865391187</v>
      </c>
      <c r="L27" s="133">
        <f>(State_Production_Sugar!L13*0.25)+(State_Production_Sugar!M13*0.75)</f>
        <v>33181.598060881443</v>
      </c>
    </row>
    <row r="28" spans="2:12" s="19" customFormat="1" x14ac:dyDescent="0.25">
      <c r="B28" s="158" t="s">
        <v>150</v>
      </c>
      <c r="C28" s="21"/>
      <c r="D28" s="22">
        <f>(State_Production_Sugar!D14*0.25)+(State_Production_Sugar!E14*0.75)</f>
        <v>0</v>
      </c>
      <c r="E28" s="22">
        <f>(State_Production_Sugar!E14*0.25)+(State_Production_Sugar!F14*0.75)</f>
        <v>0</v>
      </c>
      <c r="F28" s="22">
        <f>(State_Production_Sugar!F14*0.25)+(State_Production_Sugar!G14*0.75)</f>
        <v>0</v>
      </c>
      <c r="G28" s="22">
        <f>(State_Production_Sugar!G14*0.25)+(State_Production_Sugar!H14*0.75)</f>
        <v>0</v>
      </c>
      <c r="H28" s="22">
        <f>(State_Production_Sugar!H14*0.25)+(State_Production_Sugar!I14*0.75)</f>
        <v>0</v>
      </c>
      <c r="I28" s="22">
        <f>(State_Production_Sugar!I14*0.25)+(State_Production_Sugar!J14*0.75)</f>
        <v>0</v>
      </c>
      <c r="J28" s="22">
        <f>(State_Production_Sugar!J14*0.25)+(State_Production_Sugar!K14*0.75)</f>
        <v>0</v>
      </c>
      <c r="K28" s="22">
        <f>(State_Production_Sugar!K14*0.25)+(State_Production_Sugar!L14*0.75)</f>
        <v>0</v>
      </c>
      <c r="L28" s="133">
        <f>(State_Production_Sugar!L14*0.25)+(State_Production_Sugar!M14*0.75)</f>
        <v>0</v>
      </c>
    </row>
    <row r="29" spans="2:12" s="19" customFormat="1" x14ac:dyDescent="0.25">
      <c r="B29" s="158" t="s">
        <v>151</v>
      </c>
      <c r="C29" s="21"/>
      <c r="D29" s="22">
        <f>(State_Production_Sugar!D15*0.25)+(State_Production_Sugar!E15*0.75)</f>
        <v>0</v>
      </c>
      <c r="E29" s="22">
        <f>(State_Production_Sugar!E15*0.25)+(State_Production_Sugar!F15*0.75)</f>
        <v>0</v>
      </c>
      <c r="F29" s="22">
        <f>(State_Production_Sugar!F15*0.25)+(State_Production_Sugar!G15*0.75)</f>
        <v>0</v>
      </c>
      <c r="G29" s="22">
        <f>(State_Production_Sugar!G15*0.25)+(State_Production_Sugar!H15*0.75)</f>
        <v>0</v>
      </c>
      <c r="H29" s="22">
        <f>(State_Production_Sugar!H15*0.25)+(State_Production_Sugar!I15*0.75)</f>
        <v>0</v>
      </c>
      <c r="I29" s="22">
        <f>(State_Production_Sugar!I15*0.25)+(State_Production_Sugar!J15*0.75)</f>
        <v>0</v>
      </c>
      <c r="J29" s="22">
        <f>(State_Production_Sugar!J15*0.25)+(State_Production_Sugar!K15*0.75)</f>
        <v>0</v>
      </c>
      <c r="K29" s="22">
        <f>(State_Production_Sugar!K15*0.25)+(State_Production_Sugar!L15*0.75)</f>
        <v>0</v>
      </c>
      <c r="L29" s="133">
        <f>(State_Production_Sugar!L15*0.25)+(State_Production_Sugar!M15*0.75)</f>
        <v>0</v>
      </c>
    </row>
    <row r="30" spans="2:12" s="19" customFormat="1" x14ac:dyDescent="0.25">
      <c r="B30" s="158" t="s">
        <v>152</v>
      </c>
      <c r="C30" s="21"/>
      <c r="D30" s="22">
        <f>(State_Production_Sugar!D16*0.25)+(State_Production_Sugar!E16*0.75)</f>
        <v>0</v>
      </c>
      <c r="E30" s="22">
        <f>(State_Production_Sugar!E16*0.25)+(State_Production_Sugar!F16*0.75)</f>
        <v>0</v>
      </c>
      <c r="F30" s="22">
        <f>(State_Production_Sugar!F16*0.25)+(State_Production_Sugar!G16*0.75)</f>
        <v>0</v>
      </c>
      <c r="G30" s="22">
        <f>(State_Production_Sugar!G16*0.25)+(State_Production_Sugar!H16*0.75)</f>
        <v>0</v>
      </c>
      <c r="H30" s="22">
        <f>(State_Production_Sugar!H16*0.25)+(State_Production_Sugar!I16*0.75)</f>
        <v>0</v>
      </c>
      <c r="I30" s="22">
        <f>(State_Production_Sugar!I16*0.25)+(State_Production_Sugar!J16*0.75)</f>
        <v>0</v>
      </c>
      <c r="J30" s="22">
        <f>(State_Production_Sugar!J16*0.25)+(State_Production_Sugar!K16*0.75)</f>
        <v>0</v>
      </c>
      <c r="K30" s="22">
        <f>(State_Production_Sugar!K16*0.25)+(State_Production_Sugar!L16*0.75)</f>
        <v>0</v>
      </c>
      <c r="L30" s="133">
        <f>(State_Production_Sugar!L16*0.25)+(State_Production_Sugar!M16*0.75)</f>
        <v>0</v>
      </c>
    </row>
    <row r="31" spans="2:12" s="19" customFormat="1" x14ac:dyDescent="0.25">
      <c r="B31" s="158" t="s">
        <v>153</v>
      </c>
      <c r="C31" s="21"/>
      <c r="D31" s="22">
        <f>(State_Production_Sugar!D17*0.25)+(State_Production_Sugar!E17*0.75)</f>
        <v>10250</v>
      </c>
      <c r="E31" s="22">
        <f>(State_Production_Sugar!E17*0.25)+(State_Production_Sugar!F17*0.75)</f>
        <v>17000</v>
      </c>
      <c r="F31" s="22">
        <f>(State_Production_Sugar!F17*0.25)+(State_Production_Sugar!G17*0.75)</f>
        <v>16000</v>
      </c>
      <c r="G31" s="22">
        <f>(State_Production_Sugar!G17*0.25)+(State_Production_Sugar!H17*0.75)</f>
        <v>10500</v>
      </c>
      <c r="H31" s="22">
        <f>(State_Production_Sugar!H17*0.25)+(State_Production_Sugar!I17*0.75)</f>
        <v>8250</v>
      </c>
      <c r="I31" s="22">
        <f>(State_Production_Sugar!I17*0.25)+(State_Production_Sugar!J17*0.75)</f>
        <v>11750</v>
      </c>
      <c r="J31" s="22">
        <f>(State_Production_Sugar!J17*0.25)+(State_Production_Sugar!K17*0.75)</f>
        <v>10750</v>
      </c>
      <c r="K31" s="22">
        <f>(State_Production_Sugar!K17*0.25)+(State_Production_Sugar!L17*0.75)</f>
        <v>9657.783851497552</v>
      </c>
      <c r="L31" s="133">
        <f>(State_Production_Sugar!L17*0.25)+(State_Production_Sugar!M17*0.75)</f>
        <v>9217.110572467067</v>
      </c>
    </row>
    <row r="32" spans="2:12" s="19" customFormat="1" x14ac:dyDescent="0.25">
      <c r="B32" s="158" t="s">
        <v>154</v>
      </c>
      <c r="C32" s="21"/>
      <c r="D32" s="22">
        <f>(State_Production_Sugar!D18*0.25)+(State_Production_Sugar!E18*0.75)</f>
        <v>1075250</v>
      </c>
      <c r="E32" s="22">
        <f>(State_Production_Sugar!E18*0.25)+(State_Production_Sugar!F18*0.75)</f>
        <v>1360750</v>
      </c>
      <c r="F32" s="22">
        <f>(State_Production_Sugar!F18*0.25)+(State_Production_Sugar!G18*0.75)</f>
        <v>1380750</v>
      </c>
      <c r="G32" s="22">
        <f>(State_Production_Sugar!G18*0.25)+(State_Production_Sugar!H18*0.75)</f>
        <v>1100500</v>
      </c>
      <c r="H32" s="22">
        <f>(State_Production_Sugar!H18*0.25)+(State_Production_Sugar!I18*0.75)</f>
        <v>1144750</v>
      </c>
      <c r="I32" s="22">
        <f>(State_Production_Sugar!I18*0.25)+(State_Production_Sugar!J18*0.75)</f>
        <v>1223500</v>
      </c>
      <c r="J32" s="22">
        <f>(State_Production_Sugar!J18*0.25)+(State_Production_Sugar!K18*0.75)</f>
        <v>1058750</v>
      </c>
      <c r="K32" s="22">
        <f>(State_Production_Sugar!K18*0.25)+(State_Production_Sugar!L18*0.75)</f>
        <v>965778.38514975517</v>
      </c>
      <c r="L32" s="133">
        <f>(State_Production_Sugar!L18*0.25)+(State_Production_Sugar!M18*0.75)</f>
        <v>921711.05724670668</v>
      </c>
    </row>
    <row r="33" spans="2:12" s="19" customFormat="1" x14ac:dyDescent="0.25">
      <c r="B33" s="158" t="s">
        <v>155</v>
      </c>
      <c r="C33" s="21"/>
      <c r="D33" s="22">
        <f>(State_Production_Sugar!D19*0.25)+(State_Production_Sugar!E19*0.75)</f>
        <v>331750</v>
      </c>
      <c r="E33" s="22">
        <f>(State_Production_Sugar!E19*0.25)+(State_Production_Sugar!F19*0.75)</f>
        <v>591250</v>
      </c>
      <c r="F33" s="22">
        <f>(State_Production_Sugar!F19*0.25)+(State_Production_Sugar!G19*0.75)</f>
        <v>612250</v>
      </c>
      <c r="G33" s="22">
        <f>(State_Production_Sugar!G19*0.25)+(State_Production_Sugar!H19*0.75)</f>
        <v>321500</v>
      </c>
      <c r="H33" s="22">
        <f>(State_Production_Sugar!H19*0.25)+(State_Production_Sugar!I19*0.75)</f>
        <v>243250</v>
      </c>
      <c r="I33" s="22">
        <f>(State_Production_Sugar!I19*0.25)+(State_Production_Sugar!J19*0.75)</f>
        <v>356000</v>
      </c>
      <c r="J33" s="22">
        <f>(State_Production_Sugar!J19*0.25)+(State_Production_Sugar!K19*0.75)</f>
        <v>468500</v>
      </c>
      <c r="K33" s="22">
        <f>(State_Production_Sugar!K19*0.25)+(State_Production_Sugar!L19*0.75)</f>
        <v>477094.52226397907</v>
      </c>
      <c r="L33" s="133">
        <f>(State_Production_Sugar!L19*0.25)+(State_Production_Sugar!M19*0.75)</f>
        <v>455325.26227987313</v>
      </c>
    </row>
    <row r="34" spans="2:12" s="19" customFormat="1" x14ac:dyDescent="0.25">
      <c r="B34" s="158" t="s">
        <v>156</v>
      </c>
      <c r="C34" s="21"/>
      <c r="D34" s="22">
        <f>(State_Production_Sugar!D20*0.25)+(State_Production_Sugar!E20*0.75)</f>
        <v>0</v>
      </c>
      <c r="E34" s="22">
        <f>(State_Production_Sugar!E20*0.25)+(State_Production_Sugar!F20*0.75)</f>
        <v>0</v>
      </c>
      <c r="F34" s="22">
        <f>(State_Production_Sugar!F20*0.25)+(State_Production_Sugar!G20*0.75)</f>
        <v>0</v>
      </c>
      <c r="G34" s="22">
        <f>(State_Production_Sugar!G20*0.25)+(State_Production_Sugar!H20*0.75)</f>
        <v>0</v>
      </c>
      <c r="H34" s="22">
        <f>(State_Production_Sugar!H20*0.25)+(State_Production_Sugar!I20*0.75)</f>
        <v>0</v>
      </c>
      <c r="I34" s="22">
        <f>(State_Production_Sugar!I20*0.25)+(State_Production_Sugar!J20*0.75)</f>
        <v>0</v>
      </c>
      <c r="J34" s="22">
        <f>(State_Production_Sugar!J20*0.25)+(State_Production_Sugar!K20*0.75)</f>
        <v>0</v>
      </c>
      <c r="K34" s="22">
        <f>(State_Production_Sugar!K20*0.25)+(State_Production_Sugar!L20*0.75)</f>
        <v>0</v>
      </c>
      <c r="L34" s="133">
        <f>(State_Production_Sugar!L20*0.25)+(State_Production_Sugar!M20*0.75)</f>
        <v>0</v>
      </c>
    </row>
    <row r="35" spans="2:12" s="19" customFormat="1" x14ac:dyDescent="0.25">
      <c r="B35" s="158" t="s">
        <v>157</v>
      </c>
      <c r="C35" s="21"/>
      <c r="D35" s="22">
        <f>(State_Production_Sugar!D21*0.25)+(State_Production_Sugar!E21*0.75)</f>
        <v>0</v>
      </c>
      <c r="E35" s="22">
        <f>(State_Production_Sugar!E21*0.25)+(State_Production_Sugar!F21*0.75)</f>
        <v>0</v>
      </c>
      <c r="F35" s="22">
        <f>(State_Production_Sugar!F21*0.25)+(State_Production_Sugar!G21*0.75)</f>
        <v>0</v>
      </c>
      <c r="G35" s="22">
        <f>(State_Production_Sugar!G21*0.25)+(State_Production_Sugar!H21*0.75)</f>
        <v>0</v>
      </c>
      <c r="H35" s="22">
        <f>(State_Production_Sugar!H21*0.25)+(State_Production_Sugar!I21*0.75)</f>
        <v>0</v>
      </c>
      <c r="I35" s="22">
        <f>(State_Production_Sugar!I21*0.25)+(State_Production_Sugar!J21*0.75)</f>
        <v>0</v>
      </c>
      <c r="J35" s="22">
        <f>(State_Production_Sugar!J21*0.25)+(State_Production_Sugar!K21*0.75)</f>
        <v>0</v>
      </c>
      <c r="K35" s="22">
        <f>(State_Production_Sugar!K21*0.25)+(State_Production_Sugar!L21*0.75)</f>
        <v>0</v>
      </c>
      <c r="L35" s="133">
        <f>(State_Production_Sugar!L21*0.25)+(State_Production_Sugar!M21*0.75)</f>
        <v>0</v>
      </c>
    </row>
    <row r="36" spans="2:12" s="19" customFormat="1" x14ac:dyDescent="0.25">
      <c r="B36" s="158" t="s">
        <v>158</v>
      </c>
      <c r="C36" s="21"/>
      <c r="D36" s="22">
        <f>(State_Production_Sugar!D22*0.25)+(State_Production_Sugar!E22*0.75)</f>
        <v>0</v>
      </c>
      <c r="E36" s="22">
        <f>(State_Production_Sugar!E22*0.25)+(State_Production_Sugar!F22*0.75)</f>
        <v>0</v>
      </c>
      <c r="F36" s="22">
        <f>(State_Production_Sugar!F22*0.25)+(State_Production_Sugar!G22*0.75)</f>
        <v>0</v>
      </c>
      <c r="G36" s="22">
        <f>(State_Production_Sugar!G22*0.25)+(State_Production_Sugar!H22*0.75)</f>
        <v>0</v>
      </c>
      <c r="H36" s="22">
        <f>(State_Production_Sugar!H22*0.25)+(State_Production_Sugar!I22*0.75)</f>
        <v>0</v>
      </c>
      <c r="I36" s="22">
        <f>(State_Production_Sugar!I22*0.25)+(State_Production_Sugar!J22*0.75)</f>
        <v>0</v>
      </c>
      <c r="J36" s="22">
        <f>(State_Production_Sugar!J22*0.25)+(State_Production_Sugar!K22*0.75)</f>
        <v>0</v>
      </c>
      <c r="K36" s="22">
        <f>(State_Production_Sugar!K22*0.25)+(State_Production_Sugar!L22*0.75)</f>
        <v>0</v>
      </c>
      <c r="L36" s="133">
        <f>(State_Production_Sugar!L22*0.25)+(State_Production_Sugar!M22*0.75)</f>
        <v>0</v>
      </c>
    </row>
    <row r="37" spans="2:12" s="19" customFormat="1" x14ac:dyDescent="0.25">
      <c r="B37" s="158" t="s">
        <v>159</v>
      </c>
      <c r="C37" s="21"/>
      <c r="D37" s="22">
        <f>(State_Production_Sugar!D23*0.25)+(State_Production_Sugar!E23*0.75)</f>
        <v>1717250</v>
      </c>
      <c r="E37" s="22">
        <f>(State_Production_Sugar!E23*0.25)+(State_Production_Sugar!F23*0.75)</f>
        <v>2482250</v>
      </c>
      <c r="F37" s="22">
        <f>(State_Production_Sugar!F23*0.25)+(State_Production_Sugar!G23*0.75)</f>
        <v>2840500</v>
      </c>
      <c r="G37" s="22">
        <f>(State_Production_Sugar!G23*0.25)+(State_Production_Sugar!H23*0.75)</f>
        <v>1965500</v>
      </c>
      <c r="H37" s="22">
        <f>(State_Production_Sugar!H23*0.25)+(State_Production_Sugar!I23*0.75)</f>
        <v>2332000</v>
      </c>
      <c r="I37" s="22">
        <f>(State_Production_Sugar!I23*0.25)+(State_Production_Sugar!J23*0.75)</f>
        <v>3401750</v>
      </c>
      <c r="J37" s="22">
        <f>(State_Production_Sugar!J23*0.25)+(State_Production_Sugar!K23*0.75)</f>
        <v>3824750</v>
      </c>
      <c r="K37" s="22">
        <f>(State_Production_Sugar!K23*0.25)+(State_Production_Sugar!L23*0.75)</f>
        <v>3739493.9072998515</v>
      </c>
      <c r="L37" s="133">
        <f>(State_Production_Sugar!L23*0.25)+(State_Production_Sugar!M23*0.75)</f>
        <v>3568865.2136592478</v>
      </c>
    </row>
    <row r="38" spans="2:12" s="19" customFormat="1" x14ac:dyDescent="0.25">
      <c r="B38" s="158" t="s">
        <v>160</v>
      </c>
      <c r="C38" s="21"/>
      <c r="D38" s="22">
        <f>(State_Production_Sugar!D24*0.25)+(State_Production_Sugar!E24*0.75)</f>
        <v>0</v>
      </c>
      <c r="E38" s="22">
        <f>(State_Production_Sugar!E24*0.25)+(State_Production_Sugar!F24*0.75)</f>
        <v>0</v>
      </c>
      <c r="F38" s="22">
        <f>(State_Production_Sugar!F24*0.25)+(State_Production_Sugar!G24*0.75)</f>
        <v>0</v>
      </c>
      <c r="G38" s="22">
        <f>(State_Production_Sugar!G24*0.25)+(State_Production_Sugar!H24*0.75)</f>
        <v>0</v>
      </c>
      <c r="H38" s="22">
        <f>(State_Production_Sugar!H24*0.25)+(State_Production_Sugar!I24*0.75)</f>
        <v>0</v>
      </c>
      <c r="I38" s="22">
        <f>(State_Production_Sugar!I24*0.25)+(State_Production_Sugar!J24*0.75)</f>
        <v>0</v>
      </c>
      <c r="J38" s="22">
        <f>(State_Production_Sugar!J24*0.25)+(State_Production_Sugar!K24*0.75)</f>
        <v>0</v>
      </c>
      <c r="K38" s="22">
        <f>(State_Production_Sugar!K24*0.25)+(State_Production_Sugar!L24*0.75)</f>
        <v>0</v>
      </c>
      <c r="L38" s="133">
        <f>(State_Production_Sugar!L24*0.25)+(State_Production_Sugar!M24*0.75)</f>
        <v>0</v>
      </c>
    </row>
    <row r="39" spans="2:12" s="19" customFormat="1" x14ac:dyDescent="0.25">
      <c r="B39" s="158" t="s">
        <v>161</v>
      </c>
      <c r="C39" s="21"/>
      <c r="D39" s="22">
        <f>(State_Production_Sugar!D25*0.25)+(State_Production_Sugar!E25*0.75)</f>
        <v>0</v>
      </c>
      <c r="E39" s="22">
        <f>(State_Production_Sugar!E25*0.25)+(State_Production_Sugar!F25*0.75)</f>
        <v>0</v>
      </c>
      <c r="F39" s="22">
        <f>(State_Production_Sugar!F25*0.25)+(State_Production_Sugar!G25*0.75)</f>
        <v>0</v>
      </c>
      <c r="G39" s="22">
        <f>(State_Production_Sugar!G25*0.25)+(State_Production_Sugar!H25*0.75)</f>
        <v>0</v>
      </c>
      <c r="H39" s="22">
        <f>(State_Production_Sugar!H25*0.25)+(State_Production_Sugar!I25*0.75)</f>
        <v>0</v>
      </c>
      <c r="I39" s="22">
        <f>(State_Production_Sugar!I25*0.25)+(State_Production_Sugar!J25*0.75)</f>
        <v>0</v>
      </c>
      <c r="J39" s="22">
        <f>(State_Production_Sugar!J25*0.25)+(State_Production_Sugar!K25*0.75)</f>
        <v>0</v>
      </c>
      <c r="K39" s="22">
        <f>(State_Production_Sugar!K25*0.25)+(State_Production_Sugar!L25*0.75)</f>
        <v>0</v>
      </c>
      <c r="L39" s="133">
        <f>(State_Production_Sugar!L25*0.25)+(State_Production_Sugar!M25*0.75)</f>
        <v>0</v>
      </c>
    </row>
    <row r="40" spans="2:12" s="19" customFormat="1" x14ac:dyDescent="0.25">
      <c r="B40" s="158" t="s">
        <v>162</v>
      </c>
      <c r="C40" s="21"/>
      <c r="D40" s="22">
        <f>(State_Production_Sugar!D26*0.25)+(State_Production_Sugar!E26*0.75)</f>
        <v>88500</v>
      </c>
      <c r="E40" s="22">
        <f>(State_Production_Sugar!E26*0.25)+(State_Production_Sugar!F26*0.75)</f>
        <v>158500</v>
      </c>
      <c r="F40" s="22">
        <f>(State_Production_Sugar!F26*0.25)+(State_Production_Sugar!G26*0.75)</f>
        <v>175500</v>
      </c>
      <c r="G40" s="22">
        <f>(State_Production_Sugar!G26*0.25)+(State_Production_Sugar!H26*0.75)</f>
        <v>85500</v>
      </c>
      <c r="H40" s="22">
        <f>(State_Production_Sugar!H26*0.25)+(State_Production_Sugar!I26*0.75)</f>
        <v>74000</v>
      </c>
      <c r="I40" s="22">
        <f>(State_Production_Sugar!I26*0.25)+(State_Production_Sugar!J26*0.75)</f>
        <v>143750</v>
      </c>
      <c r="J40" s="22">
        <f>(State_Production_Sugar!J26*0.25)+(State_Production_Sugar!K26*0.75)</f>
        <v>160500</v>
      </c>
      <c r="K40" s="22">
        <f>(State_Production_Sugar!K26*0.25)+(State_Production_Sugar!L26*0.75)</f>
        <v>153558.76323881105</v>
      </c>
      <c r="L40" s="133">
        <f>(State_Production_Sugar!L26*0.25)+(State_Production_Sugar!M26*0.75)</f>
        <v>146552.05810222635</v>
      </c>
    </row>
    <row r="41" spans="2:12" s="19" customFormat="1" x14ac:dyDescent="0.25">
      <c r="B41" s="158" t="s">
        <v>163</v>
      </c>
      <c r="C41" s="21"/>
      <c r="D41" s="22">
        <f>(State_Production_Sugar!D27*0.25)+(State_Production_Sugar!E27*0.75)</f>
        <v>4452000</v>
      </c>
      <c r="E41" s="22">
        <f>(State_Production_Sugar!E27*0.25)+(State_Production_Sugar!F27*0.75)</f>
        <v>8124250</v>
      </c>
      <c r="F41" s="22">
        <f>(State_Production_Sugar!F27*0.25)+(State_Production_Sugar!G27*0.75)</f>
        <v>9081250</v>
      </c>
      <c r="G41" s="22">
        <f>(State_Production_Sugar!G27*0.25)+(State_Production_Sugar!H27*0.75)</f>
        <v>5702250</v>
      </c>
      <c r="H41" s="22">
        <f>(State_Production_Sugar!H27*0.25)+(State_Production_Sugar!I27*0.75)</f>
        <v>6444750</v>
      </c>
      <c r="I41" s="22">
        <f>(State_Production_Sugar!I27*0.25)+(State_Production_Sugar!J27*0.75)</f>
        <v>8557250</v>
      </c>
      <c r="J41" s="22">
        <f>(State_Production_Sugar!J27*0.25)+(State_Production_Sugar!K27*0.75)</f>
        <v>8996250</v>
      </c>
      <c r="K41" s="22">
        <f>(State_Production_Sugar!K27*0.25)+(State_Production_Sugar!L27*0.75)</f>
        <v>8669792.5634893514</v>
      </c>
      <c r="L41" s="133">
        <f>(State_Production_Sugar!L27*0.25)+(State_Production_Sugar!M27*0.75)</f>
        <v>8274200.1609036848</v>
      </c>
    </row>
    <row r="42" spans="2:12" s="19" customFormat="1" x14ac:dyDescent="0.25">
      <c r="B42" s="158" t="s">
        <v>164</v>
      </c>
      <c r="C42" s="21"/>
      <c r="D42" s="22">
        <f>(State_Production_Sugar!D28*0.25)+(State_Production_Sugar!E28*0.75)</f>
        <v>0</v>
      </c>
      <c r="E42" s="22">
        <f>(State_Production_Sugar!E28*0.25)+(State_Production_Sugar!F28*0.75)</f>
        <v>0</v>
      </c>
      <c r="F42" s="22">
        <f>(State_Production_Sugar!F28*0.25)+(State_Production_Sugar!G28*0.75)</f>
        <v>0</v>
      </c>
      <c r="G42" s="22">
        <f>(State_Production_Sugar!G28*0.25)+(State_Production_Sugar!H28*0.75)</f>
        <v>0</v>
      </c>
      <c r="H42" s="22">
        <f>(State_Production_Sugar!H28*0.25)+(State_Production_Sugar!I28*0.75)</f>
        <v>0</v>
      </c>
      <c r="I42" s="22">
        <f>(State_Production_Sugar!I28*0.25)+(State_Production_Sugar!J28*0.75)</f>
        <v>0</v>
      </c>
      <c r="J42" s="22">
        <f>(State_Production_Sugar!J28*0.25)+(State_Production_Sugar!K28*0.75)</f>
        <v>0</v>
      </c>
      <c r="K42" s="22">
        <f>(State_Production_Sugar!K28*0.25)+(State_Production_Sugar!L28*0.75)</f>
        <v>0</v>
      </c>
      <c r="L42" s="133">
        <f>(State_Production_Sugar!L28*0.25)+(State_Production_Sugar!M28*0.75)</f>
        <v>0</v>
      </c>
    </row>
    <row r="43" spans="2:12" s="19" customFormat="1" x14ac:dyDescent="0.25">
      <c r="B43" s="158" t="s">
        <v>165</v>
      </c>
      <c r="C43" s="21"/>
      <c r="D43" s="22">
        <f>(State_Production_Sugar!D29*0.25)+(State_Production_Sugar!E29*0.75)</f>
        <v>0</v>
      </c>
      <c r="E43" s="22">
        <f>(State_Production_Sugar!E29*0.25)+(State_Production_Sugar!F29*0.75)</f>
        <v>0</v>
      </c>
      <c r="F43" s="22">
        <f>(State_Production_Sugar!F29*0.25)+(State_Production_Sugar!G29*0.75)</f>
        <v>0</v>
      </c>
      <c r="G43" s="22">
        <f>(State_Production_Sugar!G29*0.25)+(State_Production_Sugar!H29*0.75)</f>
        <v>0</v>
      </c>
      <c r="H43" s="22">
        <f>(State_Production_Sugar!H29*0.25)+(State_Production_Sugar!I29*0.75)</f>
        <v>0</v>
      </c>
      <c r="I43" s="22">
        <f>(State_Production_Sugar!I29*0.25)+(State_Production_Sugar!J29*0.75)</f>
        <v>0</v>
      </c>
      <c r="J43" s="22">
        <f>(State_Production_Sugar!J29*0.25)+(State_Production_Sugar!K29*0.75)</f>
        <v>0</v>
      </c>
      <c r="K43" s="22">
        <f>(State_Production_Sugar!K29*0.25)+(State_Production_Sugar!L29*0.75)</f>
        <v>0</v>
      </c>
      <c r="L43" s="133">
        <f>(State_Production_Sugar!L29*0.25)+(State_Production_Sugar!M29*0.75)</f>
        <v>0</v>
      </c>
    </row>
    <row r="44" spans="2:12" s="19" customFormat="1" x14ac:dyDescent="0.25">
      <c r="B44" s="158" t="s">
        <v>166</v>
      </c>
      <c r="C44" s="21"/>
      <c r="D44" s="22">
        <f>(State_Production_Sugar!D30*0.25)+(State_Production_Sugar!E30*0.75)</f>
        <v>0</v>
      </c>
      <c r="E44" s="22">
        <f>(State_Production_Sugar!E30*0.25)+(State_Production_Sugar!F30*0.75)</f>
        <v>0</v>
      </c>
      <c r="F44" s="22">
        <f>(State_Production_Sugar!F30*0.25)+(State_Production_Sugar!G30*0.75)</f>
        <v>0</v>
      </c>
      <c r="G44" s="22">
        <f>(State_Production_Sugar!G30*0.25)+(State_Production_Sugar!H30*0.75)</f>
        <v>0</v>
      </c>
      <c r="H44" s="22">
        <f>(State_Production_Sugar!H30*0.25)+(State_Production_Sugar!I30*0.75)</f>
        <v>0</v>
      </c>
      <c r="I44" s="22">
        <f>(State_Production_Sugar!I30*0.25)+(State_Production_Sugar!J30*0.75)</f>
        <v>0</v>
      </c>
      <c r="J44" s="22">
        <f>(State_Production_Sugar!J30*0.25)+(State_Production_Sugar!K30*0.75)</f>
        <v>0</v>
      </c>
      <c r="K44" s="22">
        <f>(State_Production_Sugar!K30*0.25)+(State_Production_Sugar!L30*0.75)</f>
        <v>0</v>
      </c>
      <c r="L44" s="133">
        <f>(State_Production_Sugar!L30*0.25)+(State_Production_Sugar!M30*0.75)</f>
        <v>0</v>
      </c>
    </row>
    <row r="45" spans="2:12" s="19" customFormat="1" x14ac:dyDescent="0.25">
      <c r="B45" s="158" t="s">
        <v>167</v>
      </c>
      <c r="C45" s="21"/>
      <c r="D45" s="22">
        <f>(State_Production_Sugar!D31*0.25)+(State_Production_Sugar!E31*0.75)</f>
        <v>0</v>
      </c>
      <c r="E45" s="22">
        <f>(State_Production_Sugar!E31*0.25)+(State_Production_Sugar!F31*0.75)</f>
        <v>0</v>
      </c>
      <c r="F45" s="22">
        <f>(State_Production_Sugar!F31*0.25)+(State_Production_Sugar!G31*0.75)</f>
        <v>0</v>
      </c>
      <c r="G45" s="22">
        <f>(State_Production_Sugar!G31*0.25)+(State_Production_Sugar!H31*0.75)</f>
        <v>0</v>
      </c>
      <c r="H45" s="22">
        <f>(State_Production_Sugar!H31*0.25)+(State_Production_Sugar!I31*0.75)</f>
        <v>0</v>
      </c>
      <c r="I45" s="22">
        <f>(State_Production_Sugar!I31*0.25)+(State_Production_Sugar!J31*0.75)</f>
        <v>0</v>
      </c>
      <c r="J45" s="22">
        <f>(State_Production_Sugar!J31*0.25)+(State_Production_Sugar!K31*0.75)</f>
        <v>0</v>
      </c>
      <c r="K45" s="22">
        <f>(State_Production_Sugar!K31*0.25)+(State_Production_Sugar!L31*0.75)</f>
        <v>0</v>
      </c>
      <c r="L45" s="133">
        <f>(State_Production_Sugar!L31*0.25)+(State_Production_Sugar!M31*0.75)</f>
        <v>0</v>
      </c>
    </row>
    <row r="46" spans="2:12" s="19" customFormat="1" x14ac:dyDescent="0.25">
      <c r="B46" s="158" t="s">
        <v>168</v>
      </c>
      <c r="C46" s="21"/>
      <c r="D46" s="22">
        <f>(State_Production_Sugar!D32*0.25)+(State_Production_Sugar!E32*0.75)</f>
        <v>41000</v>
      </c>
      <c r="E46" s="22">
        <f>(State_Production_Sugar!E32*0.25)+(State_Production_Sugar!F32*0.75)</f>
        <v>55750</v>
      </c>
      <c r="F46" s="22">
        <f>(State_Production_Sugar!F32*0.25)+(State_Production_Sugar!G32*0.75)</f>
        <v>62500</v>
      </c>
      <c r="G46" s="22">
        <f>(State_Production_Sugar!G32*0.25)+(State_Production_Sugar!H32*0.75)</f>
        <v>39000</v>
      </c>
      <c r="H46" s="22">
        <f>(State_Production_Sugar!H32*0.25)+(State_Production_Sugar!I32*0.75)</f>
        <v>25000</v>
      </c>
      <c r="I46" s="22">
        <f>(State_Production_Sugar!I32*0.25)+(State_Production_Sugar!J32*0.75)</f>
        <v>39500</v>
      </c>
      <c r="J46" s="22">
        <f>(State_Production_Sugar!J32*0.25)+(State_Production_Sugar!K32*0.75)</f>
        <v>60000</v>
      </c>
      <c r="K46" s="22">
        <f>(State_Production_Sugar!K32*0.25)+(State_Production_Sugar!L32*0.75)</f>
        <v>62775.595034734084</v>
      </c>
      <c r="L46" s="133">
        <f>(State_Production_Sugar!L32*0.25)+(State_Production_Sugar!M32*0.75)</f>
        <v>59911.218721035926</v>
      </c>
    </row>
    <row r="47" spans="2:12" s="19" customFormat="1" x14ac:dyDescent="0.25">
      <c r="B47" s="158" t="s">
        <v>169</v>
      </c>
      <c r="C47" s="21"/>
      <c r="D47" s="22">
        <f>(State_Production_Sugar!D33*0.25)+(State_Production_Sugar!E33*0.75)</f>
        <v>25500</v>
      </c>
      <c r="E47" s="22">
        <f>(State_Production_Sugar!E33*0.25)+(State_Production_Sugar!F33*0.75)</f>
        <v>52000</v>
      </c>
      <c r="F47" s="22">
        <f>(State_Production_Sugar!F33*0.25)+(State_Production_Sugar!G33*0.75)</f>
        <v>53250</v>
      </c>
      <c r="G47" s="22">
        <f>(State_Production_Sugar!G33*0.25)+(State_Production_Sugar!H33*0.75)</f>
        <v>25500</v>
      </c>
      <c r="H47" s="22">
        <f>(State_Production_Sugar!H33*0.25)+(State_Production_Sugar!I33*0.75)</f>
        <v>18500</v>
      </c>
      <c r="I47" s="22">
        <f>(State_Production_Sugar!I33*0.25)+(State_Production_Sugar!J33*0.75)</f>
        <v>40000</v>
      </c>
      <c r="J47" s="22">
        <f>(State_Production_Sugar!J33*0.25)+(State_Production_Sugar!K33*0.75)</f>
        <v>59750</v>
      </c>
      <c r="K47" s="22">
        <f>(State_Production_Sugar!K33*0.25)+(State_Production_Sugar!L33*0.75)</f>
        <v>61809.816649584332</v>
      </c>
      <c r="L47" s="133">
        <f>(State_Production_Sugar!L33*0.25)+(State_Production_Sugar!M33*0.75)</f>
        <v>58989.50766378922</v>
      </c>
    </row>
    <row r="48" spans="2:12" s="19" customFormat="1" x14ac:dyDescent="0.25">
      <c r="B48" s="158" t="s">
        <v>170</v>
      </c>
      <c r="C48" s="21"/>
      <c r="D48" s="22">
        <f>(State_Production_Sugar!D34*0.25)+(State_Production_Sugar!E34*0.75)</f>
        <v>332250</v>
      </c>
      <c r="E48" s="22">
        <f>(State_Production_Sugar!E34*0.25)+(State_Production_Sugar!F34*0.75)</f>
        <v>449000</v>
      </c>
      <c r="F48" s="22">
        <f>(State_Production_Sugar!F34*0.25)+(State_Production_Sugar!G34*0.75)</f>
        <v>522000</v>
      </c>
      <c r="G48" s="22">
        <f>(State_Production_Sugar!G34*0.25)+(State_Production_Sugar!H34*0.75)</f>
        <v>315000</v>
      </c>
      <c r="H48" s="22">
        <f>(State_Production_Sugar!H34*0.25)+(State_Production_Sugar!I34*0.75)</f>
        <v>196250</v>
      </c>
      <c r="I48" s="22">
        <f>(State_Production_Sugar!I34*0.25)+(State_Production_Sugar!J34*0.75)</f>
        <v>271750</v>
      </c>
      <c r="J48" s="22">
        <f>(State_Production_Sugar!J34*0.25)+(State_Production_Sugar!K34*0.75)</f>
        <v>368000</v>
      </c>
      <c r="K48" s="22">
        <f>(State_Production_Sugar!K34*0.25)+(State_Production_Sugar!L34*0.75)</f>
        <v>376653.5702084045</v>
      </c>
      <c r="L48" s="133">
        <f>(State_Production_Sugar!L34*0.25)+(State_Production_Sugar!M34*0.75)</f>
        <v>359467.31232621562</v>
      </c>
    </row>
    <row r="49" spans="2:13" s="19" customFormat="1" x14ac:dyDescent="0.25">
      <c r="B49" s="158" t="s">
        <v>171</v>
      </c>
      <c r="C49" s="21"/>
      <c r="D49" s="22">
        <f>(State_Production_Sugar!D35*0.25)+(State_Production_Sugar!E35*0.75)</f>
        <v>5500</v>
      </c>
      <c r="E49" s="22">
        <f>(State_Production_Sugar!E35*0.25)+(State_Production_Sugar!F35*0.75)</f>
        <v>6750</v>
      </c>
      <c r="F49" s="22">
        <f>(State_Production_Sugar!F35*0.25)+(State_Production_Sugar!G35*0.75)</f>
        <v>6250</v>
      </c>
      <c r="G49" s="22">
        <f>(State_Production_Sugar!G35*0.25)+(State_Production_Sugar!H35*0.75)</f>
        <v>4500</v>
      </c>
      <c r="H49" s="22">
        <f>(State_Production_Sugar!H35*0.25)+(State_Production_Sugar!I35*0.75)</f>
        <v>4000</v>
      </c>
      <c r="I49" s="22">
        <f>(State_Production_Sugar!I35*0.25)+(State_Production_Sugar!J35*0.75)</f>
        <v>4000</v>
      </c>
      <c r="J49" s="22">
        <f>(State_Production_Sugar!J35*0.25)+(State_Production_Sugar!K35*0.75)</f>
        <v>2500</v>
      </c>
      <c r="K49" s="22">
        <f>(State_Production_Sugar!K35*0.25)+(State_Production_Sugar!L35*0.75)</f>
        <v>1931.5567702995104</v>
      </c>
      <c r="L49" s="133">
        <f>(State_Production_Sugar!L35*0.25)+(State_Production_Sugar!M35*0.75)</f>
        <v>1843.4221144934131</v>
      </c>
    </row>
    <row r="50" spans="2:13" s="19" customFormat="1" x14ac:dyDescent="0.25">
      <c r="B50" s="158" t="s">
        <v>172</v>
      </c>
      <c r="C50" s="21"/>
      <c r="D50" s="22">
        <f>(State_Production_Sugar!D36*0.25)+(State_Production_Sugar!E36*0.75)</f>
        <v>0</v>
      </c>
      <c r="E50" s="22">
        <f>(State_Production_Sugar!E36*0.25)+(State_Production_Sugar!F36*0.75)</f>
        <v>0</v>
      </c>
      <c r="F50" s="22">
        <f>(State_Production_Sugar!F36*0.25)+(State_Production_Sugar!G36*0.75)</f>
        <v>0</v>
      </c>
      <c r="G50" s="22">
        <f>(State_Production_Sugar!G36*0.25)+(State_Production_Sugar!H36*0.75)</f>
        <v>0</v>
      </c>
      <c r="H50" s="22">
        <f>(State_Production_Sugar!H36*0.25)+(State_Production_Sugar!I36*0.75)</f>
        <v>0</v>
      </c>
      <c r="I50" s="22">
        <f>(State_Production_Sugar!I36*0.25)+(State_Production_Sugar!J36*0.75)</f>
        <v>0</v>
      </c>
      <c r="J50" s="22">
        <f>(State_Production_Sugar!J36*0.25)+(State_Production_Sugar!K36*0.75)</f>
        <v>0</v>
      </c>
      <c r="K50" s="22">
        <f>(State_Production_Sugar!K36*0.25)+(State_Production_Sugar!L36*0.75)</f>
        <v>0</v>
      </c>
      <c r="L50" s="133">
        <f>(State_Production_Sugar!L36*0.25)+(State_Production_Sugar!M36*0.75)</f>
        <v>0</v>
      </c>
    </row>
    <row r="51" spans="2:13" s="19" customFormat="1" x14ac:dyDescent="0.25">
      <c r="B51" s="158" t="s">
        <v>173</v>
      </c>
      <c r="C51" s="21"/>
      <c r="D51" s="22">
        <f>(State_Production_Sugar!D37*0.25)+(State_Production_Sugar!E37*0.75)</f>
        <v>1883500</v>
      </c>
      <c r="E51" s="22">
        <f>(State_Production_Sugar!E37*0.25)+(State_Production_Sugar!F37*0.75)</f>
        <v>2439750</v>
      </c>
      <c r="F51" s="22">
        <f>(State_Production_Sugar!F37*0.25)+(State_Production_Sugar!G37*0.75)</f>
        <v>2240500</v>
      </c>
      <c r="G51" s="22">
        <f>(State_Production_Sugar!G37*0.25)+(State_Production_Sugar!H37*0.75)</f>
        <v>1733750</v>
      </c>
      <c r="H51" s="22">
        <f>(State_Production_Sugar!H37*0.25)+(State_Production_Sugar!I37*0.75)</f>
        <v>1359500</v>
      </c>
      <c r="I51" s="22">
        <f>(State_Production_Sugar!I37*0.25)+(State_Production_Sugar!J37*0.75)</f>
        <v>1704500</v>
      </c>
      <c r="J51" s="22">
        <f>(State_Production_Sugar!J37*0.25)+(State_Production_Sugar!K37*0.75)</f>
        <v>2245750</v>
      </c>
      <c r="K51" s="22">
        <f>(State_Production_Sugar!K37*0.25)+(State_Production_Sugar!L37*0.75)</f>
        <v>2297586.7782712672</v>
      </c>
      <c r="L51" s="133">
        <f>(State_Production_Sugar!L37*0.25)+(State_Production_Sugar!M37*0.75)</f>
        <v>2192750.6051899148</v>
      </c>
    </row>
    <row r="52" spans="2:13" s="19" customFormat="1" x14ac:dyDescent="0.25">
      <c r="B52" s="158" t="s">
        <v>193</v>
      </c>
      <c r="C52" s="21"/>
      <c r="D52" s="22">
        <f>(State_Production_Sugar!D38*0.25)+(State_Production_Sugar!E38*0.75)</f>
        <v>0</v>
      </c>
      <c r="E52" s="22">
        <f>(State_Production_Sugar!E38*0.25)+(State_Production_Sugar!F38*0.75)</f>
        <v>0</v>
      </c>
      <c r="F52" s="22">
        <f>(State_Production_Sugar!F38*0.25)+(State_Production_Sugar!G38*0.75)</f>
        <v>0</v>
      </c>
      <c r="G52" s="22">
        <f>(State_Production_Sugar!G38*0.25)+(State_Production_Sugar!H38*0.75)</f>
        <v>0</v>
      </c>
      <c r="H52" s="22">
        <f>(State_Production_Sugar!H38*0.25)+(State_Production_Sugar!I38*0.75)</f>
        <v>0</v>
      </c>
      <c r="I52" s="22">
        <f>(State_Production_Sugar!I38*0.25)+(State_Production_Sugar!J38*0.75)</f>
        <v>0</v>
      </c>
      <c r="J52" s="22">
        <f>(State_Production_Sugar!J38*0.25)+(State_Production_Sugar!K38*0.75)</f>
        <v>0</v>
      </c>
      <c r="K52" s="22">
        <f>(State_Production_Sugar!K38*0.25)+(State_Production_Sugar!L38*0.75)</f>
        <v>0</v>
      </c>
      <c r="L52" s="133">
        <f>(State_Production_Sugar!L38*0.25)+(State_Production_Sugar!M38*0.75)</f>
        <v>0</v>
      </c>
    </row>
    <row r="53" spans="2:13" s="19" customFormat="1" x14ac:dyDescent="0.25">
      <c r="B53" s="158" t="s">
        <v>174</v>
      </c>
      <c r="C53" s="21"/>
      <c r="D53" s="22">
        <f>(State_Production_Sugar!D39*0.25)+(State_Production_Sugar!E39*0.75)</f>
        <v>0</v>
      </c>
      <c r="E53" s="22">
        <f>(State_Production_Sugar!E39*0.25)+(State_Production_Sugar!F39*0.75)</f>
        <v>0</v>
      </c>
      <c r="F53" s="22">
        <f>(State_Production_Sugar!F39*0.25)+(State_Production_Sugar!G39*0.75)</f>
        <v>0</v>
      </c>
      <c r="G53" s="22">
        <f>(State_Production_Sugar!G39*0.25)+(State_Production_Sugar!H39*0.75)</f>
        <v>0</v>
      </c>
      <c r="H53" s="22">
        <f>(State_Production_Sugar!H39*0.25)+(State_Production_Sugar!I39*0.75)</f>
        <v>0</v>
      </c>
      <c r="I53" s="22">
        <f>(State_Production_Sugar!I39*0.25)+(State_Production_Sugar!J39*0.75)</f>
        <v>0</v>
      </c>
      <c r="J53" s="22">
        <f>(State_Production_Sugar!J39*0.25)+(State_Production_Sugar!K39*0.75)</f>
        <v>0</v>
      </c>
      <c r="K53" s="22">
        <f>(State_Production_Sugar!K39*0.25)+(State_Production_Sugar!L39*0.75)</f>
        <v>0</v>
      </c>
      <c r="L53" s="133">
        <f>(State_Production_Sugar!L39*0.25)+(State_Production_Sugar!M39*0.75)</f>
        <v>0</v>
      </c>
    </row>
    <row r="54" spans="2:13" s="19" customFormat="1" x14ac:dyDescent="0.25">
      <c r="B54" s="158" t="s">
        <v>175</v>
      </c>
      <c r="C54" s="21"/>
      <c r="D54" s="22">
        <f>(State_Production_Sugar!D40*0.25)+(State_Production_Sugar!E40*0.75)</f>
        <v>5597250</v>
      </c>
      <c r="E54" s="22">
        <f>(State_Production_Sugar!E40*0.25)+(State_Production_Sugar!F40*0.75)</f>
        <v>7802250</v>
      </c>
      <c r="F54" s="22">
        <f>(State_Production_Sugar!F40*0.25)+(State_Production_Sugar!G40*0.75)</f>
        <v>7608000</v>
      </c>
      <c r="G54" s="22">
        <f>(State_Production_Sugar!G40*0.25)+(State_Production_Sugar!H40*0.75)</f>
        <v>4877750</v>
      </c>
      <c r="H54" s="22">
        <f>(State_Production_Sugar!H40*0.25)+(State_Production_Sugar!I40*0.75)</f>
        <v>4900250</v>
      </c>
      <c r="I54" s="22">
        <f>(State_Production_Sugar!I40*0.25)+(State_Production_Sugar!J40*0.75)</f>
        <v>5710000</v>
      </c>
      <c r="J54" s="22">
        <f>(State_Production_Sugar!J40*0.25)+(State_Production_Sugar!K40*0.75)</f>
        <v>6702250</v>
      </c>
      <c r="K54" s="22">
        <f>(State_Production_Sugar!K40*0.25)+(State_Production_Sugar!L40*0.75)</f>
        <v>6735338.4580343924</v>
      </c>
      <c r="L54" s="133">
        <f>(State_Production_Sugar!L40*0.25)+(State_Production_Sugar!M40*0.75)</f>
        <v>6428012.9132385328</v>
      </c>
    </row>
    <row r="55" spans="2:13" s="19" customFormat="1" x14ac:dyDescent="0.25">
      <c r="B55" s="158" t="s">
        <v>176</v>
      </c>
      <c r="C55" s="21"/>
      <c r="D55" s="22">
        <f>(State_Production_Sugar!D41*0.25)+(State_Production_Sugar!E41*0.75)</f>
        <v>414750</v>
      </c>
      <c r="E55" s="22">
        <f>(State_Production_Sugar!E41*0.25)+(State_Production_Sugar!F41*0.75)</f>
        <v>507750</v>
      </c>
      <c r="F55" s="22">
        <f>(State_Production_Sugar!F41*0.25)+(State_Production_Sugar!G41*0.75)</f>
        <v>433750</v>
      </c>
      <c r="G55" s="22">
        <f>(State_Production_Sugar!G41*0.25)+(State_Production_Sugar!H41*0.75)</f>
        <v>267250</v>
      </c>
      <c r="H55" s="22">
        <f>(State_Production_Sugar!H41*0.25)+(State_Production_Sugar!I41*0.75)</f>
        <v>274750</v>
      </c>
      <c r="I55" s="22">
        <f>(State_Production_Sugar!I41*0.25)+(State_Production_Sugar!J41*0.75)</f>
        <v>299500</v>
      </c>
      <c r="J55" s="22">
        <f>(State_Production_Sugar!J41*0.25)+(State_Production_Sugar!K41*0.75)</f>
        <v>323750</v>
      </c>
      <c r="K55" s="22">
        <f>(State_Production_Sugar!K41*0.25)+(State_Production_Sugar!L41*0.75)</f>
        <v>319672.64548456896</v>
      </c>
      <c r="L55" s="133">
        <f>(State_Production_Sugar!L41*0.25)+(State_Production_Sugar!M41*0.75)</f>
        <v>305086.35994865984</v>
      </c>
    </row>
    <row r="56" spans="2:13" s="19" customFormat="1" x14ac:dyDescent="0.25">
      <c r="B56" s="158" t="s">
        <v>177</v>
      </c>
      <c r="C56" s="21"/>
      <c r="D56" s="22">
        <f>(State_Production_Sugar!D42*0.25)+(State_Production_Sugar!E42*0.75)</f>
        <v>5000</v>
      </c>
      <c r="E56" s="22">
        <f>(State_Production_Sugar!E42*0.25)+(State_Production_Sugar!F42*0.75)</f>
        <v>7250</v>
      </c>
      <c r="F56" s="22">
        <f>(State_Production_Sugar!F42*0.25)+(State_Production_Sugar!G42*0.75)</f>
        <v>5750</v>
      </c>
      <c r="G56" s="22">
        <f>(State_Production_Sugar!G42*0.25)+(State_Production_Sugar!H42*0.75)</f>
        <v>2750</v>
      </c>
      <c r="H56" s="22">
        <f>(State_Production_Sugar!H42*0.25)+(State_Production_Sugar!I42*0.75)</f>
        <v>2000</v>
      </c>
      <c r="I56" s="22">
        <f>(State_Production_Sugar!I42*0.25)+(State_Production_Sugar!J42*0.75)</f>
        <v>4250</v>
      </c>
      <c r="J56" s="22">
        <f>(State_Production_Sugar!J42*0.25)+(State_Production_Sugar!K42*0.75)</f>
        <v>5000</v>
      </c>
      <c r="K56" s="22">
        <f>(State_Production_Sugar!K42*0.25)+(State_Production_Sugar!L42*0.75)</f>
        <v>4828.891925748776</v>
      </c>
      <c r="L56" s="133">
        <f>(State_Production_Sugar!L42*0.25)+(State_Production_Sugar!M42*0.75)</f>
        <v>4608.5552862335335</v>
      </c>
    </row>
    <row r="57" spans="2:13" s="19" customFormat="1" x14ac:dyDescent="0.25">
      <c r="B57" s="168" t="s">
        <v>187</v>
      </c>
      <c r="C57" s="162"/>
      <c r="D57" s="196">
        <f>SUM(D21:D56)</f>
        <v>17548000</v>
      </c>
      <c r="E57" s="196">
        <f t="shared" ref="E57:L57" si="0">SUM(E21:E56)</f>
        <v>26089750</v>
      </c>
      <c r="F57" s="196">
        <f t="shared" si="0"/>
        <v>26858750</v>
      </c>
      <c r="G57" s="196">
        <f t="shared" si="0"/>
        <v>17493500</v>
      </c>
      <c r="H57" s="196">
        <f t="shared" si="0"/>
        <v>17818750</v>
      </c>
      <c r="I57" s="196">
        <f t="shared" si="0"/>
        <v>23023500</v>
      </c>
      <c r="J57" s="196">
        <f t="shared" si="0"/>
        <v>25855750</v>
      </c>
      <c r="K57" s="196">
        <f t="shared" si="0"/>
        <v>25441499.999999996</v>
      </c>
      <c r="L57" s="197">
        <f t="shared" si="0"/>
        <v>24280634.381049994</v>
      </c>
      <c r="M57" s="487">
        <f>SUM(D57:L57)</f>
        <v>204410134.38104999</v>
      </c>
    </row>
    <row r="58" spans="2:13" s="69" customFormat="1" x14ac:dyDescent="0.25">
      <c r="L58" s="129"/>
    </row>
    <row r="59" spans="2:13" s="19" customFormat="1" x14ac:dyDescent="0.25">
      <c r="B59" s="30"/>
      <c r="C59" s="30"/>
      <c r="D59" s="30"/>
      <c r="E59" s="30"/>
      <c r="F59" s="31"/>
      <c r="G59" s="31"/>
      <c r="H59" s="31"/>
      <c r="I59" s="31"/>
      <c r="J59" s="31"/>
      <c r="K59" s="31"/>
      <c r="L59" s="31"/>
    </row>
    <row r="60" spans="2:13" s="19" customFormat="1" ht="18.75" x14ac:dyDescent="0.25">
      <c r="B60" s="16" t="s">
        <v>72</v>
      </c>
      <c r="C60" s="17" t="s">
        <v>73</v>
      </c>
      <c r="D60" s="17">
        <v>2005</v>
      </c>
      <c r="E60" s="17">
        <v>2006</v>
      </c>
      <c r="F60" s="17">
        <v>2007</v>
      </c>
      <c r="G60" s="17">
        <v>2008</v>
      </c>
      <c r="H60" s="17">
        <v>2009</v>
      </c>
      <c r="I60" s="17">
        <v>2010</v>
      </c>
      <c r="J60" s="17">
        <v>2011</v>
      </c>
      <c r="K60" s="17">
        <v>2012</v>
      </c>
      <c r="L60" s="18">
        <v>2013</v>
      </c>
    </row>
    <row r="61" spans="2:13" s="19" customFormat="1" x14ac:dyDescent="0.25">
      <c r="B61" s="23" t="s">
        <v>22</v>
      </c>
      <c r="C61" s="24" t="s">
        <v>11</v>
      </c>
      <c r="D61" s="32">
        <v>1</v>
      </c>
      <c r="E61" s="32">
        <v>1</v>
      </c>
      <c r="F61" s="32">
        <v>1</v>
      </c>
      <c r="G61" s="32">
        <v>1</v>
      </c>
      <c r="H61" s="32">
        <v>1</v>
      </c>
      <c r="I61" s="32">
        <v>1</v>
      </c>
      <c r="J61" s="32">
        <v>1</v>
      </c>
      <c r="K61" s="32">
        <v>1</v>
      </c>
      <c r="L61" s="33">
        <v>1</v>
      </c>
    </row>
    <row r="62" spans="2:13" s="19" customFormat="1" x14ac:dyDescent="0.25">
      <c r="B62" s="27"/>
      <c r="C62" s="28"/>
      <c r="D62" s="28"/>
      <c r="E62" s="28"/>
      <c r="F62" s="34"/>
      <c r="G62" s="34"/>
      <c r="H62" s="34"/>
      <c r="I62" s="34"/>
      <c r="J62" s="34"/>
      <c r="K62" s="34"/>
      <c r="L62" s="34"/>
    </row>
    <row r="63" spans="2:13" x14ac:dyDescent="0.25">
      <c r="B63" s="35"/>
      <c r="C63" s="35"/>
      <c r="D63" s="35"/>
      <c r="E63" s="35"/>
      <c r="F63" s="35"/>
      <c r="G63" s="35"/>
      <c r="H63" s="35"/>
      <c r="I63" s="35"/>
      <c r="J63" s="35"/>
      <c r="K63" s="35"/>
      <c r="L63" s="35"/>
    </row>
    <row r="64" spans="2:13" s="19" customFormat="1" ht="18.75" x14ac:dyDescent="0.25">
      <c r="B64" s="16" t="s">
        <v>74</v>
      </c>
      <c r="C64" s="17" t="s">
        <v>14</v>
      </c>
      <c r="D64" s="17">
        <v>2005</v>
      </c>
      <c r="E64" s="17">
        <v>2006</v>
      </c>
      <c r="F64" s="17">
        <v>2007</v>
      </c>
      <c r="G64" s="17">
        <v>2008</v>
      </c>
      <c r="H64" s="17">
        <v>2009</v>
      </c>
      <c r="I64" s="17">
        <v>2010</v>
      </c>
      <c r="J64" s="17">
        <v>2011</v>
      </c>
      <c r="K64" s="17">
        <v>2012</v>
      </c>
      <c r="L64" s="18">
        <v>2013</v>
      </c>
    </row>
    <row r="65" spans="2:12" s="19" customFormat="1" x14ac:dyDescent="0.25">
      <c r="B65" s="169" t="s">
        <v>22</v>
      </c>
      <c r="C65" s="39"/>
      <c r="D65" s="170"/>
      <c r="E65" s="170"/>
      <c r="F65" s="170"/>
      <c r="G65" s="170"/>
      <c r="H65" s="170"/>
      <c r="I65" s="170"/>
      <c r="J65" s="170"/>
      <c r="K65" s="170"/>
      <c r="L65" s="171"/>
    </row>
    <row r="66" spans="2:12" s="19" customFormat="1" x14ac:dyDescent="0.25">
      <c r="B66" s="158" t="s">
        <v>143</v>
      </c>
      <c r="C66" s="21"/>
      <c r="D66" s="22">
        <f t="shared" ref="D66:L66" si="1">D21*D$61*$C$7</f>
        <v>0</v>
      </c>
      <c r="E66" s="22">
        <f t="shared" si="1"/>
        <v>0</v>
      </c>
      <c r="F66" s="22">
        <f t="shared" si="1"/>
        <v>0</v>
      </c>
      <c r="G66" s="22">
        <f t="shared" si="1"/>
        <v>0</v>
      </c>
      <c r="H66" s="22">
        <f t="shared" si="1"/>
        <v>0</v>
      </c>
      <c r="I66" s="22">
        <f t="shared" si="1"/>
        <v>0</v>
      </c>
      <c r="J66" s="22">
        <f t="shared" si="1"/>
        <v>0</v>
      </c>
      <c r="K66" s="22">
        <f t="shared" si="1"/>
        <v>0</v>
      </c>
      <c r="L66" s="133">
        <f t="shared" si="1"/>
        <v>0</v>
      </c>
    </row>
    <row r="67" spans="2:12" s="19" customFormat="1" x14ac:dyDescent="0.25">
      <c r="B67" s="158" t="s">
        <v>144</v>
      </c>
      <c r="C67" s="21"/>
      <c r="D67" s="22">
        <f>D22*D$61*$C$7</f>
        <v>2931250</v>
      </c>
      <c r="E67" s="22">
        <f t="shared" ref="E67:L67" si="2">E22*E$61*$C$7</f>
        <v>3922500</v>
      </c>
      <c r="F67" s="22">
        <f t="shared" si="2"/>
        <v>3553125</v>
      </c>
      <c r="G67" s="22">
        <f t="shared" si="2"/>
        <v>1946250</v>
      </c>
      <c r="H67" s="22">
        <f t="shared" si="2"/>
        <v>1336250</v>
      </c>
      <c r="I67" s="22">
        <f t="shared" si="2"/>
        <v>2208125</v>
      </c>
      <c r="J67" s="22">
        <f t="shared" si="2"/>
        <v>2756875</v>
      </c>
      <c r="K67" s="22">
        <f t="shared" si="2"/>
        <v>2740396.1678624302</v>
      </c>
      <c r="L67" s="133">
        <f t="shared" si="2"/>
        <v>2615355.1249375297</v>
      </c>
    </row>
    <row r="68" spans="2:12" s="19" customFormat="1" x14ac:dyDescent="0.25">
      <c r="B68" s="158" t="s">
        <v>145</v>
      </c>
      <c r="C68" s="21"/>
      <c r="D68" s="22">
        <f t="shared" ref="D68:L68" si="3">D23*D$61*$C$7</f>
        <v>0</v>
      </c>
      <c r="E68" s="22">
        <f t="shared" si="3"/>
        <v>0</v>
      </c>
      <c r="F68" s="22">
        <f t="shared" si="3"/>
        <v>0</v>
      </c>
      <c r="G68" s="22">
        <f t="shared" si="3"/>
        <v>0</v>
      </c>
      <c r="H68" s="22">
        <f t="shared" si="3"/>
        <v>0</v>
      </c>
      <c r="I68" s="22">
        <f t="shared" si="3"/>
        <v>0</v>
      </c>
      <c r="J68" s="22">
        <f t="shared" si="3"/>
        <v>0</v>
      </c>
      <c r="K68" s="22">
        <f t="shared" si="3"/>
        <v>0</v>
      </c>
      <c r="L68" s="133">
        <f t="shared" si="3"/>
        <v>0</v>
      </c>
    </row>
    <row r="69" spans="2:12" s="19" customFormat="1" x14ac:dyDescent="0.25">
      <c r="B69" s="158" t="s">
        <v>146</v>
      </c>
      <c r="C69" s="21"/>
      <c r="D69" s="22">
        <f t="shared" ref="D69:L69" si="4">D24*D$61*$C$7</f>
        <v>0</v>
      </c>
      <c r="E69" s="22">
        <f t="shared" si="4"/>
        <v>0</v>
      </c>
      <c r="F69" s="22">
        <f t="shared" si="4"/>
        <v>0</v>
      </c>
      <c r="G69" s="22">
        <f t="shared" si="4"/>
        <v>0</v>
      </c>
      <c r="H69" s="22">
        <f t="shared" si="4"/>
        <v>0</v>
      </c>
      <c r="I69" s="22">
        <f t="shared" si="4"/>
        <v>0</v>
      </c>
      <c r="J69" s="22">
        <f t="shared" si="4"/>
        <v>0</v>
      </c>
      <c r="K69" s="22">
        <f t="shared" si="4"/>
        <v>0</v>
      </c>
      <c r="L69" s="133">
        <f t="shared" si="4"/>
        <v>0</v>
      </c>
    </row>
    <row r="70" spans="2:12" s="19" customFormat="1" x14ac:dyDescent="0.25">
      <c r="B70" s="158" t="s">
        <v>147</v>
      </c>
      <c r="C70" s="21"/>
      <c r="D70" s="22">
        <f t="shared" ref="D70:L70" si="5">D25*D$61*$C$7</f>
        <v>949375</v>
      </c>
      <c r="E70" s="22">
        <f t="shared" si="5"/>
        <v>1109375</v>
      </c>
      <c r="F70" s="22">
        <f t="shared" si="5"/>
        <v>911875</v>
      </c>
      <c r="G70" s="22">
        <f t="shared" si="5"/>
        <v>611250</v>
      </c>
      <c r="H70" s="22">
        <f t="shared" si="5"/>
        <v>617500</v>
      </c>
      <c r="I70" s="22">
        <f t="shared" si="5"/>
        <v>883125</v>
      </c>
      <c r="J70" s="22">
        <f t="shared" si="5"/>
        <v>1084375</v>
      </c>
      <c r="K70" s="22">
        <f t="shared" si="5"/>
        <v>1086500.6832934746</v>
      </c>
      <c r="L70" s="133">
        <f t="shared" si="5"/>
        <v>1036924.939402545</v>
      </c>
    </row>
    <row r="71" spans="2:12" s="19" customFormat="1" x14ac:dyDescent="0.25">
      <c r="B71" s="158" t="s">
        <v>148</v>
      </c>
      <c r="C71" s="21"/>
      <c r="D71" s="22">
        <f t="shared" ref="D71:L71" si="6">D26*D$61*$C$7</f>
        <v>0</v>
      </c>
      <c r="E71" s="22">
        <f t="shared" si="6"/>
        <v>0</v>
      </c>
      <c r="F71" s="22">
        <f t="shared" si="6"/>
        <v>0</v>
      </c>
      <c r="G71" s="22">
        <f t="shared" si="6"/>
        <v>0</v>
      </c>
      <c r="H71" s="22">
        <f t="shared" si="6"/>
        <v>0</v>
      </c>
      <c r="I71" s="22">
        <f t="shared" si="6"/>
        <v>0</v>
      </c>
      <c r="J71" s="22">
        <f t="shared" si="6"/>
        <v>0</v>
      </c>
      <c r="K71" s="22">
        <f t="shared" si="6"/>
        <v>0</v>
      </c>
      <c r="L71" s="133">
        <f t="shared" si="6"/>
        <v>0</v>
      </c>
    </row>
    <row r="72" spans="2:12" s="19" customFormat="1" x14ac:dyDescent="0.25">
      <c r="B72" s="158" t="s">
        <v>149</v>
      </c>
      <c r="C72" s="21"/>
      <c r="D72" s="22">
        <f t="shared" ref="D72:L72" si="7">D27*D$61*$C$7</f>
        <v>40000</v>
      </c>
      <c r="E72" s="22">
        <f t="shared" si="7"/>
        <v>56250</v>
      </c>
      <c r="F72" s="22">
        <f t="shared" si="7"/>
        <v>86250</v>
      </c>
      <c r="G72" s="22">
        <f t="shared" si="7"/>
        <v>48125</v>
      </c>
      <c r="H72" s="22">
        <f t="shared" si="7"/>
        <v>25000</v>
      </c>
      <c r="I72" s="22">
        <f t="shared" si="7"/>
        <v>48750</v>
      </c>
      <c r="J72" s="22">
        <f t="shared" si="7"/>
        <v>81875</v>
      </c>
      <c r="K72" s="22">
        <f t="shared" si="7"/>
        <v>86920.05466347796</v>
      </c>
      <c r="L72" s="133">
        <f t="shared" si="7"/>
        <v>82953.995152203599</v>
      </c>
    </row>
    <row r="73" spans="2:12" s="19" customFormat="1" x14ac:dyDescent="0.25">
      <c r="B73" s="158" t="s">
        <v>150</v>
      </c>
      <c r="C73" s="21"/>
      <c r="D73" s="22">
        <f t="shared" ref="D73:L73" si="8">D28*D$61*$C$7</f>
        <v>0</v>
      </c>
      <c r="E73" s="22">
        <f t="shared" si="8"/>
        <v>0</v>
      </c>
      <c r="F73" s="22">
        <f t="shared" si="8"/>
        <v>0</v>
      </c>
      <c r="G73" s="22">
        <f t="shared" si="8"/>
        <v>0</v>
      </c>
      <c r="H73" s="22">
        <f t="shared" si="8"/>
        <v>0</v>
      </c>
      <c r="I73" s="22">
        <f t="shared" si="8"/>
        <v>0</v>
      </c>
      <c r="J73" s="22">
        <f t="shared" si="8"/>
        <v>0</v>
      </c>
      <c r="K73" s="22">
        <f t="shared" si="8"/>
        <v>0</v>
      </c>
      <c r="L73" s="133">
        <f t="shared" si="8"/>
        <v>0</v>
      </c>
    </row>
    <row r="74" spans="2:12" s="19" customFormat="1" x14ac:dyDescent="0.25">
      <c r="B74" s="158" t="s">
        <v>151</v>
      </c>
      <c r="C74" s="21"/>
      <c r="D74" s="22">
        <f t="shared" ref="D74:L74" si="9">D29*D$61*$C$7</f>
        <v>0</v>
      </c>
      <c r="E74" s="22">
        <f t="shared" si="9"/>
        <v>0</v>
      </c>
      <c r="F74" s="22">
        <f t="shared" si="9"/>
        <v>0</v>
      </c>
      <c r="G74" s="22">
        <f t="shared" si="9"/>
        <v>0</v>
      </c>
      <c r="H74" s="22">
        <f t="shared" si="9"/>
        <v>0</v>
      </c>
      <c r="I74" s="22">
        <f t="shared" si="9"/>
        <v>0</v>
      </c>
      <c r="J74" s="22">
        <f t="shared" si="9"/>
        <v>0</v>
      </c>
      <c r="K74" s="22">
        <f t="shared" si="9"/>
        <v>0</v>
      </c>
      <c r="L74" s="133">
        <f t="shared" si="9"/>
        <v>0</v>
      </c>
    </row>
    <row r="75" spans="2:12" s="19" customFormat="1" x14ac:dyDescent="0.25">
      <c r="B75" s="158" t="s">
        <v>152</v>
      </c>
      <c r="C75" s="21"/>
      <c r="D75" s="22">
        <f t="shared" ref="D75:L75" si="10">D30*D$61*$C$7</f>
        <v>0</v>
      </c>
      <c r="E75" s="22">
        <f t="shared" si="10"/>
        <v>0</v>
      </c>
      <c r="F75" s="22">
        <f t="shared" si="10"/>
        <v>0</v>
      </c>
      <c r="G75" s="22">
        <f t="shared" si="10"/>
        <v>0</v>
      </c>
      <c r="H75" s="22">
        <f t="shared" si="10"/>
        <v>0</v>
      </c>
      <c r="I75" s="22">
        <f t="shared" si="10"/>
        <v>0</v>
      </c>
      <c r="J75" s="22">
        <f t="shared" si="10"/>
        <v>0</v>
      </c>
      <c r="K75" s="22">
        <f t="shared" si="10"/>
        <v>0</v>
      </c>
      <c r="L75" s="133">
        <f t="shared" si="10"/>
        <v>0</v>
      </c>
    </row>
    <row r="76" spans="2:12" s="19" customFormat="1" x14ac:dyDescent="0.25">
      <c r="B76" s="158" t="s">
        <v>153</v>
      </c>
      <c r="C76" s="21"/>
      <c r="D76" s="22">
        <f t="shared" ref="D76:L76" si="11">D31*D$61*$C$7</f>
        <v>25625</v>
      </c>
      <c r="E76" s="22">
        <f t="shared" si="11"/>
        <v>42500</v>
      </c>
      <c r="F76" s="22">
        <f t="shared" si="11"/>
        <v>40000</v>
      </c>
      <c r="G76" s="22">
        <f t="shared" si="11"/>
        <v>26250</v>
      </c>
      <c r="H76" s="22">
        <f t="shared" si="11"/>
        <v>20625</v>
      </c>
      <c r="I76" s="22">
        <f t="shared" si="11"/>
        <v>29375</v>
      </c>
      <c r="J76" s="22">
        <f t="shared" si="11"/>
        <v>26875</v>
      </c>
      <c r="K76" s="22">
        <f t="shared" si="11"/>
        <v>24144.45962874388</v>
      </c>
      <c r="L76" s="133">
        <f t="shared" si="11"/>
        <v>23042.776431167666</v>
      </c>
    </row>
    <row r="77" spans="2:12" s="19" customFormat="1" x14ac:dyDescent="0.25">
      <c r="B77" s="158" t="s">
        <v>154</v>
      </c>
      <c r="C77" s="21"/>
      <c r="D77" s="22">
        <f t="shared" ref="D77:L77" si="12">D32*D$61*$C$7</f>
        <v>2688125</v>
      </c>
      <c r="E77" s="22">
        <f t="shared" si="12"/>
        <v>3401875</v>
      </c>
      <c r="F77" s="22">
        <f t="shared" si="12"/>
        <v>3451875</v>
      </c>
      <c r="G77" s="22">
        <f t="shared" si="12"/>
        <v>2751250</v>
      </c>
      <c r="H77" s="22">
        <f t="shared" si="12"/>
        <v>2861875</v>
      </c>
      <c r="I77" s="22">
        <f t="shared" si="12"/>
        <v>3058750</v>
      </c>
      <c r="J77" s="22">
        <f t="shared" si="12"/>
        <v>2646875</v>
      </c>
      <c r="K77" s="22">
        <f t="shared" si="12"/>
        <v>2414445.9628743879</v>
      </c>
      <c r="L77" s="133">
        <f t="shared" si="12"/>
        <v>2304277.6431167666</v>
      </c>
    </row>
    <row r="78" spans="2:12" s="19" customFormat="1" x14ac:dyDescent="0.25">
      <c r="B78" s="158" t="s">
        <v>155</v>
      </c>
      <c r="C78" s="21"/>
      <c r="D78" s="22">
        <f t="shared" ref="D78:L78" si="13">D33*D$61*$C$7</f>
        <v>829375</v>
      </c>
      <c r="E78" s="22">
        <f t="shared" si="13"/>
        <v>1478125</v>
      </c>
      <c r="F78" s="22">
        <f t="shared" si="13"/>
        <v>1530625</v>
      </c>
      <c r="G78" s="22">
        <f t="shared" si="13"/>
        <v>803750</v>
      </c>
      <c r="H78" s="22">
        <f t="shared" si="13"/>
        <v>608125</v>
      </c>
      <c r="I78" s="22">
        <f t="shared" si="13"/>
        <v>890000</v>
      </c>
      <c r="J78" s="22">
        <f t="shared" si="13"/>
        <v>1171250</v>
      </c>
      <c r="K78" s="22">
        <f t="shared" si="13"/>
        <v>1192736.3056599477</v>
      </c>
      <c r="L78" s="133">
        <f t="shared" si="13"/>
        <v>1138313.1556996829</v>
      </c>
    </row>
    <row r="79" spans="2:12" s="19" customFormat="1" x14ac:dyDescent="0.25">
      <c r="B79" s="158" t="s">
        <v>156</v>
      </c>
      <c r="C79" s="21"/>
      <c r="D79" s="22">
        <f t="shared" ref="D79:L79" si="14">D34*D$61*$C$7</f>
        <v>0</v>
      </c>
      <c r="E79" s="22">
        <f t="shared" si="14"/>
        <v>0</v>
      </c>
      <c r="F79" s="22">
        <f t="shared" si="14"/>
        <v>0</v>
      </c>
      <c r="G79" s="22">
        <f t="shared" si="14"/>
        <v>0</v>
      </c>
      <c r="H79" s="22">
        <f t="shared" si="14"/>
        <v>0</v>
      </c>
      <c r="I79" s="22">
        <f t="shared" si="14"/>
        <v>0</v>
      </c>
      <c r="J79" s="22">
        <f t="shared" si="14"/>
        <v>0</v>
      </c>
      <c r="K79" s="22">
        <f t="shared" si="14"/>
        <v>0</v>
      </c>
      <c r="L79" s="133">
        <f t="shared" si="14"/>
        <v>0</v>
      </c>
    </row>
    <row r="80" spans="2:12" s="19" customFormat="1" x14ac:dyDescent="0.25">
      <c r="B80" s="158" t="s">
        <v>157</v>
      </c>
      <c r="C80" s="21"/>
      <c r="D80" s="22">
        <f t="shared" ref="D80:L80" si="15">D35*D$61*$C$7</f>
        <v>0</v>
      </c>
      <c r="E80" s="22">
        <f t="shared" si="15"/>
        <v>0</v>
      </c>
      <c r="F80" s="22">
        <f t="shared" si="15"/>
        <v>0</v>
      </c>
      <c r="G80" s="22">
        <f t="shared" si="15"/>
        <v>0</v>
      </c>
      <c r="H80" s="22">
        <f t="shared" si="15"/>
        <v>0</v>
      </c>
      <c r="I80" s="22">
        <f t="shared" si="15"/>
        <v>0</v>
      </c>
      <c r="J80" s="22">
        <f t="shared" si="15"/>
        <v>0</v>
      </c>
      <c r="K80" s="22">
        <f t="shared" si="15"/>
        <v>0</v>
      </c>
      <c r="L80" s="133">
        <f t="shared" si="15"/>
        <v>0</v>
      </c>
    </row>
    <row r="81" spans="2:12" s="19" customFormat="1" x14ac:dyDescent="0.25">
      <c r="B81" s="158" t="s">
        <v>158</v>
      </c>
      <c r="C81" s="21"/>
      <c r="D81" s="22">
        <f t="shared" ref="D81:L81" si="16">D36*D$61*$C$7</f>
        <v>0</v>
      </c>
      <c r="E81" s="22">
        <f t="shared" si="16"/>
        <v>0</v>
      </c>
      <c r="F81" s="22">
        <f t="shared" si="16"/>
        <v>0</v>
      </c>
      <c r="G81" s="22">
        <f t="shared" si="16"/>
        <v>0</v>
      </c>
      <c r="H81" s="22">
        <f t="shared" si="16"/>
        <v>0</v>
      </c>
      <c r="I81" s="22">
        <f t="shared" si="16"/>
        <v>0</v>
      </c>
      <c r="J81" s="22">
        <f t="shared" si="16"/>
        <v>0</v>
      </c>
      <c r="K81" s="22">
        <f t="shared" si="16"/>
        <v>0</v>
      </c>
      <c r="L81" s="133">
        <f t="shared" si="16"/>
        <v>0</v>
      </c>
    </row>
    <row r="82" spans="2:12" s="19" customFormat="1" x14ac:dyDescent="0.25">
      <c r="B82" s="158" t="s">
        <v>159</v>
      </c>
      <c r="C82" s="21"/>
      <c r="D82" s="22">
        <f t="shared" ref="D82:L82" si="17">D37*D$61*$C$7</f>
        <v>4293125</v>
      </c>
      <c r="E82" s="22">
        <f t="shared" si="17"/>
        <v>6205625</v>
      </c>
      <c r="F82" s="22">
        <f t="shared" si="17"/>
        <v>7101250</v>
      </c>
      <c r="G82" s="22">
        <f t="shared" si="17"/>
        <v>4913750</v>
      </c>
      <c r="H82" s="22">
        <f t="shared" si="17"/>
        <v>5830000</v>
      </c>
      <c r="I82" s="22">
        <f t="shared" si="17"/>
        <v>8504375</v>
      </c>
      <c r="J82" s="22">
        <f t="shared" si="17"/>
        <v>9561875</v>
      </c>
      <c r="K82" s="22">
        <f t="shared" si="17"/>
        <v>9348734.7682496291</v>
      </c>
      <c r="L82" s="133">
        <f t="shared" si="17"/>
        <v>8922163.0341481194</v>
      </c>
    </row>
    <row r="83" spans="2:12" s="19" customFormat="1" x14ac:dyDescent="0.25">
      <c r="B83" s="158" t="s">
        <v>160</v>
      </c>
      <c r="C83" s="21"/>
      <c r="D83" s="22">
        <f t="shared" ref="D83:L83" si="18">D38*D$61*$C$7</f>
        <v>0</v>
      </c>
      <c r="E83" s="22">
        <f t="shared" si="18"/>
        <v>0</v>
      </c>
      <c r="F83" s="22">
        <f t="shared" si="18"/>
        <v>0</v>
      </c>
      <c r="G83" s="22">
        <f t="shared" si="18"/>
        <v>0</v>
      </c>
      <c r="H83" s="22">
        <f t="shared" si="18"/>
        <v>0</v>
      </c>
      <c r="I83" s="22">
        <f t="shared" si="18"/>
        <v>0</v>
      </c>
      <c r="J83" s="22">
        <f t="shared" si="18"/>
        <v>0</v>
      </c>
      <c r="K83" s="22">
        <f t="shared" si="18"/>
        <v>0</v>
      </c>
      <c r="L83" s="133">
        <f t="shared" si="18"/>
        <v>0</v>
      </c>
    </row>
    <row r="84" spans="2:12" s="19" customFormat="1" x14ac:dyDescent="0.25">
      <c r="B84" s="158" t="s">
        <v>161</v>
      </c>
      <c r="C84" s="21"/>
      <c r="D84" s="22">
        <f t="shared" ref="D84:L84" si="19">D39*D$61*$C$7</f>
        <v>0</v>
      </c>
      <c r="E84" s="22">
        <f t="shared" si="19"/>
        <v>0</v>
      </c>
      <c r="F84" s="22">
        <f t="shared" si="19"/>
        <v>0</v>
      </c>
      <c r="G84" s="22">
        <f t="shared" si="19"/>
        <v>0</v>
      </c>
      <c r="H84" s="22">
        <f t="shared" si="19"/>
        <v>0</v>
      </c>
      <c r="I84" s="22">
        <f t="shared" si="19"/>
        <v>0</v>
      </c>
      <c r="J84" s="22">
        <f t="shared" si="19"/>
        <v>0</v>
      </c>
      <c r="K84" s="22">
        <f t="shared" si="19"/>
        <v>0</v>
      </c>
      <c r="L84" s="133">
        <f t="shared" si="19"/>
        <v>0</v>
      </c>
    </row>
    <row r="85" spans="2:12" s="19" customFormat="1" x14ac:dyDescent="0.25">
      <c r="B85" s="158" t="s">
        <v>162</v>
      </c>
      <c r="C85" s="21"/>
      <c r="D85" s="22">
        <f t="shared" ref="D85:L85" si="20">D40*D$61*$C$7</f>
        <v>221250</v>
      </c>
      <c r="E85" s="22">
        <f t="shared" si="20"/>
        <v>396250</v>
      </c>
      <c r="F85" s="22">
        <f t="shared" si="20"/>
        <v>438750</v>
      </c>
      <c r="G85" s="22">
        <f t="shared" si="20"/>
        <v>213750</v>
      </c>
      <c r="H85" s="22">
        <f t="shared" si="20"/>
        <v>185000</v>
      </c>
      <c r="I85" s="22">
        <f t="shared" si="20"/>
        <v>359375</v>
      </c>
      <c r="J85" s="22">
        <f t="shared" si="20"/>
        <v>401250</v>
      </c>
      <c r="K85" s="22">
        <f t="shared" si="20"/>
        <v>383896.90809702763</v>
      </c>
      <c r="L85" s="133">
        <f t="shared" si="20"/>
        <v>366380.14525556588</v>
      </c>
    </row>
    <row r="86" spans="2:12" s="19" customFormat="1" x14ac:dyDescent="0.25">
      <c r="B86" s="158" t="s">
        <v>163</v>
      </c>
      <c r="C86" s="21"/>
      <c r="D86" s="22">
        <f t="shared" ref="D86:L86" si="21">D41*D$61*$C$7</f>
        <v>11130000</v>
      </c>
      <c r="E86" s="22">
        <f t="shared" si="21"/>
        <v>20310625</v>
      </c>
      <c r="F86" s="22">
        <f t="shared" si="21"/>
        <v>22703125</v>
      </c>
      <c r="G86" s="22">
        <f t="shared" si="21"/>
        <v>14255625</v>
      </c>
      <c r="H86" s="22">
        <f t="shared" si="21"/>
        <v>16111875</v>
      </c>
      <c r="I86" s="22">
        <f t="shared" si="21"/>
        <v>21393125</v>
      </c>
      <c r="J86" s="22">
        <f t="shared" si="21"/>
        <v>22490625</v>
      </c>
      <c r="K86" s="22">
        <f t="shared" si="21"/>
        <v>21674481.408723377</v>
      </c>
      <c r="L86" s="133">
        <f t="shared" si="21"/>
        <v>20685500.402259212</v>
      </c>
    </row>
    <row r="87" spans="2:12" s="19" customFormat="1" x14ac:dyDescent="0.25">
      <c r="B87" s="158" t="s">
        <v>164</v>
      </c>
      <c r="C87" s="21"/>
      <c r="D87" s="22">
        <f t="shared" ref="D87:L87" si="22">D42*D$61*$C$7</f>
        <v>0</v>
      </c>
      <c r="E87" s="22">
        <f t="shared" si="22"/>
        <v>0</v>
      </c>
      <c r="F87" s="22">
        <f t="shared" si="22"/>
        <v>0</v>
      </c>
      <c r="G87" s="22">
        <f t="shared" si="22"/>
        <v>0</v>
      </c>
      <c r="H87" s="22">
        <f t="shared" si="22"/>
        <v>0</v>
      </c>
      <c r="I87" s="22">
        <f t="shared" si="22"/>
        <v>0</v>
      </c>
      <c r="J87" s="22">
        <f t="shared" si="22"/>
        <v>0</v>
      </c>
      <c r="K87" s="22">
        <f t="shared" si="22"/>
        <v>0</v>
      </c>
      <c r="L87" s="133">
        <f t="shared" si="22"/>
        <v>0</v>
      </c>
    </row>
    <row r="88" spans="2:12" s="19" customFormat="1" x14ac:dyDescent="0.25">
      <c r="B88" s="158" t="s">
        <v>165</v>
      </c>
      <c r="C88" s="21"/>
      <c r="D88" s="22">
        <f t="shared" ref="D88:L88" si="23">D43*D$61*$C$7</f>
        <v>0</v>
      </c>
      <c r="E88" s="22">
        <f t="shared" si="23"/>
        <v>0</v>
      </c>
      <c r="F88" s="22">
        <f t="shared" si="23"/>
        <v>0</v>
      </c>
      <c r="G88" s="22">
        <f t="shared" si="23"/>
        <v>0</v>
      </c>
      <c r="H88" s="22">
        <f t="shared" si="23"/>
        <v>0</v>
      </c>
      <c r="I88" s="22">
        <f t="shared" si="23"/>
        <v>0</v>
      </c>
      <c r="J88" s="22">
        <f t="shared" si="23"/>
        <v>0</v>
      </c>
      <c r="K88" s="22">
        <f t="shared" si="23"/>
        <v>0</v>
      </c>
      <c r="L88" s="133">
        <f t="shared" si="23"/>
        <v>0</v>
      </c>
    </row>
    <row r="89" spans="2:12" s="19" customFormat="1" x14ac:dyDescent="0.25">
      <c r="B89" s="158" t="s">
        <v>166</v>
      </c>
      <c r="C89" s="21"/>
      <c r="D89" s="22">
        <f t="shared" ref="D89:L89" si="24">D44*D$61*$C$7</f>
        <v>0</v>
      </c>
      <c r="E89" s="22">
        <f t="shared" si="24"/>
        <v>0</v>
      </c>
      <c r="F89" s="22">
        <f t="shared" si="24"/>
        <v>0</v>
      </c>
      <c r="G89" s="22">
        <f t="shared" si="24"/>
        <v>0</v>
      </c>
      <c r="H89" s="22">
        <f t="shared" si="24"/>
        <v>0</v>
      </c>
      <c r="I89" s="22">
        <f t="shared" si="24"/>
        <v>0</v>
      </c>
      <c r="J89" s="22">
        <f t="shared" si="24"/>
        <v>0</v>
      </c>
      <c r="K89" s="22">
        <f t="shared" si="24"/>
        <v>0</v>
      </c>
      <c r="L89" s="133">
        <f t="shared" si="24"/>
        <v>0</v>
      </c>
    </row>
    <row r="90" spans="2:12" s="19" customFormat="1" x14ac:dyDescent="0.25">
      <c r="B90" s="158" t="s">
        <v>167</v>
      </c>
      <c r="C90" s="21"/>
      <c r="D90" s="22">
        <f t="shared" ref="D90:L90" si="25">D45*D$61*$C$7</f>
        <v>0</v>
      </c>
      <c r="E90" s="22">
        <f t="shared" si="25"/>
        <v>0</v>
      </c>
      <c r="F90" s="22">
        <f t="shared" si="25"/>
        <v>0</v>
      </c>
      <c r="G90" s="22">
        <f t="shared" si="25"/>
        <v>0</v>
      </c>
      <c r="H90" s="22">
        <f t="shared" si="25"/>
        <v>0</v>
      </c>
      <c r="I90" s="22">
        <f t="shared" si="25"/>
        <v>0</v>
      </c>
      <c r="J90" s="22">
        <f t="shared" si="25"/>
        <v>0</v>
      </c>
      <c r="K90" s="22">
        <f t="shared" si="25"/>
        <v>0</v>
      </c>
      <c r="L90" s="133">
        <f t="shared" si="25"/>
        <v>0</v>
      </c>
    </row>
    <row r="91" spans="2:12" s="19" customFormat="1" x14ac:dyDescent="0.25">
      <c r="B91" s="158" t="s">
        <v>168</v>
      </c>
      <c r="C91" s="21"/>
      <c r="D91" s="22">
        <f t="shared" ref="D91:L91" si="26">D46*D$61*$C$7</f>
        <v>102500</v>
      </c>
      <c r="E91" s="22">
        <f t="shared" si="26"/>
        <v>139375</v>
      </c>
      <c r="F91" s="22">
        <f t="shared" si="26"/>
        <v>156250</v>
      </c>
      <c r="G91" s="22">
        <f t="shared" si="26"/>
        <v>97500</v>
      </c>
      <c r="H91" s="22">
        <f t="shared" si="26"/>
        <v>62500</v>
      </c>
      <c r="I91" s="22">
        <f t="shared" si="26"/>
        <v>98750</v>
      </c>
      <c r="J91" s="22">
        <f t="shared" si="26"/>
        <v>150000</v>
      </c>
      <c r="K91" s="22">
        <f t="shared" si="26"/>
        <v>156938.98758683522</v>
      </c>
      <c r="L91" s="133">
        <f t="shared" si="26"/>
        <v>149778.04680258982</v>
      </c>
    </row>
    <row r="92" spans="2:12" s="19" customFormat="1" x14ac:dyDescent="0.25">
      <c r="B92" s="158" t="s">
        <v>169</v>
      </c>
      <c r="C92" s="21"/>
      <c r="D92" s="22">
        <f t="shared" ref="D92:L92" si="27">D47*D$61*$C$7</f>
        <v>63750</v>
      </c>
      <c r="E92" s="22">
        <f t="shared" si="27"/>
        <v>130000</v>
      </c>
      <c r="F92" s="22">
        <f t="shared" si="27"/>
        <v>133125</v>
      </c>
      <c r="G92" s="22">
        <f t="shared" si="27"/>
        <v>63750</v>
      </c>
      <c r="H92" s="22">
        <f t="shared" si="27"/>
        <v>46250</v>
      </c>
      <c r="I92" s="22">
        <f t="shared" si="27"/>
        <v>100000</v>
      </c>
      <c r="J92" s="22">
        <f t="shared" si="27"/>
        <v>149375</v>
      </c>
      <c r="K92" s="22">
        <f t="shared" si="27"/>
        <v>154524.54162396083</v>
      </c>
      <c r="L92" s="133">
        <f t="shared" si="27"/>
        <v>147473.76915947304</v>
      </c>
    </row>
    <row r="93" spans="2:12" s="19" customFormat="1" x14ac:dyDescent="0.25">
      <c r="B93" s="158" t="s">
        <v>170</v>
      </c>
      <c r="C93" s="21"/>
      <c r="D93" s="22">
        <f t="shared" ref="D93:L93" si="28">D48*D$61*$C$7</f>
        <v>830625</v>
      </c>
      <c r="E93" s="22">
        <f t="shared" si="28"/>
        <v>1122500</v>
      </c>
      <c r="F93" s="22">
        <f t="shared" si="28"/>
        <v>1305000</v>
      </c>
      <c r="G93" s="22">
        <f t="shared" si="28"/>
        <v>787500</v>
      </c>
      <c r="H93" s="22">
        <f t="shared" si="28"/>
        <v>490625</v>
      </c>
      <c r="I93" s="22">
        <f t="shared" si="28"/>
        <v>679375</v>
      </c>
      <c r="J93" s="22">
        <f t="shared" si="28"/>
        <v>920000</v>
      </c>
      <c r="K93" s="22">
        <f t="shared" si="28"/>
        <v>941633.92552101123</v>
      </c>
      <c r="L93" s="133">
        <f t="shared" si="28"/>
        <v>898668.28081553907</v>
      </c>
    </row>
    <row r="94" spans="2:12" s="19" customFormat="1" x14ac:dyDescent="0.25">
      <c r="B94" s="158" t="s">
        <v>171</v>
      </c>
      <c r="C94" s="21"/>
      <c r="D94" s="22">
        <f t="shared" ref="D94:L94" si="29">D49*D$61*$C$7</f>
        <v>13750</v>
      </c>
      <c r="E94" s="22">
        <f t="shared" si="29"/>
        <v>16875</v>
      </c>
      <c r="F94" s="22">
        <f t="shared" si="29"/>
        <v>15625</v>
      </c>
      <c r="G94" s="22">
        <f t="shared" si="29"/>
        <v>11250</v>
      </c>
      <c r="H94" s="22">
        <f t="shared" si="29"/>
        <v>10000</v>
      </c>
      <c r="I94" s="22">
        <f t="shared" si="29"/>
        <v>10000</v>
      </c>
      <c r="J94" s="22">
        <f t="shared" si="29"/>
        <v>6250</v>
      </c>
      <c r="K94" s="22">
        <f t="shared" si="29"/>
        <v>4828.891925748776</v>
      </c>
      <c r="L94" s="133">
        <f t="shared" si="29"/>
        <v>4608.5552862335326</v>
      </c>
    </row>
    <row r="95" spans="2:12" s="19" customFormat="1" x14ac:dyDescent="0.25">
      <c r="B95" s="158" t="s">
        <v>172</v>
      </c>
      <c r="C95" s="21"/>
      <c r="D95" s="22">
        <f t="shared" ref="D95:L95" si="30">D50*D$61*$C$7</f>
        <v>0</v>
      </c>
      <c r="E95" s="22">
        <f t="shared" si="30"/>
        <v>0</v>
      </c>
      <c r="F95" s="22">
        <f t="shared" si="30"/>
        <v>0</v>
      </c>
      <c r="G95" s="22">
        <f t="shared" si="30"/>
        <v>0</v>
      </c>
      <c r="H95" s="22">
        <f t="shared" si="30"/>
        <v>0</v>
      </c>
      <c r="I95" s="22">
        <f t="shared" si="30"/>
        <v>0</v>
      </c>
      <c r="J95" s="22">
        <f t="shared" si="30"/>
        <v>0</v>
      </c>
      <c r="K95" s="22">
        <f t="shared" si="30"/>
        <v>0</v>
      </c>
      <c r="L95" s="133">
        <f t="shared" si="30"/>
        <v>0</v>
      </c>
    </row>
    <row r="96" spans="2:12" s="19" customFormat="1" x14ac:dyDescent="0.25">
      <c r="B96" s="158" t="s">
        <v>173</v>
      </c>
      <c r="C96" s="21"/>
      <c r="D96" s="22">
        <f t="shared" ref="D96:L96" si="31">D51*D$61*$C$7</f>
        <v>4708750</v>
      </c>
      <c r="E96" s="22">
        <f t="shared" si="31"/>
        <v>6099375</v>
      </c>
      <c r="F96" s="22">
        <f t="shared" si="31"/>
        <v>5601250</v>
      </c>
      <c r="G96" s="22">
        <f t="shared" si="31"/>
        <v>4334375</v>
      </c>
      <c r="H96" s="22">
        <f t="shared" si="31"/>
        <v>3398750</v>
      </c>
      <c r="I96" s="22">
        <f t="shared" si="31"/>
        <v>4261250</v>
      </c>
      <c r="J96" s="22">
        <f t="shared" si="31"/>
        <v>5614375</v>
      </c>
      <c r="K96" s="22">
        <f t="shared" si="31"/>
        <v>5743966.945678168</v>
      </c>
      <c r="L96" s="133">
        <f t="shared" si="31"/>
        <v>5481876.5129747875</v>
      </c>
    </row>
    <row r="97" spans="2:12" s="19" customFormat="1" x14ac:dyDescent="0.25">
      <c r="B97" s="158" t="s">
        <v>193</v>
      </c>
      <c r="C97" s="21"/>
      <c r="D97" s="22">
        <f t="shared" ref="D97:L97" si="32">D52*D$61*$C$7</f>
        <v>0</v>
      </c>
      <c r="E97" s="22">
        <f t="shared" si="32"/>
        <v>0</v>
      </c>
      <c r="F97" s="22">
        <f t="shared" si="32"/>
        <v>0</v>
      </c>
      <c r="G97" s="22">
        <f t="shared" si="32"/>
        <v>0</v>
      </c>
      <c r="H97" s="22">
        <f t="shared" si="32"/>
        <v>0</v>
      </c>
      <c r="I97" s="22">
        <f t="shared" si="32"/>
        <v>0</v>
      </c>
      <c r="J97" s="22">
        <f t="shared" si="32"/>
        <v>0</v>
      </c>
      <c r="K97" s="22">
        <f t="shared" si="32"/>
        <v>0</v>
      </c>
      <c r="L97" s="133">
        <f t="shared" si="32"/>
        <v>0</v>
      </c>
    </row>
    <row r="98" spans="2:12" s="19" customFormat="1" x14ac:dyDescent="0.25">
      <c r="B98" s="158" t="s">
        <v>174</v>
      </c>
      <c r="C98" s="21"/>
      <c r="D98" s="22">
        <f t="shared" ref="D98:L98" si="33">D53*D$61*$C$7</f>
        <v>0</v>
      </c>
      <c r="E98" s="22">
        <f t="shared" si="33"/>
        <v>0</v>
      </c>
      <c r="F98" s="22">
        <f t="shared" si="33"/>
        <v>0</v>
      </c>
      <c r="G98" s="22">
        <f t="shared" si="33"/>
        <v>0</v>
      </c>
      <c r="H98" s="22">
        <f t="shared" si="33"/>
        <v>0</v>
      </c>
      <c r="I98" s="22">
        <f t="shared" si="33"/>
        <v>0</v>
      </c>
      <c r="J98" s="22">
        <f t="shared" si="33"/>
        <v>0</v>
      </c>
      <c r="K98" s="22">
        <f t="shared" si="33"/>
        <v>0</v>
      </c>
      <c r="L98" s="133">
        <f t="shared" si="33"/>
        <v>0</v>
      </c>
    </row>
    <row r="99" spans="2:12" s="19" customFormat="1" x14ac:dyDescent="0.25">
      <c r="B99" s="158" t="s">
        <v>175</v>
      </c>
      <c r="C99" s="21"/>
      <c r="D99" s="22">
        <f t="shared" ref="D99:L99" si="34">D54*D$61*$C$7</f>
        <v>13993125</v>
      </c>
      <c r="E99" s="22">
        <f t="shared" si="34"/>
        <v>19505625</v>
      </c>
      <c r="F99" s="22">
        <f t="shared" si="34"/>
        <v>19020000</v>
      </c>
      <c r="G99" s="22">
        <f t="shared" si="34"/>
        <v>12194375</v>
      </c>
      <c r="H99" s="22">
        <f t="shared" si="34"/>
        <v>12250625</v>
      </c>
      <c r="I99" s="22">
        <f t="shared" si="34"/>
        <v>14275000</v>
      </c>
      <c r="J99" s="22">
        <f t="shared" si="34"/>
        <v>16755625</v>
      </c>
      <c r="K99" s="22">
        <f t="shared" si="34"/>
        <v>16838346.145085983</v>
      </c>
      <c r="L99" s="133">
        <f t="shared" si="34"/>
        <v>16070032.283096332</v>
      </c>
    </row>
    <row r="100" spans="2:12" s="19" customFormat="1" x14ac:dyDescent="0.25">
      <c r="B100" s="158" t="s">
        <v>176</v>
      </c>
      <c r="C100" s="21"/>
      <c r="D100" s="22">
        <f t="shared" ref="D100:L100" si="35">D55*D$61*$C$7</f>
        <v>1036875</v>
      </c>
      <c r="E100" s="22">
        <f t="shared" si="35"/>
        <v>1269375</v>
      </c>
      <c r="F100" s="22">
        <f t="shared" si="35"/>
        <v>1084375</v>
      </c>
      <c r="G100" s="22">
        <f t="shared" si="35"/>
        <v>668125</v>
      </c>
      <c r="H100" s="22">
        <f t="shared" si="35"/>
        <v>686875</v>
      </c>
      <c r="I100" s="22">
        <f t="shared" si="35"/>
        <v>748750</v>
      </c>
      <c r="J100" s="22">
        <f t="shared" si="35"/>
        <v>809375</v>
      </c>
      <c r="K100" s="22">
        <f t="shared" si="35"/>
        <v>799181.61371142243</v>
      </c>
      <c r="L100" s="133">
        <f t="shared" si="35"/>
        <v>762715.89987164957</v>
      </c>
    </row>
    <row r="101" spans="2:12" s="19" customFormat="1" x14ac:dyDescent="0.25">
      <c r="B101" s="158" t="s">
        <v>177</v>
      </c>
      <c r="C101" s="21"/>
      <c r="D101" s="22">
        <f t="shared" ref="D101:L101" si="36">D56*D$61*$C$7</f>
        <v>12500</v>
      </c>
      <c r="E101" s="22">
        <f t="shared" si="36"/>
        <v>18125</v>
      </c>
      <c r="F101" s="22">
        <f t="shared" si="36"/>
        <v>14375</v>
      </c>
      <c r="G101" s="22">
        <f t="shared" si="36"/>
        <v>6875</v>
      </c>
      <c r="H101" s="22">
        <f t="shared" si="36"/>
        <v>5000</v>
      </c>
      <c r="I101" s="22">
        <f t="shared" si="36"/>
        <v>10625</v>
      </c>
      <c r="J101" s="22">
        <f t="shared" si="36"/>
        <v>12500</v>
      </c>
      <c r="K101" s="22">
        <f t="shared" si="36"/>
        <v>12072.22981437194</v>
      </c>
      <c r="L101" s="133">
        <f t="shared" si="36"/>
        <v>11521.388215583833</v>
      </c>
    </row>
    <row r="102" spans="2:12" s="19" customFormat="1" x14ac:dyDescent="0.25">
      <c r="B102" s="168" t="s">
        <v>187</v>
      </c>
      <c r="C102" s="162" t="s">
        <v>178</v>
      </c>
      <c r="D102" s="198">
        <f>SUM(D66:D101)</f>
        <v>43870000</v>
      </c>
      <c r="E102" s="198">
        <f t="shared" ref="E102:L102" si="37">SUM(E66:E101)</f>
        <v>65224375</v>
      </c>
      <c r="F102" s="198">
        <f t="shared" si="37"/>
        <v>67146875</v>
      </c>
      <c r="G102" s="198">
        <f t="shared" si="37"/>
        <v>43733750</v>
      </c>
      <c r="H102" s="198">
        <f t="shared" si="37"/>
        <v>44546875</v>
      </c>
      <c r="I102" s="198">
        <f t="shared" si="37"/>
        <v>57558750</v>
      </c>
      <c r="J102" s="198">
        <f t="shared" si="37"/>
        <v>64639375</v>
      </c>
      <c r="K102" s="198">
        <f t="shared" si="37"/>
        <v>63603749.999999993</v>
      </c>
      <c r="L102" s="199">
        <f t="shared" si="37"/>
        <v>60701585.952624977</v>
      </c>
    </row>
    <row r="103" spans="2:12" x14ac:dyDescent="0.25">
      <c r="F103" s="46"/>
      <c r="G103" s="46"/>
      <c r="H103" s="46"/>
      <c r="I103" s="46"/>
      <c r="J103" s="46"/>
      <c r="K103" s="46"/>
    </row>
    <row r="104" spans="2:12" x14ac:dyDescent="0.25">
      <c r="B104" s="15"/>
      <c r="C104" s="15"/>
      <c r="D104" s="15"/>
      <c r="E104" s="15"/>
      <c r="F104" s="51"/>
      <c r="G104" s="51"/>
      <c r="H104" s="51"/>
      <c r="I104" s="51"/>
      <c r="J104" s="51"/>
      <c r="K104" s="51"/>
    </row>
    <row r="105" spans="2:12" ht="69.75" customHeight="1" x14ac:dyDescent="0.25">
      <c r="B105" s="491" t="s">
        <v>656</v>
      </c>
      <c r="C105" s="18" t="s">
        <v>60</v>
      </c>
      <c r="D105" s="27"/>
      <c r="E105" s="27"/>
      <c r="F105" s="27"/>
      <c r="G105" s="27"/>
      <c r="H105" s="46"/>
      <c r="I105" s="46"/>
      <c r="J105" s="46"/>
      <c r="K105" s="46"/>
    </row>
    <row r="106" spans="2:12" x14ac:dyDescent="0.25">
      <c r="B106" s="47" t="s">
        <v>61</v>
      </c>
      <c r="C106" s="48">
        <v>0.1</v>
      </c>
      <c r="D106" s="119"/>
      <c r="E106" s="119"/>
      <c r="F106" s="46"/>
      <c r="G106" s="46"/>
      <c r="H106" s="44"/>
      <c r="I106" s="44"/>
      <c r="J106" s="44"/>
      <c r="K106" s="44"/>
    </row>
    <row r="107" spans="2:12" x14ac:dyDescent="0.25">
      <c r="B107" s="47" t="s">
        <v>62</v>
      </c>
      <c r="C107" s="48">
        <v>0</v>
      </c>
      <c r="D107" s="119"/>
      <c r="E107" s="119"/>
      <c r="F107" s="12"/>
      <c r="G107" s="46"/>
      <c r="H107" s="44"/>
      <c r="I107" s="44"/>
      <c r="J107" s="44"/>
      <c r="K107" s="44"/>
    </row>
    <row r="108" spans="2:12" x14ac:dyDescent="0.25">
      <c r="B108" s="47" t="s">
        <v>63</v>
      </c>
      <c r="C108" s="48">
        <v>0.3</v>
      </c>
      <c r="D108" s="119"/>
      <c r="E108" s="119"/>
      <c r="F108" s="12"/>
      <c r="G108" s="46"/>
      <c r="H108" s="44"/>
      <c r="I108" s="44"/>
      <c r="J108" s="44"/>
      <c r="K108" s="44"/>
    </row>
    <row r="109" spans="2:12" x14ac:dyDescent="0.25">
      <c r="B109" s="47" t="s">
        <v>64</v>
      </c>
      <c r="C109" s="48">
        <v>0.8</v>
      </c>
      <c r="D109" s="119"/>
      <c r="E109" s="119"/>
      <c r="F109" s="12"/>
      <c r="G109" s="46"/>
      <c r="H109" s="44"/>
      <c r="I109" s="44"/>
      <c r="J109" s="44"/>
      <c r="K109" s="44"/>
    </row>
    <row r="110" spans="2:12" x14ac:dyDescent="0.25">
      <c r="B110" s="47" t="s">
        <v>65</v>
      </c>
      <c r="C110" s="48">
        <v>0.8</v>
      </c>
      <c r="D110" s="119"/>
      <c r="E110" s="119"/>
      <c r="F110" s="12"/>
      <c r="G110" s="46"/>
      <c r="H110" s="44"/>
      <c r="I110" s="44"/>
      <c r="J110" s="44"/>
      <c r="K110" s="44"/>
    </row>
    <row r="111" spans="2:12" x14ac:dyDescent="0.25">
      <c r="B111" s="47" t="s">
        <v>66</v>
      </c>
      <c r="C111" s="48">
        <v>0.2</v>
      </c>
      <c r="D111" s="119"/>
      <c r="E111" s="119"/>
      <c r="F111" s="12"/>
      <c r="G111" s="46"/>
      <c r="H111" s="44"/>
      <c r="I111" s="44"/>
      <c r="J111" s="44"/>
      <c r="K111" s="44"/>
    </row>
    <row r="112" spans="2:12" x14ac:dyDescent="0.25">
      <c r="B112" s="49" t="s">
        <v>67</v>
      </c>
      <c r="C112" s="50">
        <v>0.8</v>
      </c>
      <c r="D112" s="119"/>
      <c r="E112" s="119"/>
      <c r="F112" s="12"/>
      <c r="G112" s="46"/>
      <c r="H112" s="44"/>
      <c r="I112" s="44"/>
      <c r="J112" s="44"/>
      <c r="K112" s="44"/>
    </row>
    <row r="113" spans="2:11" x14ac:dyDescent="0.25">
      <c r="B113" s="74"/>
      <c r="C113" s="75"/>
      <c r="D113" s="119"/>
      <c r="E113" s="119"/>
      <c r="F113" s="12"/>
      <c r="G113" s="46"/>
      <c r="H113" s="44"/>
      <c r="I113" s="44"/>
      <c r="J113" s="44"/>
      <c r="K113" s="44"/>
    </row>
    <row r="114" spans="2:11" ht="16.5" thickBot="1" x14ac:dyDescent="0.3">
      <c r="B114" s="74"/>
      <c r="C114" s="75"/>
      <c r="D114" s="119"/>
      <c r="E114" s="119"/>
      <c r="F114" s="12"/>
      <c r="G114" s="46"/>
      <c r="H114" s="44"/>
      <c r="I114" s="44"/>
      <c r="J114" s="44"/>
      <c r="K114" s="44"/>
    </row>
    <row r="115" spans="2:11" x14ac:dyDescent="0.25">
      <c r="B115" s="515" t="s">
        <v>68</v>
      </c>
      <c r="C115" s="516"/>
      <c r="D115" s="120"/>
      <c r="E115" s="120"/>
    </row>
    <row r="116" spans="2:11" x14ac:dyDescent="0.25">
      <c r="B116" s="9" t="s">
        <v>4</v>
      </c>
      <c r="C116" s="8">
        <f>C107</f>
        <v>0</v>
      </c>
      <c r="D116" s="13"/>
      <c r="E116" s="13"/>
    </row>
    <row r="117" spans="2:11" x14ac:dyDescent="0.25">
      <c r="B117" s="9" t="s">
        <v>5</v>
      </c>
      <c r="C117" s="8">
        <f>C111</f>
        <v>0.2</v>
      </c>
      <c r="D117" s="13"/>
      <c r="E117" s="13"/>
    </row>
    <row r="118" spans="2:11" x14ac:dyDescent="0.25">
      <c r="B118" s="5" t="s">
        <v>2</v>
      </c>
      <c r="C118" s="6">
        <f>C110</f>
        <v>0.8</v>
      </c>
      <c r="D118" s="13"/>
      <c r="E118" s="13"/>
    </row>
    <row r="119" spans="2:11" x14ac:dyDescent="0.25">
      <c r="B119" s="7" t="s">
        <v>6</v>
      </c>
      <c r="C119" s="8">
        <f>C110</f>
        <v>0.8</v>
      </c>
      <c r="D119" s="13"/>
      <c r="E119" s="13"/>
    </row>
    <row r="120" spans="2:11" x14ac:dyDescent="0.25">
      <c r="B120" s="7" t="s">
        <v>50</v>
      </c>
      <c r="C120" s="8">
        <f>C107</f>
        <v>0</v>
      </c>
      <c r="D120" s="13"/>
      <c r="E120" s="13"/>
    </row>
    <row r="121" spans="2:11" x14ac:dyDescent="0.25">
      <c r="B121" s="9" t="s">
        <v>7</v>
      </c>
      <c r="C121" s="8">
        <f>C110</f>
        <v>0.8</v>
      </c>
      <c r="D121" s="13"/>
      <c r="E121" s="13"/>
    </row>
    <row r="122" spans="2:11" x14ac:dyDescent="0.25">
      <c r="B122" s="7" t="s">
        <v>1</v>
      </c>
      <c r="C122" s="8">
        <f>C110</f>
        <v>0.8</v>
      </c>
      <c r="D122" s="13"/>
      <c r="E122" s="13"/>
    </row>
    <row r="123" spans="2:11" x14ac:dyDescent="0.25">
      <c r="B123" s="7" t="s">
        <v>12</v>
      </c>
      <c r="C123" s="8">
        <f>C110</f>
        <v>0.8</v>
      </c>
      <c r="D123" s="13"/>
      <c r="E123" s="13"/>
    </row>
    <row r="124" spans="2:11" x14ac:dyDescent="0.25">
      <c r="B124" s="7" t="s">
        <v>58</v>
      </c>
      <c r="C124" s="8">
        <f>C110</f>
        <v>0.8</v>
      </c>
      <c r="D124" s="13"/>
      <c r="E124" s="13"/>
    </row>
    <row r="125" spans="2:11" x14ac:dyDescent="0.25">
      <c r="B125" s="7" t="s">
        <v>8</v>
      </c>
      <c r="C125" s="8">
        <f>C110</f>
        <v>0.8</v>
      </c>
      <c r="D125" s="13"/>
      <c r="E125" s="13"/>
    </row>
    <row r="126" spans="2:11" s="14" customFormat="1" x14ac:dyDescent="0.25">
      <c r="B126" s="7" t="s">
        <v>9</v>
      </c>
      <c r="C126" s="8">
        <f>C107</f>
        <v>0</v>
      </c>
      <c r="D126" s="13"/>
      <c r="E126" s="13"/>
      <c r="F126" s="2"/>
      <c r="G126" s="2"/>
      <c r="H126" s="2"/>
      <c r="I126" s="2"/>
      <c r="J126" s="2"/>
      <c r="K126" s="2"/>
    </row>
    <row r="127" spans="2:11" s="14" customFormat="1" ht="16.5" thickBot="1" x14ac:dyDescent="0.3">
      <c r="B127" s="10" t="s">
        <v>10</v>
      </c>
      <c r="C127" s="11">
        <f>C111</f>
        <v>0.2</v>
      </c>
      <c r="D127" s="13"/>
      <c r="E127" s="13"/>
      <c r="F127" s="2"/>
      <c r="G127" s="2"/>
      <c r="H127" s="2"/>
      <c r="I127" s="2"/>
      <c r="J127" s="2"/>
      <c r="K127" s="2"/>
    </row>
    <row r="128" spans="2:11" x14ac:dyDescent="0.25">
      <c r="B128" s="14"/>
      <c r="C128" s="15"/>
      <c r="D128" s="15"/>
      <c r="E128" s="15"/>
    </row>
    <row r="129" spans="2:11" ht="16.5" thickBot="1" x14ac:dyDescent="0.3">
      <c r="B129" s="14"/>
      <c r="C129" s="15"/>
      <c r="D129" s="15"/>
      <c r="E129" s="15"/>
    </row>
    <row r="130" spans="2:11" ht="64.5" customHeight="1" x14ac:dyDescent="0.25">
      <c r="B130" s="495" t="s">
        <v>666</v>
      </c>
      <c r="C130" s="52" t="s">
        <v>13</v>
      </c>
      <c r="D130" s="28"/>
      <c r="E130" s="28"/>
    </row>
    <row r="131" spans="2:11" ht="16.5" thickBot="1" x14ac:dyDescent="0.3">
      <c r="B131" s="10"/>
      <c r="C131" s="53">
        <v>0.25</v>
      </c>
      <c r="D131" s="72"/>
      <c r="E131" s="72"/>
    </row>
    <row r="132" spans="2:11" x14ac:dyDescent="0.25">
      <c r="B132" s="12"/>
      <c r="C132" s="54"/>
      <c r="D132" s="54"/>
      <c r="E132" s="54"/>
    </row>
    <row r="133" spans="2:11" ht="16.5" thickBot="1" x14ac:dyDescent="0.3">
      <c r="B133" s="14"/>
      <c r="C133" s="15"/>
      <c r="D133" s="15"/>
      <c r="E133" s="15"/>
    </row>
    <row r="134" spans="2:11" ht="18.75" x14ac:dyDescent="0.35">
      <c r="B134" s="55" t="s">
        <v>75</v>
      </c>
      <c r="C134" s="56" t="s">
        <v>0</v>
      </c>
      <c r="D134" s="59"/>
      <c r="E134" s="59"/>
    </row>
    <row r="135" spans="2:11" x14ac:dyDescent="0.25">
      <c r="B135" s="9" t="s">
        <v>4</v>
      </c>
      <c r="C135" s="8">
        <f t="shared" ref="C135:C146" si="38">C116*$C$131</f>
        <v>0</v>
      </c>
      <c r="D135" s="13"/>
      <c r="E135" s="13"/>
    </row>
    <row r="136" spans="2:11" x14ac:dyDescent="0.25">
      <c r="B136" s="9" t="s">
        <v>5</v>
      </c>
      <c r="C136" s="8">
        <f t="shared" si="38"/>
        <v>0.05</v>
      </c>
      <c r="D136" s="13"/>
      <c r="E136" s="13"/>
    </row>
    <row r="137" spans="2:11" s="14" customFormat="1" x14ac:dyDescent="0.25">
      <c r="B137" s="5" t="s">
        <v>2</v>
      </c>
      <c r="C137" s="6">
        <f t="shared" si="38"/>
        <v>0.2</v>
      </c>
      <c r="D137" s="13"/>
      <c r="E137" s="13"/>
      <c r="F137" s="2"/>
      <c r="G137" s="2"/>
      <c r="H137" s="2"/>
      <c r="I137" s="2"/>
      <c r="J137" s="2"/>
      <c r="K137" s="2"/>
    </row>
    <row r="138" spans="2:11" s="14" customFormat="1" x14ac:dyDescent="0.25">
      <c r="B138" s="7" t="s">
        <v>6</v>
      </c>
      <c r="C138" s="8">
        <f t="shared" si="38"/>
        <v>0.2</v>
      </c>
      <c r="D138" s="13"/>
      <c r="E138" s="13"/>
      <c r="F138" s="2"/>
      <c r="G138" s="2"/>
      <c r="H138" s="2"/>
      <c r="I138" s="2"/>
      <c r="J138" s="2"/>
      <c r="K138" s="2"/>
    </row>
    <row r="139" spans="2:11" x14ac:dyDescent="0.25">
      <c r="B139" s="7" t="s">
        <v>50</v>
      </c>
      <c r="C139" s="8">
        <f t="shared" si="38"/>
        <v>0</v>
      </c>
      <c r="D139" s="13"/>
      <c r="E139" s="13"/>
    </row>
    <row r="140" spans="2:11" x14ac:dyDescent="0.25">
      <c r="B140" s="9" t="s">
        <v>7</v>
      </c>
      <c r="C140" s="8">
        <f t="shared" si="38"/>
        <v>0.2</v>
      </c>
      <c r="D140" s="13"/>
      <c r="E140" s="13"/>
    </row>
    <row r="141" spans="2:11" x14ac:dyDescent="0.25">
      <c r="B141" s="7" t="s">
        <v>1</v>
      </c>
      <c r="C141" s="8">
        <f t="shared" si="38"/>
        <v>0.2</v>
      </c>
      <c r="D141" s="13"/>
      <c r="E141" s="13"/>
    </row>
    <row r="142" spans="2:11" x14ac:dyDescent="0.25">
      <c r="B142" s="7" t="s">
        <v>12</v>
      </c>
      <c r="C142" s="8">
        <f t="shared" si="38"/>
        <v>0.2</v>
      </c>
      <c r="D142" s="13"/>
      <c r="E142" s="13"/>
    </row>
    <row r="143" spans="2:11" x14ac:dyDescent="0.25">
      <c r="B143" s="7" t="s">
        <v>58</v>
      </c>
      <c r="C143" s="8">
        <f t="shared" si="38"/>
        <v>0.2</v>
      </c>
      <c r="D143" s="13"/>
      <c r="E143" s="13"/>
    </row>
    <row r="144" spans="2:11" x14ac:dyDescent="0.25">
      <c r="B144" s="7" t="s">
        <v>8</v>
      </c>
      <c r="C144" s="8">
        <f t="shared" si="38"/>
        <v>0.2</v>
      </c>
      <c r="D144" s="13"/>
      <c r="E144" s="13"/>
    </row>
    <row r="145" spans="2:12" x14ac:dyDescent="0.25">
      <c r="B145" s="7" t="s">
        <v>9</v>
      </c>
      <c r="C145" s="8">
        <f t="shared" si="38"/>
        <v>0</v>
      </c>
      <c r="D145" s="13"/>
      <c r="E145" s="13"/>
    </row>
    <row r="146" spans="2:12" ht="16.5" thickBot="1" x14ac:dyDescent="0.3">
      <c r="B146" s="10" t="s">
        <v>10</v>
      </c>
      <c r="C146" s="11">
        <f t="shared" si="38"/>
        <v>0.05</v>
      </c>
      <c r="D146" s="13"/>
      <c r="E146" s="13"/>
      <c r="F146" s="57"/>
      <c r="G146" s="57"/>
      <c r="H146" s="57"/>
      <c r="I146" s="57"/>
    </row>
    <row r="147" spans="2:12" x14ac:dyDescent="0.25">
      <c r="B147" s="12"/>
      <c r="C147" s="54"/>
      <c r="D147" s="54"/>
      <c r="E147" s="54"/>
      <c r="F147" s="57"/>
      <c r="G147" s="57"/>
      <c r="H147" s="57"/>
      <c r="I147" s="57"/>
    </row>
    <row r="148" spans="2:12" ht="16.5" thickBot="1" x14ac:dyDescent="0.3">
      <c r="B148" s="58"/>
      <c r="C148" s="59"/>
      <c r="D148" s="59"/>
      <c r="E148" s="59"/>
      <c r="H148" s="60"/>
      <c r="I148" s="60"/>
    </row>
    <row r="149" spans="2:12" ht="68.25" customHeight="1" x14ac:dyDescent="0.25">
      <c r="B149" s="494" t="s">
        <v>665</v>
      </c>
      <c r="C149" s="52" t="s">
        <v>19</v>
      </c>
      <c r="D149" s="28"/>
      <c r="E149" s="28"/>
    </row>
    <row r="150" spans="2:12" ht="16.5" thickBot="1" x14ac:dyDescent="0.3">
      <c r="B150" s="10"/>
      <c r="C150" s="53">
        <v>0.35</v>
      </c>
      <c r="D150" s="72"/>
      <c r="E150" s="72"/>
    </row>
    <row r="151" spans="2:12" x14ac:dyDescent="0.25">
      <c r="B151" s="12"/>
      <c r="C151" s="72"/>
      <c r="D151" s="72"/>
      <c r="E151" s="72"/>
    </row>
    <row r="152" spans="2:12" x14ac:dyDescent="0.25">
      <c r="B152" s="14"/>
      <c r="C152" s="15"/>
      <c r="D152" s="15"/>
      <c r="E152" s="15"/>
    </row>
    <row r="153" spans="2:12" s="19" customFormat="1" x14ac:dyDescent="0.25">
      <c r="B153" s="61" t="s">
        <v>104</v>
      </c>
      <c r="C153" s="17" t="s">
        <v>92</v>
      </c>
      <c r="D153" s="17">
        <v>2005</v>
      </c>
      <c r="E153" s="17">
        <v>2006</v>
      </c>
      <c r="F153" s="17">
        <v>2007</v>
      </c>
      <c r="G153" s="17">
        <v>2008</v>
      </c>
      <c r="H153" s="17">
        <v>2009</v>
      </c>
      <c r="I153" s="17">
        <v>2010</v>
      </c>
      <c r="J153" s="17">
        <v>2011</v>
      </c>
      <c r="K153" s="17">
        <v>2012</v>
      </c>
      <c r="L153" s="18">
        <v>2013</v>
      </c>
    </row>
    <row r="154" spans="2:12" s="19" customFormat="1" x14ac:dyDescent="0.25">
      <c r="B154" s="169" t="s">
        <v>22</v>
      </c>
      <c r="C154" s="39"/>
      <c r="D154" s="284"/>
      <c r="E154" s="284"/>
      <c r="F154" s="284"/>
      <c r="G154" s="284"/>
      <c r="H154" s="284"/>
      <c r="I154" s="284"/>
      <c r="J154" s="284"/>
      <c r="K154" s="284"/>
      <c r="L154" s="289"/>
    </row>
    <row r="155" spans="2:12" s="19" customFormat="1" x14ac:dyDescent="0.25">
      <c r="B155" s="158" t="s">
        <v>143</v>
      </c>
      <c r="C155" s="21"/>
      <c r="D155" s="205">
        <f t="shared" ref="D155:L155" si="39">((D66-$C$150)*$C$137)/10^3</f>
        <v>-6.9999999999999994E-5</v>
      </c>
      <c r="E155" s="205">
        <f t="shared" si="39"/>
        <v>-6.9999999999999994E-5</v>
      </c>
      <c r="F155" s="205">
        <f t="shared" si="39"/>
        <v>-6.9999999999999994E-5</v>
      </c>
      <c r="G155" s="205">
        <f t="shared" si="39"/>
        <v>-6.9999999999999994E-5</v>
      </c>
      <c r="H155" s="205">
        <f t="shared" si="39"/>
        <v>-6.9999999999999994E-5</v>
      </c>
      <c r="I155" s="205">
        <f t="shared" si="39"/>
        <v>-6.9999999999999994E-5</v>
      </c>
      <c r="J155" s="205">
        <f t="shared" si="39"/>
        <v>-6.9999999999999994E-5</v>
      </c>
      <c r="K155" s="205">
        <f t="shared" si="39"/>
        <v>-6.9999999999999994E-5</v>
      </c>
      <c r="L155" s="206">
        <f t="shared" si="39"/>
        <v>-6.9999999999999994E-5</v>
      </c>
    </row>
    <row r="156" spans="2:12" s="19" customFormat="1" x14ac:dyDescent="0.25">
      <c r="B156" s="158" t="s">
        <v>144</v>
      </c>
      <c r="C156" s="21"/>
      <c r="D156" s="205">
        <f t="shared" ref="D156:L156" si="40">((D67-$C$150)*$C$137)/10^3</f>
        <v>586.24993000000006</v>
      </c>
      <c r="E156" s="205">
        <f t="shared" si="40"/>
        <v>784.49993000000006</v>
      </c>
      <c r="F156" s="205">
        <f t="shared" si="40"/>
        <v>710.62493000000006</v>
      </c>
      <c r="G156" s="205">
        <f t="shared" si="40"/>
        <v>389.24993000000001</v>
      </c>
      <c r="H156" s="205">
        <f t="shared" si="40"/>
        <v>267.24993000000001</v>
      </c>
      <c r="I156" s="205">
        <f t="shared" si="40"/>
        <v>441.62493000000001</v>
      </c>
      <c r="J156" s="205">
        <f t="shared" si="40"/>
        <v>551.37493000000006</v>
      </c>
      <c r="K156" s="205">
        <f t="shared" si="40"/>
        <v>548.07916357248598</v>
      </c>
      <c r="L156" s="206">
        <f t="shared" si="40"/>
        <v>523.07095498750596</v>
      </c>
    </row>
    <row r="157" spans="2:12" s="19" customFormat="1" x14ac:dyDescent="0.25">
      <c r="B157" s="158" t="s">
        <v>145</v>
      </c>
      <c r="C157" s="21"/>
      <c r="D157" s="205">
        <f t="shared" ref="D157:L157" si="41">((D68-$C$150)*$C$137)/10^3</f>
        <v>-6.9999999999999994E-5</v>
      </c>
      <c r="E157" s="205">
        <f t="shared" si="41"/>
        <v>-6.9999999999999994E-5</v>
      </c>
      <c r="F157" s="205">
        <f t="shared" si="41"/>
        <v>-6.9999999999999994E-5</v>
      </c>
      <c r="G157" s="205">
        <f t="shared" si="41"/>
        <v>-6.9999999999999994E-5</v>
      </c>
      <c r="H157" s="205">
        <f t="shared" si="41"/>
        <v>-6.9999999999999994E-5</v>
      </c>
      <c r="I157" s="205">
        <f t="shared" si="41"/>
        <v>-6.9999999999999994E-5</v>
      </c>
      <c r="J157" s="205">
        <f t="shared" si="41"/>
        <v>-6.9999999999999994E-5</v>
      </c>
      <c r="K157" s="205">
        <f t="shared" si="41"/>
        <v>-6.9999999999999994E-5</v>
      </c>
      <c r="L157" s="206">
        <f t="shared" si="41"/>
        <v>-6.9999999999999994E-5</v>
      </c>
    </row>
    <row r="158" spans="2:12" s="19" customFormat="1" x14ac:dyDescent="0.25">
      <c r="B158" s="158" t="s">
        <v>146</v>
      </c>
      <c r="C158" s="21"/>
      <c r="D158" s="205">
        <f t="shared" ref="D158:L158" si="42">((D69-$C$150)*$C$137)/10^3</f>
        <v>-6.9999999999999994E-5</v>
      </c>
      <c r="E158" s="205">
        <f t="shared" si="42"/>
        <v>-6.9999999999999994E-5</v>
      </c>
      <c r="F158" s="205">
        <f t="shared" si="42"/>
        <v>-6.9999999999999994E-5</v>
      </c>
      <c r="G158" s="205">
        <f t="shared" si="42"/>
        <v>-6.9999999999999994E-5</v>
      </c>
      <c r="H158" s="205">
        <f t="shared" si="42"/>
        <v>-6.9999999999999994E-5</v>
      </c>
      <c r="I158" s="205">
        <f t="shared" si="42"/>
        <v>-6.9999999999999994E-5</v>
      </c>
      <c r="J158" s="205">
        <f t="shared" si="42"/>
        <v>-6.9999999999999994E-5</v>
      </c>
      <c r="K158" s="205">
        <f t="shared" si="42"/>
        <v>-6.9999999999999994E-5</v>
      </c>
      <c r="L158" s="206">
        <f t="shared" si="42"/>
        <v>-6.9999999999999994E-5</v>
      </c>
    </row>
    <row r="159" spans="2:12" s="19" customFormat="1" x14ac:dyDescent="0.25">
      <c r="B159" s="158" t="s">
        <v>147</v>
      </c>
      <c r="C159" s="21"/>
      <c r="D159" s="205">
        <f t="shared" ref="D159:L159" si="43">((D70-$C$150)*$C$137)/10^3</f>
        <v>189.87493000000003</v>
      </c>
      <c r="E159" s="205">
        <f t="shared" si="43"/>
        <v>221.87493000000001</v>
      </c>
      <c r="F159" s="205">
        <f t="shared" si="43"/>
        <v>182.37493000000003</v>
      </c>
      <c r="G159" s="205">
        <f t="shared" si="43"/>
        <v>122.24993000000001</v>
      </c>
      <c r="H159" s="205">
        <f t="shared" si="43"/>
        <v>123.49993000000001</v>
      </c>
      <c r="I159" s="205">
        <f t="shared" si="43"/>
        <v>176.62493000000003</v>
      </c>
      <c r="J159" s="205">
        <f t="shared" si="43"/>
        <v>216.87493000000001</v>
      </c>
      <c r="K159" s="205">
        <f t="shared" si="43"/>
        <v>217.3000666586949</v>
      </c>
      <c r="L159" s="206">
        <f t="shared" si="43"/>
        <v>207.38491788050902</v>
      </c>
    </row>
    <row r="160" spans="2:12" s="19" customFormat="1" x14ac:dyDescent="0.25">
      <c r="B160" s="158" t="s">
        <v>148</v>
      </c>
      <c r="C160" s="21"/>
      <c r="D160" s="205">
        <f t="shared" ref="D160:L160" si="44">((D71-$C$150)*$C$137)/10^3</f>
        <v>-6.9999999999999994E-5</v>
      </c>
      <c r="E160" s="205">
        <f t="shared" si="44"/>
        <v>-6.9999999999999994E-5</v>
      </c>
      <c r="F160" s="205">
        <f t="shared" si="44"/>
        <v>-6.9999999999999994E-5</v>
      </c>
      <c r="G160" s="205">
        <f t="shared" si="44"/>
        <v>-6.9999999999999994E-5</v>
      </c>
      <c r="H160" s="205">
        <f t="shared" si="44"/>
        <v>-6.9999999999999994E-5</v>
      </c>
      <c r="I160" s="205">
        <f t="shared" si="44"/>
        <v>-6.9999999999999994E-5</v>
      </c>
      <c r="J160" s="205">
        <f t="shared" si="44"/>
        <v>-6.9999999999999994E-5</v>
      </c>
      <c r="K160" s="205">
        <f t="shared" si="44"/>
        <v>-6.9999999999999994E-5</v>
      </c>
      <c r="L160" s="206">
        <f t="shared" si="44"/>
        <v>-6.9999999999999994E-5</v>
      </c>
    </row>
    <row r="161" spans="2:12" s="19" customFormat="1" x14ac:dyDescent="0.25">
      <c r="B161" s="158" t="s">
        <v>149</v>
      </c>
      <c r="C161" s="21"/>
      <c r="D161" s="205">
        <f t="shared" ref="D161:L161" si="45">((D72-$C$150)*$C$137)/10^3</f>
        <v>7.99993</v>
      </c>
      <c r="E161" s="205">
        <f t="shared" si="45"/>
        <v>11.249930000000001</v>
      </c>
      <c r="F161" s="205">
        <f t="shared" si="45"/>
        <v>17.249929999999999</v>
      </c>
      <c r="G161" s="205">
        <f t="shared" si="45"/>
        <v>9.6249300000000009</v>
      </c>
      <c r="H161" s="205">
        <f t="shared" si="45"/>
        <v>4.99993</v>
      </c>
      <c r="I161" s="205">
        <f t="shared" si="45"/>
        <v>9.7499300000000009</v>
      </c>
      <c r="J161" s="205">
        <f t="shared" si="45"/>
        <v>16.374929999999999</v>
      </c>
      <c r="K161" s="205">
        <f t="shared" si="45"/>
        <v>17.383940932695591</v>
      </c>
      <c r="L161" s="206">
        <f t="shared" si="45"/>
        <v>16.590729030440716</v>
      </c>
    </row>
    <row r="162" spans="2:12" s="19" customFormat="1" x14ac:dyDescent="0.25">
      <c r="B162" s="158" t="s">
        <v>150</v>
      </c>
      <c r="C162" s="21"/>
      <c r="D162" s="205">
        <f t="shared" ref="D162:L162" si="46">((D73-$C$150)*$C$137)/10^3</f>
        <v>-6.9999999999999994E-5</v>
      </c>
      <c r="E162" s="205">
        <f t="shared" si="46"/>
        <v>-6.9999999999999994E-5</v>
      </c>
      <c r="F162" s="205">
        <f t="shared" si="46"/>
        <v>-6.9999999999999994E-5</v>
      </c>
      <c r="G162" s="205">
        <f t="shared" si="46"/>
        <v>-6.9999999999999994E-5</v>
      </c>
      <c r="H162" s="205">
        <f t="shared" si="46"/>
        <v>-6.9999999999999994E-5</v>
      </c>
      <c r="I162" s="205">
        <f t="shared" si="46"/>
        <v>-6.9999999999999994E-5</v>
      </c>
      <c r="J162" s="205">
        <f t="shared" si="46"/>
        <v>-6.9999999999999994E-5</v>
      </c>
      <c r="K162" s="205">
        <f t="shared" si="46"/>
        <v>-6.9999999999999994E-5</v>
      </c>
      <c r="L162" s="206">
        <f t="shared" si="46"/>
        <v>-6.9999999999999994E-5</v>
      </c>
    </row>
    <row r="163" spans="2:12" s="19" customFormat="1" x14ac:dyDescent="0.25">
      <c r="B163" s="158" t="s">
        <v>151</v>
      </c>
      <c r="C163" s="21"/>
      <c r="D163" s="205">
        <f t="shared" ref="D163:L163" si="47">((D74-$C$150)*$C$137)/10^3</f>
        <v>-6.9999999999999994E-5</v>
      </c>
      <c r="E163" s="205">
        <f t="shared" si="47"/>
        <v>-6.9999999999999994E-5</v>
      </c>
      <c r="F163" s="205">
        <f t="shared" si="47"/>
        <v>-6.9999999999999994E-5</v>
      </c>
      <c r="G163" s="205">
        <f t="shared" si="47"/>
        <v>-6.9999999999999994E-5</v>
      </c>
      <c r="H163" s="205">
        <f t="shared" si="47"/>
        <v>-6.9999999999999994E-5</v>
      </c>
      <c r="I163" s="205">
        <f t="shared" si="47"/>
        <v>-6.9999999999999994E-5</v>
      </c>
      <c r="J163" s="205">
        <f t="shared" si="47"/>
        <v>-6.9999999999999994E-5</v>
      </c>
      <c r="K163" s="205">
        <f t="shared" si="47"/>
        <v>-6.9999999999999994E-5</v>
      </c>
      <c r="L163" s="206">
        <f t="shared" si="47"/>
        <v>-6.9999999999999994E-5</v>
      </c>
    </row>
    <row r="164" spans="2:12" s="19" customFormat="1" x14ac:dyDescent="0.25">
      <c r="B164" s="158" t="s">
        <v>152</v>
      </c>
      <c r="C164" s="21"/>
      <c r="D164" s="205">
        <f t="shared" ref="D164:L164" si="48">((D75-$C$150)*$C$137)/10^3</f>
        <v>-6.9999999999999994E-5</v>
      </c>
      <c r="E164" s="205">
        <f t="shared" si="48"/>
        <v>-6.9999999999999994E-5</v>
      </c>
      <c r="F164" s="205">
        <f t="shared" si="48"/>
        <v>-6.9999999999999994E-5</v>
      </c>
      <c r="G164" s="205">
        <f t="shared" si="48"/>
        <v>-6.9999999999999994E-5</v>
      </c>
      <c r="H164" s="205">
        <f t="shared" si="48"/>
        <v>-6.9999999999999994E-5</v>
      </c>
      <c r="I164" s="205">
        <f t="shared" si="48"/>
        <v>-6.9999999999999994E-5</v>
      </c>
      <c r="J164" s="205">
        <f t="shared" si="48"/>
        <v>-6.9999999999999994E-5</v>
      </c>
      <c r="K164" s="205">
        <f t="shared" si="48"/>
        <v>-6.9999999999999994E-5</v>
      </c>
      <c r="L164" s="206">
        <f t="shared" si="48"/>
        <v>-6.9999999999999994E-5</v>
      </c>
    </row>
    <row r="165" spans="2:12" s="19" customFormat="1" x14ac:dyDescent="0.25">
      <c r="B165" s="158" t="s">
        <v>153</v>
      </c>
      <c r="C165" s="21"/>
      <c r="D165" s="205">
        <f t="shared" ref="D165:L165" si="49">((D76-$C$150)*$C$137)/10^3</f>
        <v>5.12493</v>
      </c>
      <c r="E165" s="205">
        <f t="shared" si="49"/>
        <v>8.4999300000000009</v>
      </c>
      <c r="F165" s="205">
        <f t="shared" si="49"/>
        <v>7.99993</v>
      </c>
      <c r="G165" s="205">
        <f t="shared" si="49"/>
        <v>5.24993</v>
      </c>
      <c r="H165" s="205">
        <f t="shared" si="49"/>
        <v>4.12493</v>
      </c>
      <c r="I165" s="205">
        <f t="shared" si="49"/>
        <v>5.87493</v>
      </c>
      <c r="J165" s="205">
        <f t="shared" si="49"/>
        <v>5.37493</v>
      </c>
      <c r="K165" s="205">
        <f t="shared" si="49"/>
        <v>4.8288219257487759</v>
      </c>
      <c r="L165" s="206">
        <f t="shared" si="49"/>
        <v>4.6084852862335337</v>
      </c>
    </row>
    <row r="166" spans="2:12" s="19" customFormat="1" x14ac:dyDescent="0.25">
      <c r="B166" s="158" t="s">
        <v>154</v>
      </c>
      <c r="C166" s="21"/>
      <c r="D166" s="205">
        <f t="shared" ref="D166:L166" si="50">((D77-$C$150)*$C$137)/10^3</f>
        <v>537.62493000000006</v>
      </c>
      <c r="E166" s="205">
        <f t="shared" si="50"/>
        <v>680.37493000000006</v>
      </c>
      <c r="F166" s="205">
        <f t="shared" si="50"/>
        <v>690.37493000000006</v>
      </c>
      <c r="G166" s="205">
        <f t="shared" si="50"/>
        <v>550.24993000000006</v>
      </c>
      <c r="H166" s="205">
        <f t="shared" si="50"/>
        <v>572.37493000000006</v>
      </c>
      <c r="I166" s="205">
        <f t="shared" si="50"/>
        <v>611.74993000000006</v>
      </c>
      <c r="J166" s="205">
        <f t="shared" si="50"/>
        <v>529.37493000000006</v>
      </c>
      <c r="K166" s="205">
        <f t="shared" si="50"/>
        <v>482.8891225748776</v>
      </c>
      <c r="L166" s="206">
        <f t="shared" si="50"/>
        <v>460.85545862335334</v>
      </c>
    </row>
    <row r="167" spans="2:12" s="19" customFormat="1" x14ac:dyDescent="0.25">
      <c r="B167" s="158" t="s">
        <v>155</v>
      </c>
      <c r="C167" s="21"/>
      <c r="D167" s="205">
        <f t="shared" ref="D167:L167" si="51">((D78-$C$150)*$C$137)/10^3</f>
        <v>165.87493000000003</v>
      </c>
      <c r="E167" s="205">
        <f t="shared" si="51"/>
        <v>295.62493000000001</v>
      </c>
      <c r="F167" s="205">
        <f t="shared" si="51"/>
        <v>306.12493000000001</v>
      </c>
      <c r="G167" s="205">
        <f t="shared" si="51"/>
        <v>160.74993000000003</v>
      </c>
      <c r="H167" s="205">
        <f t="shared" si="51"/>
        <v>121.62493000000001</v>
      </c>
      <c r="I167" s="205">
        <f t="shared" si="51"/>
        <v>177.99993000000003</v>
      </c>
      <c r="J167" s="205">
        <f t="shared" si="51"/>
        <v>234.24993000000001</v>
      </c>
      <c r="K167" s="205">
        <f t="shared" si="51"/>
        <v>238.54719113198954</v>
      </c>
      <c r="L167" s="206">
        <f t="shared" si="51"/>
        <v>227.66256113993657</v>
      </c>
    </row>
    <row r="168" spans="2:12" s="19" customFormat="1" x14ac:dyDescent="0.25">
      <c r="B168" s="158" t="s">
        <v>156</v>
      </c>
      <c r="C168" s="21"/>
      <c r="D168" s="205">
        <f t="shared" ref="D168:L168" si="52">((D79-$C$150)*$C$137)/10^3</f>
        <v>-6.9999999999999994E-5</v>
      </c>
      <c r="E168" s="205">
        <f t="shared" si="52"/>
        <v>-6.9999999999999994E-5</v>
      </c>
      <c r="F168" s="205">
        <f t="shared" si="52"/>
        <v>-6.9999999999999994E-5</v>
      </c>
      <c r="G168" s="205">
        <f t="shared" si="52"/>
        <v>-6.9999999999999994E-5</v>
      </c>
      <c r="H168" s="205">
        <f t="shared" si="52"/>
        <v>-6.9999999999999994E-5</v>
      </c>
      <c r="I168" s="205">
        <f t="shared" si="52"/>
        <v>-6.9999999999999994E-5</v>
      </c>
      <c r="J168" s="205">
        <f t="shared" si="52"/>
        <v>-6.9999999999999994E-5</v>
      </c>
      <c r="K168" s="205">
        <f t="shared" si="52"/>
        <v>-6.9999999999999994E-5</v>
      </c>
      <c r="L168" s="206">
        <f t="shared" si="52"/>
        <v>-6.9999999999999994E-5</v>
      </c>
    </row>
    <row r="169" spans="2:12" s="19" customFormat="1" x14ac:dyDescent="0.25">
      <c r="B169" s="158" t="s">
        <v>157</v>
      </c>
      <c r="C169" s="21"/>
      <c r="D169" s="205">
        <f t="shared" ref="D169:L169" si="53">((D80-$C$150)*$C$137)/10^3</f>
        <v>-6.9999999999999994E-5</v>
      </c>
      <c r="E169" s="205">
        <f t="shared" si="53"/>
        <v>-6.9999999999999994E-5</v>
      </c>
      <c r="F169" s="205">
        <f t="shared" si="53"/>
        <v>-6.9999999999999994E-5</v>
      </c>
      <c r="G169" s="205">
        <f t="shared" si="53"/>
        <v>-6.9999999999999994E-5</v>
      </c>
      <c r="H169" s="205">
        <f t="shared" si="53"/>
        <v>-6.9999999999999994E-5</v>
      </c>
      <c r="I169" s="205">
        <f t="shared" si="53"/>
        <v>-6.9999999999999994E-5</v>
      </c>
      <c r="J169" s="205">
        <f t="shared" si="53"/>
        <v>-6.9999999999999994E-5</v>
      </c>
      <c r="K169" s="205">
        <f t="shared" si="53"/>
        <v>-6.9999999999999994E-5</v>
      </c>
      <c r="L169" s="206">
        <f t="shared" si="53"/>
        <v>-6.9999999999999994E-5</v>
      </c>
    </row>
    <row r="170" spans="2:12" s="19" customFormat="1" x14ac:dyDescent="0.25">
      <c r="B170" s="158" t="s">
        <v>158</v>
      </c>
      <c r="C170" s="21"/>
      <c r="D170" s="205">
        <f t="shared" ref="D170:L170" si="54">((D81-$C$150)*$C$137)/10^3</f>
        <v>-6.9999999999999994E-5</v>
      </c>
      <c r="E170" s="205">
        <f t="shared" si="54"/>
        <v>-6.9999999999999994E-5</v>
      </c>
      <c r="F170" s="205">
        <f t="shared" si="54"/>
        <v>-6.9999999999999994E-5</v>
      </c>
      <c r="G170" s="205">
        <f t="shared" si="54"/>
        <v>-6.9999999999999994E-5</v>
      </c>
      <c r="H170" s="205">
        <f t="shared" si="54"/>
        <v>-6.9999999999999994E-5</v>
      </c>
      <c r="I170" s="205">
        <f t="shared" si="54"/>
        <v>-6.9999999999999994E-5</v>
      </c>
      <c r="J170" s="205">
        <f t="shared" si="54"/>
        <v>-6.9999999999999994E-5</v>
      </c>
      <c r="K170" s="205">
        <f t="shared" si="54"/>
        <v>-6.9999999999999994E-5</v>
      </c>
      <c r="L170" s="206">
        <f t="shared" si="54"/>
        <v>-6.9999999999999994E-5</v>
      </c>
    </row>
    <row r="171" spans="2:12" s="19" customFormat="1" x14ac:dyDescent="0.25">
      <c r="B171" s="158" t="s">
        <v>159</v>
      </c>
      <c r="C171" s="21"/>
      <c r="D171" s="205">
        <f t="shared" ref="D171:L171" si="55">((D82-$C$150)*$C$137)/10^3</f>
        <v>858.62493000000018</v>
      </c>
      <c r="E171" s="205">
        <f t="shared" si="55"/>
        <v>1241.1249300000002</v>
      </c>
      <c r="F171" s="205">
        <f t="shared" si="55"/>
        <v>1420.2499300000002</v>
      </c>
      <c r="G171" s="205">
        <f t="shared" si="55"/>
        <v>982.74993000000018</v>
      </c>
      <c r="H171" s="205">
        <f t="shared" si="55"/>
        <v>1165.9999300000002</v>
      </c>
      <c r="I171" s="205">
        <f t="shared" si="55"/>
        <v>1700.8749300000002</v>
      </c>
      <c r="J171" s="205">
        <f t="shared" si="55"/>
        <v>1912.3749300000002</v>
      </c>
      <c r="K171" s="205">
        <f t="shared" si="55"/>
        <v>1869.7468836499258</v>
      </c>
      <c r="L171" s="206">
        <f t="shared" si="55"/>
        <v>1784.432536829624</v>
      </c>
    </row>
    <row r="172" spans="2:12" s="19" customFormat="1" x14ac:dyDescent="0.25">
      <c r="B172" s="158" t="s">
        <v>160</v>
      </c>
      <c r="C172" s="21"/>
      <c r="D172" s="205">
        <f t="shared" ref="D172:L172" si="56">((D83-$C$150)*$C$137)/10^3</f>
        <v>-6.9999999999999994E-5</v>
      </c>
      <c r="E172" s="205">
        <f t="shared" si="56"/>
        <v>-6.9999999999999994E-5</v>
      </c>
      <c r="F172" s="205">
        <f t="shared" si="56"/>
        <v>-6.9999999999999994E-5</v>
      </c>
      <c r="G172" s="205">
        <f t="shared" si="56"/>
        <v>-6.9999999999999994E-5</v>
      </c>
      <c r="H172" s="205">
        <f t="shared" si="56"/>
        <v>-6.9999999999999994E-5</v>
      </c>
      <c r="I172" s="205">
        <f t="shared" si="56"/>
        <v>-6.9999999999999994E-5</v>
      </c>
      <c r="J172" s="205">
        <f t="shared" si="56"/>
        <v>-6.9999999999999994E-5</v>
      </c>
      <c r="K172" s="205">
        <f t="shared" si="56"/>
        <v>-6.9999999999999994E-5</v>
      </c>
      <c r="L172" s="206">
        <f t="shared" si="56"/>
        <v>-6.9999999999999994E-5</v>
      </c>
    </row>
    <row r="173" spans="2:12" s="19" customFormat="1" x14ac:dyDescent="0.25">
      <c r="B173" s="158" t="s">
        <v>161</v>
      </c>
      <c r="C173" s="21"/>
      <c r="D173" s="205">
        <f t="shared" ref="D173:L173" si="57">((D84-$C$150)*$C$137)/10^3</f>
        <v>-6.9999999999999994E-5</v>
      </c>
      <c r="E173" s="205">
        <f t="shared" si="57"/>
        <v>-6.9999999999999994E-5</v>
      </c>
      <c r="F173" s="205">
        <f t="shared" si="57"/>
        <v>-6.9999999999999994E-5</v>
      </c>
      <c r="G173" s="205">
        <f t="shared" si="57"/>
        <v>-6.9999999999999994E-5</v>
      </c>
      <c r="H173" s="205">
        <f t="shared" si="57"/>
        <v>-6.9999999999999994E-5</v>
      </c>
      <c r="I173" s="205">
        <f t="shared" si="57"/>
        <v>-6.9999999999999994E-5</v>
      </c>
      <c r="J173" s="205">
        <f t="shared" si="57"/>
        <v>-6.9999999999999994E-5</v>
      </c>
      <c r="K173" s="205">
        <f t="shared" si="57"/>
        <v>-6.9999999999999994E-5</v>
      </c>
      <c r="L173" s="206">
        <f t="shared" si="57"/>
        <v>-6.9999999999999994E-5</v>
      </c>
    </row>
    <row r="174" spans="2:12" s="19" customFormat="1" x14ac:dyDescent="0.25">
      <c r="B174" s="158" t="s">
        <v>162</v>
      </c>
      <c r="C174" s="21"/>
      <c r="D174" s="205">
        <f t="shared" ref="D174:L174" si="58">((D85-$C$150)*$C$137)/10^3</f>
        <v>44.249929999999999</v>
      </c>
      <c r="E174" s="205">
        <f t="shared" si="58"/>
        <v>79.249930000000006</v>
      </c>
      <c r="F174" s="205">
        <f t="shared" si="58"/>
        <v>87.749930000000006</v>
      </c>
      <c r="G174" s="205">
        <f t="shared" si="58"/>
        <v>42.749929999999999</v>
      </c>
      <c r="H174" s="205">
        <f t="shared" si="58"/>
        <v>36.999929999999999</v>
      </c>
      <c r="I174" s="205">
        <f t="shared" si="58"/>
        <v>71.874930000000006</v>
      </c>
      <c r="J174" s="205">
        <f t="shared" si="58"/>
        <v>80.249930000000006</v>
      </c>
      <c r="K174" s="205">
        <f t="shared" si="58"/>
        <v>76.779311619405533</v>
      </c>
      <c r="L174" s="206">
        <f t="shared" si="58"/>
        <v>73.275959051113176</v>
      </c>
    </row>
    <row r="175" spans="2:12" s="19" customFormat="1" x14ac:dyDescent="0.25">
      <c r="B175" s="158" t="s">
        <v>163</v>
      </c>
      <c r="C175" s="21"/>
      <c r="D175" s="205">
        <f t="shared" ref="D175:L175" si="59">((D86-$C$150)*$C$137)/10^3</f>
        <v>2225.9999299999999</v>
      </c>
      <c r="E175" s="205">
        <f t="shared" si="59"/>
        <v>4062.1249299999995</v>
      </c>
      <c r="F175" s="205">
        <f t="shared" si="59"/>
        <v>4540.6249299999999</v>
      </c>
      <c r="G175" s="205">
        <f t="shared" si="59"/>
        <v>2851.1249299999999</v>
      </c>
      <c r="H175" s="205">
        <f t="shared" si="59"/>
        <v>3222.3749299999999</v>
      </c>
      <c r="I175" s="205">
        <f t="shared" si="59"/>
        <v>4278.6249299999999</v>
      </c>
      <c r="J175" s="205">
        <f t="shared" si="59"/>
        <v>4498.1249299999999</v>
      </c>
      <c r="K175" s="205">
        <f t="shared" si="59"/>
        <v>4334.8962117446754</v>
      </c>
      <c r="L175" s="206">
        <f t="shared" si="59"/>
        <v>4137.1000104518425</v>
      </c>
    </row>
    <row r="176" spans="2:12" s="19" customFormat="1" x14ac:dyDescent="0.25">
      <c r="B176" s="158" t="s">
        <v>164</v>
      </c>
      <c r="C176" s="21"/>
      <c r="D176" s="205">
        <f t="shared" ref="D176:L176" si="60">((D87-$C$150)*$C$137)/10^3</f>
        <v>-6.9999999999999994E-5</v>
      </c>
      <c r="E176" s="205">
        <f t="shared" si="60"/>
        <v>-6.9999999999999994E-5</v>
      </c>
      <c r="F176" s="205">
        <f t="shared" si="60"/>
        <v>-6.9999999999999994E-5</v>
      </c>
      <c r="G176" s="205">
        <f t="shared" si="60"/>
        <v>-6.9999999999999994E-5</v>
      </c>
      <c r="H176" s="205">
        <f t="shared" si="60"/>
        <v>-6.9999999999999994E-5</v>
      </c>
      <c r="I176" s="205">
        <f t="shared" si="60"/>
        <v>-6.9999999999999994E-5</v>
      </c>
      <c r="J176" s="205">
        <f t="shared" si="60"/>
        <v>-6.9999999999999994E-5</v>
      </c>
      <c r="K176" s="205">
        <f t="shared" si="60"/>
        <v>-6.9999999999999994E-5</v>
      </c>
      <c r="L176" s="206">
        <f t="shared" si="60"/>
        <v>-6.9999999999999994E-5</v>
      </c>
    </row>
    <row r="177" spans="2:12" s="19" customFormat="1" x14ac:dyDescent="0.25">
      <c r="B177" s="158" t="s">
        <v>165</v>
      </c>
      <c r="C177" s="21"/>
      <c r="D177" s="205">
        <f t="shared" ref="D177:L177" si="61">((D88-$C$150)*$C$137)/10^3</f>
        <v>-6.9999999999999994E-5</v>
      </c>
      <c r="E177" s="205">
        <f t="shared" si="61"/>
        <v>-6.9999999999999994E-5</v>
      </c>
      <c r="F177" s="205">
        <f t="shared" si="61"/>
        <v>-6.9999999999999994E-5</v>
      </c>
      <c r="G177" s="205">
        <f t="shared" si="61"/>
        <v>-6.9999999999999994E-5</v>
      </c>
      <c r="H177" s="205">
        <f t="shared" si="61"/>
        <v>-6.9999999999999994E-5</v>
      </c>
      <c r="I177" s="205">
        <f t="shared" si="61"/>
        <v>-6.9999999999999994E-5</v>
      </c>
      <c r="J177" s="205">
        <f t="shared" si="61"/>
        <v>-6.9999999999999994E-5</v>
      </c>
      <c r="K177" s="205">
        <f t="shared" si="61"/>
        <v>-6.9999999999999994E-5</v>
      </c>
      <c r="L177" s="206">
        <f t="shared" si="61"/>
        <v>-6.9999999999999994E-5</v>
      </c>
    </row>
    <row r="178" spans="2:12" s="19" customFormat="1" x14ac:dyDescent="0.25">
      <c r="B178" s="158" t="s">
        <v>166</v>
      </c>
      <c r="C178" s="21"/>
      <c r="D178" s="205">
        <f t="shared" ref="D178:L178" si="62">((D89-$C$150)*$C$137)/10^3</f>
        <v>-6.9999999999999994E-5</v>
      </c>
      <c r="E178" s="205">
        <f t="shared" si="62"/>
        <v>-6.9999999999999994E-5</v>
      </c>
      <c r="F178" s="205">
        <f t="shared" si="62"/>
        <v>-6.9999999999999994E-5</v>
      </c>
      <c r="G178" s="205">
        <f t="shared" si="62"/>
        <v>-6.9999999999999994E-5</v>
      </c>
      <c r="H178" s="205">
        <f t="shared" si="62"/>
        <v>-6.9999999999999994E-5</v>
      </c>
      <c r="I178" s="205">
        <f t="shared" si="62"/>
        <v>-6.9999999999999994E-5</v>
      </c>
      <c r="J178" s="205">
        <f t="shared" si="62"/>
        <v>-6.9999999999999994E-5</v>
      </c>
      <c r="K178" s="205">
        <f t="shared" si="62"/>
        <v>-6.9999999999999994E-5</v>
      </c>
      <c r="L178" s="206">
        <f t="shared" si="62"/>
        <v>-6.9999999999999994E-5</v>
      </c>
    </row>
    <row r="179" spans="2:12" s="19" customFormat="1" x14ac:dyDescent="0.25">
      <c r="B179" s="158" t="s">
        <v>167</v>
      </c>
      <c r="C179" s="21"/>
      <c r="D179" s="205">
        <f t="shared" ref="D179:L179" si="63">((D90-$C$150)*$C$137)/10^3</f>
        <v>-6.9999999999999994E-5</v>
      </c>
      <c r="E179" s="205">
        <f t="shared" si="63"/>
        <v>-6.9999999999999994E-5</v>
      </c>
      <c r="F179" s="205">
        <f t="shared" si="63"/>
        <v>-6.9999999999999994E-5</v>
      </c>
      <c r="G179" s="205">
        <f t="shared" si="63"/>
        <v>-6.9999999999999994E-5</v>
      </c>
      <c r="H179" s="205">
        <f t="shared" si="63"/>
        <v>-6.9999999999999994E-5</v>
      </c>
      <c r="I179" s="205">
        <f t="shared" si="63"/>
        <v>-6.9999999999999994E-5</v>
      </c>
      <c r="J179" s="205">
        <f t="shared" si="63"/>
        <v>-6.9999999999999994E-5</v>
      </c>
      <c r="K179" s="205">
        <f t="shared" si="63"/>
        <v>-6.9999999999999994E-5</v>
      </c>
      <c r="L179" s="206">
        <f t="shared" si="63"/>
        <v>-6.9999999999999994E-5</v>
      </c>
    </row>
    <row r="180" spans="2:12" s="19" customFormat="1" x14ac:dyDescent="0.25">
      <c r="B180" s="158" t="s">
        <v>168</v>
      </c>
      <c r="C180" s="21"/>
      <c r="D180" s="205">
        <f t="shared" ref="D180:L180" si="64">((D91-$C$150)*$C$137)/10^3</f>
        <v>20.499929999999999</v>
      </c>
      <c r="E180" s="205">
        <f t="shared" si="64"/>
        <v>27.874929999999999</v>
      </c>
      <c r="F180" s="205">
        <f t="shared" si="64"/>
        <v>31.249929999999999</v>
      </c>
      <c r="G180" s="205">
        <f t="shared" si="64"/>
        <v>19.499929999999999</v>
      </c>
      <c r="H180" s="205">
        <f t="shared" si="64"/>
        <v>12.499930000000001</v>
      </c>
      <c r="I180" s="205">
        <f t="shared" si="64"/>
        <v>19.749929999999999</v>
      </c>
      <c r="J180" s="205">
        <f t="shared" si="64"/>
        <v>29.999929999999999</v>
      </c>
      <c r="K180" s="205">
        <f t="shared" si="64"/>
        <v>31.387727517367047</v>
      </c>
      <c r="L180" s="206">
        <f t="shared" si="64"/>
        <v>29.955539360517964</v>
      </c>
    </row>
    <row r="181" spans="2:12" s="19" customFormat="1" x14ac:dyDescent="0.25">
      <c r="B181" s="158" t="s">
        <v>169</v>
      </c>
      <c r="C181" s="21"/>
      <c r="D181" s="205">
        <f t="shared" ref="D181:L181" si="65">((D92-$C$150)*$C$137)/10^3</f>
        <v>12.749930000000001</v>
      </c>
      <c r="E181" s="205">
        <f t="shared" si="65"/>
        <v>25.999929999999999</v>
      </c>
      <c r="F181" s="205">
        <f t="shared" si="65"/>
        <v>26.624929999999999</v>
      </c>
      <c r="G181" s="205">
        <f t="shared" si="65"/>
        <v>12.749930000000001</v>
      </c>
      <c r="H181" s="205">
        <f t="shared" si="65"/>
        <v>9.2499300000000009</v>
      </c>
      <c r="I181" s="205">
        <f t="shared" si="65"/>
        <v>19.999929999999999</v>
      </c>
      <c r="J181" s="205">
        <f t="shared" si="65"/>
        <v>29.874929999999999</v>
      </c>
      <c r="K181" s="205">
        <f t="shared" si="65"/>
        <v>30.904838324792166</v>
      </c>
      <c r="L181" s="206">
        <f t="shared" si="65"/>
        <v>29.494683831894609</v>
      </c>
    </row>
    <row r="182" spans="2:12" s="19" customFormat="1" x14ac:dyDescent="0.25">
      <c r="B182" s="158" t="s">
        <v>170</v>
      </c>
      <c r="C182" s="21"/>
      <c r="D182" s="205">
        <f t="shared" ref="D182:L182" si="66">((D93-$C$150)*$C$137)/10^3</f>
        <v>166.12493000000003</v>
      </c>
      <c r="E182" s="205">
        <f t="shared" si="66"/>
        <v>224.49993000000001</v>
      </c>
      <c r="F182" s="205">
        <f t="shared" si="66"/>
        <v>260.99993000000001</v>
      </c>
      <c r="G182" s="205">
        <f t="shared" si="66"/>
        <v>157.49993000000003</v>
      </c>
      <c r="H182" s="205">
        <f t="shared" si="66"/>
        <v>98.124930000000006</v>
      </c>
      <c r="I182" s="205">
        <f t="shared" si="66"/>
        <v>135.87493000000003</v>
      </c>
      <c r="J182" s="205">
        <f t="shared" si="66"/>
        <v>183.99993000000003</v>
      </c>
      <c r="K182" s="205">
        <f t="shared" si="66"/>
        <v>188.32671510420226</v>
      </c>
      <c r="L182" s="206">
        <f t="shared" si="66"/>
        <v>179.73358616310782</v>
      </c>
    </row>
    <row r="183" spans="2:12" s="19" customFormat="1" x14ac:dyDescent="0.25">
      <c r="B183" s="158" t="s">
        <v>171</v>
      </c>
      <c r="C183" s="21"/>
      <c r="D183" s="205">
        <f t="shared" ref="D183:L183" si="67">((D94-$C$150)*$C$137)/10^3</f>
        <v>2.7499300000000004</v>
      </c>
      <c r="E183" s="205">
        <f t="shared" si="67"/>
        <v>3.3749300000000004</v>
      </c>
      <c r="F183" s="205">
        <f t="shared" si="67"/>
        <v>3.1249300000000004</v>
      </c>
      <c r="G183" s="205">
        <f t="shared" si="67"/>
        <v>2.24993</v>
      </c>
      <c r="H183" s="205">
        <f t="shared" si="67"/>
        <v>1.99993</v>
      </c>
      <c r="I183" s="205">
        <f t="shared" si="67"/>
        <v>1.99993</v>
      </c>
      <c r="J183" s="205">
        <f t="shared" si="67"/>
        <v>1.24993</v>
      </c>
      <c r="K183" s="205">
        <f t="shared" si="67"/>
        <v>0.9657083851497551</v>
      </c>
      <c r="L183" s="206">
        <f t="shared" si="67"/>
        <v>0.92164105724670653</v>
      </c>
    </row>
    <row r="184" spans="2:12" s="19" customFormat="1" x14ac:dyDescent="0.25">
      <c r="B184" s="158" t="s">
        <v>172</v>
      </c>
      <c r="C184" s="21"/>
      <c r="D184" s="205">
        <f t="shared" ref="D184:L184" si="68">((D95-$C$150)*$C$137)/10^3</f>
        <v>-6.9999999999999994E-5</v>
      </c>
      <c r="E184" s="205">
        <f t="shared" si="68"/>
        <v>-6.9999999999999994E-5</v>
      </c>
      <c r="F184" s="205">
        <f t="shared" si="68"/>
        <v>-6.9999999999999994E-5</v>
      </c>
      <c r="G184" s="205">
        <f t="shared" si="68"/>
        <v>-6.9999999999999994E-5</v>
      </c>
      <c r="H184" s="205">
        <f t="shared" si="68"/>
        <v>-6.9999999999999994E-5</v>
      </c>
      <c r="I184" s="205">
        <f t="shared" si="68"/>
        <v>-6.9999999999999994E-5</v>
      </c>
      <c r="J184" s="205">
        <f t="shared" si="68"/>
        <v>-6.9999999999999994E-5</v>
      </c>
      <c r="K184" s="205">
        <f t="shared" si="68"/>
        <v>-6.9999999999999994E-5</v>
      </c>
      <c r="L184" s="206">
        <f t="shared" si="68"/>
        <v>-6.9999999999999994E-5</v>
      </c>
    </row>
    <row r="185" spans="2:12" s="19" customFormat="1" x14ac:dyDescent="0.25">
      <c r="B185" s="158" t="s">
        <v>173</v>
      </c>
      <c r="C185" s="21"/>
      <c r="D185" s="205">
        <f t="shared" ref="D185:L185" si="69">((D96-$C$150)*$C$137)/10^3</f>
        <v>941.74993000000018</v>
      </c>
      <c r="E185" s="205">
        <f t="shared" si="69"/>
        <v>1219.8749300000002</v>
      </c>
      <c r="F185" s="205">
        <f t="shared" si="69"/>
        <v>1120.2499300000002</v>
      </c>
      <c r="G185" s="205">
        <f t="shared" si="69"/>
        <v>866.87493000000018</v>
      </c>
      <c r="H185" s="205">
        <f t="shared" si="69"/>
        <v>679.74993000000006</v>
      </c>
      <c r="I185" s="205">
        <f t="shared" si="69"/>
        <v>852.24993000000018</v>
      </c>
      <c r="J185" s="205">
        <f t="shared" si="69"/>
        <v>1122.8749300000002</v>
      </c>
      <c r="K185" s="205">
        <f t="shared" si="69"/>
        <v>1148.7933191356337</v>
      </c>
      <c r="L185" s="206">
        <f t="shared" si="69"/>
        <v>1096.3752325949577</v>
      </c>
    </row>
    <row r="186" spans="2:12" s="19" customFormat="1" x14ac:dyDescent="0.25">
      <c r="B186" s="158" t="s">
        <v>193</v>
      </c>
      <c r="C186" s="21"/>
      <c r="D186" s="205">
        <f t="shared" ref="D186:L186" si="70">((D97-$C$150)*$C$137)/10^3</f>
        <v>-6.9999999999999994E-5</v>
      </c>
      <c r="E186" s="205">
        <f t="shared" si="70"/>
        <v>-6.9999999999999994E-5</v>
      </c>
      <c r="F186" s="205">
        <f t="shared" si="70"/>
        <v>-6.9999999999999994E-5</v>
      </c>
      <c r="G186" s="205">
        <f t="shared" si="70"/>
        <v>-6.9999999999999994E-5</v>
      </c>
      <c r="H186" s="205">
        <f t="shared" si="70"/>
        <v>-6.9999999999999994E-5</v>
      </c>
      <c r="I186" s="205">
        <f t="shared" si="70"/>
        <v>-6.9999999999999994E-5</v>
      </c>
      <c r="J186" s="205">
        <f t="shared" si="70"/>
        <v>-6.9999999999999994E-5</v>
      </c>
      <c r="K186" s="205">
        <f t="shared" si="70"/>
        <v>-6.9999999999999994E-5</v>
      </c>
      <c r="L186" s="206">
        <f t="shared" si="70"/>
        <v>-6.9999999999999994E-5</v>
      </c>
    </row>
    <row r="187" spans="2:12" s="19" customFormat="1" x14ac:dyDescent="0.25">
      <c r="B187" s="158" t="s">
        <v>174</v>
      </c>
      <c r="C187" s="21"/>
      <c r="D187" s="205">
        <f t="shared" ref="D187:L187" si="71">((D98-$C$150)*$C$137)/10^3</f>
        <v>-6.9999999999999994E-5</v>
      </c>
      <c r="E187" s="205">
        <f t="shared" si="71"/>
        <v>-6.9999999999999994E-5</v>
      </c>
      <c r="F187" s="205">
        <f t="shared" si="71"/>
        <v>-6.9999999999999994E-5</v>
      </c>
      <c r="G187" s="205">
        <f t="shared" si="71"/>
        <v>-6.9999999999999994E-5</v>
      </c>
      <c r="H187" s="205">
        <f t="shared" si="71"/>
        <v>-6.9999999999999994E-5</v>
      </c>
      <c r="I187" s="205">
        <f t="shared" si="71"/>
        <v>-6.9999999999999994E-5</v>
      </c>
      <c r="J187" s="205">
        <f t="shared" si="71"/>
        <v>-6.9999999999999994E-5</v>
      </c>
      <c r="K187" s="205">
        <f t="shared" si="71"/>
        <v>-6.9999999999999994E-5</v>
      </c>
      <c r="L187" s="206">
        <f t="shared" si="71"/>
        <v>-6.9999999999999994E-5</v>
      </c>
    </row>
    <row r="188" spans="2:12" s="19" customFormat="1" x14ac:dyDescent="0.25">
      <c r="B188" s="158" t="s">
        <v>175</v>
      </c>
      <c r="C188" s="21"/>
      <c r="D188" s="205">
        <f t="shared" ref="D188:L188" si="72">((D99-$C$150)*$C$137)/10^3</f>
        <v>2798.6249299999999</v>
      </c>
      <c r="E188" s="205">
        <f t="shared" si="72"/>
        <v>3901.1249299999995</v>
      </c>
      <c r="F188" s="205">
        <f t="shared" si="72"/>
        <v>3803.9999299999995</v>
      </c>
      <c r="G188" s="205">
        <f t="shared" si="72"/>
        <v>2438.8749299999999</v>
      </c>
      <c r="H188" s="205">
        <f t="shared" si="72"/>
        <v>2450.1249299999999</v>
      </c>
      <c r="I188" s="205">
        <f t="shared" si="72"/>
        <v>2854.9999299999999</v>
      </c>
      <c r="J188" s="205">
        <f t="shared" si="72"/>
        <v>3351.1249299999999</v>
      </c>
      <c r="K188" s="205">
        <f t="shared" si="72"/>
        <v>3367.6691590171963</v>
      </c>
      <c r="L188" s="206">
        <f t="shared" si="72"/>
        <v>3214.0063866192668</v>
      </c>
    </row>
    <row r="189" spans="2:12" s="19" customFormat="1" x14ac:dyDescent="0.25">
      <c r="B189" s="158" t="s">
        <v>176</v>
      </c>
      <c r="C189" s="21"/>
      <c r="D189" s="205">
        <f t="shared" ref="D189:L189" si="73">((D100-$C$150)*$C$137)/10^3</f>
        <v>207.37493000000003</v>
      </c>
      <c r="E189" s="205">
        <f t="shared" si="73"/>
        <v>253.87493000000001</v>
      </c>
      <c r="F189" s="205">
        <f t="shared" si="73"/>
        <v>216.87493000000001</v>
      </c>
      <c r="G189" s="205">
        <f t="shared" si="73"/>
        <v>133.62493000000003</v>
      </c>
      <c r="H189" s="205">
        <f t="shared" si="73"/>
        <v>137.37493000000003</v>
      </c>
      <c r="I189" s="205">
        <f t="shared" si="73"/>
        <v>149.74993000000003</v>
      </c>
      <c r="J189" s="205">
        <f t="shared" si="73"/>
        <v>161.87493000000003</v>
      </c>
      <c r="K189" s="205">
        <f t="shared" si="73"/>
        <v>159.8362527422845</v>
      </c>
      <c r="L189" s="206">
        <f t="shared" si="73"/>
        <v>152.54310997432992</v>
      </c>
    </row>
    <row r="190" spans="2:12" s="19" customFormat="1" x14ac:dyDescent="0.25">
      <c r="B190" s="158" t="s">
        <v>177</v>
      </c>
      <c r="C190" s="21"/>
      <c r="D190" s="205">
        <f t="shared" ref="D190:L190" si="74">((D101-$C$150)*$C$137)/10^3</f>
        <v>2.4999300000000004</v>
      </c>
      <c r="E190" s="205">
        <f t="shared" si="74"/>
        <v>3.6249300000000004</v>
      </c>
      <c r="F190" s="205">
        <f t="shared" si="74"/>
        <v>2.8749300000000004</v>
      </c>
      <c r="G190" s="205">
        <f t="shared" si="74"/>
        <v>1.37493</v>
      </c>
      <c r="H190" s="205">
        <f t="shared" si="74"/>
        <v>0.99992999999999999</v>
      </c>
      <c r="I190" s="205">
        <f t="shared" si="74"/>
        <v>2.12493</v>
      </c>
      <c r="J190" s="205">
        <f t="shared" si="74"/>
        <v>2.4999300000000004</v>
      </c>
      <c r="K190" s="205">
        <f t="shared" si="74"/>
        <v>2.4143759628743879</v>
      </c>
      <c r="L190" s="206">
        <f t="shared" si="74"/>
        <v>2.3042076431167664</v>
      </c>
    </row>
    <row r="191" spans="2:12" s="19" customFormat="1" x14ac:dyDescent="0.25">
      <c r="B191" s="168" t="s">
        <v>187</v>
      </c>
      <c r="C191" s="162" t="s">
        <v>178</v>
      </c>
      <c r="D191" s="295">
        <f>SUM(D155:D190)</f>
        <v>8773.9974799999982</v>
      </c>
      <c r="E191" s="295">
        <f t="shared" ref="E191:L191" si="75">SUM(E155:E190)</f>
        <v>13044.872479999998</v>
      </c>
      <c r="F191" s="295">
        <f t="shared" si="75"/>
        <v>13429.37248</v>
      </c>
      <c r="G191" s="295">
        <f t="shared" si="75"/>
        <v>8746.7474799999982</v>
      </c>
      <c r="H191" s="295">
        <f t="shared" si="75"/>
        <v>8909.3724799999982</v>
      </c>
      <c r="I191" s="295">
        <f t="shared" si="75"/>
        <v>11511.74748</v>
      </c>
      <c r="J191" s="295">
        <f t="shared" si="75"/>
        <v>12927.87248</v>
      </c>
      <c r="K191" s="295">
        <f t="shared" si="75"/>
        <v>12720.74748</v>
      </c>
      <c r="L191" s="296">
        <f t="shared" si="75"/>
        <v>12140.314670524996</v>
      </c>
    </row>
    <row r="192" spans="2:12" s="62" customFormat="1" x14ac:dyDescent="0.25">
      <c r="F192" s="76"/>
      <c r="G192" s="76"/>
      <c r="H192" s="76"/>
      <c r="I192" s="76"/>
      <c r="J192" s="76"/>
      <c r="K192" s="76"/>
      <c r="L192" s="76"/>
    </row>
    <row r="193" spans="2:12" x14ac:dyDescent="0.25">
      <c r="B193" s="14"/>
      <c r="C193" s="15"/>
      <c r="D193" s="15"/>
      <c r="E193" s="15"/>
    </row>
    <row r="194" spans="2:12" s="19" customFormat="1" x14ac:dyDescent="0.25">
      <c r="B194" s="16" t="s">
        <v>54</v>
      </c>
      <c r="C194" s="17" t="s">
        <v>55</v>
      </c>
      <c r="D194" s="17">
        <v>2005</v>
      </c>
      <c r="E194" s="17">
        <v>2006</v>
      </c>
      <c r="F194" s="17">
        <v>2007</v>
      </c>
      <c r="G194" s="17">
        <v>2008</v>
      </c>
      <c r="H194" s="17">
        <v>2009</v>
      </c>
      <c r="I194" s="17">
        <v>2010</v>
      </c>
      <c r="J194" s="17">
        <v>2011</v>
      </c>
      <c r="K194" s="17">
        <v>2012</v>
      </c>
      <c r="L194" s="18">
        <v>2013</v>
      </c>
    </row>
    <row r="195" spans="2:12" s="62" customFormat="1" x14ac:dyDescent="0.25">
      <c r="B195" s="23" t="s">
        <v>22</v>
      </c>
      <c r="C195" s="24" t="s">
        <v>11</v>
      </c>
      <c r="D195" s="64">
        <f>0.7</f>
        <v>0.7</v>
      </c>
      <c r="E195" s="64">
        <f>0.7</f>
        <v>0.7</v>
      </c>
      <c r="F195" s="64">
        <f>0.7</f>
        <v>0.7</v>
      </c>
      <c r="G195" s="64">
        <v>0.7</v>
      </c>
      <c r="H195" s="64">
        <v>0.7</v>
      </c>
      <c r="I195" s="64">
        <v>0.7</v>
      </c>
      <c r="J195" s="64">
        <v>0.7</v>
      </c>
      <c r="K195" s="64">
        <v>0.7</v>
      </c>
      <c r="L195" s="65">
        <v>0.7</v>
      </c>
    </row>
    <row r="196" spans="2:12" x14ac:dyDescent="0.25">
      <c r="B196" s="66"/>
      <c r="C196" s="67"/>
      <c r="D196" s="67"/>
      <c r="E196" s="67"/>
      <c r="F196" s="35"/>
      <c r="G196" s="35"/>
      <c r="H196" s="35"/>
      <c r="I196" s="35"/>
      <c r="J196" s="35"/>
      <c r="K196" s="35"/>
      <c r="L196" s="35"/>
    </row>
    <row r="197" spans="2:12" x14ac:dyDescent="0.25">
      <c r="B197" s="35"/>
      <c r="C197" s="35"/>
      <c r="D197" s="35"/>
      <c r="E197" s="35"/>
      <c r="F197" s="35"/>
      <c r="G197" s="35"/>
      <c r="H197" s="35"/>
      <c r="I197" s="35"/>
      <c r="J197" s="35"/>
      <c r="K197" s="35"/>
      <c r="L197" s="35"/>
    </row>
    <row r="198" spans="2:12" s="19" customFormat="1" x14ac:dyDescent="0.25">
      <c r="B198" s="16" t="s">
        <v>102</v>
      </c>
      <c r="C198" s="17" t="s">
        <v>92</v>
      </c>
      <c r="D198" s="17">
        <v>2005</v>
      </c>
      <c r="E198" s="17">
        <v>2006</v>
      </c>
      <c r="F198" s="17">
        <v>2007</v>
      </c>
      <c r="G198" s="17">
        <v>2008</v>
      </c>
      <c r="H198" s="17">
        <v>2009</v>
      </c>
      <c r="I198" s="17">
        <v>2010</v>
      </c>
      <c r="J198" s="17">
        <v>2011</v>
      </c>
      <c r="K198" s="17">
        <v>2012</v>
      </c>
      <c r="L198" s="18">
        <v>2013</v>
      </c>
    </row>
    <row r="199" spans="2:12" s="19" customFormat="1" x14ac:dyDescent="0.25">
      <c r="B199" s="160" t="s">
        <v>22</v>
      </c>
      <c r="C199" s="28"/>
      <c r="D199" s="275"/>
      <c r="E199" s="275"/>
      <c r="F199" s="275"/>
      <c r="G199" s="275"/>
      <c r="H199" s="275"/>
      <c r="I199" s="275"/>
      <c r="J199" s="275"/>
      <c r="K199" s="275"/>
      <c r="L199" s="276"/>
    </row>
    <row r="200" spans="2:12" s="19" customFormat="1" x14ac:dyDescent="0.25">
      <c r="B200" s="158" t="s">
        <v>143</v>
      </c>
      <c r="C200" s="21"/>
      <c r="D200" s="205">
        <f>D155*(1-D$195)</f>
        <v>-2.1000000000000002E-5</v>
      </c>
      <c r="E200" s="205">
        <f t="shared" ref="E200:L200" si="76">E155*(1-E$195)</f>
        <v>-2.1000000000000002E-5</v>
      </c>
      <c r="F200" s="205">
        <f t="shared" si="76"/>
        <v>-2.1000000000000002E-5</v>
      </c>
      <c r="G200" s="205">
        <f t="shared" si="76"/>
        <v>-2.1000000000000002E-5</v>
      </c>
      <c r="H200" s="205">
        <f t="shared" si="76"/>
        <v>-2.1000000000000002E-5</v>
      </c>
      <c r="I200" s="205">
        <f t="shared" si="76"/>
        <v>-2.1000000000000002E-5</v>
      </c>
      <c r="J200" s="205">
        <f t="shared" si="76"/>
        <v>-2.1000000000000002E-5</v>
      </c>
      <c r="K200" s="205">
        <f t="shared" si="76"/>
        <v>-2.1000000000000002E-5</v>
      </c>
      <c r="L200" s="206">
        <f t="shared" si="76"/>
        <v>-2.1000000000000002E-5</v>
      </c>
    </row>
    <row r="201" spans="2:12" s="19" customFormat="1" x14ac:dyDescent="0.25">
      <c r="B201" s="158" t="s">
        <v>144</v>
      </c>
      <c r="C201" s="21"/>
      <c r="D201" s="205">
        <f t="shared" ref="D201:L201" si="77">D156*(1-D$195)</f>
        <v>175.87497900000005</v>
      </c>
      <c r="E201" s="205">
        <f t="shared" si="77"/>
        <v>235.34997900000005</v>
      </c>
      <c r="F201" s="205">
        <f t="shared" si="77"/>
        <v>213.18747900000005</v>
      </c>
      <c r="G201" s="205">
        <f t="shared" si="77"/>
        <v>116.77497900000002</v>
      </c>
      <c r="H201" s="205">
        <f t="shared" si="77"/>
        <v>80.174979000000008</v>
      </c>
      <c r="I201" s="205">
        <f t="shared" si="77"/>
        <v>132.48747900000001</v>
      </c>
      <c r="J201" s="205">
        <f t="shared" si="77"/>
        <v>165.41247900000005</v>
      </c>
      <c r="K201" s="205">
        <f t="shared" si="77"/>
        <v>164.42374907174582</v>
      </c>
      <c r="L201" s="206">
        <f t="shared" si="77"/>
        <v>156.92128649625181</v>
      </c>
    </row>
    <row r="202" spans="2:12" s="19" customFormat="1" x14ac:dyDescent="0.25">
      <c r="B202" s="158" t="s">
        <v>145</v>
      </c>
      <c r="C202" s="21"/>
      <c r="D202" s="205">
        <f t="shared" ref="D202:L202" si="78">D157*(1-D$195)</f>
        <v>-2.1000000000000002E-5</v>
      </c>
      <c r="E202" s="205">
        <f t="shared" si="78"/>
        <v>-2.1000000000000002E-5</v>
      </c>
      <c r="F202" s="205">
        <f t="shared" si="78"/>
        <v>-2.1000000000000002E-5</v>
      </c>
      <c r="G202" s="205">
        <f t="shared" si="78"/>
        <v>-2.1000000000000002E-5</v>
      </c>
      <c r="H202" s="205">
        <f t="shared" si="78"/>
        <v>-2.1000000000000002E-5</v>
      </c>
      <c r="I202" s="205">
        <f t="shared" si="78"/>
        <v>-2.1000000000000002E-5</v>
      </c>
      <c r="J202" s="205">
        <f t="shared" si="78"/>
        <v>-2.1000000000000002E-5</v>
      </c>
      <c r="K202" s="205">
        <f t="shared" si="78"/>
        <v>-2.1000000000000002E-5</v>
      </c>
      <c r="L202" s="206">
        <f t="shared" si="78"/>
        <v>-2.1000000000000002E-5</v>
      </c>
    </row>
    <row r="203" spans="2:12" s="19" customFormat="1" x14ac:dyDescent="0.25">
      <c r="B203" s="158" t="s">
        <v>146</v>
      </c>
      <c r="C203" s="21"/>
      <c r="D203" s="205">
        <f t="shared" ref="D203:L203" si="79">D158*(1-D$195)</f>
        <v>-2.1000000000000002E-5</v>
      </c>
      <c r="E203" s="205">
        <f t="shared" si="79"/>
        <v>-2.1000000000000002E-5</v>
      </c>
      <c r="F203" s="205">
        <f t="shared" si="79"/>
        <v>-2.1000000000000002E-5</v>
      </c>
      <c r="G203" s="205">
        <f t="shared" si="79"/>
        <v>-2.1000000000000002E-5</v>
      </c>
      <c r="H203" s="205">
        <f t="shared" si="79"/>
        <v>-2.1000000000000002E-5</v>
      </c>
      <c r="I203" s="205">
        <f t="shared" si="79"/>
        <v>-2.1000000000000002E-5</v>
      </c>
      <c r="J203" s="205">
        <f t="shared" si="79"/>
        <v>-2.1000000000000002E-5</v>
      </c>
      <c r="K203" s="205">
        <f t="shared" si="79"/>
        <v>-2.1000000000000002E-5</v>
      </c>
      <c r="L203" s="206">
        <f t="shared" si="79"/>
        <v>-2.1000000000000002E-5</v>
      </c>
    </row>
    <row r="204" spans="2:12" s="19" customFormat="1" x14ac:dyDescent="0.25">
      <c r="B204" s="158" t="s">
        <v>147</v>
      </c>
      <c r="C204" s="21"/>
      <c r="D204" s="205">
        <f t="shared" ref="D204:L204" si="80">D159*(1-D$195)</f>
        <v>56.962479000000016</v>
      </c>
      <c r="E204" s="205">
        <f t="shared" si="80"/>
        <v>66.56247900000001</v>
      </c>
      <c r="F204" s="205">
        <f t="shared" si="80"/>
        <v>54.712479000000016</v>
      </c>
      <c r="G204" s="205">
        <f t="shared" si="80"/>
        <v>36.674979000000008</v>
      </c>
      <c r="H204" s="205">
        <f t="shared" si="80"/>
        <v>37.049979000000008</v>
      </c>
      <c r="I204" s="205">
        <f t="shared" si="80"/>
        <v>52.987479000000022</v>
      </c>
      <c r="J204" s="205">
        <f t="shared" si="80"/>
        <v>65.06247900000001</v>
      </c>
      <c r="K204" s="205">
        <f t="shared" si="80"/>
        <v>65.190019997608474</v>
      </c>
      <c r="L204" s="206">
        <f t="shared" si="80"/>
        <v>62.215475364152717</v>
      </c>
    </row>
    <row r="205" spans="2:12" s="19" customFormat="1" x14ac:dyDescent="0.25">
      <c r="B205" s="158" t="s">
        <v>148</v>
      </c>
      <c r="C205" s="21"/>
      <c r="D205" s="205">
        <f t="shared" ref="D205:L205" si="81">D160*(1-D$195)</f>
        <v>-2.1000000000000002E-5</v>
      </c>
      <c r="E205" s="205">
        <f t="shared" si="81"/>
        <v>-2.1000000000000002E-5</v>
      </c>
      <c r="F205" s="205">
        <f t="shared" si="81"/>
        <v>-2.1000000000000002E-5</v>
      </c>
      <c r="G205" s="205">
        <f t="shared" si="81"/>
        <v>-2.1000000000000002E-5</v>
      </c>
      <c r="H205" s="205">
        <f t="shared" si="81"/>
        <v>-2.1000000000000002E-5</v>
      </c>
      <c r="I205" s="205">
        <f t="shared" si="81"/>
        <v>-2.1000000000000002E-5</v>
      </c>
      <c r="J205" s="205">
        <f t="shared" si="81"/>
        <v>-2.1000000000000002E-5</v>
      </c>
      <c r="K205" s="205">
        <f t="shared" si="81"/>
        <v>-2.1000000000000002E-5</v>
      </c>
      <c r="L205" s="206">
        <f t="shared" si="81"/>
        <v>-2.1000000000000002E-5</v>
      </c>
    </row>
    <row r="206" spans="2:12" s="19" customFormat="1" x14ac:dyDescent="0.25">
      <c r="B206" s="158" t="s">
        <v>149</v>
      </c>
      <c r="C206" s="21"/>
      <c r="D206" s="205">
        <f t="shared" ref="D206:L206" si="82">D161*(1-D$195)</f>
        <v>2.3999790000000005</v>
      </c>
      <c r="E206" s="205">
        <f t="shared" si="82"/>
        <v>3.3749790000000006</v>
      </c>
      <c r="F206" s="205">
        <f t="shared" si="82"/>
        <v>5.1749790000000004</v>
      </c>
      <c r="G206" s="205">
        <f t="shared" si="82"/>
        <v>2.8874790000000008</v>
      </c>
      <c r="H206" s="205">
        <f t="shared" si="82"/>
        <v>1.4999790000000002</v>
      </c>
      <c r="I206" s="205">
        <f t="shared" si="82"/>
        <v>2.9249790000000009</v>
      </c>
      <c r="J206" s="205">
        <f t="shared" si="82"/>
        <v>4.9124790000000003</v>
      </c>
      <c r="K206" s="205">
        <f t="shared" si="82"/>
        <v>5.215182279808678</v>
      </c>
      <c r="L206" s="206">
        <f t="shared" si="82"/>
        <v>4.9772187091322158</v>
      </c>
    </row>
    <row r="207" spans="2:12" s="19" customFormat="1" x14ac:dyDescent="0.25">
      <c r="B207" s="158" t="s">
        <v>150</v>
      </c>
      <c r="C207" s="21"/>
      <c r="D207" s="205">
        <f t="shared" ref="D207:L207" si="83">D162*(1-D$195)</f>
        <v>-2.1000000000000002E-5</v>
      </c>
      <c r="E207" s="205">
        <f t="shared" si="83"/>
        <v>-2.1000000000000002E-5</v>
      </c>
      <c r="F207" s="205">
        <f t="shared" si="83"/>
        <v>-2.1000000000000002E-5</v>
      </c>
      <c r="G207" s="205">
        <f t="shared" si="83"/>
        <v>-2.1000000000000002E-5</v>
      </c>
      <c r="H207" s="205">
        <f t="shared" si="83"/>
        <v>-2.1000000000000002E-5</v>
      </c>
      <c r="I207" s="205">
        <f t="shared" si="83"/>
        <v>-2.1000000000000002E-5</v>
      </c>
      <c r="J207" s="205">
        <f t="shared" si="83"/>
        <v>-2.1000000000000002E-5</v>
      </c>
      <c r="K207" s="205">
        <f t="shared" si="83"/>
        <v>-2.1000000000000002E-5</v>
      </c>
      <c r="L207" s="206">
        <f t="shared" si="83"/>
        <v>-2.1000000000000002E-5</v>
      </c>
    </row>
    <row r="208" spans="2:12" s="19" customFormat="1" x14ac:dyDescent="0.25">
      <c r="B208" s="158" t="s">
        <v>151</v>
      </c>
      <c r="C208" s="21"/>
      <c r="D208" s="205">
        <f t="shared" ref="D208:L208" si="84">D163*(1-D$195)</f>
        <v>-2.1000000000000002E-5</v>
      </c>
      <c r="E208" s="205">
        <f t="shared" si="84"/>
        <v>-2.1000000000000002E-5</v>
      </c>
      <c r="F208" s="205">
        <f t="shared" si="84"/>
        <v>-2.1000000000000002E-5</v>
      </c>
      <c r="G208" s="205">
        <f t="shared" si="84"/>
        <v>-2.1000000000000002E-5</v>
      </c>
      <c r="H208" s="205">
        <f t="shared" si="84"/>
        <v>-2.1000000000000002E-5</v>
      </c>
      <c r="I208" s="205">
        <f t="shared" si="84"/>
        <v>-2.1000000000000002E-5</v>
      </c>
      <c r="J208" s="205">
        <f t="shared" si="84"/>
        <v>-2.1000000000000002E-5</v>
      </c>
      <c r="K208" s="205">
        <f t="shared" si="84"/>
        <v>-2.1000000000000002E-5</v>
      </c>
      <c r="L208" s="206">
        <f t="shared" si="84"/>
        <v>-2.1000000000000002E-5</v>
      </c>
    </row>
    <row r="209" spans="2:12" s="19" customFormat="1" x14ac:dyDescent="0.25">
      <c r="B209" s="158" t="s">
        <v>152</v>
      </c>
      <c r="C209" s="21"/>
      <c r="D209" s="205">
        <f t="shared" ref="D209:L209" si="85">D164*(1-D$195)</f>
        <v>-2.1000000000000002E-5</v>
      </c>
      <c r="E209" s="205">
        <f t="shared" si="85"/>
        <v>-2.1000000000000002E-5</v>
      </c>
      <c r="F209" s="205">
        <f t="shared" si="85"/>
        <v>-2.1000000000000002E-5</v>
      </c>
      <c r="G209" s="205">
        <f t="shared" si="85"/>
        <v>-2.1000000000000002E-5</v>
      </c>
      <c r="H209" s="205">
        <f t="shared" si="85"/>
        <v>-2.1000000000000002E-5</v>
      </c>
      <c r="I209" s="205">
        <f t="shared" si="85"/>
        <v>-2.1000000000000002E-5</v>
      </c>
      <c r="J209" s="205">
        <f t="shared" si="85"/>
        <v>-2.1000000000000002E-5</v>
      </c>
      <c r="K209" s="205">
        <f t="shared" si="85"/>
        <v>-2.1000000000000002E-5</v>
      </c>
      <c r="L209" s="206">
        <f t="shared" si="85"/>
        <v>-2.1000000000000002E-5</v>
      </c>
    </row>
    <row r="210" spans="2:12" s="19" customFormat="1" x14ac:dyDescent="0.25">
      <c r="B210" s="158" t="s">
        <v>153</v>
      </c>
      <c r="C210" s="21"/>
      <c r="D210" s="205">
        <f t="shared" ref="D210:L210" si="86">D165*(1-D$195)</f>
        <v>1.5374790000000003</v>
      </c>
      <c r="E210" s="205">
        <f t="shared" si="86"/>
        <v>2.5499790000000004</v>
      </c>
      <c r="F210" s="205">
        <f t="shared" si="86"/>
        <v>2.3999790000000005</v>
      </c>
      <c r="G210" s="205">
        <f t="shared" si="86"/>
        <v>1.5749790000000001</v>
      </c>
      <c r="H210" s="205">
        <f t="shared" si="86"/>
        <v>1.2374790000000002</v>
      </c>
      <c r="I210" s="205">
        <f t="shared" si="86"/>
        <v>1.7624790000000004</v>
      </c>
      <c r="J210" s="205">
        <f t="shared" si="86"/>
        <v>1.6124790000000002</v>
      </c>
      <c r="K210" s="205">
        <f t="shared" si="86"/>
        <v>1.4486465777246329</v>
      </c>
      <c r="L210" s="206">
        <f t="shared" si="86"/>
        <v>1.3825455858700604</v>
      </c>
    </row>
    <row r="211" spans="2:12" s="19" customFormat="1" x14ac:dyDescent="0.25">
      <c r="B211" s="158" t="s">
        <v>154</v>
      </c>
      <c r="C211" s="21"/>
      <c r="D211" s="205">
        <f t="shared" ref="D211:L211" si="87">D166*(1-D$195)</f>
        <v>161.28747900000005</v>
      </c>
      <c r="E211" s="205">
        <f t="shared" si="87"/>
        <v>204.11247900000004</v>
      </c>
      <c r="F211" s="205">
        <f t="shared" si="87"/>
        <v>207.11247900000004</v>
      </c>
      <c r="G211" s="205">
        <f t="shared" si="87"/>
        <v>165.07497900000004</v>
      </c>
      <c r="H211" s="205">
        <f t="shared" si="87"/>
        <v>171.71247900000003</v>
      </c>
      <c r="I211" s="205">
        <f t="shared" si="87"/>
        <v>183.52497900000006</v>
      </c>
      <c r="J211" s="205">
        <f t="shared" si="87"/>
        <v>158.81247900000005</v>
      </c>
      <c r="K211" s="205">
        <f t="shared" si="87"/>
        <v>144.8667367724633</v>
      </c>
      <c r="L211" s="206">
        <f t="shared" si="87"/>
        <v>138.25663758700603</v>
      </c>
    </row>
    <row r="212" spans="2:12" s="19" customFormat="1" x14ac:dyDescent="0.25">
      <c r="B212" s="158" t="s">
        <v>155</v>
      </c>
      <c r="C212" s="21"/>
      <c r="D212" s="205">
        <f t="shared" ref="D212:L212" si="88">D167*(1-D$195)</f>
        <v>49.76247900000002</v>
      </c>
      <c r="E212" s="205">
        <f t="shared" si="88"/>
        <v>88.68747900000001</v>
      </c>
      <c r="F212" s="205">
        <f t="shared" si="88"/>
        <v>91.837479000000016</v>
      </c>
      <c r="G212" s="205">
        <f t="shared" si="88"/>
        <v>48.224979000000019</v>
      </c>
      <c r="H212" s="205">
        <f t="shared" si="88"/>
        <v>36.487479000000008</v>
      </c>
      <c r="I212" s="205">
        <f t="shared" si="88"/>
        <v>53.399979000000016</v>
      </c>
      <c r="J212" s="205">
        <f t="shared" si="88"/>
        <v>70.274979000000016</v>
      </c>
      <c r="K212" s="205">
        <f t="shared" si="88"/>
        <v>71.564157339596875</v>
      </c>
      <c r="L212" s="206">
        <f t="shared" si="88"/>
        <v>68.298768341980988</v>
      </c>
    </row>
    <row r="213" spans="2:12" s="19" customFormat="1" x14ac:dyDescent="0.25">
      <c r="B213" s="158" t="s">
        <v>156</v>
      </c>
      <c r="C213" s="21"/>
      <c r="D213" s="205">
        <f t="shared" ref="D213:L213" si="89">D168*(1-D$195)</f>
        <v>-2.1000000000000002E-5</v>
      </c>
      <c r="E213" s="205">
        <f t="shared" si="89"/>
        <v>-2.1000000000000002E-5</v>
      </c>
      <c r="F213" s="205">
        <f t="shared" si="89"/>
        <v>-2.1000000000000002E-5</v>
      </c>
      <c r="G213" s="205">
        <f t="shared" si="89"/>
        <v>-2.1000000000000002E-5</v>
      </c>
      <c r="H213" s="205">
        <f t="shared" si="89"/>
        <v>-2.1000000000000002E-5</v>
      </c>
      <c r="I213" s="205">
        <f t="shared" si="89"/>
        <v>-2.1000000000000002E-5</v>
      </c>
      <c r="J213" s="205">
        <f t="shared" si="89"/>
        <v>-2.1000000000000002E-5</v>
      </c>
      <c r="K213" s="205">
        <f t="shared" si="89"/>
        <v>-2.1000000000000002E-5</v>
      </c>
      <c r="L213" s="206">
        <f t="shared" si="89"/>
        <v>-2.1000000000000002E-5</v>
      </c>
    </row>
    <row r="214" spans="2:12" s="19" customFormat="1" x14ac:dyDescent="0.25">
      <c r="B214" s="158" t="s">
        <v>157</v>
      </c>
      <c r="C214" s="21"/>
      <c r="D214" s="205">
        <f t="shared" ref="D214:L214" si="90">D169*(1-D$195)</f>
        <v>-2.1000000000000002E-5</v>
      </c>
      <c r="E214" s="205">
        <f t="shared" si="90"/>
        <v>-2.1000000000000002E-5</v>
      </c>
      <c r="F214" s="205">
        <f t="shared" si="90"/>
        <v>-2.1000000000000002E-5</v>
      </c>
      <c r="G214" s="205">
        <f t="shared" si="90"/>
        <v>-2.1000000000000002E-5</v>
      </c>
      <c r="H214" s="205">
        <f t="shared" si="90"/>
        <v>-2.1000000000000002E-5</v>
      </c>
      <c r="I214" s="205">
        <f t="shared" si="90"/>
        <v>-2.1000000000000002E-5</v>
      </c>
      <c r="J214" s="205">
        <f t="shared" si="90"/>
        <v>-2.1000000000000002E-5</v>
      </c>
      <c r="K214" s="205">
        <f t="shared" si="90"/>
        <v>-2.1000000000000002E-5</v>
      </c>
      <c r="L214" s="206">
        <f t="shared" si="90"/>
        <v>-2.1000000000000002E-5</v>
      </c>
    </row>
    <row r="215" spans="2:12" s="19" customFormat="1" x14ac:dyDescent="0.25">
      <c r="B215" s="158" t="s">
        <v>158</v>
      </c>
      <c r="C215" s="21"/>
      <c r="D215" s="205">
        <f t="shared" ref="D215:L215" si="91">D170*(1-D$195)</f>
        <v>-2.1000000000000002E-5</v>
      </c>
      <c r="E215" s="205">
        <f t="shared" si="91"/>
        <v>-2.1000000000000002E-5</v>
      </c>
      <c r="F215" s="205">
        <f t="shared" si="91"/>
        <v>-2.1000000000000002E-5</v>
      </c>
      <c r="G215" s="205">
        <f t="shared" si="91"/>
        <v>-2.1000000000000002E-5</v>
      </c>
      <c r="H215" s="205">
        <f t="shared" si="91"/>
        <v>-2.1000000000000002E-5</v>
      </c>
      <c r="I215" s="205">
        <f t="shared" si="91"/>
        <v>-2.1000000000000002E-5</v>
      </c>
      <c r="J215" s="205">
        <f t="shared" si="91"/>
        <v>-2.1000000000000002E-5</v>
      </c>
      <c r="K215" s="205">
        <f t="shared" si="91"/>
        <v>-2.1000000000000002E-5</v>
      </c>
      <c r="L215" s="206">
        <f t="shared" si="91"/>
        <v>-2.1000000000000002E-5</v>
      </c>
    </row>
    <row r="216" spans="2:12" s="19" customFormat="1" x14ac:dyDescent="0.25">
      <c r="B216" s="158" t="s">
        <v>159</v>
      </c>
      <c r="C216" s="21"/>
      <c r="D216" s="205">
        <f t="shared" ref="D216:L216" si="92">D171*(1-D$195)</f>
        <v>257.58747900000009</v>
      </c>
      <c r="E216" s="205">
        <f t="shared" si="92"/>
        <v>372.33747900000009</v>
      </c>
      <c r="F216" s="205">
        <f t="shared" si="92"/>
        <v>426.0749790000001</v>
      </c>
      <c r="G216" s="205">
        <f t="shared" si="92"/>
        <v>294.8249790000001</v>
      </c>
      <c r="H216" s="205">
        <f t="shared" si="92"/>
        <v>349.79997900000012</v>
      </c>
      <c r="I216" s="205">
        <f t="shared" si="92"/>
        <v>510.26247900000016</v>
      </c>
      <c r="J216" s="205">
        <f t="shared" si="92"/>
        <v>573.71247900000014</v>
      </c>
      <c r="K216" s="205">
        <f t="shared" si="92"/>
        <v>560.92406509497789</v>
      </c>
      <c r="L216" s="206">
        <f t="shared" si="92"/>
        <v>535.32976104888724</v>
      </c>
    </row>
    <row r="217" spans="2:12" s="19" customFormat="1" x14ac:dyDescent="0.25">
      <c r="B217" s="158" t="s">
        <v>160</v>
      </c>
      <c r="C217" s="21"/>
      <c r="D217" s="205">
        <f t="shared" ref="D217:L217" si="93">D172*(1-D$195)</f>
        <v>-2.1000000000000002E-5</v>
      </c>
      <c r="E217" s="205">
        <f t="shared" si="93"/>
        <v>-2.1000000000000002E-5</v>
      </c>
      <c r="F217" s="205">
        <f t="shared" si="93"/>
        <v>-2.1000000000000002E-5</v>
      </c>
      <c r="G217" s="205">
        <f t="shared" si="93"/>
        <v>-2.1000000000000002E-5</v>
      </c>
      <c r="H217" s="205">
        <f t="shared" si="93"/>
        <v>-2.1000000000000002E-5</v>
      </c>
      <c r="I217" s="205">
        <f t="shared" si="93"/>
        <v>-2.1000000000000002E-5</v>
      </c>
      <c r="J217" s="205">
        <f t="shared" si="93"/>
        <v>-2.1000000000000002E-5</v>
      </c>
      <c r="K217" s="205">
        <f t="shared" si="93"/>
        <v>-2.1000000000000002E-5</v>
      </c>
      <c r="L217" s="206">
        <f t="shared" si="93"/>
        <v>-2.1000000000000002E-5</v>
      </c>
    </row>
    <row r="218" spans="2:12" s="19" customFormat="1" x14ac:dyDescent="0.25">
      <c r="B218" s="158" t="s">
        <v>161</v>
      </c>
      <c r="C218" s="21"/>
      <c r="D218" s="205">
        <f t="shared" ref="D218:L218" si="94">D173*(1-D$195)</f>
        <v>-2.1000000000000002E-5</v>
      </c>
      <c r="E218" s="205">
        <f t="shared" si="94"/>
        <v>-2.1000000000000002E-5</v>
      </c>
      <c r="F218" s="205">
        <f t="shared" si="94"/>
        <v>-2.1000000000000002E-5</v>
      </c>
      <c r="G218" s="205">
        <f t="shared" si="94"/>
        <v>-2.1000000000000002E-5</v>
      </c>
      <c r="H218" s="205">
        <f t="shared" si="94"/>
        <v>-2.1000000000000002E-5</v>
      </c>
      <c r="I218" s="205">
        <f t="shared" si="94"/>
        <v>-2.1000000000000002E-5</v>
      </c>
      <c r="J218" s="205">
        <f t="shared" si="94"/>
        <v>-2.1000000000000002E-5</v>
      </c>
      <c r="K218" s="205">
        <f t="shared" si="94"/>
        <v>-2.1000000000000002E-5</v>
      </c>
      <c r="L218" s="206">
        <f t="shared" si="94"/>
        <v>-2.1000000000000002E-5</v>
      </c>
    </row>
    <row r="219" spans="2:12" s="19" customFormat="1" x14ac:dyDescent="0.25">
      <c r="B219" s="158" t="s">
        <v>162</v>
      </c>
      <c r="C219" s="21"/>
      <c r="D219" s="205">
        <f t="shared" ref="D219:L219" si="95">D174*(1-D$195)</f>
        <v>13.274979000000002</v>
      </c>
      <c r="E219" s="205">
        <f t="shared" si="95"/>
        <v>23.774979000000005</v>
      </c>
      <c r="F219" s="205">
        <f t="shared" si="95"/>
        <v>26.324979000000006</v>
      </c>
      <c r="G219" s="205">
        <f t="shared" si="95"/>
        <v>12.824979000000001</v>
      </c>
      <c r="H219" s="205">
        <f t="shared" si="95"/>
        <v>11.099979000000001</v>
      </c>
      <c r="I219" s="205">
        <f t="shared" si="95"/>
        <v>21.562479000000003</v>
      </c>
      <c r="J219" s="205">
        <f t="shared" si="95"/>
        <v>24.074979000000006</v>
      </c>
      <c r="K219" s="205">
        <f t="shared" si="95"/>
        <v>23.033793485821665</v>
      </c>
      <c r="L219" s="206">
        <f t="shared" si="95"/>
        <v>21.982787715333956</v>
      </c>
    </row>
    <row r="220" spans="2:12" s="19" customFormat="1" x14ac:dyDescent="0.25">
      <c r="B220" s="158" t="s">
        <v>163</v>
      </c>
      <c r="C220" s="21"/>
      <c r="D220" s="205">
        <f t="shared" ref="D220:L220" si="96">D175*(1-D$195)</f>
        <v>667.79997900000012</v>
      </c>
      <c r="E220" s="205">
        <f t="shared" si="96"/>
        <v>1218.637479</v>
      </c>
      <c r="F220" s="205">
        <f t="shared" si="96"/>
        <v>1362.1874790000002</v>
      </c>
      <c r="G220" s="205">
        <f t="shared" si="96"/>
        <v>855.33747900000014</v>
      </c>
      <c r="H220" s="205">
        <f t="shared" si="96"/>
        <v>966.71247900000014</v>
      </c>
      <c r="I220" s="205">
        <f t="shared" si="96"/>
        <v>1283.5874790000003</v>
      </c>
      <c r="J220" s="205">
        <f t="shared" si="96"/>
        <v>1349.4374790000002</v>
      </c>
      <c r="K220" s="205">
        <f t="shared" si="96"/>
        <v>1300.4688635234029</v>
      </c>
      <c r="L220" s="206">
        <f t="shared" si="96"/>
        <v>1241.1300031355529</v>
      </c>
    </row>
    <row r="221" spans="2:12" s="19" customFormat="1" x14ac:dyDescent="0.25">
      <c r="B221" s="158" t="s">
        <v>164</v>
      </c>
      <c r="C221" s="21"/>
      <c r="D221" s="205">
        <f t="shared" ref="D221:L221" si="97">D176*(1-D$195)</f>
        <v>-2.1000000000000002E-5</v>
      </c>
      <c r="E221" s="205">
        <f t="shared" si="97"/>
        <v>-2.1000000000000002E-5</v>
      </c>
      <c r="F221" s="205">
        <f t="shared" si="97"/>
        <v>-2.1000000000000002E-5</v>
      </c>
      <c r="G221" s="205">
        <f t="shared" si="97"/>
        <v>-2.1000000000000002E-5</v>
      </c>
      <c r="H221" s="205">
        <f t="shared" si="97"/>
        <v>-2.1000000000000002E-5</v>
      </c>
      <c r="I221" s="205">
        <f t="shared" si="97"/>
        <v>-2.1000000000000002E-5</v>
      </c>
      <c r="J221" s="205">
        <f t="shared" si="97"/>
        <v>-2.1000000000000002E-5</v>
      </c>
      <c r="K221" s="205">
        <f t="shared" si="97"/>
        <v>-2.1000000000000002E-5</v>
      </c>
      <c r="L221" s="206">
        <f t="shared" si="97"/>
        <v>-2.1000000000000002E-5</v>
      </c>
    </row>
    <row r="222" spans="2:12" s="19" customFormat="1" x14ac:dyDescent="0.25">
      <c r="B222" s="158" t="s">
        <v>165</v>
      </c>
      <c r="C222" s="21"/>
      <c r="D222" s="205">
        <f t="shared" ref="D222:L222" si="98">D177*(1-D$195)</f>
        <v>-2.1000000000000002E-5</v>
      </c>
      <c r="E222" s="205">
        <f t="shared" si="98"/>
        <v>-2.1000000000000002E-5</v>
      </c>
      <c r="F222" s="205">
        <f t="shared" si="98"/>
        <v>-2.1000000000000002E-5</v>
      </c>
      <c r="G222" s="205">
        <f t="shared" si="98"/>
        <v>-2.1000000000000002E-5</v>
      </c>
      <c r="H222" s="205">
        <f t="shared" si="98"/>
        <v>-2.1000000000000002E-5</v>
      </c>
      <c r="I222" s="205">
        <f t="shared" si="98"/>
        <v>-2.1000000000000002E-5</v>
      </c>
      <c r="J222" s="205">
        <f t="shared" si="98"/>
        <v>-2.1000000000000002E-5</v>
      </c>
      <c r="K222" s="205">
        <f t="shared" si="98"/>
        <v>-2.1000000000000002E-5</v>
      </c>
      <c r="L222" s="206">
        <f t="shared" si="98"/>
        <v>-2.1000000000000002E-5</v>
      </c>
    </row>
    <row r="223" spans="2:12" s="19" customFormat="1" x14ac:dyDescent="0.25">
      <c r="B223" s="158" t="s">
        <v>166</v>
      </c>
      <c r="C223" s="21"/>
      <c r="D223" s="205">
        <f t="shared" ref="D223:L223" si="99">D178*(1-D$195)</f>
        <v>-2.1000000000000002E-5</v>
      </c>
      <c r="E223" s="205">
        <f t="shared" si="99"/>
        <v>-2.1000000000000002E-5</v>
      </c>
      <c r="F223" s="205">
        <f t="shared" si="99"/>
        <v>-2.1000000000000002E-5</v>
      </c>
      <c r="G223" s="205">
        <f t="shared" si="99"/>
        <v>-2.1000000000000002E-5</v>
      </c>
      <c r="H223" s="205">
        <f t="shared" si="99"/>
        <v>-2.1000000000000002E-5</v>
      </c>
      <c r="I223" s="205">
        <f t="shared" si="99"/>
        <v>-2.1000000000000002E-5</v>
      </c>
      <c r="J223" s="205">
        <f t="shared" si="99"/>
        <v>-2.1000000000000002E-5</v>
      </c>
      <c r="K223" s="205">
        <f t="shared" si="99"/>
        <v>-2.1000000000000002E-5</v>
      </c>
      <c r="L223" s="206">
        <f t="shared" si="99"/>
        <v>-2.1000000000000002E-5</v>
      </c>
    </row>
    <row r="224" spans="2:12" s="19" customFormat="1" x14ac:dyDescent="0.25">
      <c r="B224" s="158" t="s">
        <v>167</v>
      </c>
      <c r="C224" s="21"/>
      <c r="D224" s="205">
        <f t="shared" ref="D224:L224" si="100">D179*(1-D$195)</f>
        <v>-2.1000000000000002E-5</v>
      </c>
      <c r="E224" s="205">
        <f t="shared" si="100"/>
        <v>-2.1000000000000002E-5</v>
      </c>
      <c r="F224" s="205">
        <f t="shared" si="100"/>
        <v>-2.1000000000000002E-5</v>
      </c>
      <c r="G224" s="205">
        <f t="shared" si="100"/>
        <v>-2.1000000000000002E-5</v>
      </c>
      <c r="H224" s="205">
        <f t="shared" si="100"/>
        <v>-2.1000000000000002E-5</v>
      </c>
      <c r="I224" s="205">
        <f t="shared" si="100"/>
        <v>-2.1000000000000002E-5</v>
      </c>
      <c r="J224" s="205">
        <f t="shared" si="100"/>
        <v>-2.1000000000000002E-5</v>
      </c>
      <c r="K224" s="205">
        <f t="shared" si="100"/>
        <v>-2.1000000000000002E-5</v>
      </c>
      <c r="L224" s="206">
        <f t="shared" si="100"/>
        <v>-2.1000000000000002E-5</v>
      </c>
    </row>
    <row r="225" spans="2:12" s="19" customFormat="1" x14ac:dyDescent="0.25">
      <c r="B225" s="158" t="s">
        <v>168</v>
      </c>
      <c r="C225" s="21"/>
      <c r="D225" s="205">
        <f t="shared" ref="D225:L225" si="101">D180*(1-D$195)</f>
        <v>6.149979000000001</v>
      </c>
      <c r="E225" s="205">
        <f t="shared" si="101"/>
        <v>8.3624790000000004</v>
      </c>
      <c r="F225" s="205">
        <f t="shared" si="101"/>
        <v>9.3749790000000015</v>
      </c>
      <c r="G225" s="205">
        <f t="shared" si="101"/>
        <v>5.8499790000000003</v>
      </c>
      <c r="H225" s="205">
        <f t="shared" si="101"/>
        <v>3.7499790000000006</v>
      </c>
      <c r="I225" s="205">
        <f t="shared" si="101"/>
        <v>5.9249790000000004</v>
      </c>
      <c r="J225" s="205">
        <f t="shared" si="101"/>
        <v>8.9999790000000015</v>
      </c>
      <c r="K225" s="205">
        <f t="shared" si="101"/>
        <v>9.4163182552101148</v>
      </c>
      <c r="L225" s="206">
        <f t="shared" si="101"/>
        <v>8.9866618081553913</v>
      </c>
    </row>
    <row r="226" spans="2:12" s="19" customFormat="1" x14ac:dyDescent="0.25">
      <c r="B226" s="158" t="s">
        <v>169</v>
      </c>
      <c r="C226" s="21"/>
      <c r="D226" s="205">
        <f t="shared" ref="D226:L226" si="102">D181*(1-D$195)</f>
        <v>3.8249790000000008</v>
      </c>
      <c r="E226" s="205">
        <f t="shared" si="102"/>
        <v>7.7999790000000004</v>
      </c>
      <c r="F226" s="205">
        <f t="shared" si="102"/>
        <v>7.9874790000000013</v>
      </c>
      <c r="G226" s="205">
        <f t="shared" si="102"/>
        <v>3.8249790000000008</v>
      </c>
      <c r="H226" s="205">
        <f t="shared" si="102"/>
        <v>2.7749790000000005</v>
      </c>
      <c r="I226" s="205">
        <f t="shared" si="102"/>
        <v>5.9999790000000006</v>
      </c>
      <c r="J226" s="205">
        <f t="shared" si="102"/>
        <v>8.9624790000000019</v>
      </c>
      <c r="K226" s="205">
        <f t="shared" si="102"/>
        <v>9.271451497437651</v>
      </c>
      <c r="L226" s="206">
        <f t="shared" si="102"/>
        <v>8.848405149568384</v>
      </c>
    </row>
    <row r="227" spans="2:12" s="19" customFormat="1" x14ac:dyDescent="0.25">
      <c r="B227" s="158" t="s">
        <v>170</v>
      </c>
      <c r="C227" s="21"/>
      <c r="D227" s="205">
        <f t="shared" ref="D227:L227" si="103">D182*(1-D$195)</f>
        <v>49.837479000000016</v>
      </c>
      <c r="E227" s="205">
        <f t="shared" si="103"/>
        <v>67.349979000000019</v>
      </c>
      <c r="F227" s="205">
        <f t="shared" si="103"/>
        <v>78.299979000000008</v>
      </c>
      <c r="G227" s="205">
        <f t="shared" si="103"/>
        <v>47.249979000000017</v>
      </c>
      <c r="H227" s="205">
        <f t="shared" si="103"/>
        <v>29.437479000000007</v>
      </c>
      <c r="I227" s="205">
        <f t="shared" si="103"/>
        <v>40.762479000000013</v>
      </c>
      <c r="J227" s="205">
        <f t="shared" si="103"/>
        <v>55.19997900000002</v>
      </c>
      <c r="K227" s="205">
        <f t="shared" si="103"/>
        <v>56.498014531260687</v>
      </c>
      <c r="L227" s="206">
        <f t="shared" si="103"/>
        <v>53.920075848932356</v>
      </c>
    </row>
    <row r="228" spans="2:12" s="19" customFormat="1" x14ac:dyDescent="0.25">
      <c r="B228" s="158" t="s">
        <v>171</v>
      </c>
      <c r="C228" s="21"/>
      <c r="D228" s="205">
        <f t="shared" ref="D228:L228" si="104">D183*(1-D$195)</f>
        <v>0.82497900000000024</v>
      </c>
      <c r="E228" s="205">
        <f t="shared" si="104"/>
        <v>1.0124790000000004</v>
      </c>
      <c r="F228" s="205">
        <f t="shared" si="104"/>
        <v>0.93747900000000028</v>
      </c>
      <c r="G228" s="205">
        <f t="shared" si="104"/>
        <v>0.67497900000000011</v>
      </c>
      <c r="H228" s="205">
        <f t="shared" si="104"/>
        <v>0.59997900000000004</v>
      </c>
      <c r="I228" s="205">
        <f t="shared" si="104"/>
        <v>0.59997900000000004</v>
      </c>
      <c r="J228" s="205">
        <f t="shared" si="104"/>
        <v>0.37497900000000006</v>
      </c>
      <c r="K228" s="205">
        <f t="shared" si="104"/>
        <v>0.28971251554492655</v>
      </c>
      <c r="L228" s="206">
        <f t="shared" si="104"/>
        <v>0.27649231717401201</v>
      </c>
    </row>
    <row r="229" spans="2:12" s="19" customFormat="1" x14ac:dyDescent="0.25">
      <c r="B229" s="158" t="s">
        <v>172</v>
      </c>
      <c r="C229" s="21"/>
      <c r="D229" s="205">
        <f t="shared" ref="D229:L229" si="105">D184*(1-D$195)</f>
        <v>-2.1000000000000002E-5</v>
      </c>
      <c r="E229" s="205">
        <f t="shared" si="105"/>
        <v>-2.1000000000000002E-5</v>
      </c>
      <c r="F229" s="205">
        <f t="shared" si="105"/>
        <v>-2.1000000000000002E-5</v>
      </c>
      <c r="G229" s="205">
        <f t="shared" si="105"/>
        <v>-2.1000000000000002E-5</v>
      </c>
      <c r="H229" s="205">
        <f t="shared" si="105"/>
        <v>-2.1000000000000002E-5</v>
      </c>
      <c r="I229" s="205">
        <f t="shared" si="105"/>
        <v>-2.1000000000000002E-5</v>
      </c>
      <c r="J229" s="205">
        <f t="shared" si="105"/>
        <v>-2.1000000000000002E-5</v>
      </c>
      <c r="K229" s="205">
        <f t="shared" si="105"/>
        <v>-2.1000000000000002E-5</v>
      </c>
      <c r="L229" s="206">
        <f t="shared" si="105"/>
        <v>-2.1000000000000002E-5</v>
      </c>
    </row>
    <row r="230" spans="2:12" s="19" customFormat="1" x14ac:dyDescent="0.25">
      <c r="B230" s="158" t="s">
        <v>173</v>
      </c>
      <c r="C230" s="21"/>
      <c r="D230" s="205">
        <f t="shared" ref="D230:L230" si="106">D185*(1-D$195)</f>
        <v>282.52497900000009</v>
      </c>
      <c r="E230" s="205">
        <f t="shared" si="106"/>
        <v>365.96247900000009</v>
      </c>
      <c r="F230" s="205">
        <f t="shared" si="106"/>
        <v>336.0749790000001</v>
      </c>
      <c r="G230" s="205">
        <f t="shared" si="106"/>
        <v>260.06247900000011</v>
      </c>
      <c r="H230" s="205">
        <f t="shared" si="106"/>
        <v>203.92497900000004</v>
      </c>
      <c r="I230" s="205">
        <f t="shared" si="106"/>
        <v>255.67497900000009</v>
      </c>
      <c r="J230" s="205">
        <f t="shared" si="106"/>
        <v>336.86247900000012</v>
      </c>
      <c r="K230" s="205">
        <f t="shared" si="106"/>
        <v>344.63799574069014</v>
      </c>
      <c r="L230" s="206">
        <f t="shared" si="106"/>
        <v>328.91256977848735</v>
      </c>
    </row>
    <row r="231" spans="2:12" s="19" customFormat="1" x14ac:dyDescent="0.25">
      <c r="B231" s="158" t="s">
        <v>193</v>
      </c>
      <c r="C231" s="21"/>
      <c r="D231" s="205">
        <f t="shared" ref="D231:L231" si="107">D186*(1-D$195)</f>
        <v>-2.1000000000000002E-5</v>
      </c>
      <c r="E231" s="205">
        <f t="shared" si="107"/>
        <v>-2.1000000000000002E-5</v>
      </c>
      <c r="F231" s="205">
        <f t="shared" si="107"/>
        <v>-2.1000000000000002E-5</v>
      </c>
      <c r="G231" s="205">
        <f t="shared" si="107"/>
        <v>-2.1000000000000002E-5</v>
      </c>
      <c r="H231" s="205">
        <f t="shared" si="107"/>
        <v>-2.1000000000000002E-5</v>
      </c>
      <c r="I231" s="205">
        <f t="shared" si="107"/>
        <v>-2.1000000000000002E-5</v>
      </c>
      <c r="J231" s="205">
        <f t="shared" si="107"/>
        <v>-2.1000000000000002E-5</v>
      </c>
      <c r="K231" s="205">
        <f t="shared" si="107"/>
        <v>-2.1000000000000002E-5</v>
      </c>
      <c r="L231" s="206">
        <f t="shared" si="107"/>
        <v>-2.1000000000000002E-5</v>
      </c>
    </row>
    <row r="232" spans="2:12" s="19" customFormat="1" x14ac:dyDescent="0.25">
      <c r="B232" s="158" t="s">
        <v>174</v>
      </c>
      <c r="C232" s="21"/>
      <c r="D232" s="205">
        <f t="shared" ref="D232:L232" si="108">D187*(1-D$195)</f>
        <v>-2.1000000000000002E-5</v>
      </c>
      <c r="E232" s="205">
        <f t="shared" si="108"/>
        <v>-2.1000000000000002E-5</v>
      </c>
      <c r="F232" s="205">
        <f t="shared" si="108"/>
        <v>-2.1000000000000002E-5</v>
      </c>
      <c r="G232" s="205">
        <f t="shared" si="108"/>
        <v>-2.1000000000000002E-5</v>
      </c>
      <c r="H232" s="205">
        <f t="shared" si="108"/>
        <v>-2.1000000000000002E-5</v>
      </c>
      <c r="I232" s="205">
        <f t="shared" si="108"/>
        <v>-2.1000000000000002E-5</v>
      </c>
      <c r="J232" s="205">
        <f t="shared" si="108"/>
        <v>-2.1000000000000002E-5</v>
      </c>
      <c r="K232" s="205">
        <f t="shared" si="108"/>
        <v>-2.1000000000000002E-5</v>
      </c>
      <c r="L232" s="206">
        <f t="shared" si="108"/>
        <v>-2.1000000000000002E-5</v>
      </c>
    </row>
    <row r="233" spans="2:12" s="19" customFormat="1" x14ac:dyDescent="0.25">
      <c r="B233" s="158" t="s">
        <v>175</v>
      </c>
      <c r="C233" s="21"/>
      <c r="D233" s="205">
        <f t="shared" ref="D233:L233" si="109">D188*(1-D$195)</f>
        <v>839.58747900000014</v>
      </c>
      <c r="E233" s="205">
        <f t="shared" si="109"/>
        <v>1170.337479</v>
      </c>
      <c r="F233" s="205">
        <f t="shared" si="109"/>
        <v>1141.199979</v>
      </c>
      <c r="G233" s="205">
        <f t="shared" si="109"/>
        <v>731.66247900000008</v>
      </c>
      <c r="H233" s="205">
        <f t="shared" si="109"/>
        <v>735.03747900000008</v>
      </c>
      <c r="I233" s="205">
        <f t="shared" si="109"/>
        <v>856.49997900000017</v>
      </c>
      <c r="J233" s="205">
        <f t="shared" si="109"/>
        <v>1005.3374790000001</v>
      </c>
      <c r="K233" s="205">
        <f t="shared" si="109"/>
        <v>1010.3007477051591</v>
      </c>
      <c r="L233" s="206">
        <f t="shared" si="109"/>
        <v>964.20191598578015</v>
      </c>
    </row>
    <row r="234" spans="2:12" s="19" customFormat="1" x14ac:dyDescent="0.25">
      <c r="B234" s="158" t="s">
        <v>176</v>
      </c>
      <c r="C234" s="21"/>
      <c r="D234" s="205">
        <f t="shared" ref="D234:L234" si="110">D189*(1-D$195)</f>
        <v>62.212479000000016</v>
      </c>
      <c r="E234" s="205">
        <f t="shared" si="110"/>
        <v>76.162479000000019</v>
      </c>
      <c r="F234" s="205">
        <f t="shared" si="110"/>
        <v>65.06247900000001</v>
      </c>
      <c r="G234" s="205">
        <f t="shared" si="110"/>
        <v>40.087479000000016</v>
      </c>
      <c r="H234" s="205">
        <f t="shared" si="110"/>
        <v>41.212479000000016</v>
      </c>
      <c r="I234" s="205">
        <f t="shared" si="110"/>
        <v>44.924979000000015</v>
      </c>
      <c r="J234" s="205">
        <f t="shared" si="110"/>
        <v>48.562479000000017</v>
      </c>
      <c r="K234" s="205">
        <f t="shared" si="110"/>
        <v>47.950875822685354</v>
      </c>
      <c r="L234" s="206">
        <f t="shared" si="110"/>
        <v>45.762932992298985</v>
      </c>
    </row>
    <row r="235" spans="2:12" s="19" customFormat="1" x14ac:dyDescent="0.25">
      <c r="B235" s="158" t="s">
        <v>177</v>
      </c>
      <c r="C235" s="21"/>
      <c r="D235" s="205">
        <f t="shared" ref="D235:L235" si="111">D190*(1-D$195)</f>
        <v>0.74997900000000028</v>
      </c>
      <c r="E235" s="205">
        <f t="shared" si="111"/>
        <v>1.0874790000000003</v>
      </c>
      <c r="F235" s="205">
        <f t="shared" si="111"/>
        <v>0.86247900000000022</v>
      </c>
      <c r="G235" s="205">
        <f t="shared" si="111"/>
        <v>0.41247900000000004</v>
      </c>
      <c r="H235" s="205">
        <f t="shared" si="111"/>
        <v>0.29997900000000005</v>
      </c>
      <c r="I235" s="205">
        <f t="shared" si="111"/>
        <v>0.63747900000000013</v>
      </c>
      <c r="J235" s="205">
        <f t="shared" si="111"/>
        <v>0.74997900000000028</v>
      </c>
      <c r="K235" s="205">
        <f t="shared" si="111"/>
        <v>0.72431278886231654</v>
      </c>
      <c r="L235" s="206">
        <f t="shared" si="111"/>
        <v>0.69126229293503005</v>
      </c>
    </row>
    <row r="236" spans="2:12" s="19" customFormat="1" x14ac:dyDescent="0.25">
      <c r="B236" s="168" t="s">
        <v>187</v>
      </c>
      <c r="C236" s="162" t="s">
        <v>178</v>
      </c>
      <c r="D236" s="198">
        <f>SUM(D200:D235)</f>
        <v>2632.1992440000004</v>
      </c>
      <c r="E236" s="198">
        <f t="shared" ref="E236:L236" si="112">SUM(E200:E235)</f>
        <v>3913.4617440000015</v>
      </c>
      <c r="F236" s="198">
        <f t="shared" si="112"/>
        <v>4028.8117440000019</v>
      </c>
      <c r="G236" s="198">
        <f t="shared" si="112"/>
        <v>2624.0242440000002</v>
      </c>
      <c r="H236" s="198">
        <f t="shared" si="112"/>
        <v>2672.8117440000001</v>
      </c>
      <c r="I236" s="198">
        <f t="shared" si="112"/>
        <v>3453.524244000002</v>
      </c>
      <c r="J236" s="198">
        <f t="shared" si="112"/>
        <v>3878.3617440000021</v>
      </c>
      <c r="K236" s="198">
        <f t="shared" si="112"/>
        <v>3816.2242440000023</v>
      </c>
      <c r="L236" s="199">
        <f t="shared" si="112"/>
        <v>3642.0944011575007</v>
      </c>
    </row>
    <row r="237" spans="2:12" s="62" customFormat="1" x14ac:dyDescent="0.25">
      <c r="F237" s="77"/>
      <c r="G237" s="77"/>
      <c r="H237" s="77"/>
      <c r="I237" s="77"/>
      <c r="J237" s="77"/>
      <c r="K237" s="77"/>
      <c r="L237" s="77"/>
    </row>
    <row r="238" spans="2:12" x14ac:dyDescent="0.25">
      <c r="B238" s="35"/>
      <c r="C238" s="35"/>
      <c r="D238" s="35"/>
      <c r="E238" s="35"/>
      <c r="F238" s="35"/>
      <c r="G238" s="35"/>
      <c r="H238" s="35"/>
      <c r="I238" s="35"/>
      <c r="J238" s="35"/>
      <c r="K238" s="35"/>
      <c r="L238" s="35"/>
    </row>
    <row r="239" spans="2:12" s="19" customFormat="1" x14ac:dyDescent="0.25">
      <c r="B239" s="16" t="s">
        <v>106</v>
      </c>
      <c r="C239" s="17" t="s">
        <v>92</v>
      </c>
      <c r="D239" s="17">
        <v>2005</v>
      </c>
      <c r="E239" s="17">
        <v>2006</v>
      </c>
      <c r="F239" s="17">
        <v>2007</v>
      </c>
      <c r="G239" s="17">
        <v>2008</v>
      </c>
      <c r="H239" s="17">
        <v>2009</v>
      </c>
      <c r="I239" s="17">
        <v>2010</v>
      </c>
      <c r="J239" s="17">
        <v>2011</v>
      </c>
      <c r="K239" s="17">
        <v>2012</v>
      </c>
      <c r="L239" s="18">
        <v>2013</v>
      </c>
    </row>
    <row r="240" spans="2:12" s="69" customFormat="1" x14ac:dyDescent="0.25">
      <c r="B240" s="160" t="s">
        <v>22</v>
      </c>
      <c r="C240" s="28"/>
      <c r="D240" s="178"/>
      <c r="E240" s="178"/>
      <c r="F240" s="178"/>
      <c r="G240" s="178"/>
      <c r="H240" s="178"/>
      <c r="I240" s="178"/>
      <c r="J240" s="178"/>
      <c r="K240" s="178"/>
      <c r="L240" s="179"/>
    </row>
    <row r="241" spans="2:12" s="19" customFormat="1" x14ac:dyDescent="0.25">
      <c r="B241" s="158" t="s">
        <v>143</v>
      </c>
      <c r="C241" s="21"/>
      <c r="D241" s="205">
        <f t="shared" ref="D241:L241" si="113">D200*21</f>
        <v>-4.4100000000000004E-4</v>
      </c>
      <c r="E241" s="205">
        <f t="shared" si="113"/>
        <v>-4.4100000000000004E-4</v>
      </c>
      <c r="F241" s="205">
        <f t="shared" si="113"/>
        <v>-4.4100000000000004E-4</v>
      </c>
      <c r="G241" s="205">
        <f t="shared" si="113"/>
        <v>-4.4100000000000004E-4</v>
      </c>
      <c r="H241" s="205">
        <f t="shared" si="113"/>
        <v>-4.4100000000000004E-4</v>
      </c>
      <c r="I241" s="205">
        <f t="shared" si="113"/>
        <v>-4.4100000000000004E-4</v>
      </c>
      <c r="J241" s="205">
        <f t="shared" si="113"/>
        <v>-4.4100000000000004E-4</v>
      </c>
      <c r="K241" s="205">
        <f t="shared" si="113"/>
        <v>-4.4100000000000004E-4</v>
      </c>
      <c r="L241" s="206">
        <f t="shared" si="113"/>
        <v>-4.4100000000000004E-4</v>
      </c>
    </row>
    <row r="242" spans="2:12" s="19" customFormat="1" x14ac:dyDescent="0.25">
      <c r="B242" s="158" t="s">
        <v>144</v>
      </c>
      <c r="C242" s="21"/>
      <c r="D242" s="205">
        <f t="shared" ref="D242:L242" si="114">D201*21</f>
        <v>3693.3745590000012</v>
      </c>
      <c r="E242" s="205">
        <f t="shared" si="114"/>
        <v>4942.3495590000011</v>
      </c>
      <c r="F242" s="205">
        <f t="shared" si="114"/>
        <v>4476.9370590000008</v>
      </c>
      <c r="G242" s="205">
        <f t="shared" si="114"/>
        <v>2452.2745590000004</v>
      </c>
      <c r="H242" s="205">
        <f t="shared" si="114"/>
        <v>1683.674559</v>
      </c>
      <c r="I242" s="205">
        <f t="shared" si="114"/>
        <v>2782.237059</v>
      </c>
      <c r="J242" s="205">
        <f t="shared" si="114"/>
        <v>3473.6620590000011</v>
      </c>
      <c r="K242" s="205">
        <f t="shared" si="114"/>
        <v>3452.8987305066621</v>
      </c>
      <c r="L242" s="206">
        <f t="shared" si="114"/>
        <v>3295.3470164212881</v>
      </c>
    </row>
    <row r="243" spans="2:12" s="19" customFormat="1" x14ac:dyDescent="0.25">
      <c r="B243" s="158" t="s">
        <v>145</v>
      </c>
      <c r="C243" s="21"/>
      <c r="D243" s="205">
        <f t="shared" ref="D243:L243" si="115">D202*21</f>
        <v>-4.4100000000000004E-4</v>
      </c>
      <c r="E243" s="205">
        <f t="shared" si="115"/>
        <v>-4.4100000000000004E-4</v>
      </c>
      <c r="F243" s="205">
        <f t="shared" si="115"/>
        <v>-4.4100000000000004E-4</v>
      </c>
      <c r="G243" s="205">
        <f t="shared" si="115"/>
        <v>-4.4100000000000004E-4</v>
      </c>
      <c r="H243" s="205">
        <f t="shared" si="115"/>
        <v>-4.4100000000000004E-4</v>
      </c>
      <c r="I243" s="205">
        <f t="shared" si="115"/>
        <v>-4.4100000000000004E-4</v>
      </c>
      <c r="J243" s="205">
        <f t="shared" si="115"/>
        <v>-4.4100000000000004E-4</v>
      </c>
      <c r="K243" s="205">
        <f t="shared" si="115"/>
        <v>-4.4100000000000004E-4</v>
      </c>
      <c r="L243" s="206">
        <f t="shared" si="115"/>
        <v>-4.4100000000000004E-4</v>
      </c>
    </row>
    <row r="244" spans="2:12" s="19" customFormat="1" x14ac:dyDescent="0.25">
      <c r="B244" s="158" t="s">
        <v>146</v>
      </c>
      <c r="C244" s="21"/>
      <c r="D244" s="205">
        <f t="shared" ref="D244:L244" si="116">D203*21</f>
        <v>-4.4100000000000004E-4</v>
      </c>
      <c r="E244" s="205">
        <f t="shared" si="116"/>
        <v>-4.4100000000000004E-4</v>
      </c>
      <c r="F244" s="205">
        <f t="shared" si="116"/>
        <v>-4.4100000000000004E-4</v>
      </c>
      <c r="G244" s="205">
        <f t="shared" si="116"/>
        <v>-4.4100000000000004E-4</v>
      </c>
      <c r="H244" s="205">
        <f t="shared" si="116"/>
        <v>-4.4100000000000004E-4</v>
      </c>
      <c r="I244" s="205">
        <f t="shared" si="116"/>
        <v>-4.4100000000000004E-4</v>
      </c>
      <c r="J244" s="205">
        <f t="shared" si="116"/>
        <v>-4.4100000000000004E-4</v>
      </c>
      <c r="K244" s="205">
        <f t="shared" si="116"/>
        <v>-4.4100000000000004E-4</v>
      </c>
      <c r="L244" s="206">
        <f t="shared" si="116"/>
        <v>-4.4100000000000004E-4</v>
      </c>
    </row>
    <row r="245" spans="2:12" s="19" customFormat="1" x14ac:dyDescent="0.25">
      <c r="B245" s="158" t="s">
        <v>147</v>
      </c>
      <c r="C245" s="21"/>
      <c r="D245" s="22">
        <f t="shared" ref="D245:L245" si="117">D204*21</f>
        <v>1196.2120590000004</v>
      </c>
      <c r="E245" s="22">
        <f t="shared" si="117"/>
        <v>1397.8120590000003</v>
      </c>
      <c r="F245" s="22">
        <f t="shared" si="117"/>
        <v>1148.9620590000004</v>
      </c>
      <c r="G245" s="22">
        <f t="shared" si="117"/>
        <v>770.17455900000016</v>
      </c>
      <c r="H245" s="22">
        <f t="shared" si="117"/>
        <v>778.04955900000016</v>
      </c>
      <c r="I245" s="22">
        <f t="shared" si="117"/>
        <v>1112.7370590000005</v>
      </c>
      <c r="J245" s="22">
        <f t="shared" si="117"/>
        <v>1366.3120590000003</v>
      </c>
      <c r="K245" s="22">
        <f t="shared" si="117"/>
        <v>1368.990419949778</v>
      </c>
      <c r="L245" s="133">
        <f t="shared" si="117"/>
        <v>1306.524982647207</v>
      </c>
    </row>
    <row r="246" spans="2:12" s="19" customFormat="1" x14ac:dyDescent="0.25">
      <c r="B246" s="158" t="s">
        <v>148</v>
      </c>
      <c r="C246" s="21"/>
      <c r="D246" s="205">
        <f t="shared" ref="D246:L246" si="118">D205*21</f>
        <v>-4.4100000000000004E-4</v>
      </c>
      <c r="E246" s="205">
        <f t="shared" si="118"/>
        <v>-4.4100000000000004E-4</v>
      </c>
      <c r="F246" s="205">
        <f t="shared" si="118"/>
        <v>-4.4100000000000004E-4</v>
      </c>
      <c r="G246" s="205">
        <f t="shared" si="118"/>
        <v>-4.4100000000000004E-4</v>
      </c>
      <c r="H246" s="205">
        <f t="shared" si="118"/>
        <v>-4.4100000000000004E-4</v>
      </c>
      <c r="I246" s="205">
        <f t="shared" si="118"/>
        <v>-4.4100000000000004E-4</v>
      </c>
      <c r="J246" s="205">
        <f t="shared" si="118"/>
        <v>-4.4100000000000004E-4</v>
      </c>
      <c r="K246" s="205">
        <f t="shared" si="118"/>
        <v>-4.4100000000000004E-4</v>
      </c>
      <c r="L246" s="206">
        <f t="shared" si="118"/>
        <v>-4.4100000000000004E-4</v>
      </c>
    </row>
    <row r="247" spans="2:12" s="19" customFormat="1" x14ac:dyDescent="0.25">
      <c r="B247" s="158" t="s">
        <v>149</v>
      </c>
      <c r="C247" s="21"/>
      <c r="D247" s="205">
        <f t="shared" ref="D247:L247" si="119">D206*21</f>
        <v>50.399559000000011</v>
      </c>
      <c r="E247" s="205">
        <f t="shared" si="119"/>
        <v>70.874559000000019</v>
      </c>
      <c r="F247" s="205">
        <f t="shared" si="119"/>
        <v>108.67455900000002</v>
      </c>
      <c r="G247" s="205">
        <f t="shared" si="119"/>
        <v>60.637059000000015</v>
      </c>
      <c r="H247" s="205">
        <f t="shared" si="119"/>
        <v>31.499559000000005</v>
      </c>
      <c r="I247" s="205">
        <f t="shared" si="119"/>
        <v>61.424559000000016</v>
      </c>
      <c r="J247" s="205">
        <f t="shared" si="119"/>
        <v>103.162059</v>
      </c>
      <c r="K247" s="205">
        <f t="shared" si="119"/>
        <v>109.51882787598224</v>
      </c>
      <c r="L247" s="206">
        <f t="shared" si="119"/>
        <v>104.52159289177654</v>
      </c>
    </row>
    <row r="248" spans="2:12" s="19" customFormat="1" x14ac:dyDescent="0.25">
      <c r="B248" s="158" t="s">
        <v>150</v>
      </c>
      <c r="C248" s="21"/>
      <c r="D248" s="205">
        <f t="shared" ref="D248:L248" si="120">D207*21</f>
        <v>-4.4100000000000004E-4</v>
      </c>
      <c r="E248" s="205">
        <f t="shared" si="120"/>
        <v>-4.4100000000000004E-4</v>
      </c>
      <c r="F248" s="205">
        <f t="shared" si="120"/>
        <v>-4.4100000000000004E-4</v>
      </c>
      <c r="G248" s="205">
        <f t="shared" si="120"/>
        <v>-4.4100000000000004E-4</v>
      </c>
      <c r="H248" s="205">
        <f t="shared" si="120"/>
        <v>-4.4100000000000004E-4</v>
      </c>
      <c r="I248" s="205">
        <f t="shared" si="120"/>
        <v>-4.4100000000000004E-4</v>
      </c>
      <c r="J248" s="205">
        <f t="shared" si="120"/>
        <v>-4.4100000000000004E-4</v>
      </c>
      <c r="K248" s="205">
        <f t="shared" si="120"/>
        <v>-4.4100000000000004E-4</v>
      </c>
      <c r="L248" s="206">
        <f t="shared" si="120"/>
        <v>-4.4100000000000004E-4</v>
      </c>
    </row>
    <row r="249" spans="2:12" s="19" customFormat="1" x14ac:dyDescent="0.25">
      <c r="B249" s="158" t="s">
        <v>151</v>
      </c>
      <c r="C249" s="21"/>
      <c r="D249" s="205">
        <f t="shared" ref="D249:L249" si="121">D208*21</f>
        <v>-4.4100000000000004E-4</v>
      </c>
      <c r="E249" s="205">
        <f t="shared" si="121"/>
        <v>-4.4100000000000004E-4</v>
      </c>
      <c r="F249" s="205">
        <f t="shared" si="121"/>
        <v>-4.4100000000000004E-4</v>
      </c>
      <c r="G249" s="205">
        <f t="shared" si="121"/>
        <v>-4.4100000000000004E-4</v>
      </c>
      <c r="H249" s="205">
        <f t="shared" si="121"/>
        <v>-4.4100000000000004E-4</v>
      </c>
      <c r="I249" s="205">
        <f t="shared" si="121"/>
        <v>-4.4100000000000004E-4</v>
      </c>
      <c r="J249" s="205">
        <f t="shared" si="121"/>
        <v>-4.4100000000000004E-4</v>
      </c>
      <c r="K249" s="205">
        <f t="shared" si="121"/>
        <v>-4.4100000000000004E-4</v>
      </c>
      <c r="L249" s="206">
        <f t="shared" si="121"/>
        <v>-4.4100000000000004E-4</v>
      </c>
    </row>
    <row r="250" spans="2:12" s="19" customFormat="1" x14ac:dyDescent="0.25">
      <c r="B250" s="158" t="s">
        <v>152</v>
      </c>
      <c r="C250" s="21"/>
      <c r="D250" s="205">
        <f t="shared" ref="D250:L250" si="122">D209*21</f>
        <v>-4.4100000000000004E-4</v>
      </c>
      <c r="E250" s="205">
        <f t="shared" si="122"/>
        <v>-4.4100000000000004E-4</v>
      </c>
      <c r="F250" s="205">
        <f t="shared" si="122"/>
        <v>-4.4100000000000004E-4</v>
      </c>
      <c r="G250" s="205">
        <f t="shared" si="122"/>
        <v>-4.4100000000000004E-4</v>
      </c>
      <c r="H250" s="205">
        <f t="shared" si="122"/>
        <v>-4.4100000000000004E-4</v>
      </c>
      <c r="I250" s="205">
        <f t="shared" si="122"/>
        <v>-4.4100000000000004E-4</v>
      </c>
      <c r="J250" s="205">
        <f t="shared" si="122"/>
        <v>-4.4100000000000004E-4</v>
      </c>
      <c r="K250" s="205">
        <f t="shared" si="122"/>
        <v>-4.4100000000000004E-4</v>
      </c>
      <c r="L250" s="206">
        <f t="shared" si="122"/>
        <v>-4.4100000000000004E-4</v>
      </c>
    </row>
    <row r="251" spans="2:12" s="19" customFormat="1" x14ac:dyDescent="0.25">
      <c r="B251" s="158" t="s">
        <v>153</v>
      </c>
      <c r="C251" s="21"/>
      <c r="D251" s="22">
        <f t="shared" ref="D251:L251" si="123">D210*21</f>
        <v>32.287059000000006</v>
      </c>
      <c r="E251" s="22">
        <f t="shared" si="123"/>
        <v>53.549559000000009</v>
      </c>
      <c r="F251" s="22">
        <f t="shared" si="123"/>
        <v>50.399559000000011</v>
      </c>
      <c r="G251" s="22">
        <f t="shared" si="123"/>
        <v>33.074559000000001</v>
      </c>
      <c r="H251" s="22">
        <f t="shared" si="123"/>
        <v>25.987059000000006</v>
      </c>
      <c r="I251" s="22">
        <f t="shared" si="123"/>
        <v>37.012059000000008</v>
      </c>
      <c r="J251" s="22">
        <f t="shared" si="123"/>
        <v>33.862059000000002</v>
      </c>
      <c r="K251" s="22">
        <f t="shared" si="123"/>
        <v>30.421578132217292</v>
      </c>
      <c r="L251" s="133">
        <f t="shared" si="123"/>
        <v>29.03345730327127</v>
      </c>
    </row>
    <row r="252" spans="2:12" s="19" customFormat="1" x14ac:dyDescent="0.25">
      <c r="B252" s="158" t="s">
        <v>154</v>
      </c>
      <c r="C252" s="21"/>
      <c r="D252" s="22">
        <f t="shared" ref="D252:L252" si="124">D211*21</f>
        <v>3387.0370590000011</v>
      </c>
      <c r="E252" s="22">
        <f t="shared" si="124"/>
        <v>4286.362059000001</v>
      </c>
      <c r="F252" s="22">
        <f t="shared" si="124"/>
        <v>4349.362059000001</v>
      </c>
      <c r="G252" s="22">
        <f t="shared" si="124"/>
        <v>3466.574559000001</v>
      </c>
      <c r="H252" s="22">
        <f t="shared" si="124"/>
        <v>3605.9620590000004</v>
      </c>
      <c r="I252" s="22">
        <f t="shared" si="124"/>
        <v>3854.0245590000013</v>
      </c>
      <c r="J252" s="22">
        <f t="shared" si="124"/>
        <v>3335.0620590000012</v>
      </c>
      <c r="K252" s="22">
        <f t="shared" si="124"/>
        <v>3042.2014722217291</v>
      </c>
      <c r="L252" s="133">
        <f t="shared" si="124"/>
        <v>2903.3893893271265</v>
      </c>
    </row>
    <row r="253" spans="2:12" s="19" customFormat="1" x14ac:dyDescent="0.25">
      <c r="B253" s="158" t="s">
        <v>155</v>
      </c>
      <c r="C253" s="21"/>
      <c r="D253" s="205">
        <f t="shared" ref="D253:L253" si="125">D212*21</f>
        <v>1045.0120590000004</v>
      </c>
      <c r="E253" s="205">
        <f t="shared" si="125"/>
        <v>1862.4370590000003</v>
      </c>
      <c r="F253" s="205">
        <f t="shared" si="125"/>
        <v>1928.5870590000004</v>
      </c>
      <c r="G253" s="205">
        <f t="shared" si="125"/>
        <v>1012.7245590000005</v>
      </c>
      <c r="H253" s="205">
        <f t="shared" si="125"/>
        <v>766.23705900000016</v>
      </c>
      <c r="I253" s="205">
        <f t="shared" si="125"/>
        <v>1121.3995590000004</v>
      </c>
      <c r="J253" s="205">
        <f t="shared" si="125"/>
        <v>1475.7745590000004</v>
      </c>
      <c r="K253" s="205">
        <f t="shared" si="125"/>
        <v>1502.8473041315344</v>
      </c>
      <c r="L253" s="206">
        <f t="shared" si="125"/>
        <v>1434.2741351816007</v>
      </c>
    </row>
    <row r="254" spans="2:12" s="19" customFormat="1" x14ac:dyDescent="0.25">
      <c r="B254" s="158" t="s">
        <v>156</v>
      </c>
      <c r="C254" s="21"/>
      <c r="D254" s="205">
        <f t="shared" ref="D254:L254" si="126">D213*21</f>
        <v>-4.4100000000000004E-4</v>
      </c>
      <c r="E254" s="205">
        <f t="shared" si="126"/>
        <v>-4.4100000000000004E-4</v>
      </c>
      <c r="F254" s="205">
        <f t="shared" si="126"/>
        <v>-4.4100000000000004E-4</v>
      </c>
      <c r="G254" s="205">
        <f t="shared" si="126"/>
        <v>-4.4100000000000004E-4</v>
      </c>
      <c r="H254" s="205">
        <f t="shared" si="126"/>
        <v>-4.4100000000000004E-4</v>
      </c>
      <c r="I254" s="205">
        <f t="shared" si="126"/>
        <v>-4.4100000000000004E-4</v>
      </c>
      <c r="J254" s="205">
        <f t="shared" si="126"/>
        <v>-4.4100000000000004E-4</v>
      </c>
      <c r="K254" s="205">
        <f t="shared" si="126"/>
        <v>-4.4100000000000004E-4</v>
      </c>
      <c r="L254" s="206">
        <f t="shared" si="126"/>
        <v>-4.4100000000000004E-4</v>
      </c>
    </row>
    <row r="255" spans="2:12" s="19" customFormat="1" x14ac:dyDescent="0.25">
      <c r="B255" s="158" t="s">
        <v>157</v>
      </c>
      <c r="C255" s="21"/>
      <c r="D255" s="205">
        <f t="shared" ref="D255:L255" si="127">D214*21</f>
        <v>-4.4100000000000004E-4</v>
      </c>
      <c r="E255" s="205">
        <f t="shared" si="127"/>
        <v>-4.4100000000000004E-4</v>
      </c>
      <c r="F255" s="205">
        <f t="shared" si="127"/>
        <v>-4.4100000000000004E-4</v>
      </c>
      <c r="G255" s="205">
        <f t="shared" si="127"/>
        <v>-4.4100000000000004E-4</v>
      </c>
      <c r="H255" s="205">
        <f t="shared" si="127"/>
        <v>-4.4100000000000004E-4</v>
      </c>
      <c r="I255" s="205">
        <f t="shared" si="127"/>
        <v>-4.4100000000000004E-4</v>
      </c>
      <c r="J255" s="205">
        <f t="shared" si="127"/>
        <v>-4.4100000000000004E-4</v>
      </c>
      <c r="K255" s="205">
        <f t="shared" si="127"/>
        <v>-4.4100000000000004E-4</v>
      </c>
      <c r="L255" s="206">
        <f t="shared" si="127"/>
        <v>-4.4100000000000004E-4</v>
      </c>
    </row>
    <row r="256" spans="2:12" s="19" customFormat="1" x14ac:dyDescent="0.25">
      <c r="B256" s="158" t="s">
        <v>158</v>
      </c>
      <c r="C256" s="21"/>
      <c r="D256" s="205">
        <f t="shared" ref="D256:L256" si="128">D215*21</f>
        <v>-4.4100000000000004E-4</v>
      </c>
      <c r="E256" s="205">
        <f t="shared" si="128"/>
        <v>-4.4100000000000004E-4</v>
      </c>
      <c r="F256" s="205">
        <f t="shared" si="128"/>
        <v>-4.4100000000000004E-4</v>
      </c>
      <c r="G256" s="205">
        <f t="shared" si="128"/>
        <v>-4.4100000000000004E-4</v>
      </c>
      <c r="H256" s="205">
        <f t="shared" si="128"/>
        <v>-4.4100000000000004E-4</v>
      </c>
      <c r="I256" s="205">
        <f t="shared" si="128"/>
        <v>-4.4100000000000004E-4</v>
      </c>
      <c r="J256" s="205">
        <f t="shared" si="128"/>
        <v>-4.4100000000000004E-4</v>
      </c>
      <c r="K256" s="205">
        <f t="shared" si="128"/>
        <v>-4.4100000000000004E-4</v>
      </c>
      <c r="L256" s="206">
        <f t="shared" si="128"/>
        <v>-4.4100000000000004E-4</v>
      </c>
    </row>
    <row r="257" spans="2:12" s="19" customFormat="1" x14ac:dyDescent="0.25">
      <c r="B257" s="158" t="s">
        <v>159</v>
      </c>
      <c r="C257" s="21"/>
      <c r="D257" s="205">
        <f t="shared" ref="D257:L257" si="129">D216*21</f>
        <v>5409.3370590000022</v>
      </c>
      <c r="E257" s="205">
        <f t="shared" si="129"/>
        <v>7819.0870590000022</v>
      </c>
      <c r="F257" s="205">
        <f t="shared" si="129"/>
        <v>8947.5745590000024</v>
      </c>
      <c r="G257" s="205">
        <f t="shared" si="129"/>
        <v>6191.3245590000024</v>
      </c>
      <c r="H257" s="205">
        <f t="shared" si="129"/>
        <v>7345.7995590000028</v>
      </c>
      <c r="I257" s="205">
        <f t="shared" si="129"/>
        <v>10715.512059000002</v>
      </c>
      <c r="J257" s="205">
        <f t="shared" si="129"/>
        <v>12047.962059000003</v>
      </c>
      <c r="K257" s="205">
        <f t="shared" si="129"/>
        <v>11779.405366994535</v>
      </c>
      <c r="L257" s="206">
        <f t="shared" si="129"/>
        <v>11241.924982026632</v>
      </c>
    </row>
    <row r="258" spans="2:12" s="19" customFormat="1" x14ac:dyDescent="0.25">
      <c r="B258" s="158" t="s">
        <v>160</v>
      </c>
      <c r="C258" s="21"/>
      <c r="D258" s="205">
        <f t="shared" ref="D258:L258" si="130">D217*21</f>
        <v>-4.4100000000000004E-4</v>
      </c>
      <c r="E258" s="205">
        <f t="shared" si="130"/>
        <v>-4.4100000000000004E-4</v>
      </c>
      <c r="F258" s="205">
        <f t="shared" si="130"/>
        <v>-4.4100000000000004E-4</v>
      </c>
      <c r="G258" s="205">
        <f t="shared" si="130"/>
        <v>-4.4100000000000004E-4</v>
      </c>
      <c r="H258" s="205">
        <f t="shared" si="130"/>
        <v>-4.4100000000000004E-4</v>
      </c>
      <c r="I258" s="205">
        <f t="shared" si="130"/>
        <v>-4.4100000000000004E-4</v>
      </c>
      <c r="J258" s="205">
        <f t="shared" si="130"/>
        <v>-4.4100000000000004E-4</v>
      </c>
      <c r="K258" s="205">
        <f t="shared" si="130"/>
        <v>-4.4100000000000004E-4</v>
      </c>
      <c r="L258" s="206">
        <f t="shared" si="130"/>
        <v>-4.4100000000000004E-4</v>
      </c>
    </row>
    <row r="259" spans="2:12" s="19" customFormat="1" x14ac:dyDescent="0.25">
      <c r="B259" s="158" t="s">
        <v>161</v>
      </c>
      <c r="C259" s="21"/>
      <c r="D259" s="205">
        <f t="shared" ref="D259:L259" si="131">D218*21</f>
        <v>-4.4100000000000004E-4</v>
      </c>
      <c r="E259" s="205">
        <f t="shared" si="131"/>
        <v>-4.4100000000000004E-4</v>
      </c>
      <c r="F259" s="205">
        <f t="shared" si="131"/>
        <v>-4.4100000000000004E-4</v>
      </c>
      <c r="G259" s="205">
        <f t="shared" si="131"/>
        <v>-4.4100000000000004E-4</v>
      </c>
      <c r="H259" s="205">
        <f t="shared" si="131"/>
        <v>-4.4100000000000004E-4</v>
      </c>
      <c r="I259" s="205">
        <f t="shared" si="131"/>
        <v>-4.4100000000000004E-4</v>
      </c>
      <c r="J259" s="205">
        <f t="shared" si="131"/>
        <v>-4.4100000000000004E-4</v>
      </c>
      <c r="K259" s="205">
        <f t="shared" si="131"/>
        <v>-4.4100000000000004E-4</v>
      </c>
      <c r="L259" s="206">
        <f t="shared" si="131"/>
        <v>-4.4100000000000004E-4</v>
      </c>
    </row>
    <row r="260" spans="2:12" s="19" customFormat="1" x14ac:dyDescent="0.25">
      <c r="B260" s="158" t="s">
        <v>162</v>
      </c>
      <c r="C260" s="21"/>
      <c r="D260" s="205">
        <f t="shared" ref="D260:L260" si="132">D219*21</f>
        <v>278.77455900000007</v>
      </c>
      <c r="E260" s="205">
        <f t="shared" si="132"/>
        <v>499.27455900000012</v>
      </c>
      <c r="F260" s="205">
        <f t="shared" si="132"/>
        <v>552.82455900000014</v>
      </c>
      <c r="G260" s="205">
        <f t="shared" si="132"/>
        <v>269.32455900000002</v>
      </c>
      <c r="H260" s="205">
        <f t="shared" si="132"/>
        <v>233.09955900000003</v>
      </c>
      <c r="I260" s="205">
        <f t="shared" si="132"/>
        <v>452.81205900000009</v>
      </c>
      <c r="J260" s="205">
        <f t="shared" si="132"/>
        <v>505.57455900000014</v>
      </c>
      <c r="K260" s="205">
        <f t="shared" si="132"/>
        <v>483.70966320225494</v>
      </c>
      <c r="L260" s="206">
        <f t="shared" si="132"/>
        <v>461.6385420220131</v>
      </c>
    </row>
    <row r="261" spans="2:12" s="19" customFormat="1" x14ac:dyDescent="0.25">
      <c r="B261" s="158" t="s">
        <v>163</v>
      </c>
      <c r="C261" s="21"/>
      <c r="D261" s="205">
        <f t="shared" ref="D261:L261" si="133">D220*21</f>
        <v>14023.799559000003</v>
      </c>
      <c r="E261" s="205">
        <f t="shared" si="133"/>
        <v>25591.387059000001</v>
      </c>
      <c r="F261" s="205">
        <f t="shared" si="133"/>
        <v>28605.937059000004</v>
      </c>
      <c r="G261" s="205">
        <f t="shared" si="133"/>
        <v>17962.087059000001</v>
      </c>
      <c r="H261" s="205">
        <f t="shared" si="133"/>
        <v>20300.962059000001</v>
      </c>
      <c r="I261" s="205">
        <f t="shared" si="133"/>
        <v>26955.337059000005</v>
      </c>
      <c r="J261" s="205">
        <f t="shared" si="133"/>
        <v>28338.187059000004</v>
      </c>
      <c r="K261" s="205">
        <f t="shared" si="133"/>
        <v>27309.846133991461</v>
      </c>
      <c r="L261" s="206">
        <f t="shared" si="133"/>
        <v>26063.730065846612</v>
      </c>
    </row>
    <row r="262" spans="2:12" s="19" customFormat="1" x14ac:dyDescent="0.25">
      <c r="B262" s="158" t="s">
        <v>164</v>
      </c>
      <c r="C262" s="21"/>
      <c r="D262" s="205">
        <f t="shared" ref="D262:L262" si="134">D221*21</f>
        <v>-4.4100000000000004E-4</v>
      </c>
      <c r="E262" s="205">
        <f t="shared" si="134"/>
        <v>-4.4100000000000004E-4</v>
      </c>
      <c r="F262" s="205">
        <f t="shared" si="134"/>
        <v>-4.4100000000000004E-4</v>
      </c>
      <c r="G262" s="205">
        <f t="shared" si="134"/>
        <v>-4.4100000000000004E-4</v>
      </c>
      <c r="H262" s="205">
        <f t="shared" si="134"/>
        <v>-4.4100000000000004E-4</v>
      </c>
      <c r="I262" s="205">
        <f t="shared" si="134"/>
        <v>-4.4100000000000004E-4</v>
      </c>
      <c r="J262" s="205">
        <f t="shared" si="134"/>
        <v>-4.4100000000000004E-4</v>
      </c>
      <c r="K262" s="205">
        <f t="shared" si="134"/>
        <v>-4.4100000000000004E-4</v>
      </c>
      <c r="L262" s="206">
        <f t="shared" si="134"/>
        <v>-4.4100000000000004E-4</v>
      </c>
    </row>
    <row r="263" spans="2:12" s="19" customFormat="1" x14ac:dyDescent="0.25">
      <c r="B263" s="158" t="s">
        <v>165</v>
      </c>
      <c r="C263" s="21"/>
      <c r="D263" s="205">
        <f t="shared" ref="D263:L263" si="135">D222*21</f>
        <v>-4.4100000000000004E-4</v>
      </c>
      <c r="E263" s="205">
        <f t="shared" si="135"/>
        <v>-4.4100000000000004E-4</v>
      </c>
      <c r="F263" s="205">
        <f t="shared" si="135"/>
        <v>-4.4100000000000004E-4</v>
      </c>
      <c r="G263" s="205">
        <f t="shared" si="135"/>
        <v>-4.4100000000000004E-4</v>
      </c>
      <c r="H263" s="205">
        <f t="shared" si="135"/>
        <v>-4.4100000000000004E-4</v>
      </c>
      <c r="I263" s="205">
        <f t="shared" si="135"/>
        <v>-4.4100000000000004E-4</v>
      </c>
      <c r="J263" s="205">
        <f t="shared" si="135"/>
        <v>-4.4100000000000004E-4</v>
      </c>
      <c r="K263" s="205">
        <f t="shared" si="135"/>
        <v>-4.4100000000000004E-4</v>
      </c>
      <c r="L263" s="206">
        <f t="shared" si="135"/>
        <v>-4.4100000000000004E-4</v>
      </c>
    </row>
    <row r="264" spans="2:12" s="19" customFormat="1" x14ac:dyDescent="0.25">
      <c r="B264" s="158" t="s">
        <v>166</v>
      </c>
      <c r="C264" s="21"/>
      <c r="D264" s="205">
        <f t="shared" ref="D264:L264" si="136">D223*21</f>
        <v>-4.4100000000000004E-4</v>
      </c>
      <c r="E264" s="205">
        <f t="shared" si="136"/>
        <v>-4.4100000000000004E-4</v>
      </c>
      <c r="F264" s="205">
        <f t="shared" si="136"/>
        <v>-4.4100000000000004E-4</v>
      </c>
      <c r="G264" s="205">
        <f t="shared" si="136"/>
        <v>-4.4100000000000004E-4</v>
      </c>
      <c r="H264" s="205">
        <f t="shared" si="136"/>
        <v>-4.4100000000000004E-4</v>
      </c>
      <c r="I264" s="205">
        <f t="shared" si="136"/>
        <v>-4.4100000000000004E-4</v>
      </c>
      <c r="J264" s="205">
        <f t="shared" si="136"/>
        <v>-4.4100000000000004E-4</v>
      </c>
      <c r="K264" s="205">
        <f t="shared" si="136"/>
        <v>-4.4100000000000004E-4</v>
      </c>
      <c r="L264" s="206">
        <f t="shared" si="136"/>
        <v>-4.4100000000000004E-4</v>
      </c>
    </row>
    <row r="265" spans="2:12" s="19" customFormat="1" x14ac:dyDescent="0.25">
      <c r="B265" s="158" t="s">
        <v>167</v>
      </c>
      <c r="C265" s="21"/>
      <c r="D265" s="205">
        <f t="shared" ref="D265:L265" si="137">D224*21</f>
        <v>-4.4100000000000004E-4</v>
      </c>
      <c r="E265" s="205">
        <f t="shared" si="137"/>
        <v>-4.4100000000000004E-4</v>
      </c>
      <c r="F265" s="205">
        <f t="shared" si="137"/>
        <v>-4.4100000000000004E-4</v>
      </c>
      <c r="G265" s="205">
        <f t="shared" si="137"/>
        <v>-4.4100000000000004E-4</v>
      </c>
      <c r="H265" s="205">
        <f t="shared" si="137"/>
        <v>-4.4100000000000004E-4</v>
      </c>
      <c r="I265" s="205">
        <f t="shared" si="137"/>
        <v>-4.4100000000000004E-4</v>
      </c>
      <c r="J265" s="205">
        <f t="shared" si="137"/>
        <v>-4.4100000000000004E-4</v>
      </c>
      <c r="K265" s="205">
        <f t="shared" si="137"/>
        <v>-4.4100000000000004E-4</v>
      </c>
      <c r="L265" s="206">
        <f t="shared" si="137"/>
        <v>-4.4100000000000004E-4</v>
      </c>
    </row>
    <row r="266" spans="2:12" s="19" customFormat="1" x14ac:dyDescent="0.25">
      <c r="B266" s="158" t="s">
        <v>168</v>
      </c>
      <c r="C266" s="21"/>
      <c r="D266" s="22">
        <f t="shared" ref="D266:L266" si="138">D225*21</f>
        <v>129.14955900000001</v>
      </c>
      <c r="E266" s="22">
        <f t="shared" si="138"/>
        <v>175.61205900000002</v>
      </c>
      <c r="F266" s="22">
        <f t="shared" si="138"/>
        <v>196.87455900000003</v>
      </c>
      <c r="G266" s="22">
        <f t="shared" si="138"/>
        <v>122.849559</v>
      </c>
      <c r="H266" s="22">
        <f t="shared" si="138"/>
        <v>78.749559000000019</v>
      </c>
      <c r="I266" s="22">
        <f t="shared" si="138"/>
        <v>124.42455900000002</v>
      </c>
      <c r="J266" s="22">
        <f t="shared" si="138"/>
        <v>188.99955900000003</v>
      </c>
      <c r="K266" s="22">
        <f t="shared" si="138"/>
        <v>197.74268335941241</v>
      </c>
      <c r="L266" s="133">
        <f t="shared" si="138"/>
        <v>188.71989797126321</v>
      </c>
    </row>
    <row r="267" spans="2:12" s="19" customFormat="1" x14ac:dyDescent="0.25">
      <c r="B267" s="158" t="s">
        <v>169</v>
      </c>
      <c r="C267" s="21"/>
      <c r="D267" s="22">
        <f t="shared" ref="D267:L267" si="139">D226*21</f>
        <v>80.324559000000022</v>
      </c>
      <c r="E267" s="22">
        <f t="shared" si="139"/>
        <v>163.79955900000002</v>
      </c>
      <c r="F267" s="22">
        <f t="shared" si="139"/>
        <v>167.73705900000002</v>
      </c>
      <c r="G267" s="22">
        <f t="shared" si="139"/>
        <v>80.324559000000022</v>
      </c>
      <c r="H267" s="22">
        <f t="shared" si="139"/>
        <v>58.274559000000011</v>
      </c>
      <c r="I267" s="22">
        <f t="shared" si="139"/>
        <v>125.99955900000002</v>
      </c>
      <c r="J267" s="22">
        <f t="shared" si="139"/>
        <v>188.21205900000004</v>
      </c>
      <c r="K267" s="22">
        <f t="shared" si="139"/>
        <v>194.70048144619068</v>
      </c>
      <c r="L267" s="133">
        <f t="shared" si="139"/>
        <v>185.81650814093607</v>
      </c>
    </row>
    <row r="268" spans="2:12" s="19" customFormat="1" x14ac:dyDescent="0.25">
      <c r="B268" s="158" t="s">
        <v>170</v>
      </c>
      <c r="C268" s="21"/>
      <c r="D268" s="205">
        <f t="shared" ref="D268:L268" si="140">D227*21</f>
        <v>1046.5870590000004</v>
      </c>
      <c r="E268" s="205">
        <f t="shared" si="140"/>
        <v>1414.3495590000005</v>
      </c>
      <c r="F268" s="205">
        <f t="shared" si="140"/>
        <v>1644.299559</v>
      </c>
      <c r="G268" s="205">
        <f t="shared" si="140"/>
        <v>992.24955900000032</v>
      </c>
      <c r="H268" s="205">
        <f t="shared" si="140"/>
        <v>618.18705900000009</v>
      </c>
      <c r="I268" s="205">
        <f t="shared" si="140"/>
        <v>856.01205900000025</v>
      </c>
      <c r="J268" s="205">
        <f t="shared" si="140"/>
        <v>1159.1995590000004</v>
      </c>
      <c r="K268" s="205">
        <f t="shared" si="140"/>
        <v>1186.4583051564744</v>
      </c>
      <c r="L268" s="206">
        <f t="shared" si="140"/>
        <v>1132.3215928275795</v>
      </c>
    </row>
    <row r="269" spans="2:12" s="19" customFormat="1" x14ac:dyDescent="0.25">
      <c r="B269" s="158" t="s">
        <v>171</v>
      </c>
      <c r="C269" s="21"/>
      <c r="D269" s="22">
        <f t="shared" ref="D269:L269" si="141">D228*21</f>
        <v>17.324559000000004</v>
      </c>
      <c r="E269" s="22">
        <f t="shared" si="141"/>
        <v>21.262059000000008</v>
      </c>
      <c r="F269" s="22">
        <f t="shared" si="141"/>
        <v>19.687059000000005</v>
      </c>
      <c r="G269" s="22">
        <f t="shared" si="141"/>
        <v>14.174559000000002</v>
      </c>
      <c r="H269" s="22">
        <f t="shared" si="141"/>
        <v>12.599559000000001</v>
      </c>
      <c r="I269" s="22">
        <f t="shared" si="141"/>
        <v>12.599559000000001</v>
      </c>
      <c r="J269" s="22">
        <f t="shared" si="141"/>
        <v>7.8745590000000014</v>
      </c>
      <c r="K269" s="22">
        <f t="shared" si="141"/>
        <v>6.0839628264434573</v>
      </c>
      <c r="L269" s="133">
        <f t="shared" si="141"/>
        <v>5.8063386606542524</v>
      </c>
    </row>
    <row r="270" spans="2:12" s="19" customFormat="1" x14ac:dyDescent="0.25">
      <c r="B270" s="158" t="s">
        <v>172</v>
      </c>
      <c r="C270" s="21"/>
      <c r="D270" s="205">
        <f t="shared" ref="D270:L270" si="142">D229*21</f>
        <v>-4.4100000000000004E-4</v>
      </c>
      <c r="E270" s="205">
        <f t="shared" si="142"/>
        <v>-4.4100000000000004E-4</v>
      </c>
      <c r="F270" s="205">
        <f t="shared" si="142"/>
        <v>-4.4100000000000004E-4</v>
      </c>
      <c r="G270" s="205">
        <f t="shared" si="142"/>
        <v>-4.4100000000000004E-4</v>
      </c>
      <c r="H270" s="205">
        <f t="shared" si="142"/>
        <v>-4.4100000000000004E-4</v>
      </c>
      <c r="I270" s="205">
        <f t="shared" si="142"/>
        <v>-4.4100000000000004E-4</v>
      </c>
      <c r="J270" s="205">
        <f t="shared" si="142"/>
        <v>-4.4100000000000004E-4</v>
      </c>
      <c r="K270" s="205">
        <f t="shared" si="142"/>
        <v>-4.4100000000000004E-4</v>
      </c>
      <c r="L270" s="206">
        <f t="shared" si="142"/>
        <v>-4.4100000000000004E-4</v>
      </c>
    </row>
    <row r="271" spans="2:12" s="19" customFormat="1" x14ac:dyDescent="0.25">
      <c r="B271" s="158" t="s">
        <v>173</v>
      </c>
      <c r="C271" s="21"/>
      <c r="D271" s="205">
        <f t="shared" ref="D271:L271" si="143">D230*21</f>
        <v>5933.0245590000022</v>
      </c>
      <c r="E271" s="205">
        <f t="shared" si="143"/>
        <v>7685.2120590000022</v>
      </c>
      <c r="F271" s="205">
        <f t="shared" si="143"/>
        <v>7057.5745590000024</v>
      </c>
      <c r="G271" s="205">
        <f t="shared" si="143"/>
        <v>5461.3120590000026</v>
      </c>
      <c r="H271" s="205">
        <f t="shared" si="143"/>
        <v>4282.424559000001</v>
      </c>
      <c r="I271" s="205">
        <f t="shared" si="143"/>
        <v>5369.1745590000019</v>
      </c>
      <c r="J271" s="205">
        <f t="shared" si="143"/>
        <v>7074.1120590000028</v>
      </c>
      <c r="K271" s="205">
        <f t="shared" si="143"/>
        <v>7237.3979105544931</v>
      </c>
      <c r="L271" s="206">
        <f t="shared" si="143"/>
        <v>6907.1639653482343</v>
      </c>
    </row>
    <row r="272" spans="2:12" s="19" customFormat="1" x14ac:dyDescent="0.25">
      <c r="B272" s="158" t="s">
        <v>193</v>
      </c>
      <c r="C272" s="21"/>
      <c r="D272" s="205">
        <f t="shared" ref="D272:L272" si="144">D231*21</f>
        <v>-4.4100000000000004E-4</v>
      </c>
      <c r="E272" s="205">
        <f t="shared" si="144"/>
        <v>-4.4100000000000004E-4</v>
      </c>
      <c r="F272" s="205">
        <f t="shared" si="144"/>
        <v>-4.4100000000000004E-4</v>
      </c>
      <c r="G272" s="205">
        <f t="shared" si="144"/>
        <v>-4.4100000000000004E-4</v>
      </c>
      <c r="H272" s="205">
        <f t="shared" si="144"/>
        <v>-4.4100000000000004E-4</v>
      </c>
      <c r="I272" s="205">
        <f t="shared" si="144"/>
        <v>-4.4100000000000004E-4</v>
      </c>
      <c r="J272" s="205">
        <f t="shared" si="144"/>
        <v>-4.4100000000000004E-4</v>
      </c>
      <c r="K272" s="205">
        <f t="shared" si="144"/>
        <v>-4.4100000000000004E-4</v>
      </c>
      <c r="L272" s="206">
        <f t="shared" si="144"/>
        <v>-4.4100000000000004E-4</v>
      </c>
    </row>
    <row r="273" spans="2:13" s="19" customFormat="1" x14ac:dyDescent="0.25">
      <c r="B273" s="158" t="s">
        <v>174</v>
      </c>
      <c r="C273" s="21"/>
      <c r="D273" s="205">
        <f t="shared" ref="D273:L273" si="145">D232*21</f>
        <v>-4.4100000000000004E-4</v>
      </c>
      <c r="E273" s="205">
        <f t="shared" si="145"/>
        <v>-4.4100000000000004E-4</v>
      </c>
      <c r="F273" s="205">
        <f t="shared" si="145"/>
        <v>-4.4100000000000004E-4</v>
      </c>
      <c r="G273" s="205">
        <f t="shared" si="145"/>
        <v>-4.4100000000000004E-4</v>
      </c>
      <c r="H273" s="205">
        <f t="shared" si="145"/>
        <v>-4.4100000000000004E-4</v>
      </c>
      <c r="I273" s="205">
        <f t="shared" si="145"/>
        <v>-4.4100000000000004E-4</v>
      </c>
      <c r="J273" s="205">
        <f t="shared" si="145"/>
        <v>-4.4100000000000004E-4</v>
      </c>
      <c r="K273" s="205">
        <f t="shared" si="145"/>
        <v>-4.4100000000000004E-4</v>
      </c>
      <c r="L273" s="206">
        <f t="shared" si="145"/>
        <v>-4.4100000000000004E-4</v>
      </c>
    </row>
    <row r="274" spans="2:13" s="19" customFormat="1" x14ac:dyDescent="0.25">
      <c r="B274" s="158" t="s">
        <v>175</v>
      </c>
      <c r="C274" s="21"/>
      <c r="D274" s="22">
        <f t="shared" ref="D274:L274" si="146">D233*21</f>
        <v>17631.337059000001</v>
      </c>
      <c r="E274" s="22">
        <f t="shared" si="146"/>
        <v>24577.087059000001</v>
      </c>
      <c r="F274" s="22">
        <f t="shared" si="146"/>
        <v>23965.199559000001</v>
      </c>
      <c r="G274" s="22">
        <f t="shared" si="146"/>
        <v>15364.912059000002</v>
      </c>
      <c r="H274" s="22">
        <f t="shared" si="146"/>
        <v>15435.787059000002</v>
      </c>
      <c r="I274" s="22">
        <f t="shared" si="146"/>
        <v>17986.499559000004</v>
      </c>
      <c r="J274" s="22">
        <f t="shared" si="146"/>
        <v>21112.087059000001</v>
      </c>
      <c r="K274" s="22">
        <f t="shared" si="146"/>
        <v>21216.31570180834</v>
      </c>
      <c r="L274" s="133">
        <f t="shared" si="146"/>
        <v>20248.240235701382</v>
      </c>
    </row>
    <row r="275" spans="2:13" s="19" customFormat="1" x14ac:dyDescent="0.25">
      <c r="B275" s="158" t="s">
        <v>176</v>
      </c>
      <c r="C275" s="21"/>
      <c r="D275" s="205">
        <f t="shared" ref="D275:L275" si="147">D234*21</f>
        <v>1306.4620590000004</v>
      </c>
      <c r="E275" s="205">
        <f t="shared" si="147"/>
        <v>1599.4120590000005</v>
      </c>
      <c r="F275" s="205">
        <f t="shared" si="147"/>
        <v>1366.3120590000003</v>
      </c>
      <c r="G275" s="205">
        <f t="shared" si="147"/>
        <v>841.83705900000029</v>
      </c>
      <c r="H275" s="205">
        <f t="shared" si="147"/>
        <v>865.46205900000029</v>
      </c>
      <c r="I275" s="205">
        <f t="shared" si="147"/>
        <v>943.42455900000027</v>
      </c>
      <c r="J275" s="205">
        <f t="shared" si="147"/>
        <v>1019.8120590000003</v>
      </c>
      <c r="K275" s="205">
        <f t="shared" si="147"/>
        <v>1006.9683922763925</v>
      </c>
      <c r="L275" s="206">
        <f t="shared" si="147"/>
        <v>961.02159283827871</v>
      </c>
    </row>
    <row r="276" spans="2:13" s="19" customFormat="1" x14ac:dyDescent="0.25">
      <c r="B276" s="158" t="s">
        <v>177</v>
      </c>
      <c r="C276" s="21"/>
      <c r="D276" s="205">
        <f t="shared" ref="D276:L276" si="148">D235*21</f>
        <v>15.749559000000007</v>
      </c>
      <c r="E276" s="205">
        <f t="shared" si="148"/>
        <v>22.837059000000007</v>
      </c>
      <c r="F276" s="205">
        <f t="shared" si="148"/>
        <v>18.112059000000006</v>
      </c>
      <c r="G276" s="205">
        <f t="shared" si="148"/>
        <v>8.6620590000000011</v>
      </c>
      <c r="H276" s="205">
        <f t="shared" si="148"/>
        <v>6.2995590000000012</v>
      </c>
      <c r="I276" s="205">
        <f t="shared" si="148"/>
        <v>13.387059000000002</v>
      </c>
      <c r="J276" s="205">
        <f t="shared" si="148"/>
        <v>15.749559000000007</v>
      </c>
      <c r="K276" s="205">
        <f t="shared" si="148"/>
        <v>15.210568566108646</v>
      </c>
      <c r="L276" s="206">
        <f t="shared" si="148"/>
        <v>14.51650815163563</v>
      </c>
    </row>
    <row r="277" spans="2:13" s="19" customFormat="1" x14ac:dyDescent="0.25">
      <c r="B277" s="168" t="s">
        <v>187</v>
      </c>
      <c r="C277" s="162" t="s">
        <v>178</v>
      </c>
      <c r="D277" s="196">
        <f>SUM(D241:D276)</f>
        <v>55276.184124000021</v>
      </c>
      <c r="E277" s="196">
        <f t="shared" ref="E277:L277" si="149">SUM(E241:E276)</f>
        <v>82182.696624000033</v>
      </c>
      <c r="F277" s="196">
        <f t="shared" si="149"/>
        <v>84605.046624000053</v>
      </c>
      <c r="G277" s="196">
        <f t="shared" si="149"/>
        <v>55104.509124000018</v>
      </c>
      <c r="H277" s="196">
        <f t="shared" si="149"/>
        <v>56129.046624000031</v>
      </c>
      <c r="I277" s="196">
        <f t="shared" si="149"/>
        <v>72524.009124000047</v>
      </c>
      <c r="J277" s="196">
        <f t="shared" si="149"/>
        <v>81445.596624000042</v>
      </c>
      <c r="K277" s="196">
        <f t="shared" si="149"/>
        <v>80140.709124000045</v>
      </c>
      <c r="L277" s="197">
        <f t="shared" si="149"/>
        <v>76483.982424307513</v>
      </c>
      <c r="M277" s="487">
        <f>SUM(D277:L277)</f>
        <v>643891.78041630785</v>
      </c>
    </row>
    <row r="278" spans="2:13" s="62" customFormat="1" x14ac:dyDescent="0.25">
      <c r="F278" s="134"/>
      <c r="G278" s="134"/>
      <c r="H278" s="134"/>
      <c r="I278" s="134"/>
      <c r="J278" s="134"/>
      <c r="K278" s="134"/>
      <c r="L278" s="43"/>
    </row>
    <row r="279" spans="2:13" x14ac:dyDescent="0.25">
      <c r="F279" s="117"/>
      <c r="G279" s="117"/>
      <c r="H279" s="117"/>
      <c r="I279" s="117"/>
      <c r="J279" s="117"/>
      <c r="K279" s="117"/>
      <c r="L279" s="117"/>
      <c r="M279" s="2">
        <f>(M277/M57)*1000</f>
        <v>3.1499993009935636</v>
      </c>
    </row>
  </sheetData>
  <mergeCells count="1">
    <mergeCell ref="B115:C115"/>
  </mergeCells>
  <pageMargins left="0.511811024" right="0.511811024" top="0.78740157499999996" bottom="0.78740157499999996" header="0.31496062000000002" footer="0.31496062000000002"/>
  <pageSetup paperSize="9" scale="61" fitToHeight="0" orientation="landscape" horizontalDpi="4294967293" verticalDpi="4294967293"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O48"/>
  <sheetViews>
    <sheetView topLeftCell="A31" zoomScale="80" zoomScaleNormal="80" workbookViewId="0">
      <selection activeCell="B47" sqref="B47:K48"/>
    </sheetView>
  </sheetViews>
  <sheetFormatPr defaultRowHeight="15.75" x14ac:dyDescent="0.25"/>
  <cols>
    <col min="1" max="1" width="9.140625" style="2"/>
    <col min="2" max="2" width="32.7109375" style="2" customWidth="1"/>
    <col min="3" max="3" width="21" style="2" customWidth="1"/>
    <col min="4" max="5" width="23" style="2" customWidth="1"/>
    <col min="6" max="12" width="17.28515625" style="2" bestFit="1" customWidth="1"/>
    <col min="13" max="13" width="19.140625" style="2" bestFit="1" customWidth="1"/>
    <col min="14" max="16384" width="9.140625" style="2"/>
  </cols>
  <sheetData>
    <row r="2" spans="2:15" x14ac:dyDescent="0.25">
      <c r="B2" s="210" t="s">
        <v>209</v>
      </c>
    </row>
    <row r="4" spans="2:15" x14ac:dyDescent="0.25">
      <c r="B4" s="540" t="s">
        <v>194</v>
      </c>
      <c r="C4" s="519" t="s">
        <v>97</v>
      </c>
      <c r="D4" s="519"/>
      <c r="E4" s="519"/>
      <c r="F4" s="519"/>
      <c r="G4" s="519"/>
      <c r="H4" s="519"/>
      <c r="I4" s="519"/>
      <c r="J4" s="519"/>
      <c r="K4" s="519"/>
      <c r="L4" s="519"/>
      <c r="M4" s="519"/>
    </row>
    <row r="5" spans="2:15" x14ac:dyDescent="0.25">
      <c r="B5" s="541"/>
      <c r="C5" s="128" t="s">
        <v>83</v>
      </c>
      <c r="D5" s="128" t="s">
        <v>93</v>
      </c>
      <c r="E5" s="128" t="s">
        <v>94</v>
      </c>
      <c r="F5" s="128" t="s">
        <v>84</v>
      </c>
      <c r="G5" s="128" t="s">
        <v>85</v>
      </c>
      <c r="H5" s="128" t="s">
        <v>86</v>
      </c>
      <c r="I5" s="128" t="s">
        <v>87</v>
      </c>
      <c r="J5" s="128" t="s">
        <v>88</v>
      </c>
      <c r="K5" s="128" t="s">
        <v>89</v>
      </c>
      <c r="L5" s="128" t="s">
        <v>90</v>
      </c>
      <c r="M5" s="128" t="s">
        <v>95</v>
      </c>
    </row>
    <row r="6" spans="2:15" x14ac:dyDescent="0.25">
      <c r="B6" s="218" t="s">
        <v>212</v>
      </c>
      <c r="C6" s="219" t="s">
        <v>92</v>
      </c>
      <c r="D6" s="222">
        <f>SUM(D7:D42)</f>
        <v>12391000</v>
      </c>
      <c r="E6" s="222">
        <f t="shared" ref="E6:K6" si="0">SUM(E7:E42)</f>
        <v>19267000</v>
      </c>
      <c r="F6" s="222">
        <f t="shared" si="0"/>
        <v>28364000</v>
      </c>
      <c r="G6" s="222">
        <f t="shared" si="0"/>
        <v>26357000</v>
      </c>
      <c r="H6" s="222">
        <f t="shared" si="0"/>
        <v>14539000</v>
      </c>
      <c r="I6" s="222">
        <f t="shared" si="0"/>
        <v>18912000</v>
      </c>
      <c r="J6" s="222">
        <f t="shared" si="0"/>
        <v>24394000</v>
      </c>
      <c r="K6" s="222">
        <f t="shared" si="0"/>
        <v>26343000</v>
      </c>
      <c r="L6" s="222">
        <v>25141000</v>
      </c>
      <c r="M6" s="222">
        <v>24373000</v>
      </c>
      <c r="N6" s="156"/>
      <c r="O6" s="156"/>
    </row>
    <row r="7" spans="2:15" x14ac:dyDescent="0.25">
      <c r="B7" s="212" t="s">
        <v>143</v>
      </c>
      <c r="C7" s="211" t="s">
        <v>92</v>
      </c>
      <c r="D7" s="195">
        <v>0</v>
      </c>
      <c r="E7" s="195">
        <v>0</v>
      </c>
      <c r="F7" s="195">
        <v>0</v>
      </c>
      <c r="G7" s="195">
        <v>0</v>
      </c>
      <c r="H7" s="195">
        <v>0</v>
      </c>
      <c r="I7" s="195">
        <v>0</v>
      </c>
      <c r="J7" s="195">
        <v>0</v>
      </c>
      <c r="K7" s="195">
        <v>0</v>
      </c>
      <c r="L7" s="195">
        <f>K7/SUM($K$7:$K$42)*$L$6</f>
        <v>0</v>
      </c>
      <c r="M7" s="195">
        <f>L7/SUM($K$7:$K$42)*$L$6</f>
        <v>0</v>
      </c>
    </row>
    <row r="8" spans="2:15" x14ac:dyDescent="0.25">
      <c r="B8" s="212" t="s">
        <v>144</v>
      </c>
      <c r="C8" s="211" t="s">
        <v>92</v>
      </c>
      <c r="D8" s="195">
        <v>982000</v>
      </c>
      <c r="E8" s="195">
        <v>1236000</v>
      </c>
      <c r="F8" s="195">
        <v>1680000</v>
      </c>
      <c r="G8" s="195">
        <v>1335000</v>
      </c>
      <c r="H8" s="195">
        <v>593000</v>
      </c>
      <c r="I8" s="195">
        <v>515000</v>
      </c>
      <c r="J8" s="195">
        <v>1006000</v>
      </c>
      <c r="K8" s="195">
        <v>1135000</v>
      </c>
      <c r="L8" s="195">
        <f t="shared" ref="L8:M42" si="1">K8/SUM($K$7:$K$42)*$L$6</f>
        <v>1083211.2895266295</v>
      </c>
      <c r="M8" s="195">
        <f t="shared" si="1"/>
        <v>1033785.6367911396</v>
      </c>
      <c r="N8" s="484"/>
      <c r="O8" s="156"/>
    </row>
    <row r="9" spans="2:15" x14ac:dyDescent="0.25">
      <c r="B9" s="212" t="s">
        <v>145</v>
      </c>
      <c r="C9" s="211" t="s">
        <v>92</v>
      </c>
      <c r="D9" s="195">
        <v>0</v>
      </c>
      <c r="E9" s="195">
        <v>0</v>
      </c>
      <c r="F9" s="195">
        <v>0</v>
      </c>
      <c r="G9" s="195">
        <v>0</v>
      </c>
      <c r="H9" s="195">
        <v>0</v>
      </c>
      <c r="I9" s="195">
        <v>0</v>
      </c>
      <c r="J9" s="195">
        <v>0</v>
      </c>
      <c r="K9" s="195">
        <v>0</v>
      </c>
      <c r="L9" s="195">
        <f t="shared" si="1"/>
        <v>0</v>
      </c>
      <c r="M9" s="195">
        <f t="shared" si="1"/>
        <v>0</v>
      </c>
    </row>
    <row r="10" spans="2:15" x14ac:dyDescent="0.25">
      <c r="B10" s="212" t="s">
        <v>146</v>
      </c>
      <c r="C10" s="211" t="s">
        <v>92</v>
      </c>
      <c r="D10" s="195">
        <v>0</v>
      </c>
      <c r="E10" s="195">
        <v>0</v>
      </c>
      <c r="F10" s="195">
        <v>0</v>
      </c>
      <c r="G10" s="195">
        <v>0</v>
      </c>
      <c r="H10" s="195">
        <v>0</v>
      </c>
      <c r="I10" s="195">
        <v>0</v>
      </c>
      <c r="J10" s="195">
        <v>0</v>
      </c>
      <c r="K10" s="195">
        <v>0</v>
      </c>
      <c r="L10" s="195">
        <f t="shared" si="1"/>
        <v>0</v>
      </c>
      <c r="M10" s="195">
        <f t="shared" si="1"/>
        <v>0</v>
      </c>
    </row>
    <row r="11" spans="2:15" x14ac:dyDescent="0.25">
      <c r="B11" s="212" t="s">
        <v>147</v>
      </c>
      <c r="C11" s="211" t="s">
        <v>92</v>
      </c>
      <c r="D11" s="195">
        <v>253000</v>
      </c>
      <c r="E11" s="195">
        <v>422000</v>
      </c>
      <c r="F11" s="195">
        <v>451000</v>
      </c>
      <c r="G11" s="195">
        <v>336000</v>
      </c>
      <c r="H11" s="195">
        <v>214000</v>
      </c>
      <c r="I11" s="195">
        <v>258000</v>
      </c>
      <c r="J11" s="195">
        <v>385000</v>
      </c>
      <c r="K11" s="195">
        <v>450000</v>
      </c>
      <c r="L11" s="195">
        <f t="shared" si="1"/>
        <v>429467.03108985309</v>
      </c>
      <c r="M11" s="195">
        <f t="shared" si="1"/>
        <v>409870.95731807296</v>
      </c>
      <c r="N11" s="156"/>
      <c r="O11" s="156"/>
    </row>
    <row r="12" spans="2:15" x14ac:dyDescent="0.25">
      <c r="B12" s="212" t="s">
        <v>148</v>
      </c>
      <c r="C12" s="211" t="s">
        <v>92</v>
      </c>
      <c r="D12" s="195">
        <v>0</v>
      </c>
      <c r="E12" s="195">
        <v>0</v>
      </c>
      <c r="F12" s="195">
        <v>0</v>
      </c>
      <c r="G12" s="195">
        <v>0</v>
      </c>
      <c r="H12" s="195">
        <v>0</v>
      </c>
      <c r="I12" s="195">
        <v>0</v>
      </c>
      <c r="J12" s="195">
        <v>0</v>
      </c>
      <c r="K12" s="195">
        <v>0</v>
      </c>
      <c r="L12" s="195">
        <f t="shared" si="1"/>
        <v>0</v>
      </c>
      <c r="M12" s="195">
        <f t="shared" si="1"/>
        <v>0</v>
      </c>
      <c r="N12" s="156"/>
      <c r="O12" s="156"/>
    </row>
    <row r="13" spans="2:15" x14ac:dyDescent="0.25">
      <c r="B13" s="212" t="s">
        <v>149</v>
      </c>
      <c r="C13" s="211" t="s">
        <v>92</v>
      </c>
      <c r="D13" s="195">
        <v>10000</v>
      </c>
      <c r="E13" s="195">
        <v>18000</v>
      </c>
      <c r="F13" s="195">
        <v>24000</v>
      </c>
      <c r="G13" s="195">
        <v>38000</v>
      </c>
      <c r="H13" s="195">
        <v>13000</v>
      </c>
      <c r="I13" s="195">
        <v>9000</v>
      </c>
      <c r="J13" s="195">
        <v>23000</v>
      </c>
      <c r="K13" s="195">
        <v>36000</v>
      </c>
      <c r="L13" s="195">
        <f t="shared" si="1"/>
        <v>34357.362487188249</v>
      </c>
      <c r="M13" s="195">
        <f t="shared" si="1"/>
        <v>32789.676585445843</v>
      </c>
      <c r="N13" s="156"/>
      <c r="O13" s="156"/>
    </row>
    <row r="14" spans="2:15" x14ac:dyDescent="0.25">
      <c r="B14" s="212" t="s">
        <v>151</v>
      </c>
      <c r="C14" s="211" t="s">
        <v>92</v>
      </c>
      <c r="D14" s="195">
        <v>0</v>
      </c>
      <c r="E14" s="195">
        <v>0</v>
      </c>
      <c r="F14" s="195">
        <v>0</v>
      </c>
      <c r="G14" s="195">
        <v>0</v>
      </c>
      <c r="H14" s="195">
        <v>0</v>
      </c>
      <c r="I14" s="195">
        <v>0</v>
      </c>
      <c r="J14" s="195">
        <v>0</v>
      </c>
      <c r="K14" s="195">
        <v>0</v>
      </c>
      <c r="L14" s="195">
        <f t="shared" si="1"/>
        <v>0</v>
      </c>
      <c r="M14" s="195">
        <f t="shared" si="1"/>
        <v>0</v>
      </c>
      <c r="N14" s="156"/>
      <c r="O14" s="156"/>
    </row>
    <row r="15" spans="2:15" x14ac:dyDescent="0.25">
      <c r="B15" s="212" t="s">
        <v>150</v>
      </c>
      <c r="C15" s="211" t="s">
        <v>92</v>
      </c>
      <c r="D15" s="195">
        <v>0</v>
      </c>
      <c r="E15" s="195">
        <v>0</v>
      </c>
      <c r="F15" s="195">
        <v>0</v>
      </c>
      <c r="G15" s="195">
        <v>0</v>
      </c>
      <c r="H15" s="195">
        <v>0</v>
      </c>
      <c r="I15" s="195">
        <v>0</v>
      </c>
      <c r="J15" s="195">
        <v>0</v>
      </c>
      <c r="K15" s="195">
        <v>0</v>
      </c>
      <c r="L15" s="195">
        <f t="shared" si="1"/>
        <v>0</v>
      </c>
      <c r="M15" s="195">
        <f t="shared" si="1"/>
        <v>0</v>
      </c>
      <c r="N15" s="156"/>
      <c r="O15" s="156"/>
    </row>
    <row r="16" spans="2:15" x14ac:dyDescent="0.25">
      <c r="B16" s="212" t="s">
        <v>152</v>
      </c>
      <c r="C16" s="211" t="s">
        <v>92</v>
      </c>
      <c r="D16" s="195">
        <v>0</v>
      </c>
      <c r="E16" s="195">
        <v>0</v>
      </c>
      <c r="F16" s="195">
        <v>0</v>
      </c>
      <c r="G16" s="195">
        <v>0</v>
      </c>
      <c r="H16" s="195">
        <v>0</v>
      </c>
      <c r="I16" s="195">
        <v>0</v>
      </c>
      <c r="J16" s="195">
        <v>0</v>
      </c>
      <c r="K16" s="195">
        <v>0</v>
      </c>
      <c r="L16" s="195">
        <f t="shared" si="1"/>
        <v>0</v>
      </c>
      <c r="M16" s="195">
        <f t="shared" si="1"/>
        <v>0</v>
      </c>
      <c r="N16" s="156"/>
      <c r="O16" s="156"/>
    </row>
    <row r="17" spans="2:15" x14ac:dyDescent="0.25">
      <c r="B17" s="212" t="s">
        <v>153</v>
      </c>
      <c r="C17" s="211" t="s">
        <v>92</v>
      </c>
      <c r="D17" s="195">
        <v>8000</v>
      </c>
      <c r="E17" s="195">
        <v>11000</v>
      </c>
      <c r="F17" s="195">
        <v>19000</v>
      </c>
      <c r="G17" s="195">
        <v>15000</v>
      </c>
      <c r="H17" s="195">
        <v>9000</v>
      </c>
      <c r="I17" s="195">
        <v>8000</v>
      </c>
      <c r="J17" s="195">
        <v>13000</v>
      </c>
      <c r="K17" s="195">
        <v>10000</v>
      </c>
      <c r="L17" s="195">
        <f t="shared" si="1"/>
        <v>9543.7118019967347</v>
      </c>
      <c r="M17" s="195">
        <f t="shared" si="1"/>
        <v>9108.2434959571765</v>
      </c>
      <c r="N17" s="156"/>
      <c r="O17" s="156"/>
    </row>
    <row r="18" spans="2:15" x14ac:dyDescent="0.25">
      <c r="B18" s="212" t="s">
        <v>154</v>
      </c>
      <c r="C18" s="211" t="s">
        <v>92</v>
      </c>
      <c r="D18" s="195">
        <v>797000</v>
      </c>
      <c r="E18" s="195">
        <v>1168000</v>
      </c>
      <c r="F18" s="195">
        <v>1425000</v>
      </c>
      <c r="G18" s="195">
        <v>1366000</v>
      </c>
      <c r="H18" s="195">
        <v>1012000</v>
      </c>
      <c r="I18" s="195">
        <v>1189000</v>
      </c>
      <c r="J18" s="195">
        <v>1235000</v>
      </c>
      <c r="K18" s="195">
        <v>1000000</v>
      </c>
      <c r="L18" s="195">
        <f t="shared" si="1"/>
        <v>954371.18019967352</v>
      </c>
      <c r="M18" s="195">
        <f t="shared" si="1"/>
        <v>910824.34959571774</v>
      </c>
      <c r="N18" s="156"/>
      <c r="O18" s="156"/>
    </row>
    <row r="19" spans="2:15" x14ac:dyDescent="0.25">
      <c r="B19" s="212" t="s">
        <v>155</v>
      </c>
      <c r="C19" s="211" t="s">
        <v>92</v>
      </c>
      <c r="D19" s="195">
        <v>100000</v>
      </c>
      <c r="E19" s="195">
        <v>409000</v>
      </c>
      <c r="F19" s="195">
        <v>652000</v>
      </c>
      <c r="G19" s="195">
        <v>599000</v>
      </c>
      <c r="H19" s="195">
        <v>229000</v>
      </c>
      <c r="I19" s="195">
        <v>248000</v>
      </c>
      <c r="J19" s="195">
        <v>392000</v>
      </c>
      <c r="K19" s="195">
        <v>494000</v>
      </c>
      <c r="L19" s="195">
        <f t="shared" si="1"/>
        <v>471459.36301863875</v>
      </c>
      <c r="M19" s="195">
        <f t="shared" si="1"/>
        <v>449947.22870028461</v>
      </c>
      <c r="N19" s="156"/>
      <c r="O19" s="156"/>
    </row>
    <row r="20" spans="2:15" x14ac:dyDescent="0.25">
      <c r="B20" s="212" t="s">
        <v>156</v>
      </c>
      <c r="C20" s="211" t="s">
        <v>92</v>
      </c>
      <c r="D20" s="195">
        <v>0</v>
      </c>
      <c r="E20" s="195">
        <v>0</v>
      </c>
      <c r="F20" s="195">
        <v>0</v>
      </c>
      <c r="G20" s="195">
        <v>0</v>
      </c>
      <c r="H20" s="195">
        <v>0</v>
      </c>
      <c r="I20" s="195">
        <v>0</v>
      </c>
      <c r="J20" s="195">
        <v>0</v>
      </c>
      <c r="K20" s="195">
        <v>0</v>
      </c>
      <c r="L20" s="195">
        <f t="shared" si="1"/>
        <v>0</v>
      </c>
      <c r="M20" s="195">
        <f t="shared" si="1"/>
        <v>0</v>
      </c>
      <c r="N20" s="156"/>
      <c r="O20" s="156"/>
    </row>
    <row r="21" spans="2:15" x14ac:dyDescent="0.25">
      <c r="B21" s="212" t="s">
        <v>157</v>
      </c>
      <c r="C21" s="211" t="s">
        <v>92</v>
      </c>
      <c r="D21" s="195">
        <v>0</v>
      </c>
      <c r="E21" s="195">
        <v>0</v>
      </c>
      <c r="F21" s="195">
        <v>0</v>
      </c>
      <c r="G21" s="195">
        <v>0</v>
      </c>
      <c r="H21" s="195">
        <v>0</v>
      </c>
      <c r="I21" s="195">
        <v>0</v>
      </c>
      <c r="J21" s="195">
        <v>0</v>
      </c>
      <c r="K21" s="195">
        <v>0</v>
      </c>
      <c r="L21" s="195">
        <f t="shared" si="1"/>
        <v>0</v>
      </c>
      <c r="M21" s="195">
        <f t="shared" si="1"/>
        <v>0</v>
      </c>
      <c r="N21" s="156"/>
      <c r="O21" s="156"/>
    </row>
    <row r="22" spans="2:15" x14ac:dyDescent="0.25">
      <c r="B22" s="212" t="s">
        <v>158</v>
      </c>
      <c r="C22" s="211" t="s">
        <v>92</v>
      </c>
      <c r="D22" s="195">
        <v>0</v>
      </c>
      <c r="E22" s="195">
        <v>0</v>
      </c>
      <c r="F22" s="195">
        <v>0</v>
      </c>
      <c r="G22" s="195">
        <v>0</v>
      </c>
      <c r="H22" s="195">
        <v>0</v>
      </c>
      <c r="I22" s="195">
        <v>0</v>
      </c>
      <c r="J22" s="195">
        <v>0</v>
      </c>
      <c r="K22" s="195">
        <v>0</v>
      </c>
      <c r="L22" s="195">
        <f t="shared" si="1"/>
        <v>0</v>
      </c>
      <c r="M22" s="195">
        <f t="shared" si="1"/>
        <v>0</v>
      </c>
      <c r="N22" s="156"/>
      <c r="O22" s="156"/>
    </row>
    <row r="23" spans="2:15" x14ac:dyDescent="0.25">
      <c r="B23" s="212" t="s">
        <v>159</v>
      </c>
      <c r="C23" s="211" t="s">
        <v>92</v>
      </c>
      <c r="D23" s="195">
        <v>1040000</v>
      </c>
      <c r="E23" s="195">
        <v>1943000</v>
      </c>
      <c r="F23" s="195">
        <v>2662000</v>
      </c>
      <c r="G23" s="195">
        <v>2900000</v>
      </c>
      <c r="H23" s="195">
        <v>1654000</v>
      </c>
      <c r="I23" s="195">
        <v>2558000</v>
      </c>
      <c r="J23" s="195">
        <v>3683000</v>
      </c>
      <c r="K23" s="195">
        <v>3872000</v>
      </c>
      <c r="L23" s="195">
        <f t="shared" si="1"/>
        <v>3695325.2097331355</v>
      </c>
      <c r="M23" s="195">
        <f t="shared" si="1"/>
        <v>3526711.8816346186</v>
      </c>
      <c r="N23" s="156"/>
      <c r="O23" s="156"/>
    </row>
    <row r="24" spans="2:15" x14ac:dyDescent="0.25">
      <c r="B24" s="212" t="s">
        <v>160</v>
      </c>
      <c r="C24" s="211" t="s">
        <v>92</v>
      </c>
      <c r="D24" s="195">
        <v>0</v>
      </c>
      <c r="E24" s="195">
        <v>0</v>
      </c>
      <c r="F24" s="195">
        <v>0</v>
      </c>
      <c r="G24" s="195">
        <v>0</v>
      </c>
      <c r="H24" s="195">
        <v>0</v>
      </c>
      <c r="I24" s="195">
        <v>0</v>
      </c>
      <c r="J24" s="195">
        <v>0</v>
      </c>
      <c r="K24" s="195">
        <v>0</v>
      </c>
      <c r="L24" s="195">
        <f t="shared" si="1"/>
        <v>0</v>
      </c>
      <c r="M24" s="195">
        <f t="shared" si="1"/>
        <v>0</v>
      </c>
      <c r="N24" s="156"/>
      <c r="O24" s="156"/>
    </row>
    <row r="25" spans="2:15" x14ac:dyDescent="0.25">
      <c r="B25" s="212" t="s">
        <v>161</v>
      </c>
      <c r="C25" s="211" t="s">
        <v>92</v>
      </c>
      <c r="D25" s="195">
        <v>0</v>
      </c>
      <c r="E25" s="195">
        <v>0</v>
      </c>
      <c r="F25" s="195">
        <v>0</v>
      </c>
      <c r="G25" s="195">
        <v>0</v>
      </c>
      <c r="H25" s="195">
        <v>0</v>
      </c>
      <c r="I25" s="195">
        <v>0</v>
      </c>
      <c r="J25" s="195">
        <v>0</v>
      </c>
      <c r="K25" s="195">
        <v>0</v>
      </c>
      <c r="L25" s="195">
        <f t="shared" si="1"/>
        <v>0</v>
      </c>
      <c r="M25" s="195">
        <f t="shared" si="1"/>
        <v>0</v>
      </c>
      <c r="N25" s="156"/>
      <c r="O25" s="156"/>
    </row>
    <row r="26" spans="2:15" x14ac:dyDescent="0.25">
      <c r="B26" s="212" t="s">
        <v>162</v>
      </c>
      <c r="C26" s="211" t="s">
        <v>92</v>
      </c>
      <c r="D26" s="195">
        <v>72000</v>
      </c>
      <c r="E26" s="195">
        <v>94000</v>
      </c>
      <c r="F26" s="195">
        <v>180000</v>
      </c>
      <c r="G26" s="195">
        <v>174000</v>
      </c>
      <c r="H26" s="195">
        <v>56000</v>
      </c>
      <c r="I26" s="195">
        <v>80000</v>
      </c>
      <c r="J26" s="195">
        <v>165000</v>
      </c>
      <c r="K26" s="195">
        <v>159000</v>
      </c>
      <c r="L26" s="195">
        <f t="shared" si="1"/>
        <v>151745.01765174809</v>
      </c>
      <c r="M26" s="195">
        <f t="shared" si="1"/>
        <v>144821.0715857191</v>
      </c>
      <c r="N26" s="156"/>
      <c r="O26" s="156"/>
    </row>
    <row r="27" spans="2:15" x14ac:dyDescent="0.25">
      <c r="B27" s="212" t="s">
        <v>163</v>
      </c>
      <c r="C27" s="211" t="s">
        <v>92</v>
      </c>
      <c r="D27" s="195">
        <v>2217000</v>
      </c>
      <c r="E27" s="195">
        <v>5197000</v>
      </c>
      <c r="F27" s="195">
        <v>9100000</v>
      </c>
      <c r="G27" s="195">
        <v>9075000</v>
      </c>
      <c r="H27" s="195">
        <v>4578000</v>
      </c>
      <c r="I27" s="195">
        <v>7067000</v>
      </c>
      <c r="J27" s="195">
        <v>9054000</v>
      </c>
      <c r="K27" s="195">
        <v>8977000</v>
      </c>
      <c r="L27" s="195">
        <f t="shared" si="1"/>
        <v>8567390.0846524686</v>
      </c>
      <c r="M27" s="195">
        <f t="shared" si="1"/>
        <v>8176470.1863207575</v>
      </c>
      <c r="N27" s="156"/>
      <c r="O27" s="156"/>
    </row>
    <row r="28" spans="2:15" x14ac:dyDescent="0.25">
      <c r="B28" s="212" t="s">
        <v>164</v>
      </c>
      <c r="C28" s="211" t="s">
        <v>92</v>
      </c>
      <c r="D28" s="195">
        <v>0</v>
      </c>
      <c r="E28" s="195">
        <v>0</v>
      </c>
      <c r="F28" s="195">
        <v>0</v>
      </c>
      <c r="G28" s="195">
        <v>0</v>
      </c>
      <c r="H28" s="195">
        <v>0</v>
      </c>
      <c r="I28" s="195">
        <v>0</v>
      </c>
      <c r="J28" s="195">
        <v>0</v>
      </c>
      <c r="K28" s="195">
        <v>0</v>
      </c>
      <c r="L28" s="195">
        <f t="shared" si="1"/>
        <v>0</v>
      </c>
      <c r="M28" s="195">
        <f t="shared" si="1"/>
        <v>0</v>
      </c>
      <c r="N28" s="156"/>
      <c r="O28" s="156"/>
    </row>
    <row r="29" spans="2:15" x14ac:dyDescent="0.25">
      <c r="B29" s="212" t="s">
        <v>165</v>
      </c>
      <c r="C29" s="211" t="s">
        <v>92</v>
      </c>
      <c r="D29" s="195">
        <v>0</v>
      </c>
      <c r="E29" s="195">
        <v>0</v>
      </c>
      <c r="F29" s="195">
        <v>0</v>
      </c>
      <c r="G29" s="195">
        <v>0</v>
      </c>
      <c r="H29" s="195">
        <v>0</v>
      </c>
      <c r="I29" s="195">
        <v>0</v>
      </c>
      <c r="J29" s="195">
        <v>0</v>
      </c>
      <c r="K29" s="195">
        <v>0</v>
      </c>
      <c r="L29" s="195">
        <f t="shared" si="1"/>
        <v>0</v>
      </c>
      <c r="M29" s="195">
        <f t="shared" si="1"/>
        <v>0</v>
      </c>
      <c r="N29" s="156"/>
      <c r="O29" s="156"/>
    </row>
    <row r="30" spans="2:15" x14ac:dyDescent="0.25">
      <c r="B30" s="212" t="s">
        <v>166</v>
      </c>
      <c r="C30" s="211" t="s">
        <v>92</v>
      </c>
      <c r="D30" s="195">
        <v>0</v>
      </c>
      <c r="E30" s="195">
        <v>0</v>
      </c>
      <c r="F30" s="195">
        <v>0</v>
      </c>
      <c r="G30" s="195">
        <v>0</v>
      </c>
      <c r="H30" s="195">
        <v>0</v>
      </c>
      <c r="I30" s="195">
        <v>0</v>
      </c>
      <c r="J30" s="195">
        <v>0</v>
      </c>
      <c r="K30" s="195">
        <v>0</v>
      </c>
      <c r="L30" s="195">
        <f t="shared" si="1"/>
        <v>0</v>
      </c>
      <c r="M30" s="195">
        <f t="shared" si="1"/>
        <v>0</v>
      </c>
      <c r="N30" s="156"/>
      <c r="O30" s="156"/>
    </row>
    <row r="31" spans="2:15" x14ac:dyDescent="0.25">
      <c r="B31" s="212" t="s">
        <v>167</v>
      </c>
      <c r="C31" s="211" t="s">
        <v>92</v>
      </c>
      <c r="D31" s="195">
        <v>0</v>
      </c>
      <c r="E31" s="195">
        <v>0</v>
      </c>
      <c r="F31" s="195">
        <v>0</v>
      </c>
      <c r="G31" s="195">
        <v>0</v>
      </c>
      <c r="H31" s="195">
        <v>0</v>
      </c>
      <c r="I31" s="195">
        <v>0</v>
      </c>
      <c r="J31" s="195">
        <v>0</v>
      </c>
      <c r="K31" s="195">
        <v>0</v>
      </c>
      <c r="L31" s="195">
        <f t="shared" si="1"/>
        <v>0</v>
      </c>
      <c r="M31" s="195">
        <f t="shared" si="1"/>
        <v>0</v>
      </c>
      <c r="N31" s="156"/>
      <c r="O31" s="156"/>
    </row>
    <row r="32" spans="2:15" x14ac:dyDescent="0.25">
      <c r="B32" s="212" t="s">
        <v>168</v>
      </c>
      <c r="C32" s="211" t="s">
        <v>92</v>
      </c>
      <c r="D32" s="195">
        <v>44000</v>
      </c>
      <c r="E32" s="195">
        <v>40000</v>
      </c>
      <c r="F32" s="195">
        <v>61000</v>
      </c>
      <c r="G32" s="195">
        <v>63000</v>
      </c>
      <c r="H32" s="195">
        <v>31000</v>
      </c>
      <c r="I32" s="195">
        <v>23000</v>
      </c>
      <c r="J32" s="195">
        <v>45000</v>
      </c>
      <c r="K32" s="195">
        <v>65000</v>
      </c>
      <c r="L32" s="195">
        <f t="shared" si="1"/>
        <v>62034.126712978774</v>
      </c>
      <c r="M32" s="195">
        <f t="shared" si="1"/>
        <v>59203.582723721644</v>
      </c>
      <c r="N32" s="156"/>
      <c r="O32" s="156"/>
    </row>
    <row r="33" spans="2:15" x14ac:dyDescent="0.25">
      <c r="B33" s="212" t="s">
        <v>169</v>
      </c>
      <c r="C33" s="211" t="s">
        <v>92</v>
      </c>
      <c r="D33" s="195">
        <v>18000</v>
      </c>
      <c r="E33" s="195">
        <v>28000</v>
      </c>
      <c r="F33" s="195">
        <v>60000</v>
      </c>
      <c r="G33" s="195">
        <v>51000</v>
      </c>
      <c r="H33" s="195">
        <v>17000</v>
      </c>
      <c r="I33" s="195">
        <v>19000</v>
      </c>
      <c r="J33" s="195">
        <v>47000</v>
      </c>
      <c r="K33" s="195">
        <v>64000</v>
      </c>
      <c r="L33" s="195">
        <f t="shared" si="1"/>
        <v>61079.755532779105</v>
      </c>
      <c r="M33" s="195">
        <f t="shared" si="1"/>
        <v>58292.75837412593</v>
      </c>
      <c r="N33" s="156"/>
      <c r="O33" s="156"/>
    </row>
    <row r="34" spans="2:15" x14ac:dyDescent="0.25">
      <c r="B34" s="212" t="s">
        <v>170</v>
      </c>
      <c r="C34" s="211" t="s">
        <v>92</v>
      </c>
      <c r="D34" s="195">
        <v>315000</v>
      </c>
      <c r="E34" s="195">
        <v>338000</v>
      </c>
      <c r="F34" s="195">
        <v>486000</v>
      </c>
      <c r="G34" s="195">
        <v>534000</v>
      </c>
      <c r="H34" s="195">
        <v>242000</v>
      </c>
      <c r="I34" s="195">
        <v>181000</v>
      </c>
      <c r="J34" s="195">
        <v>302000</v>
      </c>
      <c r="K34" s="195">
        <v>390000</v>
      </c>
      <c r="L34" s="195">
        <f t="shared" si="1"/>
        <v>372204.76027787267</v>
      </c>
      <c r="M34" s="195">
        <f t="shared" si="1"/>
        <v>355221.49634232995</v>
      </c>
      <c r="N34" s="156"/>
      <c r="O34" s="156"/>
    </row>
    <row r="35" spans="2:15" x14ac:dyDescent="0.25">
      <c r="B35" s="212" t="s">
        <v>171</v>
      </c>
      <c r="C35" s="211" t="s">
        <v>92</v>
      </c>
      <c r="D35" s="195">
        <v>4000</v>
      </c>
      <c r="E35" s="195">
        <v>6000</v>
      </c>
      <c r="F35" s="195">
        <v>7000</v>
      </c>
      <c r="G35" s="195">
        <v>6000</v>
      </c>
      <c r="H35" s="195">
        <v>4000</v>
      </c>
      <c r="I35" s="195">
        <v>4000</v>
      </c>
      <c r="J35" s="195">
        <v>4000</v>
      </c>
      <c r="K35" s="195">
        <v>2000</v>
      </c>
      <c r="L35" s="195">
        <f t="shared" si="1"/>
        <v>1908.742360399347</v>
      </c>
      <c r="M35" s="195">
        <f t="shared" si="1"/>
        <v>1821.6486991914353</v>
      </c>
      <c r="N35" s="156"/>
      <c r="O35" s="156"/>
    </row>
    <row r="36" spans="2:15" x14ac:dyDescent="0.25">
      <c r="B36" s="212" t="s">
        <v>172</v>
      </c>
      <c r="C36" s="211" t="s">
        <v>92</v>
      </c>
      <c r="D36" s="195">
        <v>0</v>
      </c>
      <c r="E36" s="195">
        <v>0</v>
      </c>
      <c r="F36" s="195">
        <v>0</v>
      </c>
      <c r="G36" s="195">
        <v>0</v>
      </c>
      <c r="H36" s="195">
        <v>0</v>
      </c>
      <c r="I36" s="195">
        <v>0</v>
      </c>
      <c r="J36" s="195">
        <v>0</v>
      </c>
      <c r="K36" s="195">
        <v>0</v>
      </c>
      <c r="L36" s="195">
        <f t="shared" si="1"/>
        <v>0</v>
      </c>
      <c r="M36" s="195">
        <f t="shared" si="1"/>
        <v>0</v>
      </c>
      <c r="N36" s="156"/>
      <c r="O36" s="156"/>
    </row>
    <row r="37" spans="2:15" x14ac:dyDescent="0.25">
      <c r="B37" s="212" t="s">
        <v>173</v>
      </c>
      <c r="C37" s="211" t="s">
        <v>92</v>
      </c>
      <c r="D37" s="195">
        <v>1108000</v>
      </c>
      <c r="E37" s="195">
        <v>2142000</v>
      </c>
      <c r="F37" s="195">
        <v>2539000</v>
      </c>
      <c r="G37" s="195">
        <v>2141000</v>
      </c>
      <c r="H37" s="195">
        <v>1598000</v>
      </c>
      <c r="I37" s="195">
        <v>1280000</v>
      </c>
      <c r="J37" s="195">
        <v>1846000</v>
      </c>
      <c r="K37" s="195">
        <v>2379000</v>
      </c>
      <c r="L37" s="195">
        <f t="shared" si="1"/>
        <v>2270449.0376950232</v>
      </c>
      <c r="M37" s="195">
        <f t="shared" si="1"/>
        <v>2166851.1276882123</v>
      </c>
      <c r="N37" s="156"/>
      <c r="O37" s="156"/>
    </row>
    <row r="38" spans="2:15" x14ac:dyDescent="0.25">
      <c r="B38" s="212" t="s">
        <v>193</v>
      </c>
      <c r="C38" s="211" t="s">
        <v>92</v>
      </c>
      <c r="D38" s="195">
        <v>0</v>
      </c>
      <c r="E38" s="195">
        <v>0</v>
      </c>
      <c r="F38" s="195">
        <v>0</v>
      </c>
      <c r="G38" s="195">
        <v>0</v>
      </c>
      <c r="H38" s="195">
        <v>0</v>
      </c>
      <c r="I38" s="195">
        <v>0</v>
      </c>
      <c r="J38" s="195">
        <v>0</v>
      </c>
      <c r="K38" s="195">
        <v>0</v>
      </c>
      <c r="L38" s="195">
        <f t="shared" si="1"/>
        <v>0</v>
      </c>
      <c r="M38" s="195">
        <f t="shared" si="1"/>
        <v>0</v>
      </c>
      <c r="N38" s="156"/>
      <c r="O38" s="156"/>
    </row>
    <row r="39" spans="2:15" x14ac:dyDescent="0.25">
      <c r="B39" s="212" t="s">
        <v>174</v>
      </c>
      <c r="C39" s="211" t="s">
        <v>92</v>
      </c>
      <c r="D39" s="195">
        <v>0</v>
      </c>
      <c r="E39" s="195">
        <v>0</v>
      </c>
      <c r="F39" s="195">
        <v>0</v>
      </c>
      <c r="G39" s="195">
        <v>0</v>
      </c>
      <c r="H39" s="195">
        <v>0</v>
      </c>
      <c r="I39" s="195">
        <v>0</v>
      </c>
      <c r="J39" s="195">
        <v>0</v>
      </c>
      <c r="K39" s="195">
        <v>0</v>
      </c>
      <c r="L39" s="195">
        <f t="shared" si="1"/>
        <v>0</v>
      </c>
      <c r="M39" s="195">
        <f t="shared" si="1"/>
        <v>0</v>
      </c>
      <c r="N39" s="156"/>
      <c r="O39" s="156"/>
    </row>
    <row r="40" spans="2:15" x14ac:dyDescent="0.25">
      <c r="B40" s="212" t="s">
        <v>175</v>
      </c>
      <c r="C40" s="211" t="s">
        <v>92</v>
      </c>
      <c r="D40" s="195">
        <v>5037000</v>
      </c>
      <c r="E40" s="195">
        <v>5784000</v>
      </c>
      <c r="F40" s="195">
        <v>8475000</v>
      </c>
      <c r="G40" s="195">
        <v>7319000</v>
      </c>
      <c r="H40" s="195">
        <v>4064000</v>
      </c>
      <c r="I40" s="195">
        <v>5179000</v>
      </c>
      <c r="J40" s="195">
        <v>5887000</v>
      </c>
      <c r="K40" s="195">
        <v>6974000</v>
      </c>
      <c r="L40" s="195">
        <f t="shared" si="1"/>
        <v>6655784.6107125236</v>
      </c>
      <c r="M40" s="195">
        <f t="shared" si="1"/>
        <v>6352089.0140805356</v>
      </c>
      <c r="N40" s="156"/>
      <c r="O40" s="156"/>
    </row>
    <row r="41" spans="2:15" x14ac:dyDescent="0.25">
      <c r="B41" s="212" t="s">
        <v>176</v>
      </c>
      <c r="C41" s="211" t="s">
        <v>92</v>
      </c>
      <c r="D41" s="195">
        <v>381000</v>
      </c>
      <c r="E41" s="195">
        <v>426000</v>
      </c>
      <c r="F41" s="195">
        <v>535000</v>
      </c>
      <c r="G41" s="195">
        <v>400000</v>
      </c>
      <c r="H41" s="195">
        <v>223000</v>
      </c>
      <c r="I41" s="195">
        <v>292000</v>
      </c>
      <c r="J41" s="195">
        <v>302000</v>
      </c>
      <c r="K41" s="195">
        <v>331000</v>
      </c>
      <c r="L41" s="195">
        <f t="shared" si="1"/>
        <v>315896.86064609193</v>
      </c>
      <c r="M41" s="195">
        <f t="shared" si="1"/>
        <v>301482.85971618252</v>
      </c>
      <c r="N41" s="156"/>
      <c r="O41" s="156"/>
    </row>
    <row r="42" spans="2:15" x14ac:dyDescent="0.25">
      <c r="B42" s="212" t="s">
        <v>177</v>
      </c>
      <c r="C42" s="211" t="s">
        <v>92</v>
      </c>
      <c r="D42" s="195">
        <v>5000</v>
      </c>
      <c r="E42" s="195">
        <v>5000</v>
      </c>
      <c r="F42" s="195">
        <v>8000</v>
      </c>
      <c r="G42" s="195">
        <v>5000</v>
      </c>
      <c r="H42" s="195">
        <v>2000</v>
      </c>
      <c r="I42" s="195">
        <v>2000</v>
      </c>
      <c r="J42" s="195">
        <v>5000</v>
      </c>
      <c r="K42" s="195">
        <v>5000</v>
      </c>
      <c r="L42" s="195">
        <f t="shared" si="1"/>
        <v>4771.8559009983674</v>
      </c>
      <c r="M42" s="195">
        <f t="shared" si="1"/>
        <v>4554.1217479785882</v>
      </c>
      <c r="N42" s="156"/>
      <c r="O42" s="156"/>
    </row>
    <row r="44" spans="2:15" x14ac:dyDescent="0.25">
      <c r="B44" s="2" t="s">
        <v>196</v>
      </c>
    </row>
    <row r="45" spans="2:15" x14ac:dyDescent="0.25">
      <c r="B45" s="1" t="s">
        <v>197</v>
      </c>
    </row>
    <row r="46" spans="2:15" x14ac:dyDescent="0.25">
      <c r="B46" s="1" t="s">
        <v>198</v>
      </c>
    </row>
    <row r="47" spans="2:15" x14ac:dyDescent="0.25">
      <c r="B47" s="542" t="s">
        <v>199</v>
      </c>
      <c r="C47" s="542"/>
      <c r="D47" s="542"/>
      <c r="E47" s="542"/>
      <c r="F47" s="542"/>
      <c r="G47" s="542"/>
      <c r="H47" s="542"/>
      <c r="I47" s="542"/>
      <c r="J47" s="542"/>
      <c r="K47" s="542"/>
    </row>
    <row r="48" spans="2:15" x14ac:dyDescent="0.25">
      <c r="B48" s="542"/>
      <c r="C48" s="542"/>
      <c r="D48" s="542"/>
      <c r="E48" s="542"/>
      <c r="F48" s="542"/>
      <c r="G48" s="542"/>
      <c r="H48" s="542"/>
      <c r="I48" s="542"/>
      <c r="J48" s="542"/>
      <c r="K48" s="542"/>
    </row>
  </sheetData>
  <mergeCells count="3">
    <mergeCell ref="B4:B5"/>
    <mergeCell ref="C4:M4"/>
    <mergeCell ref="B47:K4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Introduction</vt:lpstr>
      <vt:lpstr>Final Results</vt:lpstr>
      <vt:lpstr>Description</vt:lpstr>
      <vt:lpstr>Iron&amp;Steel</vt:lpstr>
      <vt:lpstr>State_Production_Iron&amp;Steel</vt:lpstr>
      <vt:lpstr>Fertilizers</vt:lpstr>
      <vt:lpstr>State_Production_Fertilizers</vt:lpstr>
      <vt:lpstr>Sugar</vt:lpstr>
      <vt:lpstr>State_Production_Sugar</vt:lpstr>
      <vt:lpstr>Coffee</vt:lpstr>
      <vt:lpstr>State Production_Coffee</vt:lpstr>
      <vt:lpstr>Petroleum</vt:lpstr>
      <vt:lpstr>State_Production_Petroleum</vt:lpstr>
      <vt:lpstr>Dairy</vt:lpstr>
      <vt:lpstr>State Production_Dairy</vt:lpstr>
      <vt:lpstr>Meat</vt:lpstr>
      <vt:lpstr>State_Production_Meat</vt:lpstr>
      <vt:lpstr>Pulp &amp; Paper</vt:lpstr>
      <vt:lpstr>State_Production_Pulp &amp; Paper</vt:lpstr>
      <vt:lpstr>Rubber</vt:lpstr>
      <vt:lpstr>State_Production_Rubber</vt:lpstr>
      <vt:lpstr>Tannery</vt:lpstr>
      <vt:lpstr>State_Production_Tannery</vt:lpstr>
      <vt:lpstr>flowsheet</vt:lpstr>
      <vt:lpstr>Methodology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Prathyusha</dc:creator>
  <cp:lastModifiedBy>PRIYA</cp:lastModifiedBy>
  <cp:lastPrinted>2017-04-28T10:38:52Z</cp:lastPrinted>
  <dcterms:created xsi:type="dcterms:W3CDTF">2016-05-06T06:53:09Z</dcterms:created>
  <dcterms:modified xsi:type="dcterms:W3CDTF">2019-09-11T07:25:48Z</dcterms:modified>
</cp:coreProperties>
</file>